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36" windowWidth="14220" windowHeight="8580" tabRatio="709" firstSheet="2" activeTab="7"/>
  </bookViews>
  <sheets>
    <sheet name="Lavo Fcst" sheetId="15" r:id="rId1"/>
    <sheet name="Sheet1" sheetId="26465" r:id="rId2"/>
    <sheet name="Forecast" sheetId="18" r:id="rId3"/>
    <sheet name="Gas Demand Outlook" sheetId="14" r:id="rId4"/>
    <sheet name="Curves" sheetId="16" r:id="rId5"/>
    <sheet name="Spark Spread" sheetId="17" r:id="rId6"/>
    <sheet name="Storage Curve" sheetId="26466" r:id="rId7"/>
    <sheet name="Power Curve" sheetId="26464" r:id="rId8"/>
    <sheet name="Sheet2" sheetId="26467" r:id="rId9"/>
    <sheet name="Sheet1 (2)" sheetId="26468" r:id="rId10"/>
  </sheets>
  <externalReferences>
    <externalReference r:id="rId11"/>
    <externalReference r:id="rId12"/>
    <externalReference r:id="rId13"/>
    <externalReference r:id="rId14"/>
    <externalReference r:id="rId15"/>
  </externalReferences>
  <definedNames>
    <definedName name="_xlnm._FilterDatabase" localSheetId="9" hidden="1">'Sheet1 (2)'!$A$1:$E$91</definedName>
    <definedName name="_xlnm.Print_Area" localSheetId="4">Curves!$A$1:$I$42</definedName>
    <definedName name="_xlnm.Print_Area" localSheetId="2">Forecast!$C$3:$T$58</definedName>
    <definedName name="_xlnm.Print_Area" localSheetId="3">'Gas Demand Outlook'!$A$1:$Q$62</definedName>
    <definedName name="_xlnm.Print_Area" localSheetId="0">'Lavo Fcst'!$B$1:$I$55</definedName>
    <definedName name="_xlnm.Print_Area" localSheetId="7">'Power Curve'!$C$6:$AE$282</definedName>
    <definedName name="_xlnm.Print_Area" localSheetId="1">Sheet1!$A$1:$U$44</definedName>
    <definedName name="_xlnm.Print_Area" localSheetId="9">'Sheet1 (2)'!$A$1:$F$95</definedName>
    <definedName name="_xlnm.Print_Area" localSheetId="8">Sheet2!$B$3:$AH$13</definedName>
    <definedName name="_xlnm.Print_Titles" localSheetId="2">Forecast!$C:$C,Forecast!$3:$4</definedName>
    <definedName name="_xlnm.Print_Titles" localSheetId="7">'Power Curve'!$C:$D,'Power Curve'!$6:$8</definedName>
  </definedNames>
  <calcPr calcId="0" fullCalcOnLoad="1"/>
</workbook>
</file>

<file path=xl/calcChain.xml><?xml version="1.0" encoding="utf-8"?>
<calcChain xmlns="http://schemas.openxmlformats.org/spreadsheetml/2006/main">
  <c r="A1" i="16" l="1"/>
  <c r="M1" i="16"/>
  <c r="Y1" i="16"/>
  <c r="AI1" i="16"/>
  <c r="Y2" i="16"/>
  <c r="Z2" i="16"/>
  <c r="AA2" i="16"/>
  <c r="AB2" i="16"/>
  <c r="AC2" i="16"/>
  <c r="AD2" i="16"/>
  <c r="AI2" i="16"/>
  <c r="AJ2" i="16"/>
  <c r="AK2" i="16"/>
  <c r="AL2" i="16"/>
  <c r="A3" i="16"/>
  <c r="B3" i="16"/>
  <c r="C3" i="16"/>
  <c r="D3" i="16"/>
  <c r="E3" i="16"/>
  <c r="F3" i="16"/>
  <c r="G3" i="16"/>
  <c r="H3" i="16"/>
  <c r="I3" i="16"/>
  <c r="J3" i="16"/>
  <c r="K3" i="16"/>
  <c r="L3" i="16"/>
  <c r="M3" i="16"/>
  <c r="N3" i="16"/>
  <c r="O3" i="16"/>
  <c r="P3" i="16"/>
  <c r="Q3" i="16"/>
  <c r="R3" i="16"/>
  <c r="S3" i="16"/>
  <c r="T3" i="16"/>
  <c r="A4" i="16"/>
  <c r="B4" i="16"/>
  <c r="C4" i="16"/>
  <c r="D4" i="16"/>
  <c r="E4" i="16"/>
  <c r="F4" i="16"/>
  <c r="G4" i="16"/>
  <c r="H4" i="16"/>
  <c r="I4" i="16"/>
  <c r="J4" i="16"/>
  <c r="K4" i="16"/>
  <c r="L4" i="16"/>
  <c r="M4" i="16"/>
  <c r="N4" i="16"/>
  <c r="O4" i="16"/>
  <c r="P4" i="16"/>
  <c r="Q4" i="16"/>
  <c r="R4" i="16"/>
  <c r="S4" i="16"/>
  <c r="T4" i="16"/>
  <c r="Y4" i="16"/>
  <c r="Z4" i="16"/>
  <c r="AA4" i="16"/>
  <c r="AB4" i="16"/>
  <c r="AC4" i="16"/>
  <c r="AD4" i="16"/>
  <c r="AE4" i="16"/>
  <c r="AF4" i="16"/>
  <c r="AI4" i="16"/>
  <c r="AJ4" i="16"/>
  <c r="AK4" i="16"/>
  <c r="AL4" i="16"/>
  <c r="AM4" i="16"/>
  <c r="AN4" i="16"/>
  <c r="A5" i="16"/>
  <c r="B5" i="16"/>
  <c r="C5" i="16"/>
  <c r="D5" i="16"/>
  <c r="E5" i="16"/>
  <c r="F5" i="16"/>
  <c r="G5" i="16"/>
  <c r="H5" i="16"/>
  <c r="I5" i="16"/>
  <c r="J5" i="16"/>
  <c r="K5" i="16"/>
  <c r="L5" i="16"/>
  <c r="M5" i="16"/>
  <c r="N5" i="16"/>
  <c r="O5" i="16"/>
  <c r="P5" i="16"/>
  <c r="Q5" i="16"/>
  <c r="R5" i="16"/>
  <c r="S5" i="16"/>
  <c r="T5" i="16"/>
  <c r="Y5" i="16"/>
  <c r="Z5" i="16"/>
  <c r="AA5" i="16"/>
  <c r="AB5" i="16"/>
  <c r="AC5" i="16"/>
  <c r="AD5" i="16"/>
  <c r="AE5" i="16"/>
  <c r="AF5" i="16"/>
  <c r="AI5" i="16"/>
  <c r="AJ5" i="16"/>
  <c r="AK5" i="16"/>
  <c r="AL5" i="16"/>
  <c r="AM5" i="16"/>
  <c r="AN5" i="16"/>
  <c r="A6" i="16"/>
  <c r="B6" i="16"/>
  <c r="C6" i="16"/>
  <c r="D6" i="16"/>
  <c r="E6" i="16"/>
  <c r="F6" i="16"/>
  <c r="G6" i="16"/>
  <c r="H6" i="16"/>
  <c r="I6" i="16"/>
  <c r="J6" i="16"/>
  <c r="K6" i="16"/>
  <c r="L6" i="16"/>
  <c r="M6" i="16"/>
  <c r="N6" i="16"/>
  <c r="O6" i="16"/>
  <c r="P6" i="16"/>
  <c r="Q6" i="16"/>
  <c r="R6" i="16"/>
  <c r="S6" i="16"/>
  <c r="T6" i="16"/>
  <c r="Y6" i="16"/>
  <c r="Z6" i="16"/>
  <c r="AA6" i="16"/>
  <c r="AB6" i="16"/>
  <c r="AC6" i="16"/>
  <c r="AD6" i="16"/>
  <c r="AE6" i="16"/>
  <c r="AF6" i="16"/>
  <c r="AI6" i="16"/>
  <c r="AJ6" i="16"/>
  <c r="AK6" i="16"/>
  <c r="AL6" i="16"/>
  <c r="AM6" i="16"/>
  <c r="AN6" i="16"/>
  <c r="A7" i="16"/>
  <c r="B7" i="16"/>
  <c r="C7" i="16"/>
  <c r="D7" i="16"/>
  <c r="E7" i="16"/>
  <c r="F7" i="16"/>
  <c r="G7" i="16"/>
  <c r="H7" i="16"/>
  <c r="I7" i="16"/>
  <c r="J7" i="16"/>
  <c r="K7" i="16"/>
  <c r="L7" i="16"/>
  <c r="M7" i="16"/>
  <c r="N7" i="16"/>
  <c r="O7" i="16"/>
  <c r="P7" i="16"/>
  <c r="Q7" i="16"/>
  <c r="R7" i="16"/>
  <c r="S7" i="16"/>
  <c r="T7" i="16"/>
  <c r="Y7" i="16"/>
  <c r="Z7" i="16"/>
  <c r="AA7" i="16"/>
  <c r="AB7" i="16"/>
  <c r="AC7" i="16"/>
  <c r="AD7" i="16"/>
  <c r="AE7" i="16"/>
  <c r="AF7" i="16"/>
  <c r="AI7" i="16"/>
  <c r="AJ7" i="16"/>
  <c r="AK7" i="16"/>
  <c r="AL7" i="16"/>
  <c r="AM7" i="16"/>
  <c r="AN7" i="16"/>
  <c r="A8" i="16"/>
  <c r="B8" i="16"/>
  <c r="C8" i="16"/>
  <c r="D8" i="16"/>
  <c r="E8" i="16"/>
  <c r="F8" i="16"/>
  <c r="G8" i="16"/>
  <c r="H8" i="16"/>
  <c r="I8" i="16"/>
  <c r="J8" i="16"/>
  <c r="K8" i="16"/>
  <c r="L8" i="16"/>
  <c r="M8" i="16"/>
  <c r="N8" i="16"/>
  <c r="O8" i="16"/>
  <c r="P8" i="16"/>
  <c r="Q8" i="16"/>
  <c r="R8" i="16"/>
  <c r="S8" i="16"/>
  <c r="T8" i="16"/>
  <c r="Y8" i="16"/>
  <c r="Z8" i="16"/>
  <c r="AA8" i="16"/>
  <c r="AB8" i="16"/>
  <c r="AC8" i="16"/>
  <c r="AD8" i="16"/>
  <c r="AE8" i="16"/>
  <c r="AF8" i="16"/>
  <c r="AI8" i="16"/>
  <c r="AJ8" i="16"/>
  <c r="AK8" i="16"/>
  <c r="AL8" i="16"/>
  <c r="AM8" i="16"/>
  <c r="AN8" i="16"/>
  <c r="A9" i="16"/>
  <c r="B9" i="16"/>
  <c r="C9" i="16"/>
  <c r="D9" i="16"/>
  <c r="E9" i="16"/>
  <c r="F9" i="16"/>
  <c r="G9" i="16"/>
  <c r="H9" i="16"/>
  <c r="I9" i="16"/>
  <c r="J9" i="16"/>
  <c r="K9" i="16"/>
  <c r="L9" i="16"/>
  <c r="M9" i="16"/>
  <c r="N9" i="16"/>
  <c r="O9" i="16"/>
  <c r="P9" i="16"/>
  <c r="Q9" i="16"/>
  <c r="R9" i="16"/>
  <c r="S9" i="16"/>
  <c r="T9" i="16"/>
  <c r="Y9" i="16"/>
  <c r="Z9" i="16"/>
  <c r="AA9" i="16"/>
  <c r="AB9" i="16"/>
  <c r="AC9" i="16"/>
  <c r="AD9" i="16"/>
  <c r="AE9" i="16"/>
  <c r="AF9" i="16"/>
  <c r="AI9" i="16"/>
  <c r="AJ9" i="16"/>
  <c r="AK9" i="16"/>
  <c r="AL9" i="16"/>
  <c r="AM9" i="16"/>
  <c r="AN9" i="16"/>
  <c r="A10" i="16"/>
  <c r="B10" i="16"/>
  <c r="C10" i="16"/>
  <c r="D10" i="16"/>
  <c r="E10" i="16"/>
  <c r="F10" i="16"/>
  <c r="G10" i="16"/>
  <c r="H10" i="16"/>
  <c r="I10" i="16"/>
  <c r="J10" i="16"/>
  <c r="K10" i="16"/>
  <c r="L10" i="16"/>
  <c r="M10" i="16"/>
  <c r="N10" i="16"/>
  <c r="O10" i="16"/>
  <c r="P10" i="16"/>
  <c r="Q10" i="16"/>
  <c r="R10" i="16"/>
  <c r="S10" i="16"/>
  <c r="T10" i="16"/>
  <c r="A11" i="16"/>
  <c r="B11" i="16"/>
  <c r="C11" i="16"/>
  <c r="D11" i="16"/>
  <c r="E11" i="16"/>
  <c r="F11" i="16"/>
  <c r="G11" i="16"/>
  <c r="H11" i="16"/>
  <c r="I11" i="16"/>
  <c r="J11" i="16"/>
  <c r="K11" i="16"/>
  <c r="L11" i="16"/>
  <c r="M11" i="16"/>
  <c r="N11" i="16"/>
  <c r="O11" i="16"/>
  <c r="P11" i="16"/>
  <c r="Q11" i="16"/>
  <c r="R11" i="16"/>
  <c r="S11" i="16"/>
  <c r="T11" i="16"/>
  <c r="A12" i="16"/>
  <c r="B12" i="16"/>
  <c r="C12" i="16"/>
  <c r="D12" i="16"/>
  <c r="E12" i="16"/>
  <c r="F12" i="16"/>
  <c r="G12" i="16"/>
  <c r="H12" i="16"/>
  <c r="I12" i="16"/>
  <c r="J12" i="16"/>
  <c r="K12" i="16"/>
  <c r="L12" i="16"/>
  <c r="M12" i="16"/>
  <c r="N12" i="16"/>
  <c r="O12" i="16"/>
  <c r="P12" i="16"/>
  <c r="Q12" i="16"/>
  <c r="R12" i="16"/>
  <c r="S12" i="16"/>
  <c r="T12" i="16"/>
  <c r="Y12" i="16"/>
  <c r="Z12" i="16"/>
  <c r="AA12" i="16"/>
  <c r="AB12" i="16"/>
  <c r="AC12" i="16"/>
  <c r="AD12" i="16"/>
  <c r="AE12" i="16"/>
  <c r="AF12" i="16"/>
  <c r="AI12" i="16"/>
  <c r="AJ12" i="16"/>
  <c r="AK12" i="16"/>
  <c r="AL12" i="16"/>
  <c r="AM12" i="16"/>
  <c r="AN12" i="16"/>
  <c r="A13" i="16"/>
  <c r="B13" i="16"/>
  <c r="C13" i="16"/>
  <c r="D13" i="16"/>
  <c r="E13" i="16"/>
  <c r="F13" i="16"/>
  <c r="G13" i="16"/>
  <c r="H13" i="16"/>
  <c r="I13" i="16"/>
  <c r="J13" i="16"/>
  <c r="K13" i="16"/>
  <c r="L13" i="16"/>
  <c r="M13" i="16"/>
  <c r="N13" i="16"/>
  <c r="O13" i="16"/>
  <c r="P13" i="16"/>
  <c r="Q13" i="16"/>
  <c r="R13" i="16"/>
  <c r="S13" i="16"/>
  <c r="T13" i="16"/>
  <c r="Y13" i="16"/>
  <c r="Z13" i="16"/>
  <c r="AA13" i="16"/>
  <c r="AB13" i="16"/>
  <c r="AC13" i="16"/>
  <c r="AD13" i="16"/>
  <c r="AE13" i="16"/>
  <c r="AF13" i="16"/>
  <c r="AI13" i="16"/>
  <c r="AJ13" i="16"/>
  <c r="AK13" i="16"/>
  <c r="AL13" i="16"/>
  <c r="AM13" i="16"/>
  <c r="AN13" i="16"/>
  <c r="A14" i="16"/>
  <c r="B14" i="16"/>
  <c r="C14" i="16"/>
  <c r="D14" i="16"/>
  <c r="E14" i="16"/>
  <c r="F14" i="16"/>
  <c r="G14" i="16"/>
  <c r="H14" i="16"/>
  <c r="I14" i="16"/>
  <c r="J14" i="16"/>
  <c r="K14" i="16"/>
  <c r="L14" i="16"/>
  <c r="M14" i="16"/>
  <c r="N14" i="16"/>
  <c r="O14" i="16"/>
  <c r="P14" i="16"/>
  <c r="Q14" i="16"/>
  <c r="R14" i="16"/>
  <c r="S14" i="16"/>
  <c r="T14" i="16"/>
  <c r="Y14" i="16"/>
  <c r="Z14" i="16"/>
  <c r="AA14" i="16"/>
  <c r="AB14" i="16"/>
  <c r="AC14" i="16"/>
  <c r="AD14" i="16"/>
  <c r="AE14" i="16"/>
  <c r="AF14" i="16"/>
  <c r="AI14" i="16"/>
  <c r="AJ14" i="16"/>
  <c r="AK14" i="16"/>
  <c r="AL14" i="16"/>
  <c r="AM14" i="16"/>
  <c r="AN14" i="16"/>
  <c r="A15" i="16"/>
  <c r="B15" i="16"/>
  <c r="C15" i="16"/>
  <c r="D15" i="16"/>
  <c r="E15" i="16"/>
  <c r="F15" i="16"/>
  <c r="G15" i="16"/>
  <c r="H15" i="16"/>
  <c r="I15" i="16"/>
  <c r="J15" i="16"/>
  <c r="K15" i="16"/>
  <c r="L15" i="16"/>
  <c r="M15" i="16"/>
  <c r="N15" i="16"/>
  <c r="O15" i="16"/>
  <c r="P15" i="16"/>
  <c r="Q15" i="16"/>
  <c r="R15" i="16"/>
  <c r="S15" i="16"/>
  <c r="T15" i="16"/>
  <c r="Y15" i="16"/>
  <c r="Z15" i="16"/>
  <c r="AA15" i="16"/>
  <c r="AB15" i="16"/>
  <c r="AC15" i="16"/>
  <c r="AD15" i="16"/>
  <c r="AE15" i="16"/>
  <c r="AF15" i="16"/>
  <c r="AI15" i="16"/>
  <c r="AJ15" i="16"/>
  <c r="AK15" i="16"/>
  <c r="AL15" i="16"/>
  <c r="AM15" i="16"/>
  <c r="AN15" i="16"/>
  <c r="A16" i="16"/>
  <c r="B16" i="16"/>
  <c r="C16" i="16"/>
  <c r="D16" i="16"/>
  <c r="E16" i="16"/>
  <c r="F16" i="16"/>
  <c r="G16" i="16"/>
  <c r="H16" i="16"/>
  <c r="I16" i="16"/>
  <c r="J16" i="16"/>
  <c r="K16" i="16"/>
  <c r="L16" i="16"/>
  <c r="M16" i="16"/>
  <c r="N16" i="16"/>
  <c r="O16" i="16"/>
  <c r="P16" i="16"/>
  <c r="Q16" i="16"/>
  <c r="R16" i="16"/>
  <c r="S16" i="16"/>
  <c r="T16" i="16"/>
  <c r="Y16" i="16"/>
  <c r="Z16" i="16"/>
  <c r="AA16" i="16"/>
  <c r="AB16" i="16"/>
  <c r="AC16" i="16"/>
  <c r="AD16" i="16"/>
  <c r="AE16" i="16"/>
  <c r="AF16" i="16"/>
  <c r="AI16" i="16"/>
  <c r="AJ16" i="16"/>
  <c r="AK16" i="16"/>
  <c r="AL16" i="16"/>
  <c r="AM16" i="16"/>
  <c r="AN16" i="16"/>
  <c r="A17" i="16"/>
  <c r="B17" i="16"/>
  <c r="C17" i="16"/>
  <c r="D17" i="16"/>
  <c r="E17" i="16"/>
  <c r="F17" i="16"/>
  <c r="G17" i="16"/>
  <c r="H17" i="16"/>
  <c r="I17" i="16"/>
  <c r="J17" i="16"/>
  <c r="K17" i="16"/>
  <c r="L17" i="16"/>
  <c r="M17" i="16"/>
  <c r="N17" i="16"/>
  <c r="O17" i="16"/>
  <c r="P17" i="16"/>
  <c r="Q17" i="16"/>
  <c r="R17" i="16"/>
  <c r="S17" i="16"/>
  <c r="T17" i="16"/>
  <c r="Y17" i="16"/>
  <c r="Z17" i="16"/>
  <c r="AA17" i="16"/>
  <c r="AB17" i="16"/>
  <c r="AC17" i="16"/>
  <c r="AD17" i="16"/>
  <c r="AE17" i="16"/>
  <c r="AF17" i="16"/>
  <c r="AI17" i="16"/>
  <c r="AJ17" i="16"/>
  <c r="AK17" i="16"/>
  <c r="AL17" i="16"/>
  <c r="AM17" i="16"/>
  <c r="AN17" i="16"/>
  <c r="A18" i="16"/>
  <c r="B18" i="16"/>
  <c r="C18" i="16"/>
  <c r="D18" i="16"/>
  <c r="E18" i="16"/>
  <c r="F18" i="16"/>
  <c r="G18" i="16"/>
  <c r="H18" i="16"/>
  <c r="I18" i="16"/>
  <c r="J18" i="16"/>
  <c r="K18" i="16"/>
  <c r="L18" i="16"/>
  <c r="M18" i="16"/>
  <c r="N18" i="16"/>
  <c r="O18" i="16"/>
  <c r="P18" i="16"/>
  <c r="Q18" i="16"/>
  <c r="R18" i="16"/>
  <c r="S18" i="16"/>
  <c r="T18" i="16"/>
  <c r="A19" i="16"/>
  <c r="B19" i="16"/>
  <c r="C19" i="16"/>
  <c r="D19" i="16"/>
  <c r="E19" i="16"/>
  <c r="F19" i="16"/>
  <c r="G19" i="16"/>
  <c r="H19" i="16"/>
  <c r="I19" i="16"/>
  <c r="J19" i="16"/>
  <c r="K19" i="16"/>
  <c r="L19" i="16"/>
  <c r="M19" i="16"/>
  <c r="N19" i="16"/>
  <c r="O19" i="16"/>
  <c r="P19" i="16"/>
  <c r="Q19" i="16"/>
  <c r="R19" i="16"/>
  <c r="S19" i="16"/>
  <c r="T19" i="16"/>
  <c r="A20" i="16"/>
  <c r="B20" i="16"/>
  <c r="C20" i="16"/>
  <c r="D20" i="16"/>
  <c r="E20" i="16"/>
  <c r="F20" i="16"/>
  <c r="G20" i="16"/>
  <c r="H20" i="16"/>
  <c r="I20" i="16"/>
  <c r="J20" i="16"/>
  <c r="K20" i="16"/>
  <c r="L20" i="16"/>
  <c r="M20" i="16"/>
  <c r="N20" i="16"/>
  <c r="O20" i="16"/>
  <c r="P20" i="16"/>
  <c r="Q20" i="16"/>
  <c r="R20" i="16"/>
  <c r="S20" i="16"/>
  <c r="T20" i="16"/>
  <c r="Y20" i="16"/>
  <c r="Z20" i="16"/>
  <c r="AA20" i="16"/>
  <c r="AB20" i="16"/>
  <c r="AC20" i="16"/>
  <c r="AD20" i="16"/>
  <c r="AE20" i="16"/>
  <c r="AF20" i="16"/>
  <c r="AI20" i="16"/>
  <c r="AJ20" i="16"/>
  <c r="AK20" i="16"/>
  <c r="AL20" i="16"/>
  <c r="AM20" i="16"/>
  <c r="AN20" i="16"/>
  <c r="A21" i="16"/>
  <c r="B21" i="16"/>
  <c r="C21" i="16"/>
  <c r="D21" i="16"/>
  <c r="E21" i="16"/>
  <c r="F21" i="16"/>
  <c r="G21" i="16"/>
  <c r="H21" i="16"/>
  <c r="I21" i="16"/>
  <c r="J21" i="16"/>
  <c r="K21" i="16"/>
  <c r="L21" i="16"/>
  <c r="M21" i="16"/>
  <c r="N21" i="16"/>
  <c r="O21" i="16"/>
  <c r="P21" i="16"/>
  <c r="Q21" i="16"/>
  <c r="R21" i="16"/>
  <c r="S21" i="16"/>
  <c r="T21" i="16"/>
  <c r="Y21" i="16"/>
  <c r="Z21" i="16"/>
  <c r="AA21" i="16"/>
  <c r="AB21" i="16"/>
  <c r="AC21" i="16"/>
  <c r="AD21" i="16"/>
  <c r="AE21" i="16"/>
  <c r="AF21" i="16"/>
  <c r="AI21" i="16"/>
  <c r="AJ21" i="16"/>
  <c r="AK21" i="16"/>
  <c r="AL21" i="16"/>
  <c r="AM21" i="16"/>
  <c r="AN21" i="16"/>
  <c r="A22" i="16"/>
  <c r="B22" i="16"/>
  <c r="C22" i="16"/>
  <c r="D22" i="16"/>
  <c r="E22" i="16"/>
  <c r="F22" i="16"/>
  <c r="G22" i="16"/>
  <c r="H22" i="16"/>
  <c r="I22" i="16"/>
  <c r="J22" i="16"/>
  <c r="K22" i="16"/>
  <c r="L22" i="16"/>
  <c r="M22" i="16"/>
  <c r="N22" i="16"/>
  <c r="O22" i="16"/>
  <c r="P22" i="16"/>
  <c r="Q22" i="16"/>
  <c r="R22" i="16"/>
  <c r="S22" i="16"/>
  <c r="T22" i="16"/>
  <c r="Y22" i="16"/>
  <c r="Z22" i="16"/>
  <c r="AA22" i="16"/>
  <c r="AB22" i="16"/>
  <c r="AC22" i="16"/>
  <c r="AD22" i="16"/>
  <c r="AE22" i="16"/>
  <c r="AF22" i="16"/>
  <c r="AI22" i="16"/>
  <c r="AJ22" i="16"/>
  <c r="AK22" i="16"/>
  <c r="AL22" i="16"/>
  <c r="AM22" i="16"/>
  <c r="AN22" i="16"/>
  <c r="A23" i="16"/>
  <c r="B23" i="16"/>
  <c r="C23" i="16"/>
  <c r="D23" i="16"/>
  <c r="E23" i="16"/>
  <c r="F23" i="16"/>
  <c r="G23" i="16"/>
  <c r="H23" i="16"/>
  <c r="I23" i="16"/>
  <c r="J23" i="16"/>
  <c r="K23" i="16"/>
  <c r="L23" i="16"/>
  <c r="M23" i="16"/>
  <c r="N23" i="16"/>
  <c r="O23" i="16"/>
  <c r="P23" i="16"/>
  <c r="Q23" i="16"/>
  <c r="R23" i="16"/>
  <c r="S23" i="16"/>
  <c r="T23" i="16"/>
  <c r="Y23" i="16"/>
  <c r="Z23" i="16"/>
  <c r="AA23" i="16"/>
  <c r="AB23" i="16"/>
  <c r="AC23" i="16"/>
  <c r="AD23" i="16"/>
  <c r="AE23" i="16"/>
  <c r="AF23" i="16"/>
  <c r="AI23" i="16"/>
  <c r="AJ23" i="16"/>
  <c r="AK23" i="16"/>
  <c r="AL23" i="16"/>
  <c r="AM23" i="16"/>
  <c r="AN23" i="16"/>
  <c r="A24" i="16"/>
  <c r="B24" i="16"/>
  <c r="C24" i="16"/>
  <c r="D24" i="16"/>
  <c r="E24" i="16"/>
  <c r="F24" i="16"/>
  <c r="G24" i="16"/>
  <c r="H24" i="16"/>
  <c r="I24" i="16"/>
  <c r="J24" i="16"/>
  <c r="K24" i="16"/>
  <c r="L24" i="16"/>
  <c r="M24" i="16"/>
  <c r="N24" i="16"/>
  <c r="O24" i="16"/>
  <c r="P24" i="16"/>
  <c r="Q24" i="16"/>
  <c r="R24" i="16"/>
  <c r="S24" i="16"/>
  <c r="T24" i="16"/>
  <c r="Y24" i="16"/>
  <c r="Z24" i="16"/>
  <c r="AA24" i="16"/>
  <c r="AB24" i="16"/>
  <c r="AC24" i="16"/>
  <c r="AD24" i="16"/>
  <c r="AE24" i="16"/>
  <c r="AF24" i="16"/>
  <c r="AI24" i="16"/>
  <c r="AJ24" i="16"/>
  <c r="AK24" i="16"/>
  <c r="AL24" i="16"/>
  <c r="AM24" i="16"/>
  <c r="AN24" i="16"/>
  <c r="A25" i="16"/>
  <c r="B25" i="16"/>
  <c r="C25" i="16"/>
  <c r="D25" i="16"/>
  <c r="E25" i="16"/>
  <c r="F25" i="16"/>
  <c r="G25" i="16"/>
  <c r="H25" i="16"/>
  <c r="I25" i="16"/>
  <c r="J25" i="16"/>
  <c r="K25" i="16"/>
  <c r="L25" i="16"/>
  <c r="M25" i="16"/>
  <c r="N25" i="16"/>
  <c r="O25" i="16"/>
  <c r="P25" i="16"/>
  <c r="Q25" i="16"/>
  <c r="R25" i="16"/>
  <c r="S25" i="16"/>
  <c r="T25" i="16"/>
  <c r="Y25" i="16"/>
  <c r="Z25" i="16"/>
  <c r="AA25" i="16"/>
  <c r="AB25" i="16"/>
  <c r="AC25" i="16"/>
  <c r="AD25" i="16"/>
  <c r="AE25" i="16"/>
  <c r="AF25" i="16"/>
  <c r="AI25" i="16"/>
  <c r="AJ25" i="16"/>
  <c r="AK25" i="16"/>
  <c r="AL25" i="16"/>
  <c r="AM25" i="16"/>
  <c r="AN25" i="16"/>
  <c r="A26" i="16"/>
  <c r="B26" i="16"/>
  <c r="C26" i="16"/>
  <c r="D26" i="16"/>
  <c r="E26" i="16"/>
  <c r="F26" i="16"/>
  <c r="G26" i="16"/>
  <c r="H26" i="16"/>
  <c r="I26" i="16"/>
  <c r="J26" i="16"/>
  <c r="K26" i="16"/>
  <c r="L26" i="16"/>
  <c r="M26" i="16"/>
  <c r="N26" i="16"/>
  <c r="O26" i="16"/>
  <c r="P26" i="16"/>
  <c r="Q26" i="16"/>
  <c r="R26" i="16"/>
  <c r="S26" i="16"/>
  <c r="T26" i="16"/>
  <c r="A27" i="16"/>
  <c r="B27" i="16"/>
  <c r="C27" i="16"/>
  <c r="D27" i="16"/>
  <c r="E27" i="16"/>
  <c r="F27" i="16"/>
  <c r="G27" i="16"/>
  <c r="H27" i="16"/>
  <c r="I27" i="16"/>
  <c r="J27" i="16"/>
  <c r="K27" i="16"/>
  <c r="L27" i="16"/>
  <c r="M27" i="16"/>
  <c r="N27" i="16"/>
  <c r="O27" i="16"/>
  <c r="P27" i="16"/>
  <c r="Q27" i="16"/>
  <c r="R27" i="16"/>
  <c r="S27" i="16"/>
  <c r="T27" i="16"/>
  <c r="A28" i="16"/>
  <c r="B28" i="16"/>
  <c r="C28" i="16"/>
  <c r="D28" i="16"/>
  <c r="E28" i="16"/>
  <c r="F28" i="16"/>
  <c r="G28" i="16"/>
  <c r="H28" i="16"/>
  <c r="I28" i="16"/>
  <c r="J28" i="16"/>
  <c r="K28" i="16"/>
  <c r="L28" i="16"/>
  <c r="M28" i="16"/>
  <c r="N28" i="16"/>
  <c r="O28" i="16"/>
  <c r="P28" i="16"/>
  <c r="Q28" i="16"/>
  <c r="R28" i="16"/>
  <c r="S28" i="16"/>
  <c r="T28" i="16"/>
  <c r="A29" i="16"/>
  <c r="B29" i="16"/>
  <c r="C29" i="16"/>
  <c r="D29" i="16"/>
  <c r="E29" i="16"/>
  <c r="F29" i="16"/>
  <c r="G29" i="16"/>
  <c r="H29" i="16"/>
  <c r="I29" i="16"/>
  <c r="J29" i="16"/>
  <c r="K29" i="16"/>
  <c r="L29" i="16"/>
  <c r="M29" i="16"/>
  <c r="N29" i="16"/>
  <c r="O29" i="16"/>
  <c r="P29" i="16"/>
  <c r="Q29" i="16"/>
  <c r="R29" i="16"/>
  <c r="S29" i="16"/>
  <c r="T29" i="16"/>
  <c r="Y29" i="16"/>
  <c r="Z29" i="16"/>
  <c r="AA29" i="16"/>
  <c r="AB29" i="16"/>
  <c r="AC29" i="16"/>
  <c r="AD29" i="16"/>
  <c r="AE29" i="16"/>
  <c r="AF29" i="16"/>
  <c r="AI29" i="16"/>
  <c r="AJ29" i="16"/>
  <c r="AK29" i="16"/>
  <c r="AL29" i="16"/>
  <c r="AM29" i="16"/>
  <c r="AN29" i="16"/>
  <c r="A30" i="16"/>
  <c r="B30" i="16"/>
  <c r="C30" i="16"/>
  <c r="D30" i="16"/>
  <c r="E30" i="16"/>
  <c r="F30" i="16"/>
  <c r="G30" i="16"/>
  <c r="H30" i="16"/>
  <c r="I30" i="16"/>
  <c r="J30" i="16"/>
  <c r="K30" i="16"/>
  <c r="L30" i="16"/>
  <c r="M30" i="16"/>
  <c r="N30" i="16"/>
  <c r="O30" i="16"/>
  <c r="P30" i="16"/>
  <c r="Q30" i="16"/>
  <c r="R30" i="16"/>
  <c r="S30" i="16"/>
  <c r="T30" i="16"/>
  <c r="Y30" i="16"/>
  <c r="Z30" i="16"/>
  <c r="AA30" i="16"/>
  <c r="AB30" i="16"/>
  <c r="AC30" i="16"/>
  <c r="AD30" i="16"/>
  <c r="AE30" i="16"/>
  <c r="AF30" i="16"/>
  <c r="AI30" i="16"/>
  <c r="AJ30" i="16"/>
  <c r="AK30" i="16"/>
  <c r="AL30" i="16"/>
  <c r="AM30" i="16"/>
  <c r="AN30" i="16"/>
  <c r="A31" i="16"/>
  <c r="B31" i="16"/>
  <c r="C31" i="16"/>
  <c r="D31" i="16"/>
  <c r="E31" i="16"/>
  <c r="F31" i="16"/>
  <c r="G31" i="16"/>
  <c r="H31" i="16"/>
  <c r="I31" i="16"/>
  <c r="J31" i="16"/>
  <c r="K31" i="16"/>
  <c r="L31" i="16"/>
  <c r="M31" i="16"/>
  <c r="N31" i="16"/>
  <c r="O31" i="16"/>
  <c r="P31" i="16"/>
  <c r="Q31" i="16"/>
  <c r="R31" i="16"/>
  <c r="S31" i="16"/>
  <c r="T31" i="16"/>
  <c r="Y31" i="16"/>
  <c r="Z31" i="16"/>
  <c r="AA31" i="16"/>
  <c r="AB31" i="16"/>
  <c r="AC31" i="16"/>
  <c r="AD31" i="16"/>
  <c r="AE31" i="16"/>
  <c r="AF31" i="16"/>
  <c r="AI31" i="16"/>
  <c r="AJ31" i="16"/>
  <c r="AK31" i="16"/>
  <c r="AL31" i="16"/>
  <c r="AM31" i="16"/>
  <c r="AN31" i="16"/>
  <c r="A32" i="16"/>
  <c r="B32" i="16"/>
  <c r="C32" i="16"/>
  <c r="D32" i="16"/>
  <c r="E32" i="16"/>
  <c r="F32" i="16"/>
  <c r="G32" i="16"/>
  <c r="H32" i="16"/>
  <c r="I32" i="16"/>
  <c r="J32" i="16"/>
  <c r="K32" i="16"/>
  <c r="L32" i="16"/>
  <c r="M32" i="16"/>
  <c r="N32" i="16"/>
  <c r="O32" i="16"/>
  <c r="P32" i="16"/>
  <c r="Q32" i="16"/>
  <c r="R32" i="16"/>
  <c r="S32" i="16"/>
  <c r="T32" i="16"/>
  <c r="Y32" i="16"/>
  <c r="Z32" i="16"/>
  <c r="AA32" i="16"/>
  <c r="AB32" i="16"/>
  <c r="AC32" i="16"/>
  <c r="AD32" i="16"/>
  <c r="AE32" i="16"/>
  <c r="AF32" i="16"/>
  <c r="AI32" i="16"/>
  <c r="AJ32" i="16"/>
  <c r="AK32" i="16"/>
  <c r="AL32" i="16"/>
  <c r="AM32" i="16"/>
  <c r="AN32" i="16"/>
  <c r="A33" i="16"/>
  <c r="B33" i="16"/>
  <c r="C33" i="16"/>
  <c r="D33" i="16"/>
  <c r="E33" i="16"/>
  <c r="F33" i="16"/>
  <c r="G33" i="16"/>
  <c r="H33" i="16"/>
  <c r="I33" i="16"/>
  <c r="J33" i="16"/>
  <c r="K33" i="16"/>
  <c r="L33" i="16"/>
  <c r="M33" i="16"/>
  <c r="N33" i="16"/>
  <c r="O33" i="16"/>
  <c r="P33" i="16"/>
  <c r="Q33" i="16"/>
  <c r="R33" i="16"/>
  <c r="S33" i="16"/>
  <c r="T33" i="16"/>
  <c r="Y33" i="16"/>
  <c r="Z33" i="16"/>
  <c r="AA33" i="16"/>
  <c r="AB33" i="16"/>
  <c r="AC33" i="16"/>
  <c r="AD33" i="16"/>
  <c r="AE33" i="16"/>
  <c r="AF33" i="16"/>
  <c r="AI33" i="16"/>
  <c r="AJ33" i="16"/>
  <c r="AK33" i="16"/>
  <c r="AL33" i="16"/>
  <c r="AM33" i="16"/>
  <c r="AN33" i="16"/>
  <c r="A34" i="16"/>
  <c r="B34" i="16"/>
  <c r="C34" i="16"/>
  <c r="D34" i="16"/>
  <c r="E34" i="16"/>
  <c r="F34" i="16"/>
  <c r="G34" i="16"/>
  <c r="H34" i="16"/>
  <c r="I34" i="16"/>
  <c r="J34" i="16"/>
  <c r="K34" i="16"/>
  <c r="L34" i="16"/>
  <c r="M34" i="16"/>
  <c r="N34" i="16"/>
  <c r="O34" i="16"/>
  <c r="P34" i="16"/>
  <c r="Q34" i="16"/>
  <c r="R34" i="16"/>
  <c r="S34" i="16"/>
  <c r="T34" i="16"/>
  <c r="Y34" i="16"/>
  <c r="Z34" i="16"/>
  <c r="AA34" i="16"/>
  <c r="AB34" i="16"/>
  <c r="AC34" i="16"/>
  <c r="AD34" i="16"/>
  <c r="AE34" i="16"/>
  <c r="AF34" i="16"/>
  <c r="AI34" i="16"/>
  <c r="AJ34" i="16"/>
  <c r="AK34" i="16"/>
  <c r="AL34" i="16"/>
  <c r="AM34" i="16"/>
  <c r="AN34" i="16"/>
  <c r="A35" i="16"/>
  <c r="B35" i="16"/>
  <c r="C35" i="16"/>
  <c r="D35" i="16"/>
  <c r="E35" i="16"/>
  <c r="F35" i="16"/>
  <c r="G35" i="16"/>
  <c r="H35" i="16"/>
  <c r="I35" i="16"/>
  <c r="J35" i="16"/>
  <c r="K35" i="16"/>
  <c r="L35" i="16"/>
  <c r="M35" i="16"/>
  <c r="N35" i="16"/>
  <c r="O35" i="16"/>
  <c r="P35" i="16"/>
  <c r="Q35" i="16"/>
  <c r="R35" i="16"/>
  <c r="S35" i="16"/>
  <c r="T35" i="16"/>
  <c r="A36" i="16"/>
  <c r="B36" i="16"/>
  <c r="C36" i="16"/>
  <c r="D36" i="16"/>
  <c r="E36" i="16"/>
  <c r="F36" i="16"/>
  <c r="G36" i="16"/>
  <c r="H36" i="16"/>
  <c r="I36" i="16"/>
  <c r="J36" i="16"/>
  <c r="K36" i="16"/>
  <c r="L36" i="16"/>
  <c r="M36" i="16"/>
  <c r="N36" i="16"/>
  <c r="O36" i="16"/>
  <c r="P36" i="16"/>
  <c r="Q36" i="16"/>
  <c r="R36" i="16"/>
  <c r="S36" i="16"/>
  <c r="T36" i="16"/>
  <c r="A37" i="16"/>
  <c r="B37" i="16"/>
  <c r="C37" i="16"/>
  <c r="D37" i="16"/>
  <c r="E37" i="16"/>
  <c r="F37" i="16"/>
  <c r="G37" i="16"/>
  <c r="H37" i="16"/>
  <c r="I37" i="16"/>
  <c r="J37" i="16"/>
  <c r="K37" i="16"/>
  <c r="L37" i="16"/>
  <c r="M37" i="16"/>
  <c r="N37" i="16"/>
  <c r="O37" i="16"/>
  <c r="P37" i="16"/>
  <c r="Q37" i="16"/>
  <c r="R37" i="16"/>
  <c r="S37" i="16"/>
  <c r="T37" i="16"/>
  <c r="Z37" i="16"/>
  <c r="AA37" i="16"/>
  <c r="AB37" i="16"/>
  <c r="AC37" i="16"/>
  <c r="A38" i="16"/>
  <c r="B38" i="16"/>
  <c r="C38" i="16"/>
  <c r="D38" i="16"/>
  <c r="E38" i="16"/>
  <c r="F38" i="16"/>
  <c r="G38" i="16"/>
  <c r="H38" i="16"/>
  <c r="I38" i="16"/>
  <c r="J38" i="16"/>
  <c r="K38" i="16"/>
  <c r="L38" i="16"/>
  <c r="M38" i="16"/>
  <c r="N38" i="16"/>
  <c r="O38" i="16"/>
  <c r="P38" i="16"/>
  <c r="Q38" i="16"/>
  <c r="R38" i="16"/>
  <c r="S38" i="16"/>
  <c r="T38" i="16"/>
  <c r="Z38" i="16"/>
  <c r="AA38" i="16"/>
  <c r="AB38" i="16"/>
  <c r="AC38" i="16"/>
  <c r="A39" i="16"/>
  <c r="B39" i="16"/>
  <c r="C39" i="16"/>
  <c r="D39" i="16"/>
  <c r="E39" i="16"/>
  <c r="F39" i="16"/>
  <c r="G39" i="16"/>
  <c r="H39" i="16"/>
  <c r="I39" i="16"/>
  <c r="J39" i="16"/>
  <c r="K39" i="16"/>
  <c r="L39" i="16"/>
  <c r="M39" i="16"/>
  <c r="N39" i="16"/>
  <c r="O39" i="16"/>
  <c r="P39" i="16"/>
  <c r="Q39" i="16"/>
  <c r="R39" i="16"/>
  <c r="S39" i="16"/>
  <c r="T39" i="16"/>
  <c r="Z39" i="16"/>
  <c r="AA39" i="16"/>
  <c r="AB39" i="16"/>
  <c r="AC39" i="16"/>
  <c r="A40" i="16"/>
  <c r="B40" i="16"/>
  <c r="C40" i="16"/>
  <c r="D40" i="16"/>
  <c r="E40" i="16"/>
  <c r="F40" i="16"/>
  <c r="G40" i="16"/>
  <c r="H40" i="16"/>
  <c r="I40" i="16"/>
  <c r="J40" i="16"/>
  <c r="K40" i="16"/>
  <c r="L40" i="16"/>
  <c r="M40" i="16"/>
  <c r="N40" i="16"/>
  <c r="O40" i="16"/>
  <c r="P40" i="16"/>
  <c r="Q40" i="16"/>
  <c r="R40" i="16"/>
  <c r="S40" i="16"/>
  <c r="T40" i="16"/>
  <c r="Z40" i="16"/>
  <c r="AA40" i="16"/>
  <c r="AB40" i="16"/>
  <c r="AC40" i="16"/>
  <c r="AD40" i="16"/>
  <c r="A41" i="16"/>
  <c r="B41" i="16"/>
  <c r="C41" i="16"/>
  <c r="D41" i="16"/>
  <c r="E41" i="16"/>
  <c r="F41" i="16"/>
  <c r="G41" i="16"/>
  <c r="H41" i="16"/>
  <c r="I41" i="16"/>
  <c r="J41" i="16"/>
  <c r="K41" i="16"/>
  <c r="L41" i="16"/>
  <c r="M41" i="16"/>
  <c r="N41" i="16"/>
  <c r="O41" i="16"/>
  <c r="P41" i="16"/>
  <c r="Q41" i="16"/>
  <c r="R41" i="16"/>
  <c r="S41" i="16"/>
  <c r="T41" i="16"/>
  <c r="A42" i="16"/>
  <c r="B42" i="16"/>
  <c r="C42" i="16"/>
  <c r="D42" i="16"/>
  <c r="E42" i="16"/>
  <c r="F42" i="16"/>
  <c r="G42" i="16"/>
  <c r="H42" i="16"/>
  <c r="I42" i="16"/>
  <c r="J42" i="16"/>
  <c r="K42" i="16"/>
  <c r="L42" i="16"/>
  <c r="M42" i="16"/>
  <c r="N42" i="16"/>
  <c r="O42" i="16"/>
  <c r="P42" i="16"/>
  <c r="Q42" i="16"/>
  <c r="R42" i="16"/>
  <c r="S42" i="16"/>
  <c r="T42" i="16"/>
  <c r="A43" i="16"/>
  <c r="B43" i="16"/>
  <c r="C43" i="16"/>
  <c r="D43" i="16"/>
  <c r="E43" i="16"/>
  <c r="F43" i="16"/>
  <c r="G43" i="16"/>
  <c r="H43" i="16"/>
  <c r="I43" i="16"/>
  <c r="J43" i="16"/>
  <c r="K43" i="16"/>
  <c r="L43" i="16"/>
  <c r="M43" i="16"/>
  <c r="N43" i="16"/>
  <c r="O43" i="16"/>
  <c r="P43" i="16"/>
  <c r="Q43" i="16"/>
  <c r="R43" i="16"/>
  <c r="S43" i="16"/>
  <c r="T43" i="16"/>
  <c r="Z43" i="16"/>
  <c r="AA43" i="16"/>
  <c r="AB43" i="16"/>
  <c r="AC43" i="16"/>
  <c r="A44" i="16"/>
  <c r="B44" i="16"/>
  <c r="C44" i="16"/>
  <c r="D44" i="16"/>
  <c r="E44" i="16"/>
  <c r="F44" i="16"/>
  <c r="G44" i="16"/>
  <c r="H44" i="16"/>
  <c r="I44" i="16"/>
  <c r="J44" i="16"/>
  <c r="K44" i="16"/>
  <c r="L44" i="16"/>
  <c r="M44" i="16"/>
  <c r="N44" i="16"/>
  <c r="O44" i="16"/>
  <c r="P44" i="16"/>
  <c r="Q44" i="16"/>
  <c r="R44" i="16"/>
  <c r="S44" i="16"/>
  <c r="T44" i="16"/>
  <c r="Z44" i="16"/>
  <c r="AA44" i="16"/>
  <c r="AB44" i="16"/>
  <c r="AC44" i="16"/>
  <c r="A45" i="16"/>
  <c r="B45" i="16"/>
  <c r="C45" i="16"/>
  <c r="D45" i="16"/>
  <c r="E45" i="16"/>
  <c r="F45" i="16"/>
  <c r="G45" i="16"/>
  <c r="H45" i="16"/>
  <c r="I45" i="16"/>
  <c r="J45" i="16"/>
  <c r="K45" i="16"/>
  <c r="L45" i="16"/>
  <c r="M45" i="16"/>
  <c r="N45" i="16"/>
  <c r="O45" i="16"/>
  <c r="P45" i="16"/>
  <c r="Q45" i="16"/>
  <c r="R45" i="16"/>
  <c r="S45" i="16"/>
  <c r="T45" i="16"/>
  <c r="Z45" i="16"/>
  <c r="AA45" i="16"/>
  <c r="AB45" i="16"/>
  <c r="AC45" i="16"/>
  <c r="A46" i="16"/>
  <c r="B46" i="16"/>
  <c r="C46" i="16"/>
  <c r="D46" i="16"/>
  <c r="E46" i="16"/>
  <c r="F46" i="16"/>
  <c r="G46" i="16"/>
  <c r="H46" i="16"/>
  <c r="I46" i="16"/>
  <c r="J46" i="16"/>
  <c r="K46" i="16"/>
  <c r="L46" i="16"/>
  <c r="M46" i="16"/>
  <c r="N46" i="16"/>
  <c r="O46" i="16"/>
  <c r="P46" i="16"/>
  <c r="Q46" i="16"/>
  <c r="R46" i="16"/>
  <c r="S46" i="16"/>
  <c r="T46" i="16"/>
  <c r="Z46" i="16"/>
  <c r="AA46" i="16"/>
  <c r="AB46" i="16"/>
  <c r="AC46" i="16"/>
  <c r="AD46" i="16"/>
  <c r="A47" i="16"/>
  <c r="B47" i="16"/>
  <c r="C47" i="16"/>
  <c r="D47" i="16"/>
  <c r="E47" i="16"/>
  <c r="F47" i="16"/>
  <c r="G47" i="16"/>
  <c r="H47" i="16"/>
  <c r="I47" i="16"/>
  <c r="J47" i="16"/>
  <c r="K47" i="16"/>
  <c r="L47" i="16"/>
  <c r="M47" i="16"/>
  <c r="N47" i="16"/>
  <c r="O47" i="16"/>
  <c r="P47" i="16"/>
  <c r="Q47" i="16"/>
  <c r="R47" i="16"/>
  <c r="S47" i="16"/>
  <c r="T47" i="16"/>
  <c r="A48" i="16"/>
  <c r="B48" i="16"/>
  <c r="C48" i="16"/>
  <c r="D48" i="16"/>
  <c r="E48" i="16"/>
  <c r="F48" i="16"/>
  <c r="G48" i="16"/>
  <c r="H48" i="16"/>
  <c r="I48" i="16"/>
  <c r="J48" i="16"/>
  <c r="K48" i="16"/>
  <c r="L48" i="16"/>
  <c r="M48" i="16"/>
  <c r="N48" i="16"/>
  <c r="O48" i="16"/>
  <c r="P48" i="16"/>
  <c r="Q48" i="16"/>
  <c r="R48" i="16"/>
  <c r="S48" i="16"/>
  <c r="T48" i="16"/>
  <c r="A49" i="16"/>
  <c r="B49" i="16"/>
  <c r="C49" i="16"/>
  <c r="D49" i="16"/>
  <c r="E49" i="16"/>
  <c r="F49" i="16"/>
  <c r="G49" i="16"/>
  <c r="H49" i="16"/>
  <c r="I49" i="16"/>
  <c r="J49" i="16"/>
  <c r="K49" i="16"/>
  <c r="L49" i="16"/>
  <c r="M49" i="16"/>
  <c r="N49" i="16"/>
  <c r="O49" i="16"/>
  <c r="P49" i="16"/>
  <c r="Q49" i="16"/>
  <c r="R49" i="16"/>
  <c r="S49" i="16"/>
  <c r="T49" i="16"/>
  <c r="AD49" i="16"/>
  <c r="A50" i="16"/>
  <c r="B50" i="16"/>
  <c r="C50" i="16"/>
  <c r="D50" i="16"/>
  <c r="E50" i="16"/>
  <c r="F50" i="16"/>
  <c r="G50" i="16"/>
  <c r="H50" i="16"/>
  <c r="I50" i="16"/>
  <c r="J50" i="16"/>
  <c r="K50" i="16"/>
  <c r="L50" i="16"/>
  <c r="M50" i="16"/>
  <c r="N50" i="16"/>
  <c r="O50" i="16"/>
  <c r="P50" i="16"/>
  <c r="Q50" i="16"/>
  <c r="R50" i="16"/>
  <c r="S50" i="16"/>
  <c r="T50" i="16"/>
  <c r="A51" i="16"/>
  <c r="B51" i="16"/>
  <c r="C51" i="16"/>
  <c r="D51" i="16"/>
  <c r="E51" i="16"/>
  <c r="F51" i="16"/>
  <c r="G51" i="16"/>
  <c r="H51" i="16"/>
  <c r="I51" i="16"/>
  <c r="J51" i="16"/>
  <c r="K51" i="16"/>
  <c r="L51" i="16"/>
  <c r="M51" i="16"/>
  <c r="N51" i="16"/>
  <c r="O51" i="16"/>
  <c r="P51" i="16"/>
  <c r="Q51" i="16"/>
  <c r="R51" i="16"/>
  <c r="S51" i="16"/>
  <c r="T51" i="16"/>
  <c r="A52" i="16"/>
  <c r="B52" i="16"/>
  <c r="C52" i="16"/>
  <c r="D52" i="16"/>
  <c r="E52" i="16"/>
  <c r="F52" i="16"/>
  <c r="G52" i="16"/>
  <c r="H52" i="16"/>
  <c r="I52" i="16"/>
  <c r="J52" i="16"/>
  <c r="K52" i="16"/>
  <c r="L52" i="16"/>
  <c r="M52" i="16"/>
  <c r="N52" i="16"/>
  <c r="O52" i="16"/>
  <c r="P52" i="16"/>
  <c r="Q52" i="16"/>
  <c r="R52" i="16"/>
  <c r="S52" i="16"/>
  <c r="T52" i="16"/>
  <c r="A53" i="16"/>
  <c r="B53" i="16"/>
  <c r="C53" i="16"/>
  <c r="D53" i="16"/>
  <c r="E53" i="16"/>
  <c r="F53" i="16"/>
  <c r="G53" i="16"/>
  <c r="H53" i="16"/>
  <c r="I53" i="16"/>
  <c r="J53" i="16"/>
  <c r="K53" i="16"/>
  <c r="L53" i="16"/>
  <c r="M53" i="16"/>
  <c r="N53" i="16"/>
  <c r="O53" i="16"/>
  <c r="P53" i="16"/>
  <c r="Q53" i="16"/>
  <c r="R53" i="16"/>
  <c r="S53" i="16"/>
  <c r="T53" i="16"/>
  <c r="A54" i="16"/>
  <c r="B54" i="16"/>
  <c r="C54" i="16"/>
  <c r="D54" i="16"/>
  <c r="E54" i="16"/>
  <c r="F54" i="16"/>
  <c r="G54" i="16"/>
  <c r="H54" i="16"/>
  <c r="I54" i="16"/>
  <c r="J54" i="16"/>
  <c r="K54" i="16"/>
  <c r="L54" i="16"/>
  <c r="M54" i="16"/>
  <c r="N54" i="16"/>
  <c r="O54" i="16"/>
  <c r="P54" i="16"/>
  <c r="Q54" i="16"/>
  <c r="R54" i="16"/>
  <c r="S54" i="16"/>
  <c r="T54" i="16"/>
  <c r="A55" i="16"/>
  <c r="B55" i="16"/>
  <c r="C55" i="16"/>
  <c r="D55" i="16"/>
  <c r="E55" i="16"/>
  <c r="F55" i="16"/>
  <c r="G55" i="16"/>
  <c r="H55" i="16"/>
  <c r="I55" i="16"/>
  <c r="J55" i="16"/>
  <c r="K55" i="16"/>
  <c r="L55" i="16"/>
  <c r="M55" i="16"/>
  <c r="N55" i="16"/>
  <c r="O55" i="16"/>
  <c r="P55" i="16"/>
  <c r="Q55" i="16"/>
  <c r="R55" i="16"/>
  <c r="S55" i="16"/>
  <c r="T55" i="16"/>
  <c r="A56" i="16"/>
  <c r="B56" i="16"/>
  <c r="C56" i="16"/>
  <c r="D56" i="16"/>
  <c r="E56" i="16"/>
  <c r="F56" i="16"/>
  <c r="G56" i="16"/>
  <c r="H56" i="16"/>
  <c r="I56" i="16"/>
  <c r="J56" i="16"/>
  <c r="K56" i="16"/>
  <c r="L56" i="16"/>
  <c r="M56" i="16"/>
  <c r="N56" i="16"/>
  <c r="O56" i="16"/>
  <c r="P56" i="16"/>
  <c r="Q56" i="16"/>
  <c r="R56" i="16"/>
  <c r="S56" i="16"/>
  <c r="T56" i="16"/>
  <c r="A57" i="16"/>
  <c r="B57" i="16"/>
  <c r="C57" i="16"/>
  <c r="D57" i="16"/>
  <c r="E57" i="16"/>
  <c r="F57" i="16"/>
  <c r="G57" i="16"/>
  <c r="H57" i="16"/>
  <c r="I57" i="16"/>
  <c r="J57" i="16"/>
  <c r="K57" i="16"/>
  <c r="L57" i="16"/>
  <c r="M57" i="16"/>
  <c r="N57" i="16"/>
  <c r="O57" i="16"/>
  <c r="P57" i="16"/>
  <c r="Q57" i="16"/>
  <c r="R57" i="16"/>
  <c r="S57" i="16"/>
  <c r="T57" i="16"/>
  <c r="A58" i="16"/>
  <c r="B58" i="16"/>
  <c r="C58" i="16"/>
  <c r="D58" i="16"/>
  <c r="E58" i="16"/>
  <c r="F58" i="16"/>
  <c r="G58" i="16"/>
  <c r="H58" i="16"/>
  <c r="I58" i="16"/>
  <c r="J58" i="16"/>
  <c r="K58" i="16"/>
  <c r="L58" i="16"/>
  <c r="M58" i="16"/>
  <c r="N58" i="16"/>
  <c r="O58" i="16"/>
  <c r="P58" i="16"/>
  <c r="Q58" i="16"/>
  <c r="R58" i="16"/>
  <c r="S58" i="16"/>
  <c r="T58" i="16"/>
  <c r="A59" i="16"/>
  <c r="B59" i="16"/>
  <c r="C59" i="16"/>
  <c r="D59" i="16"/>
  <c r="E59" i="16"/>
  <c r="F59" i="16"/>
  <c r="G59" i="16"/>
  <c r="H59" i="16"/>
  <c r="I59" i="16"/>
  <c r="J59" i="16"/>
  <c r="K59" i="16"/>
  <c r="L59" i="16"/>
  <c r="M59" i="16"/>
  <c r="N59" i="16"/>
  <c r="O59" i="16"/>
  <c r="P59" i="16"/>
  <c r="Q59" i="16"/>
  <c r="R59" i="16"/>
  <c r="S59" i="16"/>
  <c r="T59" i="16"/>
  <c r="A60" i="16"/>
  <c r="B60" i="16"/>
  <c r="C60" i="16"/>
  <c r="D60" i="16"/>
  <c r="E60" i="16"/>
  <c r="F60" i="16"/>
  <c r="G60" i="16"/>
  <c r="H60" i="16"/>
  <c r="I60" i="16"/>
  <c r="J60" i="16"/>
  <c r="K60" i="16"/>
  <c r="L60" i="16"/>
  <c r="M60" i="16"/>
  <c r="N60" i="16"/>
  <c r="O60" i="16"/>
  <c r="P60" i="16"/>
  <c r="Q60" i="16"/>
  <c r="R60" i="16"/>
  <c r="S60" i="16"/>
  <c r="T60" i="16"/>
  <c r="A61" i="16"/>
  <c r="B61" i="16"/>
  <c r="C61" i="16"/>
  <c r="D61" i="16"/>
  <c r="E61" i="16"/>
  <c r="F61" i="16"/>
  <c r="G61" i="16"/>
  <c r="H61" i="16"/>
  <c r="I61" i="16"/>
  <c r="J61" i="16"/>
  <c r="K61" i="16"/>
  <c r="L61" i="16"/>
  <c r="M61" i="16"/>
  <c r="N61" i="16"/>
  <c r="O61" i="16"/>
  <c r="P61" i="16"/>
  <c r="Q61" i="16"/>
  <c r="R61" i="16"/>
  <c r="S61" i="16"/>
  <c r="T61" i="16"/>
  <c r="A62" i="16"/>
  <c r="B62" i="16"/>
  <c r="C62" i="16"/>
  <c r="D62" i="16"/>
  <c r="E62" i="16"/>
  <c r="F62" i="16"/>
  <c r="G62" i="16"/>
  <c r="H62" i="16"/>
  <c r="I62" i="16"/>
  <c r="J62" i="16"/>
  <c r="K62" i="16"/>
  <c r="L62" i="16"/>
  <c r="M62" i="16"/>
  <c r="N62" i="16"/>
  <c r="O62" i="16"/>
  <c r="P62" i="16"/>
  <c r="Q62" i="16"/>
  <c r="R62" i="16"/>
  <c r="S62" i="16"/>
  <c r="T62" i="16"/>
  <c r="A63" i="16"/>
  <c r="B63" i="16"/>
  <c r="C63" i="16"/>
  <c r="D63" i="16"/>
  <c r="E63" i="16"/>
  <c r="F63" i="16"/>
  <c r="G63" i="16"/>
  <c r="H63" i="16"/>
  <c r="I63" i="16"/>
  <c r="J63" i="16"/>
  <c r="K63" i="16"/>
  <c r="L63" i="16"/>
  <c r="M63" i="16"/>
  <c r="N63" i="16"/>
  <c r="O63" i="16"/>
  <c r="P63" i="16"/>
  <c r="Q63" i="16"/>
  <c r="R63" i="16"/>
  <c r="S63" i="16"/>
  <c r="T63" i="16"/>
  <c r="A64" i="16"/>
  <c r="B64" i="16"/>
  <c r="C64" i="16"/>
  <c r="D64" i="16"/>
  <c r="E64" i="16"/>
  <c r="F64" i="16"/>
  <c r="G64" i="16"/>
  <c r="H64" i="16"/>
  <c r="I64" i="16"/>
  <c r="J64" i="16"/>
  <c r="K64" i="16"/>
  <c r="L64" i="16"/>
  <c r="M64" i="16"/>
  <c r="N64" i="16"/>
  <c r="O64" i="16"/>
  <c r="P64" i="16"/>
  <c r="Q64" i="16"/>
  <c r="R64" i="16"/>
  <c r="S64" i="16"/>
  <c r="T64" i="16"/>
  <c r="A65" i="16"/>
  <c r="B65" i="16"/>
  <c r="C65" i="16"/>
  <c r="D65" i="16"/>
  <c r="E65" i="16"/>
  <c r="F65" i="16"/>
  <c r="G65" i="16"/>
  <c r="H65" i="16"/>
  <c r="I65" i="16"/>
  <c r="J65" i="16"/>
  <c r="K65" i="16"/>
  <c r="L65" i="16"/>
  <c r="M65" i="16"/>
  <c r="N65" i="16"/>
  <c r="O65" i="16"/>
  <c r="P65" i="16"/>
  <c r="Q65" i="16"/>
  <c r="R65" i="16"/>
  <c r="S65" i="16"/>
  <c r="T65" i="16"/>
  <c r="A66" i="16"/>
  <c r="B66" i="16"/>
  <c r="C66" i="16"/>
  <c r="D66" i="16"/>
  <c r="E66" i="16"/>
  <c r="F66" i="16"/>
  <c r="G66" i="16"/>
  <c r="H66" i="16"/>
  <c r="I66" i="16"/>
  <c r="J66" i="16"/>
  <c r="K66" i="16"/>
  <c r="L66" i="16"/>
  <c r="M66" i="16"/>
  <c r="N66" i="16"/>
  <c r="O66" i="16"/>
  <c r="P66" i="16"/>
  <c r="Q66" i="16"/>
  <c r="R66" i="16"/>
  <c r="S66" i="16"/>
  <c r="T66" i="16"/>
  <c r="A67" i="16"/>
  <c r="B67" i="16"/>
  <c r="C67" i="16"/>
  <c r="D67" i="16"/>
  <c r="E67" i="16"/>
  <c r="F67" i="16"/>
  <c r="G67" i="16"/>
  <c r="H67" i="16"/>
  <c r="I67" i="16"/>
  <c r="J67" i="16"/>
  <c r="K67" i="16"/>
  <c r="L67" i="16"/>
  <c r="M67" i="16"/>
  <c r="N67" i="16"/>
  <c r="O67" i="16"/>
  <c r="P67" i="16"/>
  <c r="Q67" i="16"/>
  <c r="R67" i="16"/>
  <c r="S67" i="16"/>
  <c r="T67" i="16"/>
  <c r="A68" i="16"/>
  <c r="B68" i="16"/>
  <c r="C68" i="16"/>
  <c r="D68" i="16"/>
  <c r="E68" i="16"/>
  <c r="F68" i="16"/>
  <c r="G68" i="16"/>
  <c r="H68" i="16"/>
  <c r="I68" i="16"/>
  <c r="J68" i="16"/>
  <c r="K68" i="16"/>
  <c r="L68" i="16"/>
  <c r="M68" i="16"/>
  <c r="N68" i="16"/>
  <c r="O68" i="16"/>
  <c r="P68" i="16"/>
  <c r="Q68" i="16"/>
  <c r="R68" i="16"/>
  <c r="S68" i="16"/>
  <c r="T68" i="16"/>
  <c r="A69" i="16"/>
  <c r="B69" i="16"/>
  <c r="C69" i="16"/>
  <c r="D69" i="16"/>
  <c r="E69" i="16"/>
  <c r="F69" i="16"/>
  <c r="G69" i="16"/>
  <c r="H69" i="16"/>
  <c r="I69" i="16"/>
  <c r="J69" i="16"/>
  <c r="K69" i="16"/>
  <c r="L69" i="16"/>
  <c r="M69" i="16"/>
  <c r="N69" i="16"/>
  <c r="O69" i="16"/>
  <c r="P69" i="16"/>
  <c r="Q69" i="16"/>
  <c r="R69" i="16"/>
  <c r="S69" i="16"/>
  <c r="T69" i="16"/>
  <c r="A70" i="16"/>
  <c r="B70" i="16"/>
  <c r="C70" i="16"/>
  <c r="D70" i="16"/>
  <c r="E70" i="16"/>
  <c r="F70" i="16"/>
  <c r="G70" i="16"/>
  <c r="H70" i="16"/>
  <c r="I70" i="16"/>
  <c r="J70" i="16"/>
  <c r="K70" i="16"/>
  <c r="L70" i="16"/>
  <c r="M70" i="16"/>
  <c r="N70" i="16"/>
  <c r="O70" i="16"/>
  <c r="P70" i="16"/>
  <c r="Q70" i="16"/>
  <c r="R70" i="16"/>
  <c r="S70" i="16"/>
  <c r="T70" i="16"/>
  <c r="A71" i="16"/>
  <c r="B71" i="16"/>
  <c r="C71" i="16"/>
  <c r="D71" i="16"/>
  <c r="E71" i="16"/>
  <c r="F71" i="16"/>
  <c r="G71" i="16"/>
  <c r="H71" i="16"/>
  <c r="I71" i="16"/>
  <c r="J71" i="16"/>
  <c r="K71" i="16"/>
  <c r="L71" i="16"/>
  <c r="M71" i="16"/>
  <c r="N71" i="16"/>
  <c r="O71" i="16"/>
  <c r="P71" i="16"/>
  <c r="Q71" i="16"/>
  <c r="R71" i="16"/>
  <c r="S71" i="16"/>
  <c r="T71" i="16"/>
  <c r="A72" i="16"/>
  <c r="B72" i="16"/>
  <c r="C72" i="16"/>
  <c r="D72" i="16"/>
  <c r="E72" i="16"/>
  <c r="F72" i="16"/>
  <c r="G72" i="16"/>
  <c r="H72" i="16"/>
  <c r="I72" i="16"/>
  <c r="J72" i="16"/>
  <c r="K72" i="16"/>
  <c r="L72" i="16"/>
  <c r="M72" i="16"/>
  <c r="N72" i="16"/>
  <c r="O72" i="16"/>
  <c r="P72" i="16"/>
  <c r="Q72" i="16"/>
  <c r="R72" i="16"/>
  <c r="S72" i="16"/>
  <c r="T72" i="16"/>
  <c r="A73" i="16"/>
  <c r="B73" i="16"/>
  <c r="C73" i="16"/>
  <c r="D73" i="16"/>
  <c r="E73" i="16"/>
  <c r="F73" i="16"/>
  <c r="G73" i="16"/>
  <c r="H73" i="16"/>
  <c r="I73" i="16"/>
  <c r="J73" i="16"/>
  <c r="K73" i="16"/>
  <c r="L73" i="16"/>
  <c r="M73" i="16"/>
  <c r="N73" i="16"/>
  <c r="O73" i="16"/>
  <c r="P73" i="16"/>
  <c r="Q73" i="16"/>
  <c r="R73" i="16"/>
  <c r="S73" i="16"/>
  <c r="T73" i="16"/>
  <c r="A74" i="16"/>
  <c r="B74" i="16"/>
  <c r="C74" i="16"/>
  <c r="D74" i="16"/>
  <c r="E74" i="16"/>
  <c r="F74" i="16"/>
  <c r="G74" i="16"/>
  <c r="H74" i="16"/>
  <c r="I74" i="16"/>
  <c r="J74" i="16"/>
  <c r="K74" i="16"/>
  <c r="L74" i="16"/>
  <c r="M74" i="16"/>
  <c r="N74" i="16"/>
  <c r="O74" i="16"/>
  <c r="P74" i="16"/>
  <c r="Q74" i="16"/>
  <c r="R74" i="16"/>
  <c r="S74" i="16"/>
  <c r="T74" i="16"/>
  <c r="A75" i="16"/>
  <c r="B75" i="16"/>
  <c r="C75" i="16"/>
  <c r="D75" i="16"/>
  <c r="E75" i="16"/>
  <c r="F75" i="16"/>
  <c r="G75" i="16"/>
  <c r="H75" i="16"/>
  <c r="I75" i="16"/>
  <c r="J75" i="16"/>
  <c r="K75" i="16"/>
  <c r="L75" i="16"/>
  <c r="M75" i="16"/>
  <c r="N75" i="16"/>
  <c r="O75" i="16"/>
  <c r="P75" i="16"/>
  <c r="Q75" i="16"/>
  <c r="R75" i="16"/>
  <c r="S75" i="16"/>
  <c r="T75" i="16"/>
  <c r="A76" i="16"/>
  <c r="B76" i="16"/>
  <c r="C76" i="16"/>
  <c r="D76" i="16"/>
  <c r="E76" i="16"/>
  <c r="F76" i="16"/>
  <c r="G76" i="16"/>
  <c r="H76" i="16"/>
  <c r="I76" i="16"/>
  <c r="J76" i="16"/>
  <c r="K76" i="16"/>
  <c r="L76" i="16"/>
  <c r="M76" i="16"/>
  <c r="N76" i="16"/>
  <c r="O76" i="16"/>
  <c r="P76" i="16"/>
  <c r="Q76" i="16"/>
  <c r="R76" i="16"/>
  <c r="S76" i="16"/>
  <c r="T76" i="16"/>
  <c r="A77" i="16"/>
  <c r="B77" i="16"/>
  <c r="C77" i="16"/>
  <c r="D77" i="16"/>
  <c r="E77" i="16"/>
  <c r="F77" i="16"/>
  <c r="G77" i="16"/>
  <c r="H77" i="16"/>
  <c r="I77" i="16"/>
  <c r="J77" i="16"/>
  <c r="K77" i="16"/>
  <c r="L77" i="16"/>
  <c r="M77" i="16"/>
  <c r="N77" i="16"/>
  <c r="O77" i="16"/>
  <c r="P77" i="16"/>
  <c r="Q77" i="16"/>
  <c r="R77" i="16"/>
  <c r="S77" i="16"/>
  <c r="T77" i="16"/>
  <c r="A78" i="16"/>
  <c r="B78" i="16"/>
  <c r="C78" i="16"/>
  <c r="D78" i="16"/>
  <c r="E78" i="16"/>
  <c r="F78" i="16"/>
  <c r="G78" i="16"/>
  <c r="H78" i="16"/>
  <c r="I78" i="16"/>
  <c r="J78" i="16"/>
  <c r="K78" i="16"/>
  <c r="L78" i="16"/>
  <c r="M78" i="16"/>
  <c r="N78" i="16"/>
  <c r="O78" i="16"/>
  <c r="P78" i="16"/>
  <c r="Q78" i="16"/>
  <c r="R78" i="16"/>
  <c r="S78" i="16"/>
  <c r="T78" i="16"/>
  <c r="A79" i="16"/>
  <c r="B79" i="16"/>
  <c r="C79" i="16"/>
  <c r="D79" i="16"/>
  <c r="E79" i="16"/>
  <c r="F79" i="16"/>
  <c r="G79" i="16"/>
  <c r="H79" i="16"/>
  <c r="I79" i="16"/>
  <c r="J79" i="16"/>
  <c r="K79" i="16"/>
  <c r="L79" i="16"/>
  <c r="M79" i="16"/>
  <c r="N79" i="16"/>
  <c r="O79" i="16"/>
  <c r="P79" i="16"/>
  <c r="Q79" i="16"/>
  <c r="R79" i="16"/>
  <c r="S79" i="16"/>
  <c r="T79" i="16"/>
  <c r="A80" i="16"/>
  <c r="B80" i="16"/>
  <c r="C80" i="16"/>
  <c r="D80" i="16"/>
  <c r="E80" i="16"/>
  <c r="F80" i="16"/>
  <c r="G80" i="16"/>
  <c r="H80" i="16"/>
  <c r="I80" i="16"/>
  <c r="J80" i="16"/>
  <c r="K80" i="16"/>
  <c r="L80" i="16"/>
  <c r="M80" i="16"/>
  <c r="N80" i="16"/>
  <c r="O80" i="16"/>
  <c r="P80" i="16"/>
  <c r="Q80" i="16"/>
  <c r="R80" i="16"/>
  <c r="S80" i="16"/>
  <c r="T80" i="16"/>
  <c r="A81" i="16"/>
  <c r="B81" i="16"/>
  <c r="C81" i="16"/>
  <c r="D81" i="16"/>
  <c r="E81" i="16"/>
  <c r="F81" i="16"/>
  <c r="G81" i="16"/>
  <c r="H81" i="16"/>
  <c r="I81" i="16"/>
  <c r="J81" i="16"/>
  <c r="K81" i="16"/>
  <c r="L81" i="16"/>
  <c r="M81" i="16"/>
  <c r="N81" i="16"/>
  <c r="O81" i="16"/>
  <c r="P81" i="16"/>
  <c r="Q81" i="16"/>
  <c r="R81" i="16"/>
  <c r="S81" i="16"/>
  <c r="T81" i="16"/>
  <c r="A82" i="16"/>
  <c r="B82" i="16"/>
  <c r="C82" i="16"/>
  <c r="D82" i="16"/>
  <c r="E82" i="16"/>
  <c r="F82" i="16"/>
  <c r="G82" i="16"/>
  <c r="H82" i="16"/>
  <c r="I82" i="16"/>
  <c r="J82" i="16"/>
  <c r="K82" i="16"/>
  <c r="L82" i="16"/>
  <c r="M82" i="16"/>
  <c r="N82" i="16"/>
  <c r="O82" i="16"/>
  <c r="P82" i="16"/>
  <c r="Q82" i="16"/>
  <c r="R82" i="16"/>
  <c r="S82" i="16"/>
  <c r="T82" i="16"/>
  <c r="A83" i="16"/>
  <c r="B83" i="16"/>
  <c r="C83" i="16"/>
  <c r="D83" i="16"/>
  <c r="E83" i="16"/>
  <c r="F83" i="16"/>
  <c r="G83" i="16"/>
  <c r="H83" i="16"/>
  <c r="I83" i="16"/>
  <c r="J83" i="16"/>
  <c r="K83" i="16"/>
  <c r="L83" i="16"/>
  <c r="M83" i="16"/>
  <c r="N83" i="16"/>
  <c r="O83" i="16"/>
  <c r="P83" i="16"/>
  <c r="Q83" i="16"/>
  <c r="R83" i="16"/>
  <c r="S83" i="16"/>
  <c r="T83" i="16"/>
  <c r="A84" i="16"/>
  <c r="B84" i="16"/>
  <c r="C84" i="16"/>
  <c r="D84" i="16"/>
  <c r="E84" i="16"/>
  <c r="F84" i="16"/>
  <c r="G84" i="16"/>
  <c r="H84" i="16"/>
  <c r="I84" i="16"/>
  <c r="J84" i="16"/>
  <c r="K84" i="16"/>
  <c r="L84" i="16"/>
  <c r="M84" i="16"/>
  <c r="N84" i="16"/>
  <c r="O84" i="16"/>
  <c r="P84" i="16"/>
  <c r="Q84" i="16"/>
  <c r="R84" i="16"/>
  <c r="S84" i="16"/>
  <c r="T84" i="16"/>
  <c r="A85" i="16"/>
  <c r="B85" i="16"/>
  <c r="C85" i="16"/>
  <c r="D85" i="16"/>
  <c r="E85" i="16"/>
  <c r="F85" i="16"/>
  <c r="G85" i="16"/>
  <c r="H85" i="16"/>
  <c r="I85" i="16"/>
  <c r="J85" i="16"/>
  <c r="K85" i="16"/>
  <c r="L85" i="16"/>
  <c r="M85" i="16"/>
  <c r="N85" i="16"/>
  <c r="O85" i="16"/>
  <c r="P85" i="16"/>
  <c r="Q85" i="16"/>
  <c r="R85" i="16"/>
  <c r="S85" i="16"/>
  <c r="T85" i="16"/>
  <c r="A86" i="16"/>
  <c r="B86" i="16"/>
  <c r="C86" i="16"/>
  <c r="D86" i="16"/>
  <c r="E86" i="16"/>
  <c r="F86" i="16"/>
  <c r="G86" i="16"/>
  <c r="H86" i="16"/>
  <c r="I86" i="16"/>
  <c r="J86" i="16"/>
  <c r="K86" i="16"/>
  <c r="L86" i="16"/>
  <c r="M86" i="16"/>
  <c r="N86" i="16"/>
  <c r="O86" i="16"/>
  <c r="P86" i="16"/>
  <c r="Q86" i="16"/>
  <c r="R86" i="16"/>
  <c r="S86" i="16"/>
  <c r="T86" i="16"/>
  <c r="A87" i="16"/>
  <c r="B87" i="16"/>
  <c r="C87" i="16"/>
  <c r="D87" i="16"/>
  <c r="E87" i="16"/>
  <c r="F87" i="16"/>
  <c r="G87" i="16"/>
  <c r="H87" i="16"/>
  <c r="I87" i="16"/>
  <c r="J87" i="16"/>
  <c r="K87" i="16"/>
  <c r="L87" i="16"/>
  <c r="M87" i="16"/>
  <c r="N87" i="16"/>
  <c r="O87" i="16"/>
  <c r="P87" i="16"/>
  <c r="Q87" i="16"/>
  <c r="R87" i="16"/>
  <c r="S87" i="16"/>
  <c r="T87" i="16"/>
  <c r="A88" i="16"/>
  <c r="B88" i="16"/>
  <c r="C88" i="16"/>
  <c r="D88" i="16"/>
  <c r="E88" i="16"/>
  <c r="F88" i="16"/>
  <c r="G88" i="16"/>
  <c r="H88" i="16"/>
  <c r="I88" i="16"/>
  <c r="J88" i="16"/>
  <c r="K88" i="16"/>
  <c r="L88" i="16"/>
  <c r="M88" i="16"/>
  <c r="N88" i="16"/>
  <c r="O88" i="16"/>
  <c r="P88" i="16"/>
  <c r="Q88" i="16"/>
  <c r="R88" i="16"/>
  <c r="S88" i="16"/>
  <c r="T88" i="16"/>
  <c r="A89" i="16"/>
  <c r="B89" i="16"/>
  <c r="C89" i="16"/>
  <c r="D89" i="16"/>
  <c r="E89" i="16"/>
  <c r="F89" i="16"/>
  <c r="G89" i="16"/>
  <c r="H89" i="16"/>
  <c r="I89" i="16"/>
  <c r="J89" i="16"/>
  <c r="K89" i="16"/>
  <c r="L89" i="16"/>
  <c r="M89" i="16"/>
  <c r="N89" i="16"/>
  <c r="O89" i="16"/>
  <c r="P89" i="16"/>
  <c r="Q89" i="16"/>
  <c r="R89" i="16"/>
  <c r="S89" i="16"/>
  <c r="T89" i="16"/>
  <c r="A90" i="16"/>
  <c r="B90" i="16"/>
  <c r="C90" i="16"/>
  <c r="D90" i="16"/>
  <c r="E90" i="16"/>
  <c r="F90" i="16"/>
  <c r="G90" i="16"/>
  <c r="H90" i="16"/>
  <c r="I90" i="16"/>
  <c r="J90" i="16"/>
  <c r="K90" i="16"/>
  <c r="L90" i="16"/>
  <c r="M90" i="16"/>
  <c r="N90" i="16"/>
  <c r="O90" i="16"/>
  <c r="P90" i="16"/>
  <c r="Q90" i="16"/>
  <c r="R90" i="16"/>
  <c r="S90" i="16"/>
  <c r="T90" i="16"/>
  <c r="A91" i="16"/>
  <c r="B91" i="16"/>
  <c r="C91" i="16"/>
  <c r="D91" i="16"/>
  <c r="E91" i="16"/>
  <c r="F91" i="16"/>
  <c r="G91" i="16"/>
  <c r="H91" i="16"/>
  <c r="I91" i="16"/>
  <c r="J91" i="16"/>
  <c r="K91" i="16"/>
  <c r="L91" i="16"/>
  <c r="M91" i="16"/>
  <c r="N91" i="16"/>
  <c r="O91" i="16"/>
  <c r="P91" i="16"/>
  <c r="Q91" i="16"/>
  <c r="R91" i="16"/>
  <c r="S91" i="16"/>
  <c r="T91" i="16"/>
  <c r="A92" i="16"/>
  <c r="B92" i="16"/>
  <c r="C92" i="16"/>
  <c r="D92" i="16"/>
  <c r="E92" i="16"/>
  <c r="F92" i="16"/>
  <c r="G92" i="16"/>
  <c r="H92" i="16"/>
  <c r="I92" i="16"/>
  <c r="J92" i="16"/>
  <c r="K92" i="16"/>
  <c r="L92" i="16"/>
  <c r="M92" i="16"/>
  <c r="N92" i="16"/>
  <c r="O92" i="16"/>
  <c r="P92" i="16"/>
  <c r="Q92" i="16"/>
  <c r="R92" i="16"/>
  <c r="S92" i="16"/>
  <c r="T92" i="16"/>
  <c r="A93" i="16"/>
  <c r="B93" i="16"/>
  <c r="C93" i="16"/>
  <c r="D93" i="16"/>
  <c r="E93" i="16"/>
  <c r="F93" i="16"/>
  <c r="G93" i="16"/>
  <c r="H93" i="16"/>
  <c r="I93" i="16"/>
  <c r="J93" i="16"/>
  <c r="K93" i="16"/>
  <c r="L93" i="16"/>
  <c r="M93" i="16"/>
  <c r="N93" i="16"/>
  <c r="O93" i="16"/>
  <c r="P93" i="16"/>
  <c r="Q93" i="16"/>
  <c r="R93" i="16"/>
  <c r="S93" i="16"/>
  <c r="T93" i="16"/>
  <c r="A94" i="16"/>
  <c r="B94" i="16"/>
  <c r="C94" i="16"/>
  <c r="D94" i="16"/>
  <c r="E94" i="16"/>
  <c r="F94" i="16"/>
  <c r="G94" i="16"/>
  <c r="H94" i="16"/>
  <c r="I94" i="16"/>
  <c r="J94" i="16"/>
  <c r="K94" i="16"/>
  <c r="L94" i="16"/>
  <c r="M94" i="16"/>
  <c r="N94" i="16"/>
  <c r="O94" i="16"/>
  <c r="P94" i="16"/>
  <c r="Q94" i="16"/>
  <c r="R94" i="16"/>
  <c r="S94" i="16"/>
  <c r="T94" i="16"/>
  <c r="A95" i="16"/>
  <c r="B95" i="16"/>
  <c r="C95" i="16"/>
  <c r="D95" i="16"/>
  <c r="E95" i="16"/>
  <c r="F95" i="16"/>
  <c r="G95" i="16"/>
  <c r="H95" i="16"/>
  <c r="I95" i="16"/>
  <c r="J95" i="16"/>
  <c r="K95" i="16"/>
  <c r="L95" i="16"/>
  <c r="M95" i="16"/>
  <c r="N95" i="16"/>
  <c r="O95" i="16"/>
  <c r="P95" i="16"/>
  <c r="Q95" i="16"/>
  <c r="R95" i="16"/>
  <c r="S95" i="16"/>
  <c r="T95" i="16"/>
  <c r="A96" i="16"/>
  <c r="B96" i="16"/>
  <c r="C96" i="16"/>
  <c r="D96" i="16"/>
  <c r="E96" i="16"/>
  <c r="F96" i="16"/>
  <c r="G96" i="16"/>
  <c r="H96" i="16"/>
  <c r="I96" i="16"/>
  <c r="J96" i="16"/>
  <c r="K96" i="16"/>
  <c r="L96" i="16"/>
  <c r="M96" i="16"/>
  <c r="N96" i="16"/>
  <c r="O96" i="16"/>
  <c r="P96" i="16"/>
  <c r="Q96" i="16"/>
  <c r="R96" i="16"/>
  <c r="S96" i="16"/>
  <c r="T96" i="16"/>
  <c r="A97" i="16"/>
  <c r="B97" i="16"/>
  <c r="C97" i="16"/>
  <c r="D97" i="16"/>
  <c r="E97" i="16"/>
  <c r="F97" i="16"/>
  <c r="G97" i="16"/>
  <c r="H97" i="16"/>
  <c r="I97" i="16"/>
  <c r="J97" i="16"/>
  <c r="K97" i="16"/>
  <c r="L97" i="16"/>
  <c r="M97" i="16"/>
  <c r="N97" i="16"/>
  <c r="O97" i="16"/>
  <c r="P97" i="16"/>
  <c r="Q97" i="16"/>
  <c r="R97" i="16"/>
  <c r="S97" i="16"/>
  <c r="T97" i="16"/>
  <c r="A98" i="16"/>
  <c r="B98" i="16"/>
  <c r="C98" i="16"/>
  <c r="D98" i="16"/>
  <c r="E98" i="16"/>
  <c r="F98" i="16"/>
  <c r="G98" i="16"/>
  <c r="H98" i="16"/>
  <c r="I98" i="16"/>
  <c r="J98" i="16"/>
  <c r="K98" i="16"/>
  <c r="L98" i="16"/>
  <c r="M98" i="16"/>
  <c r="N98" i="16"/>
  <c r="O98" i="16"/>
  <c r="P98" i="16"/>
  <c r="Q98" i="16"/>
  <c r="R98" i="16"/>
  <c r="S98" i="16"/>
  <c r="T98" i="16"/>
  <c r="A99" i="16"/>
  <c r="B99" i="16"/>
  <c r="C99" i="16"/>
  <c r="D99" i="16"/>
  <c r="E99" i="16"/>
  <c r="F99" i="16"/>
  <c r="G99" i="16"/>
  <c r="H99" i="16"/>
  <c r="I99" i="16"/>
  <c r="J99" i="16"/>
  <c r="K99" i="16"/>
  <c r="L99" i="16"/>
  <c r="M99" i="16"/>
  <c r="N99" i="16"/>
  <c r="O99" i="16"/>
  <c r="P99" i="16"/>
  <c r="Q99" i="16"/>
  <c r="R99" i="16"/>
  <c r="S99" i="16"/>
  <c r="T99" i="16"/>
  <c r="A100" i="16"/>
  <c r="B100" i="16"/>
  <c r="C100" i="16"/>
  <c r="D100" i="16"/>
  <c r="E100" i="16"/>
  <c r="F100" i="16"/>
  <c r="G100" i="16"/>
  <c r="H100" i="16"/>
  <c r="I100" i="16"/>
  <c r="J100" i="16"/>
  <c r="K100" i="16"/>
  <c r="L100" i="16"/>
  <c r="M100" i="16"/>
  <c r="N100" i="16"/>
  <c r="O100" i="16"/>
  <c r="P100" i="16"/>
  <c r="Q100" i="16"/>
  <c r="R100" i="16"/>
  <c r="S100" i="16"/>
  <c r="T100" i="16"/>
  <c r="A101" i="16"/>
  <c r="B101" i="16"/>
  <c r="C101" i="16"/>
  <c r="D101" i="16"/>
  <c r="E101" i="16"/>
  <c r="F101" i="16"/>
  <c r="G101" i="16"/>
  <c r="H101" i="16"/>
  <c r="I101" i="16"/>
  <c r="J101" i="16"/>
  <c r="K101" i="16"/>
  <c r="L101" i="16"/>
  <c r="M101" i="16"/>
  <c r="N101" i="16"/>
  <c r="O101" i="16"/>
  <c r="P101" i="16"/>
  <c r="Q101" i="16"/>
  <c r="R101" i="16"/>
  <c r="S101" i="16"/>
  <c r="T101" i="16"/>
  <c r="A102" i="16"/>
  <c r="B102" i="16"/>
  <c r="C102" i="16"/>
  <c r="D102" i="16"/>
  <c r="E102" i="16"/>
  <c r="F102" i="16"/>
  <c r="G102" i="16"/>
  <c r="H102" i="16"/>
  <c r="I102" i="16"/>
  <c r="J102" i="16"/>
  <c r="K102" i="16"/>
  <c r="L102" i="16"/>
  <c r="M102" i="16"/>
  <c r="N102" i="16"/>
  <c r="O102" i="16"/>
  <c r="P102" i="16"/>
  <c r="Q102" i="16"/>
  <c r="R102" i="16"/>
  <c r="S102" i="16"/>
  <c r="T102" i="16"/>
  <c r="A103" i="16"/>
  <c r="B103" i="16"/>
  <c r="C103" i="16"/>
  <c r="D103" i="16"/>
  <c r="E103" i="16"/>
  <c r="F103" i="16"/>
  <c r="G103" i="16"/>
  <c r="H103" i="16"/>
  <c r="I103" i="16"/>
  <c r="J103" i="16"/>
  <c r="K103" i="16"/>
  <c r="L103" i="16"/>
  <c r="M103" i="16"/>
  <c r="N103" i="16"/>
  <c r="O103" i="16"/>
  <c r="P103" i="16"/>
  <c r="Q103" i="16"/>
  <c r="R103" i="16"/>
  <c r="S103" i="16"/>
  <c r="T103" i="16"/>
  <c r="A104" i="16"/>
  <c r="B104" i="16"/>
  <c r="C104" i="16"/>
  <c r="D104" i="16"/>
  <c r="E104" i="16"/>
  <c r="F104" i="16"/>
  <c r="G104" i="16"/>
  <c r="H104" i="16"/>
  <c r="I104" i="16"/>
  <c r="J104" i="16"/>
  <c r="K104" i="16"/>
  <c r="L104" i="16"/>
  <c r="M104" i="16"/>
  <c r="N104" i="16"/>
  <c r="O104" i="16"/>
  <c r="P104" i="16"/>
  <c r="Q104" i="16"/>
  <c r="R104" i="16"/>
  <c r="S104" i="16"/>
  <c r="T104" i="16"/>
  <c r="A105" i="16"/>
  <c r="B105" i="16"/>
  <c r="C105" i="16"/>
  <c r="D105" i="16"/>
  <c r="E105" i="16"/>
  <c r="F105" i="16"/>
  <c r="G105" i="16"/>
  <c r="H105" i="16"/>
  <c r="I105" i="16"/>
  <c r="J105" i="16"/>
  <c r="K105" i="16"/>
  <c r="L105" i="16"/>
  <c r="M105" i="16"/>
  <c r="N105" i="16"/>
  <c r="O105" i="16"/>
  <c r="P105" i="16"/>
  <c r="Q105" i="16"/>
  <c r="R105" i="16"/>
  <c r="S105" i="16"/>
  <c r="T105" i="16"/>
  <c r="A106" i="16"/>
  <c r="B106" i="16"/>
  <c r="C106" i="16"/>
  <c r="D106" i="16"/>
  <c r="E106" i="16"/>
  <c r="F106" i="16"/>
  <c r="G106" i="16"/>
  <c r="H106" i="16"/>
  <c r="I106" i="16"/>
  <c r="J106" i="16"/>
  <c r="K106" i="16"/>
  <c r="L106" i="16"/>
  <c r="M106" i="16"/>
  <c r="N106" i="16"/>
  <c r="O106" i="16"/>
  <c r="P106" i="16"/>
  <c r="Q106" i="16"/>
  <c r="R106" i="16"/>
  <c r="S106" i="16"/>
  <c r="T106" i="16"/>
  <c r="A107" i="16"/>
  <c r="B107" i="16"/>
  <c r="C107" i="16"/>
  <c r="D107" i="16"/>
  <c r="E107" i="16"/>
  <c r="F107" i="16"/>
  <c r="G107" i="16"/>
  <c r="H107" i="16"/>
  <c r="I107" i="16"/>
  <c r="J107" i="16"/>
  <c r="K107" i="16"/>
  <c r="L107" i="16"/>
  <c r="M107" i="16"/>
  <c r="N107" i="16"/>
  <c r="O107" i="16"/>
  <c r="P107" i="16"/>
  <c r="Q107" i="16"/>
  <c r="R107" i="16"/>
  <c r="S107" i="16"/>
  <c r="T107" i="16"/>
  <c r="A108" i="16"/>
  <c r="B108" i="16"/>
  <c r="C108" i="16"/>
  <c r="D108" i="16"/>
  <c r="E108" i="16"/>
  <c r="F108" i="16"/>
  <c r="G108" i="16"/>
  <c r="H108" i="16"/>
  <c r="I108" i="16"/>
  <c r="J108" i="16"/>
  <c r="K108" i="16"/>
  <c r="L108" i="16"/>
  <c r="M108" i="16"/>
  <c r="N108" i="16"/>
  <c r="O108" i="16"/>
  <c r="P108" i="16"/>
  <c r="Q108" i="16"/>
  <c r="R108" i="16"/>
  <c r="S108" i="16"/>
  <c r="T108" i="16"/>
  <c r="A109" i="16"/>
  <c r="B109" i="16"/>
  <c r="C109" i="16"/>
  <c r="D109" i="16"/>
  <c r="E109" i="16"/>
  <c r="F109" i="16"/>
  <c r="G109" i="16"/>
  <c r="H109" i="16"/>
  <c r="I109" i="16"/>
  <c r="J109" i="16"/>
  <c r="K109" i="16"/>
  <c r="L109" i="16"/>
  <c r="M109" i="16"/>
  <c r="N109" i="16"/>
  <c r="O109" i="16"/>
  <c r="P109" i="16"/>
  <c r="Q109" i="16"/>
  <c r="R109" i="16"/>
  <c r="S109" i="16"/>
  <c r="T109" i="16"/>
  <c r="A110" i="16"/>
  <c r="B110" i="16"/>
  <c r="C110" i="16"/>
  <c r="D110" i="16"/>
  <c r="E110" i="16"/>
  <c r="F110" i="16"/>
  <c r="G110" i="16"/>
  <c r="H110" i="16"/>
  <c r="I110" i="16"/>
  <c r="J110" i="16"/>
  <c r="K110" i="16"/>
  <c r="L110" i="16"/>
  <c r="M110" i="16"/>
  <c r="N110" i="16"/>
  <c r="O110" i="16"/>
  <c r="P110" i="16"/>
  <c r="Q110" i="16"/>
  <c r="R110" i="16"/>
  <c r="S110" i="16"/>
  <c r="T110" i="16"/>
  <c r="A111" i="16"/>
  <c r="B111" i="16"/>
  <c r="C111" i="16"/>
  <c r="D111" i="16"/>
  <c r="E111" i="16"/>
  <c r="F111" i="16"/>
  <c r="G111" i="16"/>
  <c r="H111" i="16"/>
  <c r="I111" i="16"/>
  <c r="J111" i="16"/>
  <c r="K111" i="16"/>
  <c r="L111" i="16"/>
  <c r="M111" i="16"/>
  <c r="N111" i="16"/>
  <c r="O111" i="16"/>
  <c r="P111" i="16"/>
  <c r="Q111" i="16"/>
  <c r="R111" i="16"/>
  <c r="S111" i="16"/>
  <c r="T111" i="16"/>
  <c r="A112" i="16"/>
  <c r="B112" i="16"/>
  <c r="C112" i="16"/>
  <c r="D112" i="16"/>
  <c r="E112" i="16"/>
  <c r="F112" i="16"/>
  <c r="G112" i="16"/>
  <c r="H112" i="16"/>
  <c r="I112" i="16"/>
  <c r="J112" i="16"/>
  <c r="K112" i="16"/>
  <c r="L112" i="16"/>
  <c r="M112" i="16"/>
  <c r="N112" i="16"/>
  <c r="O112" i="16"/>
  <c r="P112" i="16"/>
  <c r="Q112" i="16"/>
  <c r="R112" i="16"/>
  <c r="S112" i="16"/>
  <c r="T112" i="16"/>
  <c r="A113" i="16"/>
  <c r="B113" i="16"/>
  <c r="C113" i="16"/>
  <c r="D113" i="16"/>
  <c r="E113" i="16"/>
  <c r="F113" i="16"/>
  <c r="G113" i="16"/>
  <c r="H113" i="16"/>
  <c r="I113" i="16"/>
  <c r="J113" i="16"/>
  <c r="K113" i="16"/>
  <c r="L113" i="16"/>
  <c r="M113" i="16"/>
  <c r="N113" i="16"/>
  <c r="O113" i="16"/>
  <c r="P113" i="16"/>
  <c r="Q113" i="16"/>
  <c r="R113" i="16"/>
  <c r="S113" i="16"/>
  <c r="T113" i="16"/>
  <c r="A114" i="16"/>
  <c r="B114" i="16"/>
  <c r="C114" i="16"/>
  <c r="D114" i="16"/>
  <c r="E114" i="16"/>
  <c r="F114" i="16"/>
  <c r="G114" i="16"/>
  <c r="H114" i="16"/>
  <c r="I114" i="16"/>
  <c r="J114" i="16"/>
  <c r="K114" i="16"/>
  <c r="L114" i="16"/>
  <c r="M114" i="16"/>
  <c r="N114" i="16"/>
  <c r="O114" i="16"/>
  <c r="P114" i="16"/>
  <c r="Q114" i="16"/>
  <c r="R114" i="16"/>
  <c r="S114" i="16"/>
  <c r="T114" i="16"/>
  <c r="A115" i="16"/>
  <c r="B115" i="16"/>
  <c r="C115" i="16"/>
  <c r="D115" i="16"/>
  <c r="E115" i="16"/>
  <c r="F115" i="16"/>
  <c r="G115" i="16"/>
  <c r="H115" i="16"/>
  <c r="I115" i="16"/>
  <c r="J115" i="16"/>
  <c r="K115" i="16"/>
  <c r="L115" i="16"/>
  <c r="M115" i="16"/>
  <c r="N115" i="16"/>
  <c r="O115" i="16"/>
  <c r="P115" i="16"/>
  <c r="Q115" i="16"/>
  <c r="R115" i="16"/>
  <c r="S115" i="16"/>
  <c r="T115" i="16"/>
  <c r="A116" i="16"/>
  <c r="B116" i="16"/>
  <c r="C116" i="16"/>
  <c r="D116" i="16"/>
  <c r="E116" i="16"/>
  <c r="F116" i="16"/>
  <c r="G116" i="16"/>
  <c r="H116" i="16"/>
  <c r="I116" i="16"/>
  <c r="J116" i="16"/>
  <c r="K116" i="16"/>
  <c r="L116" i="16"/>
  <c r="M116" i="16"/>
  <c r="N116" i="16"/>
  <c r="O116" i="16"/>
  <c r="P116" i="16"/>
  <c r="Q116" i="16"/>
  <c r="R116" i="16"/>
  <c r="S116" i="16"/>
  <c r="T116" i="16"/>
  <c r="A117" i="16"/>
  <c r="B117" i="16"/>
  <c r="C117" i="16"/>
  <c r="D117" i="16"/>
  <c r="E117" i="16"/>
  <c r="F117" i="16"/>
  <c r="G117" i="16"/>
  <c r="H117" i="16"/>
  <c r="I117" i="16"/>
  <c r="J117" i="16"/>
  <c r="K117" i="16"/>
  <c r="L117" i="16"/>
  <c r="M117" i="16"/>
  <c r="N117" i="16"/>
  <c r="O117" i="16"/>
  <c r="P117" i="16"/>
  <c r="Q117" i="16"/>
  <c r="R117" i="16"/>
  <c r="S117" i="16"/>
  <c r="T117" i="16"/>
  <c r="A118" i="16"/>
  <c r="B118" i="16"/>
  <c r="C118" i="16"/>
  <c r="D118" i="16"/>
  <c r="E118" i="16"/>
  <c r="F118" i="16"/>
  <c r="G118" i="16"/>
  <c r="H118" i="16"/>
  <c r="I118" i="16"/>
  <c r="J118" i="16"/>
  <c r="K118" i="16"/>
  <c r="L118" i="16"/>
  <c r="M118" i="16"/>
  <c r="N118" i="16"/>
  <c r="O118" i="16"/>
  <c r="P118" i="16"/>
  <c r="Q118" i="16"/>
  <c r="R118" i="16"/>
  <c r="S118" i="16"/>
  <c r="T118" i="16"/>
  <c r="A119" i="16"/>
  <c r="B119" i="16"/>
  <c r="C119" i="16"/>
  <c r="D119" i="16"/>
  <c r="E119" i="16"/>
  <c r="F119" i="16"/>
  <c r="G119" i="16"/>
  <c r="H119" i="16"/>
  <c r="I119" i="16"/>
  <c r="J119" i="16"/>
  <c r="K119" i="16"/>
  <c r="L119" i="16"/>
  <c r="M119" i="16"/>
  <c r="N119" i="16"/>
  <c r="O119" i="16"/>
  <c r="P119" i="16"/>
  <c r="Q119" i="16"/>
  <c r="R119" i="16"/>
  <c r="S119" i="16"/>
  <c r="T119" i="16"/>
  <c r="A120" i="16"/>
  <c r="B120" i="16"/>
  <c r="C120" i="16"/>
  <c r="D120" i="16"/>
  <c r="E120" i="16"/>
  <c r="F120" i="16"/>
  <c r="G120" i="16"/>
  <c r="H120" i="16"/>
  <c r="I120" i="16"/>
  <c r="J120" i="16"/>
  <c r="K120" i="16"/>
  <c r="L120" i="16"/>
  <c r="M120" i="16"/>
  <c r="N120" i="16"/>
  <c r="O120" i="16"/>
  <c r="P120" i="16"/>
  <c r="Q120" i="16"/>
  <c r="R120" i="16"/>
  <c r="S120" i="16"/>
  <c r="T120" i="16"/>
  <c r="A121" i="16"/>
  <c r="B121" i="16"/>
  <c r="C121" i="16"/>
  <c r="D121" i="16"/>
  <c r="E121" i="16"/>
  <c r="F121" i="16"/>
  <c r="G121" i="16"/>
  <c r="H121" i="16"/>
  <c r="I121" i="16"/>
  <c r="J121" i="16"/>
  <c r="K121" i="16"/>
  <c r="L121" i="16"/>
  <c r="M121" i="16"/>
  <c r="N121" i="16"/>
  <c r="O121" i="16"/>
  <c r="P121" i="16"/>
  <c r="Q121" i="16"/>
  <c r="R121" i="16"/>
  <c r="S121" i="16"/>
  <c r="T121" i="16"/>
  <c r="A122" i="16"/>
  <c r="B122" i="16"/>
  <c r="C122" i="16"/>
  <c r="D122" i="16"/>
  <c r="E122" i="16"/>
  <c r="F122" i="16"/>
  <c r="G122" i="16"/>
  <c r="H122" i="16"/>
  <c r="I122" i="16"/>
  <c r="J122" i="16"/>
  <c r="K122" i="16"/>
  <c r="L122" i="16"/>
  <c r="M122" i="16"/>
  <c r="N122" i="16"/>
  <c r="O122" i="16"/>
  <c r="P122" i="16"/>
  <c r="Q122" i="16"/>
  <c r="R122" i="16"/>
  <c r="S122" i="16"/>
  <c r="T122" i="16"/>
  <c r="A123" i="16"/>
  <c r="B123" i="16"/>
  <c r="C123" i="16"/>
  <c r="D123" i="16"/>
  <c r="E123" i="16"/>
  <c r="F123" i="16"/>
  <c r="G123" i="16"/>
  <c r="H123" i="16"/>
  <c r="I123" i="16"/>
  <c r="J123" i="16"/>
  <c r="K123" i="16"/>
  <c r="L123" i="16"/>
  <c r="M123" i="16"/>
  <c r="N123" i="16"/>
  <c r="O123" i="16"/>
  <c r="P123" i="16"/>
  <c r="Q123" i="16"/>
  <c r="R123" i="16"/>
  <c r="S123" i="16"/>
  <c r="T123" i="16"/>
  <c r="A124" i="16"/>
  <c r="B124" i="16"/>
  <c r="C124" i="16"/>
  <c r="D124" i="16"/>
  <c r="E124" i="16"/>
  <c r="F124" i="16"/>
  <c r="G124" i="16"/>
  <c r="H124" i="16"/>
  <c r="I124" i="16"/>
  <c r="J124" i="16"/>
  <c r="K124" i="16"/>
  <c r="L124" i="16"/>
  <c r="M124" i="16"/>
  <c r="N124" i="16"/>
  <c r="O124" i="16"/>
  <c r="P124" i="16"/>
  <c r="Q124" i="16"/>
  <c r="R124" i="16"/>
  <c r="S124" i="16"/>
  <c r="T124" i="16"/>
  <c r="A125" i="16"/>
  <c r="B125" i="16"/>
  <c r="C125" i="16"/>
  <c r="D125" i="16"/>
  <c r="E125" i="16"/>
  <c r="F125" i="16"/>
  <c r="G125" i="16"/>
  <c r="H125" i="16"/>
  <c r="I125" i="16"/>
  <c r="J125" i="16"/>
  <c r="K125" i="16"/>
  <c r="L125" i="16"/>
  <c r="M125" i="16"/>
  <c r="N125" i="16"/>
  <c r="O125" i="16"/>
  <c r="P125" i="16"/>
  <c r="Q125" i="16"/>
  <c r="R125" i="16"/>
  <c r="S125" i="16"/>
  <c r="T125" i="16"/>
  <c r="A126" i="16"/>
  <c r="B126" i="16"/>
  <c r="C126" i="16"/>
  <c r="D126" i="16"/>
  <c r="E126" i="16"/>
  <c r="F126" i="16"/>
  <c r="G126" i="16"/>
  <c r="H126" i="16"/>
  <c r="I126" i="16"/>
  <c r="J126" i="16"/>
  <c r="K126" i="16"/>
  <c r="L126" i="16"/>
  <c r="M126" i="16"/>
  <c r="N126" i="16"/>
  <c r="O126" i="16"/>
  <c r="P126" i="16"/>
  <c r="Q126" i="16"/>
  <c r="R126" i="16"/>
  <c r="S126" i="16"/>
  <c r="T126" i="16"/>
  <c r="A127" i="16"/>
  <c r="B127" i="16"/>
  <c r="C127" i="16"/>
  <c r="D127" i="16"/>
  <c r="E127" i="16"/>
  <c r="F127" i="16"/>
  <c r="G127" i="16"/>
  <c r="H127" i="16"/>
  <c r="I127" i="16"/>
  <c r="J127" i="16"/>
  <c r="K127" i="16"/>
  <c r="L127" i="16"/>
  <c r="M127" i="16"/>
  <c r="N127" i="16"/>
  <c r="O127" i="16"/>
  <c r="P127" i="16"/>
  <c r="Q127" i="16"/>
  <c r="R127" i="16"/>
  <c r="S127" i="16"/>
  <c r="T127" i="16"/>
  <c r="A128" i="16"/>
  <c r="B128" i="16"/>
  <c r="C128" i="16"/>
  <c r="D128" i="16"/>
  <c r="E128" i="16"/>
  <c r="F128" i="16"/>
  <c r="G128" i="16"/>
  <c r="H128" i="16"/>
  <c r="I128" i="16"/>
  <c r="J128" i="16"/>
  <c r="K128" i="16"/>
  <c r="L128" i="16"/>
  <c r="M128" i="16"/>
  <c r="N128" i="16"/>
  <c r="O128" i="16"/>
  <c r="P128" i="16"/>
  <c r="Q128" i="16"/>
  <c r="R128" i="16"/>
  <c r="S128" i="16"/>
  <c r="T128" i="16"/>
  <c r="A129" i="16"/>
  <c r="B129" i="16"/>
  <c r="C129" i="16"/>
  <c r="D129" i="16"/>
  <c r="E129" i="16"/>
  <c r="F129" i="16"/>
  <c r="G129" i="16"/>
  <c r="H129" i="16"/>
  <c r="I129" i="16"/>
  <c r="J129" i="16"/>
  <c r="K129" i="16"/>
  <c r="L129" i="16"/>
  <c r="M129" i="16"/>
  <c r="N129" i="16"/>
  <c r="O129" i="16"/>
  <c r="P129" i="16"/>
  <c r="Q129" i="16"/>
  <c r="R129" i="16"/>
  <c r="S129" i="16"/>
  <c r="T129" i="16"/>
  <c r="A130" i="16"/>
  <c r="B130" i="16"/>
  <c r="C130" i="16"/>
  <c r="D130" i="16"/>
  <c r="E130" i="16"/>
  <c r="F130" i="16"/>
  <c r="G130" i="16"/>
  <c r="H130" i="16"/>
  <c r="I130" i="16"/>
  <c r="J130" i="16"/>
  <c r="K130" i="16"/>
  <c r="L130" i="16"/>
  <c r="M130" i="16"/>
  <c r="N130" i="16"/>
  <c r="O130" i="16"/>
  <c r="P130" i="16"/>
  <c r="Q130" i="16"/>
  <c r="R130" i="16"/>
  <c r="S130" i="16"/>
  <c r="T130" i="16"/>
  <c r="A131" i="16"/>
  <c r="B131" i="16"/>
  <c r="C131" i="16"/>
  <c r="D131" i="16"/>
  <c r="E131" i="16"/>
  <c r="F131" i="16"/>
  <c r="G131" i="16"/>
  <c r="H131" i="16"/>
  <c r="I131" i="16"/>
  <c r="J131" i="16"/>
  <c r="K131" i="16"/>
  <c r="L131" i="16"/>
  <c r="M131" i="16"/>
  <c r="N131" i="16"/>
  <c r="O131" i="16"/>
  <c r="P131" i="16"/>
  <c r="Q131" i="16"/>
  <c r="R131" i="16"/>
  <c r="S131" i="16"/>
  <c r="T131" i="16"/>
  <c r="A132" i="16"/>
  <c r="B132" i="16"/>
  <c r="C132" i="16"/>
  <c r="D132" i="16"/>
  <c r="E132" i="16"/>
  <c r="F132" i="16"/>
  <c r="G132" i="16"/>
  <c r="H132" i="16"/>
  <c r="I132" i="16"/>
  <c r="J132" i="16"/>
  <c r="K132" i="16"/>
  <c r="L132" i="16"/>
  <c r="M132" i="16"/>
  <c r="N132" i="16"/>
  <c r="O132" i="16"/>
  <c r="P132" i="16"/>
  <c r="Q132" i="16"/>
  <c r="R132" i="16"/>
  <c r="S132" i="16"/>
  <c r="T132" i="16"/>
  <c r="A133" i="16"/>
  <c r="B133" i="16"/>
  <c r="C133" i="16"/>
  <c r="D133" i="16"/>
  <c r="E133" i="16"/>
  <c r="F133" i="16"/>
  <c r="G133" i="16"/>
  <c r="H133" i="16"/>
  <c r="I133" i="16"/>
  <c r="J133" i="16"/>
  <c r="K133" i="16"/>
  <c r="L133" i="16"/>
  <c r="M133" i="16"/>
  <c r="N133" i="16"/>
  <c r="O133" i="16"/>
  <c r="P133" i="16"/>
  <c r="Q133" i="16"/>
  <c r="R133" i="16"/>
  <c r="S133" i="16"/>
  <c r="T133" i="16"/>
  <c r="A134" i="16"/>
  <c r="B134" i="16"/>
  <c r="C134" i="16"/>
  <c r="D134" i="16"/>
  <c r="E134" i="16"/>
  <c r="F134" i="16"/>
  <c r="G134" i="16"/>
  <c r="H134" i="16"/>
  <c r="I134" i="16"/>
  <c r="J134" i="16"/>
  <c r="K134" i="16"/>
  <c r="L134" i="16"/>
  <c r="M134" i="16"/>
  <c r="N134" i="16"/>
  <c r="O134" i="16"/>
  <c r="P134" i="16"/>
  <c r="Q134" i="16"/>
  <c r="R134" i="16"/>
  <c r="S134" i="16"/>
  <c r="T134" i="16"/>
  <c r="A135" i="16"/>
  <c r="B135" i="16"/>
  <c r="C135" i="16"/>
  <c r="D135" i="16"/>
  <c r="E135" i="16"/>
  <c r="F135" i="16"/>
  <c r="G135" i="16"/>
  <c r="H135" i="16"/>
  <c r="I135" i="16"/>
  <c r="J135" i="16"/>
  <c r="K135" i="16"/>
  <c r="L135" i="16"/>
  <c r="M135" i="16"/>
  <c r="N135" i="16"/>
  <c r="O135" i="16"/>
  <c r="P135" i="16"/>
  <c r="Q135" i="16"/>
  <c r="R135" i="16"/>
  <c r="S135" i="16"/>
  <c r="T135" i="16"/>
  <c r="A136" i="16"/>
  <c r="B136" i="16"/>
  <c r="C136" i="16"/>
  <c r="D136" i="16"/>
  <c r="E136" i="16"/>
  <c r="F136" i="16"/>
  <c r="G136" i="16"/>
  <c r="H136" i="16"/>
  <c r="I136" i="16"/>
  <c r="J136" i="16"/>
  <c r="K136" i="16"/>
  <c r="L136" i="16"/>
  <c r="M136" i="16"/>
  <c r="N136" i="16"/>
  <c r="O136" i="16"/>
  <c r="P136" i="16"/>
  <c r="Q136" i="16"/>
  <c r="R136" i="16"/>
  <c r="S136" i="16"/>
  <c r="T136" i="16"/>
  <c r="A137" i="16"/>
  <c r="B137" i="16"/>
  <c r="C137" i="16"/>
  <c r="D137" i="16"/>
  <c r="E137" i="16"/>
  <c r="F137" i="16"/>
  <c r="G137" i="16"/>
  <c r="H137" i="16"/>
  <c r="I137" i="16"/>
  <c r="J137" i="16"/>
  <c r="K137" i="16"/>
  <c r="L137" i="16"/>
  <c r="M137" i="16"/>
  <c r="N137" i="16"/>
  <c r="O137" i="16"/>
  <c r="P137" i="16"/>
  <c r="Q137" i="16"/>
  <c r="R137" i="16"/>
  <c r="S137" i="16"/>
  <c r="T137" i="16"/>
  <c r="A138" i="16"/>
  <c r="B138" i="16"/>
  <c r="C138" i="16"/>
  <c r="D138" i="16"/>
  <c r="E138" i="16"/>
  <c r="F138" i="16"/>
  <c r="G138" i="16"/>
  <c r="H138" i="16"/>
  <c r="I138" i="16"/>
  <c r="J138" i="16"/>
  <c r="K138" i="16"/>
  <c r="L138" i="16"/>
  <c r="M138" i="16"/>
  <c r="N138" i="16"/>
  <c r="O138" i="16"/>
  <c r="P138" i="16"/>
  <c r="Q138" i="16"/>
  <c r="R138" i="16"/>
  <c r="S138" i="16"/>
  <c r="T138" i="16"/>
  <c r="A139" i="16"/>
  <c r="B139" i="16"/>
  <c r="C139" i="16"/>
  <c r="D139" i="16"/>
  <c r="E139" i="16"/>
  <c r="F139" i="16"/>
  <c r="G139" i="16"/>
  <c r="H139" i="16"/>
  <c r="I139" i="16"/>
  <c r="J139" i="16"/>
  <c r="K139" i="16"/>
  <c r="L139" i="16"/>
  <c r="M139" i="16"/>
  <c r="N139" i="16"/>
  <c r="O139" i="16"/>
  <c r="P139" i="16"/>
  <c r="Q139" i="16"/>
  <c r="R139" i="16"/>
  <c r="S139" i="16"/>
  <c r="T139" i="16"/>
  <c r="A140" i="16"/>
  <c r="B140" i="16"/>
  <c r="C140" i="16"/>
  <c r="D140" i="16"/>
  <c r="E140" i="16"/>
  <c r="F140" i="16"/>
  <c r="G140" i="16"/>
  <c r="H140" i="16"/>
  <c r="I140" i="16"/>
  <c r="J140" i="16"/>
  <c r="K140" i="16"/>
  <c r="L140" i="16"/>
  <c r="M140" i="16"/>
  <c r="N140" i="16"/>
  <c r="O140" i="16"/>
  <c r="P140" i="16"/>
  <c r="Q140" i="16"/>
  <c r="R140" i="16"/>
  <c r="S140" i="16"/>
  <c r="T140" i="16"/>
  <c r="A141" i="16"/>
  <c r="B141" i="16"/>
  <c r="C141" i="16"/>
  <c r="D141" i="16"/>
  <c r="E141" i="16"/>
  <c r="F141" i="16"/>
  <c r="G141" i="16"/>
  <c r="H141" i="16"/>
  <c r="I141" i="16"/>
  <c r="J141" i="16"/>
  <c r="K141" i="16"/>
  <c r="L141" i="16"/>
  <c r="M141" i="16"/>
  <c r="N141" i="16"/>
  <c r="O141" i="16"/>
  <c r="P141" i="16"/>
  <c r="Q141" i="16"/>
  <c r="R141" i="16"/>
  <c r="S141" i="16"/>
  <c r="T141" i="16"/>
  <c r="A142" i="16"/>
  <c r="B142" i="16"/>
  <c r="C142" i="16"/>
  <c r="D142" i="16"/>
  <c r="E142" i="16"/>
  <c r="F142" i="16"/>
  <c r="G142" i="16"/>
  <c r="H142" i="16"/>
  <c r="I142" i="16"/>
  <c r="J142" i="16"/>
  <c r="K142" i="16"/>
  <c r="L142" i="16"/>
  <c r="M142" i="16"/>
  <c r="N142" i="16"/>
  <c r="O142" i="16"/>
  <c r="P142" i="16"/>
  <c r="Q142" i="16"/>
  <c r="R142" i="16"/>
  <c r="S142" i="16"/>
  <c r="T142" i="16"/>
  <c r="A143" i="16"/>
  <c r="B143" i="16"/>
  <c r="C143" i="16"/>
  <c r="D143" i="16"/>
  <c r="E143" i="16"/>
  <c r="F143" i="16"/>
  <c r="G143" i="16"/>
  <c r="H143" i="16"/>
  <c r="I143" i="16"/>
  <c r="J143" i="16"/>
  <c r="K143" i="16"/>
  <c r="L143" i="16"/>
  <c r="M143" i="16"/>
  <c r="N143" i="16"/>
  <c r="O143" i="16"/>
  <c r="P143" i="16"/>
  <c r="Q143" i="16"/>
  <c r="R143" i="16"/>
  <c r="S143" i="16"/>
  <c r="T143" i="16"/>
  <c r="A144" i="16"/>
  <c r="B144" i="16"/>
  <c r="C144" i="16"/>
  <c r="D144" i="16"/>
  <c r="E144" i="16"/>
  <c r="F144" i="16"/>
  <c r="G144" i="16"/>
  <c r="H144" i="16"/>
  <c r="I144" i="16"/>
  <c r="J144" i="16"/>
  <c r="K144" i="16"/>
  <c r="L144" i="16"/>
  <c r="M144" i="16"/>
  <c r="N144" i="16"/>
  <c r="O144" i="16"/>
  <c r="P144" i="16"/>
  <c r="Q144" i="16"/>
  <c r="R144" i="16"/>
  <c r="S144" i="16"/>
  <c r="T144" i="16"/>
  <c r="A145" i="16"/>
  <c r="B145" i="16"/>
  <c r="C145" i="16"/>
  <c r="D145" i="16"/>
  <c r="E145" i="16"/>
  <c r="F145" i="16"/>
  <c r="G145" i="16"/>
  <c r="H145" i="16"/>
  <c r="I145" i="16"/>
  <c r="J145" i="16"/>
  <c r="K145" i="16"/>
  <c r="L145" i="16"/>
  <c r="M145" i="16"/>
  <c r="N145" i="16"/>
  <c r="O145" i="16"/>
  <c r="P145" i="16"/>
  <c r="Q145" i="16"/>
  <c r="R145" i="16"/>
  <c r="S145" i="16"/>
  <c r="T145" i="16"/>
  <c r="A146" i="16"/>
  <c r="B146" i="16"/>
  <c r="C146" i="16"/>
  <c r="D146" i="16"/>
  <c r="E146" i="16"/>
  <c r="F146" i="16"/>
  <c r="G146" i="16"/>
  <c r="H146" i="16"/>
  <c r="I146" i="16"/>
  <c r="J146" i="16"/>
  <c r="K146" i="16"/>
  <c r="L146" i="16"/>
  <c r="M146" i="16"/>
  <c r="N146" i="16"/>
  <c r="O146" i="16"/>
  <c r="P146" i="16"/>
  <c r="Q146" i="16"/>
  <c r="R146" i="16"/>
  <c r="S146" i="16"/>
  <c r="T146" i="16"/>
  <c r="A147" i="16"/>
  <c r="B147" i="16"/>
  <c r="C147" i="16"/>
  <c r="D147" i="16"/>
  <c r="E147" i="16"/>
  <c r="F147" i="16"/>
  <c r="G147" i="16"/>
  <c r="H147" i="16"/>
  <c r="I147" i="16"/>
  <c r="J147" i="16"/>
  <c r="K147" i="16"/>
  <c r="L147" i="16"/>
  <c r="M147" i="16"/>
  <c r="N147" i="16"/>
  <c r="O147" i="16"/>
  <c r="P147" i="16"/>
  <c r="Q147" i="16"/>
  <c r="R147" i="16"/>
  <c r="S147" i="16"/>
  <c r="T147" i="16"/>
  <c r="A148" i="16"/>
  <c r="B148" i="16"/>
  <c r="C148" i="16"/>
  <c r="D148" i="16"/>
  <c r="E148" i="16"/>
  <c r="F148" i="16"/>
  <c r="G148" i="16"/>
  <c r="H148" i="16"/>
  <c r="I148" i="16"/>
  <c r="J148" i="16"/>
  <c r="K148" i="16"/>
  <c r="L148" i="16"/>
  <c r="M148" i="16"/>
  <c r="N148" i="16"/>
  <c r="O148" i="16"/>
  <c r="P148" i="16"/>
  <c r="Q148" i="16"/>
  <c r="R148" i="16"/>
  <c r="S148" i="16"/>
  <c r="T148" i="16"/>
  <c r="A149" i="16"/>
  <c r="B149" i="16"/>
  <c r="C149" i="16"/>
  <c r="D149" i="16"/>
  <c r="E149" i="16"/>
  <c r="F149" i="16"/>
  <c r="G149" i="16"/>
  <c r="H149" i="16"/>
  <c r="I149" i="16"/>
  <c r="J149" i="16"/>
  <c r="K149" i="16"/>
  <c r="L149" i="16"/>
  <c r="M149" i="16"/>
  <c r="N149" i="16"/>
  <c r="O149" i="16"/>
  <c r="P149" i="16"/>
  <c r="Q149" i="16"/>
  <c r="R149" i="16"/>
  <c r="S149" i="16"/>
  <c r="T149" i="16"/>
  <c r="A150" i="16"/>
  <c r="B150" i="16"/>
  <c r="C150" i="16"/>
  <c r="D150" i="16"/>
  <c r="E150" i="16"/>
  <c r="F150" i="16"/>
  <c r="G150" i="16"/>
  <c r="H150" i="16"/>
  <c r="I150" i="16"/>
  <c r="J150" i="16"/>
  <c r="K150" i="16"/>
  <c r="L150" i="16"/>
  <c r="M150" i="16"/>
  <c r="N150" i="16"/>
  <c r="O150" i="16"/>
  <c r="P150" i="16"/>
  <c r="Q150" i="16"/>
  <c r="R150" i="16"/>
  <c r="S150" i="16"/>
  <c r="T150" i="16"/>
  <c r="A151" i="16"/>
  <c r="B151" i="16"/>
  <c r="C151" i="16"/>
  <c r="D151" i="16"/>
  <c r="E151" i="16"/>
  <c r="F151" i="16"/>
  <c r="G151" i="16"/>
  <c r="H151" i="16"/>
  <c r="I151" i="16"/>
  <c r="J151" i="16"/>
  <c r="K151" i="16"/>
  <c r="L151" i="16"/>
  <c r="M151" i="16"/>
  <c r="N151" i="16"/>
  <c r="O151" i="16"/>
  <c r="P151" i="16"/>
  <c r="Q151" i="16"/>
  <c r="R151" i="16"/>
  <c r="S151" i="16"/>
  <c r="T151" i="16"/>
  <c r="A152" i="16"/>
  <c r="B152" i="16"/>
  <c r="C152" i="16"/>
  <c r="D152" i="16"/>
  <c r="E152" i="16"/>
  <c r="F152" i="16"/>
  <c r="G152" i="16"/>
  <c r="H152" i="16"/>
  <c r="I152" i="16"/>
  <c r="J152" i="16"/>
  <c r="K152" i="16"/>
  <c r="L152" i="16"/>
  <c r="M152" i="16"/>
  <c r="N152" i="16"/>
  <c r="O152" i="16"/>
  <c r="P152" i="16"/>
  <c r="Q152" i="16"/>
  <c r="R152" i="16"/>
  <c r="S152" i="16"/>
  <c r="T152" i="16"/>
  <c r="A153" i="16"/>
  <c r="B153" i="16"/>
  <c r="C153" i="16"/>
  <c r="D153" i="16"/>
  <c r="E153" i="16"/>
  <c r="F153" i="16"/>
  <c r="G153" i="16"/>
  <c r="H153" i="16"/>
  <c r="I153" i="16"/>
  <c r="J153" i="16"/>
  <c r="K153" i="16"/>
  <c r="L153" i="16"/>
  <c r="M153" i="16"/>
  <c r="N153" i="16"/>
  <c r="O153" i="16"/>
  <c r="P153" i="16"/>
  <c r="Q153" i="16"/>
  <c r="R153" i="16"/>
  <c r="S153" i="16"/>
  <c r="T153" i="16"/>
  <c r="A154" i="16"/>
  <c r="B154" i="16"/>
  <c r="C154" i="16"/>
  <c r="D154" i="16"/>
  <c r="E154" i="16"/>
  <c r="F154" i="16"/>
  <c r="G154" i="16"/>
  <c r="H154" i="16"/>
  <c r="I154" i="16"/>
  <c r="J154" i="16"/>
  <c r="K154" i="16"/>
  <c r="L154" i="16"/>
  <c r="M154" i="16"/>
  <c r="N154" i="16"/>
  <c r="O154" i="16"/>
  <c r="P154" i="16"/>
  <c r="Q154" i="16"/>
  <c r="R154" i="16"/>
  <c r="S154" i="16"/>
  <c r="T154" i="16"/>
  <c r="A155" i="16"/>
  <c r="B155" i="16"/>
  <c r="C155" i="16"/>
  <c r="D155" i="16"/>
  <c r="E155" i="16"/>
  <c r="F155" i="16"/>
  <c r="G155" i="16"/>
  <c r="H155" i="16"/>
  <c r="I155" i="16"/>
  <c r="J155" i="16"/>
  <c r="K155" i="16"/>
  <c r="L155" i="16"/>
  <c r="M155" i="16"/>
  <c r="N155" i="16"/>
  <c r="O155" i="16"/>
  <c r="P155" i="16"/>
  <c r="Q155" i="16"/>
  <c r="R155" i="16"/>
  <c r="S155" i="16"/>
  <c r="T155" i="16"/>
  <c r="A156" i="16"/>
  <c r="B156" i="16"/>
  <c r="C156" i="16"/>
  <c r="D156" i="16"/>
  <c r="E156" i="16"/>
  <c r="F156" i="16"/>
  <c r="G156" i="16"/>
  <c r="H156" i="16"/>
  <c r="I156" i="16"/>
  <c r="J156" i="16"/>
  <c r="K156" i="16"/>
  <c r="L156" i="16"/>
  <c r="M156" i="16"/>
  <c r="N156" i="16"/>
  <c r="O156" i="16"/>
  <c r="P156" i="16"/>
  <c r="Q156" i="16"/>
  <c r="R156" i="16"/>
  <c r="S156" i="16"/>
  <c r="T156" i="16"/>
  <c r="A157" i="16"/>
  <c r="B157" i="16"/>
  <c r="C157" i="16"/>
  <c r="D157" i="16"/>
  <c r="E157" i="16"/>
  <c r="F157" i="16"/>
  <c r="G157" i="16"/>
  <c r="H157" i="16"/>
  <c r="I157" i="16"/>
  <c r="J157" i="16"/>
  <c r="K157" i="16"/>
  <c r="L157" i="16"/>
  <c r="M157" i="16"/>
  <c r="N157" i="16"/>
  <c r="O157" i="16"/>
  <c r="P157" i="16"/>
  <c r="Q157" i="16"/>
  <c r="R157" i="16"/>
  <c r="S157" i="16"/>
  <c r="T157" i="16"/>
  <c r="A158" i="16"/>
  <c r="B158" i="16"/>
  <c r="C158" i="16"/>
  <c r="D158" i="16"/>
  <c r="E158" i="16"/>
  <c r="F158" i="16"/>
  <c r="G158" i="16"/>
  <c r="H158" i="16"/>
  <c r="I158" i="16"/>
  <c r="J158" i="16"/>
  <c r="K158" i="16"/>
  <c r="L158" i="16"/>
  <c r="M158" i="16"/>
  <c r="N158" i="16"/>
  <c r="O158" i="16"/>
  <c r="P158" i="16"/>
  <c r="Q158" i="16"/>
  <c r="R158" i="16"/>
  <c r="S158" i="16"/>
  <c r="T158" i="16"/>
  <c r="A159" i="16"/>
  <c r="B159" i="16"/>
  <c r="C159" i="16"/>
  <c r="D159" i="16"/>
  <c r="E159" i="16"/>
  <c r="F159" i="16"/>
  <c r="G159" i="16"/>
  <c r="H159" i="16"/>
  <c r="I159" i="16"/>
  <c r="J159" i="16"/>
  <c r="K159" i="16"/>
  <c r="L159" i="16"/>
  <c r="M159" i="16"/>
  <c r="N159" i="16"/>
  <c r="O159" i="16"/>
  <c r="P159" i="16"/>
  <c r="Q159" i="16"/>
  <c r="R159" i="16"/>
  <c r="S159" i="16"/>
  <c r="T159" i="16"/>
  <c r="A160" i="16"/>
  <c r="B160" i="16"/>
  <c r="C160" i="16"/>
  <c r="D160" i="16"/>
  <c r="E160" i="16"/>
  <c r="F160" i="16"/>
  <c r="G160" i="16"/>
  <c r="H160" i="16"/>
  <c r="I160" i="16"/>
  <c r="J160" i="16"/>
  <c r="K160" i="16"/>
  <c r="L160" i="16"/>
  <c r="M160" i="16"/>
  <c r="N160" i="16"/>
  <c r="O160" i="16"/>
  <c r="P160" i="16"/>
  <c r="Q160" i="16"/>
  <c r="R160" i="16"/>
  <c r="S160" i="16"/>
  <c r="T160" i="16"/>
  <c r="A161" i="16"/>
  <c r="B161" i="16"/>
  <c r="C161" i="16"/>
  <c r="D161" i="16"/>
  <c r="E161" i="16"/>
  <c r="F161" i="16"/>
  <c r="G161" i="16"/>
  <c r="H161" i="16"/>
  <c r="I161" i="16"/>
  <c r="J161" i="16"/>
  <c r="K161" i="16"/>
  <c r="L161" i="16"/>
  <c r="M161" i="16"/>
  <c r="N161" i="16"/>
  <c r="O161" i="16"/>
  <c r="P161" i="16"/>
  <c r="Q161" i="16"/>
  <c r="R161" i="16"/>
  <c r="S161" i="16"/>
  <c r="T161" i="16"/>
  <c r="A162" i="16"/>
  <c r="B162" i="16"/>
  <c r="C162" i="16"/>
  <c r="D162" i="16"/>
  <c r="E162" i="16"/>
  <c r="F162" i="16"/>
  <c r="G162" i="16"/>
  <c r="H162" i="16"/>
  <c r="I162" i="16"/>
  <c r="J162" i="16"/>
  <c r="K162" i="16"/>
  <c r="L162" i="16"/>
  <c r="M162" i="16"/>
  <c r="N162" i="16"/>
  <c r="O162" i="16"/>
  <c r="P162" i="16"/>
  <c r="Q162" i="16"/>
  <c r="R162" i="16"/>
  <c r="S162" i="16"/>
  <c r="T162" i="16"/>
  <c r="A163" i="16"/>
  <c r="B163" i="16"/>
  <c r="C163" i="16"/>
  <c r="D163" i="16"/>
  <c r="E163" i="16"/>
  <c r="F163" i="16"/>
  <c r="G163" i="16"/>
  <c r="H163" i="16"/>
  <c r="I163" i="16"/>
  <c r="J163" i="16"/>
  <c r="K163" i="16"/>
  <c r="L163" i="16"/>
  <c r="M163" i="16"/>
  <c r="N163" i="16"/>
  <c r="O163" i="16"/>
  <c r="P163" i="16"/>
  <c r="Q163" i="16"/>
  <c r="R163" i="16"/>
  <c r="S163" i="16"/>
  <c r="T163" i="16"/>
  <c r="A164" i="16"/>
  <c r="B164" i="16"/>
  <c r="C164" i="16"/>
  <c r="D164" i="16"/>
  <c r="E164" i="16"/>
  <c r="F164" i="16"/>
  <c r="G164" i="16"/>
  <c r="H164" i="16"/>
  <c r="I164" i="16"/>
  <c r="J164" i="16"/>
  <c r="K164" i="16"/>
  <c r="L164" i="16"/>
  <c r="M164" i="16"/>
  <c r="N164" i="16"/>
  <c r="O164" i="16"/>
  <c r="P164" i="16"/>
  <c r="Q164" i="16"/>
  <c r="R164" i="16"/>
  <c r="S164" i="16"/>
  <c r="T164" i="16"/>
  <c r="A165" i="16"/>
  <c r="B165" i="16"/>
  <c r="C165" i="16"/>
  <c r="D165" i="16"/>
  <c r="E165" i="16"/>
  <c r="F165" i="16"/>
  <c r="G165" i="16"/>
  <c r="H165" i="16"/>
  <c r="I165" i="16"/>
  <c r="J165" i="16"/>
  <c r="K165" i="16"/>
  <c r="L165" i="16"/>
  <c r="M165" i="16"/>
  <c r="N165" i="16"/>
  <c r="O165" i="16"/>
  <c r="P165" i="16"/>
  <c r="Q165" i="16"/>
  <c r="R165" i="16"/>
  <c r="S165" i="16"/>
  <c r="T165" i="16"/>
  <c r="A166" i="16"/>
  <c r="B166" i="16"/>
  <c r="C166" i="16"/>
  <c r="D166" i="16"/>
  <c r="E166" i="16"/>
  <c r="F166" i="16"/>
  <c r="G166" i="16"/>
  <c r="H166" i="16"/>
  <c r="I166" i="16"/>
  <c r="J166" i="16"/>
  <c r="K166" i="16"/>
  <c r="L166" i="16"/>
  <c r="M166" i="16"/>
  <c r="N166" i="16"/>
  <c r="O166" i="16"/>
  <c r="P166" i="16"/>
  <c r="Q166" i="16"/>
  <c r="R166" i="16"/>
  <c r="S166" i="16"/>
  <c r="T166" i="16"/>
  <c r="A167" i="16"/>
  <c r="B167" i="16"/>
  <c r="C167" i="16"/>
  <c r="D167" i="16"/>
  <c r="E167" i="16"/>
  <c r="F167" i="16"/>
  <c r="G167" i="16"/>
  <c r="H167" i="16"/>
  <c r="I167" i="16"/>
  <c r="J167" i="16"/>
  <c r="K167" i="16"/>
  <c r="L167" i="16"/>
  <c r="M167" i="16"/>
  <c r="N167" i="16"/>
  <c r="O167" i="16"/>
  <c r="P167" i="16"/>
  <c r="Q167" i="16"/>
  <c r="R167" i="16"/>
  <c r="S167" i="16"/>
  <c r="T167" i="16"/>
  <c r="A168" i="16"/>
  <c r="B168" i="16"/>
  <c r="C168" i="16"/>
  <c r="D168" i="16"/>
  <c r="E168" i="16"/>
  <c r="F168" i="16"/>
  <c r="G168" i="16"/>
  <c r="H168" i="16"/>
  <c r="I168" i="16"/>
  <c r="J168" i="16"/>
  <c r="K168" i="16"/>
  <c r="L168" i="16"/>
  <c r="M168" i="16"/>
  <c r="N168" i="16"/>
  <c r="O168" i="16"/>
  <c r="P168" i="16"/>
  <c r="Q168" i="16"/>
  <c r="R168" i="16"/>
  <c r="S168" i="16"/>
  <c r="T168" i="16"/>
  <c r="A169" i="16"/>
  <c r="B169" i="16"/>
  <c r="C169" i="16"/>
  <c r="D169" i="16"/>
  <c r="E169" i="16"/>
  <c r="F169" i="16"/>
  <c r="G169" i="16"/>
  <c r="H169" i="16"/>
  <c r="I169" i="16"/>
  <c r="J169" i="16"/>
  <c r="K169" i="16"/>
  <c r="L169" i="16"/>
  <c r="M169" i="16"/>
  <c r="N169" i="16"/>
  <c r="O169" i="16"/>
  <c r="P169" i="16"/>
  <c r="Q169" i="16"/>
  <c r="R169" i="16"/>
  <c r="S169" i="16"/>
  <c r="T169" i="16"/>
  <c r="A170" i="16"/>
  <c r="B170" i="16"/>
  <c r="C170" i="16"/>
  <c r="D170" i="16"/>
  <c r="E170" i="16"/>
  <c r="F170" i="16"/>
  <c r="G170" i="16"/>
  <c r="H170" i="16"/>
  <c r="I170" i="16"/>
  <c r="J170" i="16"/>
  <c r="K170" i="16"/>
  <c r="L170" i="16"/>
  <c r="M170" i="16"/>
  <c r="N170" i="16"/>
  <c r="O170" i="16"/>
  <c r="P170" i="16"/>
  <c r="Q170" i="16"/>
  <c r="R170" i="16"/>
  <c r="S170" i="16"/>
  <c r="T170" i="16"/>
  <c r="A171" i="16"/>
  <c r="B171" i="16"/>
  <c r="C171" i="16"/>
  <c r="D171" i="16"/>
  <c r="E171" i="16"/>
  <c r="F171" i="16"/>
  <c r="G171" i="16"/>
  <c r="H171" i="16"/>
  <c r="I171" i="16"/>
  <c r="J171" i="16"/>
  <c r="K171" i="16"/>
  <c r="L171" i="16"/>
  <c r="M171" i="16"/>
  <c r="N171" i="16"/>
  <c r="O171" i="16"/>
  <c r="P171" i="16"/>
  <c r="Q171" i="16"/>
  <c r="R171" i="16"/>
  <c r="S171" i="16"/>
  <c r="T171" i="16"/>
  <c r="A172" i="16"/>
  <c r="B172" i="16"/>
  <c r="C172" i="16"/>
  <c r="D172" i="16"/>
  <c r="E172" i="16"/>
  <c r="F172" i="16"/>
  <c r="G172" i="16"/>
  <c r="H172" i="16"/>
  <c r="I172" i="16"/>
  <c r="J172" i="16"/>
  <c r="K172" i="16"/>
  <c r="L172" i="16"/>
  <c r="M172" i="16"/>
  <c r="N172" i="16"/>
  <c r="O172" i="16"/>
  <c r="P172" i="16"/>
  <c r="Q172" i="16"/>
  <c r="R172" i="16"/>
  <c r="S172" i="16"/>
  <c r="T172" i="16"/>
  <c r="A173" i="16"/>
  <c r="B173" i="16"/>
  <c r="C173" i="16"/>
  <c r="D173" i="16"/>
  <c r="E173" i="16"/>
  <c r="F173" i="16"/>
  <c r="G173" i="16"/>
  <c r="H173" i="16"/>
  <c r="I173" i="16"/>
  <c r="J173" i="16"/>
  <c r="K173" i="16"/>
  <c r="L173" i="16"/>
  <c r="M173" i="16"/>
  <c r="N173" i="16"/>
  <c r="O173" i="16"/>
  <c r="P173" i="16"/>
  <c r="Q173" i="16"/>
  <c r="R173" i="16"/>
  <c r="S173" i="16"/>
  <c r="T173" i="16"/>
  <c r="A174" i="16"/>
  <c r="B174" i="16"/>
  <c r="C174" i="16"/>
  <c r="D174" i="16"/>
  <c r="E174" i="16"/>
  <c r="F174" i="16"/>
  <c r="G174" i="16"/>
  <c r="H174" i="16"/>
  <c r="I174" i="16"/>
  <c r="J174" i="16"/>
  <c r="K174" i="16"/>
  <c r="L174" i="16"/>
  <c r="M174" i="16"/>
  <c r="N174" i="16"/>
  <c r="O174" i="16"/>
  <c r="P174" i="16"/>
  <c r="Q174" i="16"/>
  <c r="R174" i="16"/>
  <c r="S174" i="16"/>
  <c r="T174" i="16"/>
  <c r="A175" i="16"/>
  <c r="B175" i="16"/>
  <c r="C175" i="16"/>
  <c r="D175" i="16"/>
  <c r="E175" i="16"/>
  <c r="F175" i="16"/>
  <c r="G175" i="16"/>
  <c r="H175" i="16"/>
  <c r="I175" i="16"/>
  <c r="J175" i="16"/>
  <c r="K175" i="16"/>
  <c r="L175" i="16"/>
  <c r="M175" i="16"/>
  <c r="N175" i="16"/>
  <c r="O175" i="16"/>
  <c r="P175" i="16"/>
  <c r="Q175" i="16"/>
  <c r="R175" i="16"/>
  <c r="S175" i="16"/>
  <c r="T175" i="16"/>
  <c r="A176" i="16"/>
  <c r="B176" i="16"/>
  <c r="C176" i="16"/>
  <c r="D176" i="16"/>
  <c r="E176" i="16"/>
  <c r="F176" i="16"/>
  <c r="G176" i="16"/>
  <c r="H176" i="16"/>
  <c r="I176" i="16"/>
  <c r="J176" i="16"/>
  <c r="K176" i="16"/>
  <c r="L176" i="16"/>
  <c r="M176" i="16"/>
  <c r="N176" i="16"/>
  <c r="O176" i="16"/>
  <c r="P176" i="16"/>
  <c r="Q176" i="16"/>
  <c r="R176" i="16"/>
  <c r="S176" i="16"/>
  <c r="T176" i="16"/>
  <c r="A177" i="16"/>
  <c r="B177" i="16"/>
  <c r="C177" i="16"/>
  <c r="D177" i="16"/>
  <c r="E177" i="16"/>
  <c r="F177" i="16"/>
  <c r="G177" i="16"/>
  <c r="H177" i="16"/>
  <c r="I177" i="16"/>
  <c r="J177" i="16"/>
  <c r="K177" i="16"/>
  <c r="L177" i="16"/>
  <c r="M177" i="16"/>
  <c r="N177" i="16"/>
  <c r="O177" i="16"/>
  <c r="P177" i="16"/>
  <c r="Q177" i="16"/>
  <c r="R177" i="16"/>
  <c r="S177" i="16"/>
  <c r="T177" i="16"/>
  <c r="A178" i="16"/>
  <c r="B178" i="16"/>
  <c r="C178" i="16"/>
  <c r="D178" i="16"/>
  <c r="E178" i="16"/>
  <c r="F178" i="16"/>
  <c r="G178" i="16"/>
  <c r="H178" i="16"/>
  <c r="I178" i="16"/>
  <c r="J178" i="16"/>
  <c r="K178" i="16"/>
  <c r="L178" i="16"/>
  <c r="M178" i="16"/>
  <c r="N178" i="16"/>
  <c r="O178" i="16"/>
  <c r="P178" i="16"/>
  <c r="Q178" i="16"/>
  <c r="R178" i="16"/>
  <c r="S178" i="16"/>
  <c r="T178" i="16"/>
  <c r="A179" i="16"/>
  <c r="B179" i="16"/>
  <c r="C179" i="16"/>
  <c r="D179" i="16"/>
  <c r="E179" i="16"/>
  <c r="F179" i="16"/>
  <c r="G179" i="16"/>
  <c r="H179" i="16"/>
  <c r="I179" i="16"/>
  <c r="J179" i="16"/>
  <c r="K179" i="16"/>
  <c r="L179" i="16"/>
  <c r="M179" i="16"/>
  <c r="N179" i="16"/>
  <c r="O179" i="16"/>
  <c r="P179" i="16"/>
  <c r="Q179" i="16"/>
  <c r="R179" i="16"/>
  <c r="S179" i="16"/>
  <c r="T179" i="16"/>
  <c r="A180" i="16"/>
  <c r="B180" i="16"/>
  <c r="C180" i="16"/>
  <c r="D180" i="16"/>
  <c r="E180" i="16"/>
  <c r="F180" i="16"/>
  <c r="G180" i="16"/>
  <c r="H180" i="16"/>
  <c r="I180" i="16"/>
  <c r="J180" i="16"/>
  <c r="K180" i="16"/>
  <c r="L180" i="16"/>
  <c r="M180" i="16"/>
  <c r="N180" i="16"/>
  <c r="O180" i="16"/>
  <c r="P180" i="16"/>
  <c r="Q180" i="16"/>
  <c r="R180" i="16"/>
  <c r="S180" i="16"/>
  <c r="T180" i="16"/>
  <c r="A181" i="16"/>
  <c r="B181" i="16"/>
  <c r="C181" i="16"/>
  <c r="D181" i="16"/>
  <c r="E181" i="16"/>
  <c r="F181" i="16"/>
  <c r="G181" i="16"/>
  <c r="H181" i="16"/>
  <c r="I181" i="16"/>
  <c r="J181" i="16"/>
  <c r="K181" i="16"/>
  <c r="L181" i="16"/>
  <c r="M181" i="16"/>
  <c r="N181" i="16"/>
  <c r="O181" i="16"/>
  <c r="P181" i="16"/>
  <c r="Q181" i="16"/>
  <c r="R181" i="16"/>
  <c r="S181" i="16"/>
  <c r="T181" i="16"/>
  <c r="A182" i="16"/>
  <c r="B182" i="16"/>
  <c r="C182" i="16"/>
  <c r="D182" i="16"/>
  <c r="E182" i="16"/>
  <c r="F182" i="16"/>
  <c r="G182" i="16"/>
  <c r="H182" i="16"/>
  <c r="I182" i="16"/>
  <c r="J182" i="16"/>
  <c r="K182" i="16"/>
  <c r="L182" i="16"/>
  <c r="M182" i="16"/>
  <c r="N182" i="16"/>
  <c r="O182" i="16"/>
  <c r="P182" i="16"/>
  <c r="Q182" i="16"/>
  <c r="R182" i="16"/>
  <c r="S182" i="16"/>
  <c r="T182" i="16"/>
  <c r="A183" i="16"/>
  <c r="B183" i="16"/>
  <c r="C183" i="16"/>
  <c r="D183" i="16"/>
  <c r="E183" i="16"/>
  <c r="F183" i="16"/>
  <c r="G183" i="16"/>
  <c r="H183" i="16"/>
  <c r="I183" i="16"/>
  <c r="J183" i="16"/>
  <c r="K183" i="16"/>
  <c r="L183" i="16"/>
  <c r="M183" i="16"/>
  <c r="N183" i="16"/>
  <c r="O183" i="16"/>
  <c r="P183" i="16"/>
  <c r="Q183" i="16"/>
  <c r="R183" i="16"/>
  <c r="S183" i="16"/>
  <c r="T183" i="16"/>
  <c r="A184" i="16"/>
  <c r="B184" i="16"/>
  <c r="C184" i="16"/>
  <c r="D184" i="16"/>
  <c r="E184" i="16"/>
  <c r="F184" i="16"/>
  <c r="G184" i="16"/>
  <c r="H184" i="16"/>
  <c r="I184" i="16"/>
  <c r="J184" i="16"/>
  <c r="K184" i="16"/>
  <c r="L184" i="16"/>
  <c r="M184" i="16"/>
  <c r="N184" i="16"/>
  <c r="O184" i="16"/>
  <c r="P184" i="16"/>
  <c r="Q184" i="16"/>
  <c r="R184" i="16"/>
  <c r="S184" i="16"/>
  <c r="T184" i="16"/>
  <c r="A185" i="16"/>
  <c r="B185" i="16"/>
  <c r="C185" i="16"/>
  <c r="D185" i="16"/>
  <c r="E185" i="16"/>
  <c r="F185" i="16"/>
  <c r="G185" i="16"/>
  <c r="H185" i="16"/>
  <c r="I185" i="16"/>
  <c r="J185" i="16"/>
  <c r="K185" i="16"/>
  <c r="L185" i="16"/>
  <c r="M185" i="16"/>
  <c r="N185" i="16"/>
  <c r="O185" i="16"/>
  <c r="P185" i="16"/>
  <c r="Q185" i="16"/>
  <c r="R185" i="16"/>
  <c r="S185" i="16"/>
  <c r="T185" i="16"/>
  <c r="A186" i="16"/>
  <c r="B186" i="16"/>
  <c r="C186" i="16"/>
  <c r="D186" i="16"/>
  <c r="E186" i="16"/>
  <c r="F186" i="16"/>
  <c r="G186" i="16"/>
  <c r="H186" i="16"/>
  <c r="I186" i="16"/>
  <c r="J186" i="16"/>
  <c r="K186" i="16"/>
  <c r="L186" i="16"/>
  <c r="M186" i="16"/>
  <c r="N186" i="16"/>
  <c r="O186" i="16"/>
  <c r="P186" i="16"/>
  <c r="Q186" i="16"/>
  <c r="R186" i="16"/>
  <c r="S186" i="16"/>
  <c r="T186" i="16"/>
  <c r="A187" i="16"/>
  <c r="B187" i="16"/>
  <c r="C187" i="16"/>
  <c r="D187" i="16"/>
  <c r="E187" i="16"/>
  <c r="F187" i="16"/>
  <c r="G187" i="16"/>
  <c r="H187" i="16"/>
  <c r="I187" i="16"/>
  <c r="J187" i="16"/>
  <c r="K187" i="16"/>
  <c r="L187" i="16"/>
  <c r="M187" i="16"/>
  <c r="N187" i="16"/>
  <c r="O187" i="16"/>
  <c r="P187" i="16"/>
  <c r="Q187" i="16"/>
  <c r="R187" i="16"/>
  <c r="S187" i="16"/>
  <c r="T187" i="16"/>
  <c r="A188" i="16"/>
  <c r="B188" i="16"/>
  <c r="C188" i="16"/>
  <c r="D188" i="16"/>
  <c r="E188" i="16"/>
  <c r="F188" i="16"/>
  <c r="G188" i="16"/>
  <c r="H188" i="16"/>
  <c r="I188" i="16"/>
  <c r="J188" i="16"/>
  <c r="K188" i="16"/>
  <c r="L188" i="16"/>
  <c r="M188" i="16"/>
  <c r="N188" i="16"/>
  <c r="O188" i="16"/>
  <c r="P188" i="16"/>
  <c r="Q188" i="16"/>
  <c r="R188" i="16"/>
  <c r="S188" i="16"/>
  <c r="T188" i="16"/>
  <c r="A189" i="16"/>
  <c r="B189" i="16"/>
  <c r="C189" i="16"/>
  <c r="D189" i="16"/>
  <c r="E189" i="16"/>
  <c r="F189" i="16"/>
  <c r="G189" i="16"/>
  <c r="H189" i="16"/>
  <c r="I189" i="16"/>
  <c r="J189" i="16"/>
  <c r="K189" i="16"/>
  <c r="L189" i="16"/>
  <c r="M189" i="16"/>
  <c r="N189" i="16"/>
  <c r="O189" i="16"/>
  <c r="P189" i="16"/>
  <c r="Q189" i="16"/>
  <c r="R189" i="16"/>
  <c r="S189" i="16"/>
  <c r="T189" i="16"/>
  <c r="A190" i="16"/>
  <c r="B190" i="16"/>
  <c r="C190" i="16"/>
  <c r="D190" i="16"/>
  <c r="E190" i="16"/>
  <c r="F190" i="16"/>
  <c r="G190" i="16"/>
  <c r="H190" i="16"/>
  <c r="I190" i="16"/>
  <c r="J190" i="16"/>
  <c r="K190" i="16"/>
  <c r="L190" i="16"/>
  <c r="M190" i="16"/>
  <c r="N190" i="16"/>
  <c r="O190" i="16"/>
  <c r="P190" i="16"/>
  <c r="Q190" i="16"/>
  <c r="R190" i="16"/>
  <c r="S190" i="16"/>
  <c r="T190" i="16"/>
  <c r="A191" i="16"/>
  <c r="B191" i="16"/>
  <c r="C191" i="16"/>
  <c r="D191" i="16"/>
  <c r="E191" i="16"/>
  <c r="F191" i="16"/>
  <c r="G191" i="16"/>
  <c r="H191" i="16"/>
  <c r="I191" i="16"/>
  <c r="J191" i="16"/>
  <c r="K191" i="16"/>
  <c r="L191" i="16"/>
  <c r="M191" i="16"/>
  <c r="N191" i="16"/>
  <c r="O191" i="16"/>
  <c r="P191" i="16"/>
  <c r="Q191" i="16"/>
  <c r="R191" i="16"/>
  <c r="S191" i="16"/>
  <c r="T191" i="16"/>
  <c r="A192" i="16"/>
  <c r="B192" i="16"/>
  <c r="C192" i="16"/>
  <c r="D192" i="16"/>
  <c r="E192" i="16"/>
  <c r="F192" i="16"/>
  <c r="G192" i="16"/>
  <c r="H192" i="16"/>
  <c r="I192" i="16"/>
  <c r="J192" i="16"/>
  <c r="K192" i="16"/>
  <c r="L192" i="16"/>
  <c r="M192" i="16"/>
  <c r="N192" i="16"/>
  <c r="O192" i="16"/>
  <c r="P192" i="16"/>
  <c r="Q192" i="16"/>
  <c r="R192" i="16"/>
  <c r="S192" i="16"/>
  <c r="T192" i="16"/>
  <c r="A193" i="16"/>
  <c r="B193" i="16"/>
  <c r="C193" i="16"/>
  <c r="D193" i="16"/>
  <c r="E193" i="16"/>
  <c r="F193" i="16"/>
  <c r="G193" i="16"/>
  <c r="H193" i="16"/>
  <c r="I193" i="16"/>
  <c r="J193" i="16"/>
  <c r="K193" i="16"/>
  <c r="L193" i="16"/>
  <c r="M193" i="16"/>
  <c r="N193" i="16"/>
  <c r="O193" i="16"/>
  <c r="P193" i="16"/>
  <c r="Q193" i="16"/>
  <c r="R193" i="16"/>
  <c r="S193" i="16"/>
  <c r="T193" i="16"/>
  <c r="A194" i="16"/>
  <c r="B194" i="16"/>
  <c r="C194" i="16"/>
  <c r="D194" i="16"/>
  <c r="E194" i="16"/>
  <c r="F194" i="16"/>
  <c r="G194" i="16"/>
  <c r="H194" i="16"/>
  <c r="I194" i="16"/>
  <c r="J194" i="16"/>
  <c r="K194" i="16"/>
  <c r="L194" i="16"/>
  <c r="M194" i="16"/>
  <c r="N194" i="16"/>
  <c r="O194" i="16"/>
  <c r="P194" i="16"/>
  <c r="Q194" i="16"/>
  <c r="R194" i="16"/>
  <c r="S194" i="16"/>
  <c r="T194" i="16"/>
  <c r="A195" i="16"/>
  <c r="B195" i="16"/>
  <c r="C195" i="16"/>
  <c r="D195" i="16"/>
  <c r="E195" i="16"/>
  <c r="F195" i="16"/>
  <c r="G195" i="16"/>
  <c r="H195" i="16"/>
  <c r="I195" i="16"/>
  <c r="J195" i="16"/>
  <c r="K195" i="16"/>
  <c r="L195" i="16"/>
  <c r="M195" i="16"/>
  <c r="N195" i="16"/>
  <c r="O195" i="16"/>
  <c r="P195" i="16"/>
  <c r="Q195" i="16"/>
  <c r="R195" i="16"/>
  <c r="S195" i="16"/>
  <c r="T195" i="16"/>
  <c r="A196" i="16"/>
  <c r="B196" i="16"/>
  <c r="C196" i="16"/>
  <c r="D196" i="16"/>
  <c r="E196" i="16"/>
  <c r="F196" i="16"/>
  <c r="G196" i="16"/>
  <c r="H196" i="16"/>
  <c r="I196" i="16"/>
  <c r="J196" i="16"/>
  <c r="K196" i="16"/>
  <c r="L196" i="16"/>
  <c r="M196" i="16"/>
  <c r="N196" i="16"/>
  <c r="O196" i="16"/>
  <c r="P196" i="16"/>
  <c r="Q196" i="16"/>
  <c r="R196" i="16"/>
  <c r="S196" i="16"/>
  <c r="T196" i="16"/>
  <c r="A197" i="16"/>
  <c r="B197" i="16"/>
  <c r="C197" i="16"/>
  <c r="D197" i="16"/>
  <c r="E197" i="16"/>
  <c r="F197" i="16"/>
  <c r="G197" i="16"/>
  <c r="H197" i="16"/>
  <c r="I197" i="16"/>
  <c r="J197" i="16"/>
  <c r="K197" i="16"/>
  <c r="L197" i="16"/>
  <c r="M197" i="16"/>
  <c r="N197" i="16"/>
  <c r="O197" i="16"/>
  <c r="P197" i="16"/>
  <c r="Q197" i="16"/>
  <c r="R197" i="16"/>
  <c r="S197" i="16"/>
  <c r="T197" i="16"/>
  <c r="A198" i="16"/>
  <c r="B198" i="16"/>
  <c r="C198" i="16"/>
  <c r="D198" i="16"/>
  <c r="E198" i="16"/>
  <c r="F198" i="16"/>
  <c r="G198" i="16"/>
  <c r="H198" i="16"/>
  <c r="I198" i="16"/>
  <c r="J198" i="16"/>
  <c r="K198" i="16"/>
  <c r="L198" i="16"/>
  <c r="M198" i="16"/>
  <c r="N198" i="16"/>
  <c r="O198" i="16"/>
  <c r="P198" i="16"/>
  <c r="Q198" i="16"/>
  <c r="R198" i="16"/>
  <c r="S198" i="16"/>
  <c r="T198" i="16"/>
  <c r="A199" i="16"/>
  <c r="B199" i="16"/>
  <c r="C199" i="16"/>
  <c r="D199" i="16"/>
  <c r="E199" i="16"/>
  <c r="F199" i="16"/>
  <c r="G199" i="16"/>
  <c r="H199" i="16"/>
  <c r="I199" i="16"/>
  <c r="J199" i="16"/>
  <c r="K199" i="16"/>
  <c r="L199" i="16"/>
  <c r="M199" i="16"/>
  <c r="N199" i="16"/>
  <c r="O199" i="16"/>
  <c r="P199" i="16"/>
  <c r="Q199" i="16"/>
  <c r="R199" i="16"/>
  <c r="S199" i="16"/>
  <c r="T199" i="16"/>
  <c r="A200" i="16"/>
  <c r="B200" i="16"/>
  <c r="C200" i="16"/>
  <c r="D200" i="16"/>
  <c r="E200" i="16"/>
  <c r="F200" i="16"/>
  <c r="G200" i="16"/>
  <c r="H200" i="16"/>
  <c r="I200" i="16"/>
  <c r="J200" i="16"/>
  <c r="K200" i="16"/>
  <c r="L200" i="16"/>
  <c r="M200" i="16"/>
  <c r="N200" i="16"/>
  <c r="O200" i="16"/>
  <c r="P200" i="16"/>
  <c r="Q200" i="16"/>
  <c r="R200" i="16"/>
  <c r="S200" i="16"/>
  <c r="T200" i="16"/>
  <c r="A201" i="16"/>
  <c r="B201" i="16"/>
  <c r="C201" i="16"/>
  <c r="D201" i="16"/>
  <c r="E201" i="16"/>
  <c r="F201" i="16"/>
  <c r="G201" i="16"/>
  <c r="H201" i="16"/>
  <c r="I201" i="16"/>
  <c r="J201" i="16"/>
  <c r="K201" i="16"/>
  <c r="L201" i="16"/>
  <c r="M201" i="16"/>
  <c r="N201" i="16"/>
  <c r="O201" i="16"/>
  <c r="P201" i="16"/>
  <c r="Q201" i="16"/>
  <c r="R201" i="16"/>
  <c r="S201" i="16"/>
  <c r="T201" i="16"/>
  <c r="A202" i="16"/>
  <c r="B202" i="16"/>
  <c r="C202" i="16"/>
  <c r="D202" i="16"/>
  <c r="E202" i="16"/>
  <c r="F202" i="16"/>
  <c r="G202" i="16"/>
  <c r="H202" i="16"/>
  <c r="I202" i="16"/>
  <c r="J202" i="16"/>
  <c r="K202" i="16"/>
  <c r="L202" i="16"/>
  <c r="M202" i="16"/>
  <c r="N202" i="16"/>
  <c r="O202" i="16"/>
  <c r="P202" i="16"/>
  <c r="Q202" i="16"/>
  <c r="R202" i="16"/>
  <c r="S202" i="16"/>
  <c r="T202" i="16"/>
  <c r="A203" i="16"/>
  <c r="B203" i="16"/>
  <c r="C203" i="16"/>
  <c r="D203" i="16"/>
  <c r="E203" i="16"/>
  <c r="F203" i="16"/>
  <c r="G203" i="16"/>
  <c r="H203" i="16"/>
  <c r="I203" i="16"/>
  <c r="J203" i="16"/>
  <c r="K203" i="16"/>
  <c r="L203" i="16"/>
  <c r="M203" i="16"/>
  <c r="N203" i="16"/>
  <c r="O203" i="16"/>
  <c r="P203" i="16"/>
  <c r="Q203" i="16"/>
  <c r="R203" i="16"/>
  <c r="S203" i="16"/>
  <c r="T203" i="16"/>
  <c r="A204" i="16"/>
  <c r="B204" i="16"/>
  <c r="C204" i="16"/>
  <c r="D204" i="16"/>
  <c r="E204" i="16"/>
  <c r="F204" i="16"/>
  <c r="G204" i="16"/>
  <c r="H204" i="16"/>
  <c r="I204" i="16"/>
  <c r="J204" i="16"/>
  <c r="K204" i="16"/>
  <c r="L204" i="16"/>
  <c r="M204" i="16"/>
  <c r="N204" i="16"/>
  <c r="O204" i="16"/>
  <c r="P204" i="16"/>
  <c r="Q204" i="16"/>
  <c r="R204" i="16"/>
  <c r="S204" i="16"/>
  <c r="T204" i="16"/>
  <c r="A205" i="16"/>
  <c r="B205" i="16"/>
  <c r="C205" i="16"/>
  <c r="D205" i="16"/>
  <c r="E205" i="16"/>
  <c r="F205" i="16"/>
  <c r="G205" i="16"/>
  <c r="H205" i="16"/>
  <c r="I205" i="16"/>
  <c r="J205" i="16"/>
  <c r="K205" i="16"/>
  <c r="L205" i="16"/>
  <c r="M205" i="16"/>
  <c r="N205" i="16"/>
  <c r="O205" i="16"/>
  <c r="P205" i="16"/>
  <c r="Q205" i="16"/>
  <c r="R205" i="16"/>
  <c r="S205" i="16"/>
  <c r="T205" i="16"/>
  <c r="A206" i="16"/>
  <c r="B206" i="16"/>
  <c r="C206" i="16"/>
  <c r="D206" i="16"/>
  <c r="E206" i="16"/>
  <c r="F206" i="16"/>
  <c r="G206" i="16"/>
  <c r="H206" i="16"/>
  <c r="I206" i="16"/>
  <c r="J206" i="16"/>
  <c r="K206" i="16"/>
  <c r="L206" i="16"/>
  <c r="M206" i="16"/>
  <c r="N206" i="16"/>
  <c r="O206" i="16"/>
  <c r="P206" i="16"/>
  <c r="Q206" i="16"/>
  <c r="R206" i="16"/>
  <c r="S206" i="16"/>
  <c r="T206" i="16"/>
  <c r="A207" i="16"/>
  <c r="B207" i="16"/>
  <c r="C207" i="16"/>
  <c r="D207" i="16"/>
  <c r="E207" i="16"/>
  <c r="F207" i="16"/>
  <c r="G207" i="16"/>
  <c r="H207" i="16"/>
  <c r="I207" i="16"/>
  <c r="J207" i="16"/>
  <c r="K207" i="16"/>
  <c r="L207" i="16"/>
  <c r="M207" i="16"/>
  <c r="N207" i="16"/>
  <c r="O207" i="16"/>
  <c r="P207" i="16"/>
  <c r="Q207" i="16"/>
  <c r="R207" i="16"/>
  <c r="S207" i="16"/>
  <c r="T207" i="16"/>
  <c r="A208" i="16"/>
  <c r="B208" i="16"/>
  <c r="C208" i="16"/>
  <c r="D208" i="16"/>
  <c r="E208" i="16"/>
  <c r="F208" i="16"/>
  <c r="G208" i="16"/>
  <c r="H208" i="16"/>
  <c r="I208" i="16"/>
  <c r="J208" i="16"/>
  <c r="K208" i="16"/>
  <c r="L208" i="16"/>
  <c r="M208" i="16"/>
  <c r="N208" i="16"/>
  <c r="O208" i="16"/>
  <c r="P208" i="16"/>
  <c r="Q208" i="16"/>
  <c r="R208" i="16"/>
  <c r="S208" i="16"/>
  <c r="T208" i="16"/>
  <c r="A209" i="16"/>
  <c r="B209" i="16"/>
  <c r="C209" i="16"/>
  <c r="D209" i="16"/>
  <c r="E209" i="16"/>
  <c r="F209" i="16"/>
  <c r="G209" i="16"/>
  <c r="H209" i="16"/>
  <c r="I209" i="16"/>
  <c r="J209" i="16"/>
  <c r="K209" i="16"/>
  <c r="L209" i="16"/>
  <c r="M209" i="16"/>
  <c r="N209" i="16"/>
  <c r="O209" i="16"/>
  <c r="P209" i="16"/>
  <c r="Q209" i="16"/>
  <c r="R209" i="16"/>
  <c r="S209" i="16"/>
  <c r="T209" i="16"/>
  <c r="A210" i="16"/>
  <c r="B210" i="16"/>
  <c r="C210" i="16"/>
  <c r="D210" i="16"/>
  <c r="E210" i="16"/>
  <c r="F210" i="16"/>
  <c r="G210" i="16"/>
  <c r="H210" i="16"/>
  <c r="I210" i="16"/>
  <c r="J210" i="16"/>
  <c r="K210" i="16"/>
  <c r="L210" i="16"/>
  <c r="M210" i="16"/>
  <c r="N210" i="16"/>
  <c r="O210" i="16"/>
  <c r="P210" i="16"/>
  <c r="Q210" i="16"/>
  <c r="R210" i="16"/>
  <c r="S210" i="16"/>
  <c r="T210" i="16"/>
  <c r="A211" i="16"/>
  <c r="B211" i="16"/>
  <c r="C211" i="16"/>
  <c r="D211" i="16"/>
  <c r="E211" i="16"/>
  <c r="F211" i="16"/>
  <c r="G211" i="16"/>
  <c r="H211" i="16"/>
  <c r="I211" i="16"/>
  <c r="J211" i="16"/>
  <c r="K211" i="16"/>
  <c r="L211" i="16"/>
  <c r="M211" i="16"/>
  <c r="N211" i="16"/>
  <c r="O211" i="16"/>
  <c r="P211" i="16"/>
  <c r="Q211" i="16"/>
  <c r="R211" i="16"/>
  <c r="S211" i="16"/>
  <c r="T211" i="16"/>
  <c r="A212" i="16"/>
  <c r="B212" i="16"/>
  <c r="C212" i="16"/>
  <c r="D212" i="16"/>
  <c r="E212" i="16"/>
  <c r="F212" i="16"/>
  <c r="G212" i="16"/>
  <c r="H212" i="16"/>
  <c r="I212" i="16"/>
  <c r="J212" i="16"/>
  <c r="K212" i="16"/>
  <c r="L212" i="16"/>
  <c r="M212" i="16"/>
  <c r="N212" i="16"/>
  <c r="O212" i="16"/>
  <c r="P212" i="16"/>
  <c r="Q212" i="16"/>
  <c r="R212" i="16"/>
  <c r="S212" i="16"/>
  <c r="T212" i="16"/>
  <c r="A213" i="16"/>
  <c r="B213" i="16"/>
  <c r="C213" i="16"/>
  <c r="D213" i="16"/>
  <c r="E213" i="16"/>
  <c r="F213" i="16"/>
  <c r="G213" i="16"/>
  <c r="H213" i="16"/>
  <c r="I213" i="16"/>
  <c r="J213" i="16"/>
  <c r="K213" i="16"/>
  <c r="L213" i="16"/>
  <c r="M213" i="16"/>
  <c r="N213" i="16"/>
  <c r="O213" i="16"/>
  <c r="P213" i="16"/>
  <c r="Q213" i="16"/>
  <c r="R213" i="16"/>
  <c r="S213" i="16"/>
  <c r="T213" i="16"/>
  <c r="A214" i="16"/>
  <c r="B214" i="16"/>
  <c r="C214" i="16"/>
  <c r="D214" i="16"/>
  <c r="E214" i="16"/>
  <c r="F214" i="16"/>
  <c r="G214" i="16"/>
  <c r="H214" i="16"/>
  <c r="I214" i="16"/>
  <c r="J214" i="16"/>
  <c r="K214" i="16"/>
  <c r="L214" i="16"/>
  <c r="M214" i="16"/>
  <c r="N214" i="16"/>
  <c r="O214" i="16"/>
  <c r="P214" i="16"/>
  <c r="Q214" i="16"/>
  <c r="R214" i="16"/>
  <c r="S214" i="16"/>
  <c r="T214" i="16"/>
  <c r="A215" i="16"/>
  <c r="B215" i="16"/>
  <c r="C215" i="16"/>
  <c r="D215" i="16"/>
  <c r="E215" i="16"/>
  <c r="F215" i="16"/>
  <c r="G215" i="16"/>
  <c r="H215" i="16"/>
  <c r="I215" i="16"/>
  <c r="J215" i="16"/>
  <c r="K215" i="16"/>
  <c r="L215" i="16"/>
  <c r="M215" i="16"/>
  <c r="N215" i="16"/>
  <c r="O215" i="16"/>
  <c r="P215" i="16"/>
  <c r="Q215" i="16"/>
  <c r="R215" i="16"/>
  <c r="S215" i="16"/>
  <c r="T215" i="16"/>
  <c r="A216" i="16"/>
  <c r="B216" i="16"/>
  <c r="C216" i="16"/>
  <c r="D216" i="16"/>
  <c r="E216" i="16"/>
  <c r="F216" i="16"/>
  <c r="G216" i="16"/>
  <c r="H216" i="16"/>
  <c r="I216" i="16"/>
  <c r="J216" i="16"/>
  <c r="K216" i="16"/>
  <c r="L216" i="16"/>
  <c r="M216" i="16"/>
  <c r="N216" i="16"/>
  <c r="O216" i="16"/>
  <c r="P216" i="16"/>
  <c r="Q216" i="16"/>
  <c r="R216" i="16"/>
  <c r="S216" i="16"/>
  <c r="T216" i="16"/>
  <c r="A217" i="16"/>
  <c r="B217" i="16"/>
  <c r="C217" i="16"/>
  <c r="D217" i="16"/>
  <c r="E217" i="16"/>
  <c r="F217" i="16"/>
  <c r="G217" i="16"/>
  <c r="H217" i="16"/>
  <c r="I217" i="16"/>
  <c r="J217" i="16"/>
  <c r="K217" i="16"/>
  <c r="L217" i="16"/>
  <c r="M217" i="16"/>
  <c r="N217" i="16"/>
  <c r="O217" i="16"/>
  <c r="P217" i="16"/>
  <c r="Q217" i="16"/>
  <c r="R217" i="16"/>
  <c r="S217" i="16"/>
  <c r="T217" i="16"/>
  <c r="A218" i="16"/>
  <c r="B218" i="16"/>
  <c r="C218" i="16"/>
  <c r="D218" i="16"/>
  <c r="E218" i="16"/>
  <c r="F218" i="16"/>
  <c r="G218" i="16"/>
  <c r="H218" i="16"/>
  <c r="I218" i="16"/>
  <c r="J218" i="16"/>
  <c r="K218" i="16"/>
  <c r="L218" i="16"/>
  <c r="M218" i="16"/>
  <c r="N218" i="16"/>
  <c r="O218" i="16"/>
  <c r="P218" i="16"/>
  <c r="Q218" i="16"/>
  <c r="R218" i="16"/>
  <c r="S218" i="16"/>
  <c r="T218" i="16"/>
  <c r="A219" i="16"/>
  <c r="B219" i="16"/>
  <c r="C219" i="16"/>
  <c r="D219" i="16"/>
  <c r="E219" i="16"/>
  <c r="F219" i="16"/>
  <c r="G219" i="16"/>
  <c r="H219" i="16"/>
  <c r="I219" i="16"/>
  <c r="J219" i="16"/>
  <c r="K219" i="16"/>
  <c r="L219" i="16"/>
  <c r="M219" i="16"/>
  <c r="N219" i="16"/>
  <c r="O219" i="16"/>
  <c r="P219" i="16"/>
  <c r="Q219" i="16"/>
  <c r="R219" i="16"/>
  <c r="S219" i="16"/>
  <c r="T219" i="16"/>
  <c r="A220" i="16"/>
  <c r="B220" i="16"/>
  <c r="C220" i="16"/>
  <c r="D220" i="16"/>
  <c r="E220" i="16"/>
  <c r="F220" i="16"/>
  <c r="G220" i="16"/>
  <c r="H220" i="16"/>
  <c r="I220" i="16"/>
  <c r="J220" i="16"/>
  <c r="K220" i="16"/>
  <c r="L220" i="16"/>
  <c r="M220" i="16"/>
  <c r="N220" i="16"/>
  <c r="O220" i="16"/>
  <c r="P220" i="16"/>
  <c r="Q220" i="16"/>
  <c r="R220" i="16"/>
  <c r="S220" i="16"/>
  <c r="T220" i="16"/>
  <c r="A221" i="16"/>
  <c r="B221" i="16"/>
  <c r="C221" i="16"/>
  <c r="D221" i="16"/>
  <c r="E221" i="16"/>
  <c r="F221" i="16"/>
  <c r="G221" i="16"/>
  <c r="H221" i="16"/>
  <c r="I221" i="16"/>
  <c r="J221" i="16"/>
  <c r="K221" i="16"/>
  <c r="L221" i="16"/>
  <c r="M221" i="16"/>
  <c r="N221" i="16"/>
  <c r="O221" i="16"/>
  <c r="P221" i="16"/>
  <c r="Q221" i="16"/>
  <c r="R221" i="16"/>
  <c r="S221" i="16"/>
  <c r="T221" i="16"/>
  <c r="A222" i="16"/>
  <c r="B222" i="16"/>
  <c r="C222" i="16"/>
  <c r="D222" i="16"/>
  <c r="E222" i="16"/>
  <c r="F222" i="16"/>
  <c r="G222" i="16"/>
  <c r="H222" i="16"/>
  <c r="I222" i="16"/>
  <c r="J222" i="16"/>
  <c r="K222" i="16"/>
  <c r="L222" i="16"/>
  <c r="M222" i="16"/>
  <c r="N222" i="16"/>
  <c r="O222" i="16"/>
  <c r="P222" i="16"/>
  <c r="Q222" i="16"/>
  <c r="R222" i="16"/>
  <c r="S222" i="16"/>
  <c r="T222" i="16"/>
  <c r="A223" i="16"/>
  <c r="B223" i="16"/>
  <c r="C223" i="16"/>
  <c r="D223" i="16"/>
  <c r="E223" i="16"/>
  <c r="F223" i="16"/>
  <c r="G223" i="16"/>
  <c r="H223" i="16"/>
  <c r="I223" i="16"/>
  <c r="J223" i="16"/>
  <c r="K223" i="16"/>
  <c r="L223" i="16"/>
  <c r="M223" i="16"/>
  <c r="N223" i="16"/>
  <c r="O223" i="16"/>
  <c r="P223" i="16"/>
  <c r="Q223" i="16"/>
  <c r="R223" i="16"/>
  <c r="S223" i="16"/>
  <c r="T223" i="16"/>
  <c r="A224" i="16"/>
  <c r="B224" i="16"/>
  <c r="C224" i="16"/>
  <c r="D224" i="16"/>
  <c r="E224" i="16"/>
  <c r="F224" i="16"/>
  <c r="G224" i="16"/>
  <c r="H224" i="16"/>
  <c r="I224" i="16"/>
  <c r="J224" i="16"/>
  <c r="K224" i="16"/>
  <c r="L224" i="16"/>
  <c r="M224" i="16"/>
  <c r="N224" i="16"/>
  <c r="O224" i="16"/>
  <c r="P224" i="16"/>
  <c r="Q224" i="16"/>
  <c r="R224" i="16"/>
  <c r="S224" i="16"/>
  <c r="T224" i="16"/>
  <c r="A225" i="16"/>
  <c r="B225" i="16"/>
  <c r="C225" i="16"/>
  <c r="D225" i="16"/>
  <c r="E225" i="16"/>
  <c r="F225" i="16"/>
  <c r="G225" i="16"/>
  <c r="H225" i="16"/>
  <c r="I225" i="16"/>
  <c r="J225" i="16"/>
  <c r="K225" i="16"/>
  <c r="L225" i="16"/>
  <c r="M225" i="16"/>
  <c r="N225" i="16"/>
  <c r="O225" i="16"/>
  <c r="P225" i="16"/>
  <c r="Q225" i="16"/>
  <c r="R225" i="16"/>
  <c r="S225" i="16"/>
  <c r="T225" i="16"/>
  <c r="A226" i="16"/>
  <c r="B226" i="16"/>
  <c r="C226" i="16"/>
  <c r="D226" i="16"/>
  <c r="E226" i="16"/>
  <c r="F226" i="16"/>
  <c r="G226" i="16"/>
  <c r="H226" i="16"/>
  <c r="I226" i="16"/>
  <c r="J226" i="16"/>
  <c r="K226" i="16"/>
  <c r="L226" i="16"/>
  <c r="M226" i="16"/>
  <c r="N226" i="16"/>
  <c r="O226" i="16"/>
  <c r="P226" i="16"/>
  <c r="Q226" i="16"/>
  <c r="R226" i="16"/>
  <c r="S226" i="16"/>
  <c r="T226" i="16"/>
  <c r="A227" i="16"/>
  <c r="B227" i="16"/>
  <c r="C227" i="16"/>
  <c r="D227" i="16"/>
  <c r="E227" i="16"/>
  <c r="F227" i="16"/>
  <c r="G227" i="16"/>
  <c r="H227" i="16"/>
  <c r="I227" i="16"/>
  <c r="J227" i="16"/>
  <c r="K227" i="16"/>
  <c r="L227" i="16"/>
  <c r="M227" i="16"/>
  <c r="N227" i="16"/>
  <c r="O227" i="16"/>
  <c r="P227" i="16"/>
  <c r="Q227" i="16"/>
  <c r="R227" i="16"/>
  <c r="S227" i="16"/>
  <c r="T227" i="16"/>
  <c r="A228" i="16"/>
  <c r="B228" i="16"/>
  <c r="C228" i="16"/>
  <c r="D228" i="16"/>
  <c r="E228" i="16"/>
  <c r="F228" i="16"/>
  <c r="G228" i="16"/>
  <c r="H228" i="16"/>
  <c r="I228" i="16"/>
  <c r="J228" i="16"/>
  <c r="K228" i="16"/>
  <c r="L228" i="16"/>
  <c r="M228" i="16"/>
  <c r="N228" i="16"/>
  <c r="O228" i="16"/>
  <c r="P228" i="16"/>
  <c r="Q228" i="16"/>
  <c r="R228" i="16"/>
  <c r="S228" i="16"/>
  <c r="T228" i="16"/>
  <c r="A229" i="16"/>
  <c r="B229" i="16"/>
  <c r="C229" i="16"/>
  <c r="D229" i="16"/>
  <c r="E229" i="16"/>
  <c r="F229" i="16"/>
  <c r="G229" i="16"/>
  <c r="H229" i="16"/>
  <c r="I229" i="16"/>
  <c r="J229" i="16"/>
  <c r="K229" i="16"/>
  <c r="L229" i="16"/>
  <c r="M229" i="16"/>
  <c r="N229" i="16"/>
  <c r="O229" i="16"/>
  <c r="P229" i="16"/>
  <c r="Q229" i="16"/>
  <c r="R229" i="16"/>
  <c r="S229" i="16"/>
  <c r="T229" i="16"/>
  <c r="A230" i="16"/>
  <c r="B230" i="16"/>
  <c r="C230" i="16"/>
  <c r="D230" i="16"/>
  <c r="E230" i="16"/>
  <c r="F230" i="16"/>
  <c r="G230" i="16"/>
  <c r="H230" i="16"/>
  <c r="I230" i="16"/>
  <c r="J230" i="16"/>
  <c r="K230" i="16"/>
  <c r="L230" i="16"/>
  <c r="M230" i="16"/>
  <c r="N230" i="16"/>
  <c r="O230" i="16"/>
  <c r="P230" i="16"/>
  <c r="Q230" i="16"/>
  <c r="R230" i="16"/>
  <c r="S230" i="16"/>
  <c r="T230" i="16"/>
  <c r="A231" i="16"/>
  <c r="B231" i="16"/>
  <c r="C231" i="16"/>
  <c r="D231" i="16"/>
  <c r="E231" i="16"/>
  <c r="F231" i="16"/>
  <c r="G231" i="16"/>
  <c r="H231" i="16"/>
  <c r="I231" i="16"/>
  <c r="J231" i="16"/>
  <c r="K231" i="16"/>
  <c r="L231" i="16"/>
  <c r="M231" i="16"/>
  <c r="N231" i="16"/>
  <c r="O231" i="16"/>
  <c r="P231" i="16"/>
  <c r="Q231" i="16"/>
  <c r="R231" i="16"/>
  <c r="S231" i="16"/>
  <c r="T231" i="16"/>
  <c r="A232" i="16"/>
  <c r="B232" i="16"/>
  <c r="C232" i="16"/>
  <c r="D232" i="16"/>
  <c r="E232" i="16"/>
  <c r="F232" i="16"/>
  <c r="G232" i="16"/>
  <c r="H232" i="16"/>
  <c r="I232" i="16"/>
  <c r="J232" i="16"/>
  <c r="K232" i="16"/>
  <c r="L232" i="16"/>
  <c r="M232" i="16"/>
  <c r="N232" i="16"/>
  <c r="O232" i="16"/>
  <c r="P232" i="16"/>
  <c r="Q232" i="16"/>
  <c r="R232" i="16"/>
  <c r="S232" i="16"/>
  <c r="T232" i="16"/>
  <c r="A233" i="16"/>
  <c r="B233" i="16"/>
  <c r="C233" i="16"/>
  <c r="D233" i="16"/>
  <c r="E233" i="16"/>
  <c r="F233" i="16"/>
  <c r="G233" i="16"/>
  <c r="H233" i="16"/>
  <c r="I233" i="16"/>
  <c r="J233" i="16"/>
  <c r="K233" i="16"/>
  <c r="L233" i="16"/>
  <c r="M233" i="16"/>
  <c r="N233" i="16"/>
  <c r="O233" i="16"/>
  <c r="P233" i="16"/>
  <c r="Q233" i="16"/>
  <c r="R233" i="16"/>
  <c r="S233" i="16"/>
  <c r="T233" i="16"/>
  <c r="A234" i="16"/>
  <c r="B234" i="16"/>
  <c r="C234" i="16"/>
  <c r="D234" i="16"/>
  <c r="E234" i="16"/>
  <c r="F234" i="16"/>
  <c r="G234" i="16"/>
  <c r="H234" i="16"/>
  <c r="I234" i="16"/>
  <c r="J234" i="16"/>
  <c r="K234" i="16"/>
  <c r="L234" i="16"/>
  <c r="M234" i="16"/>
  <c r="N234" i="16"/>
  <c r="O234" i="16"/>
  <c r="P234" i="16"/>
  <c r="Q234" i="16"/>
  <c r="R234" i="16"/>
  <c r="S234" i="16"/>
  <c r="T234" i="16"/>
  <c r="A235" i="16"/>
  <c r="B235" i="16"/>
  <c r="C235" i="16"/>
  <c r="D235" i="16"/>
  <c r="E235" i="16"/>
  <c r="F235" i="16"/>
  <c r="G235" i="16"/>
  <c r="H235" i="16"/>
  <c r="I235" i="16"/>
  <c r="J235" i="16"/>
  <c r="K235" i="16"/>
  <c r="L235" i="16"/>
  <c r="M235" i="16"/>
  <c r="N235" i="16"/>
  <c r="O235" i="16"/>
  <c r="P235" i="16"/>
  <c r="Q235" i="16"/>
  <c r="R235" i="16"/>
  <c r="S235" i="16"/>
  <c r="T235" i="16"/>
  <c r="A236" i="16"/>
  <c r="B236" i="16"/>
  <c r="C236" i="16"/>
  <c r="D236" i="16"/>
  <c r="E236" i="16"/>
  <c r="F236" i="16"/>
  <c r="G236" i="16"/>
  <c r="H236" i="16"/>
  <c r="I236" i="16"/>
  <c r="J236" i="16"/>
  <c r="K236" i="16"/>
  <c r="L236" i="16"/>
  <c r="M236" i="16"/>
  <c r="N236" i="16"/>
  <c r="O236" i="16"/>
  <c r="P236" i="16"/>
  <c r="Q236" i="16"/>
  <c r="R236" i="16"/>
  <c r="S236" i="16"/>
  <c r="T236" i="16"/>
  <c r="A237" i="16"/>
  <c r="B237" i="16"/>
  <c r="C237" i="16"/>
  <c r="D237" i="16"/>
  <c r="E237" i="16"/>
  <c r="F237" i="16"/>
  <c r="G237" i="16"/>
  <c r="H237" i="16"/>
  <c r="I237" i="16"/>
  <c r="J237" i="16"/>
  <c r="K237" i="16"/>
  <c r="L237" i="16"/>
  <c r="M237" i="16"/>
  <c r="N237" i="16"/>
  <c r="O237" i="16"/>
  <c r="P237" i="16"/>
  <c r="Q237" i="16"/>
  <c r="R237" i="16"/>
  <c r="S237" i="16"/>
  <c r="T237" i="16"/>
  <c r="A238" i="16"/>
  <c r="B238" i="16"/>
  <c r="C238" i="16"/>
  <c r="D238" i="16"/>
  <c r="E238" i="16"/>
  <c r="F238" i="16"/>
  <c r="G238" i="16"/>
  <c r="H238" i="16"/>
  <c r="I238" i="16"/>
  <c r="J238" i="16"/>
  <c r="K238" i="16"/>
  <c r="L238" i="16"/>
  <c r="M238" i="16"/>
  <c r="N238" i="16"/>
  <c r="O238" i="16"/>
  <c r="P238" i="16"/>
  <c r="Q238" i="16"/>
  <c r="R238" i="16"/>
  <c r="S238" i="16"/>
  <c r="T238" i="16"/>
  <c r="A239" i="16"/>
  <c r="B239" i="16"/>
  <c r="C239" i="16"/>
  <c r="D239" i="16"/>
  <c r="E239" i="16"/>
  <c r="F239" i="16"/>
  <c r="G239" i="16"/>
  <c r="H239" i="16"/>
  <c r="I239" i="16"/>
  <c r="J239" i="16"/>
  <c r="K239" i="16"/>
  <c r="L239" i="16"/>
  <c r="M239" i="16"/>
  <c r="N239" i="16"/>
  <c r="O239" i="16"/>
  <c r="P239" i="16"/>
  <c r="Q239" i="16"/>
  <c r="R239" i="16"/>
  <c r="S239" i="16"/>
  <c r="T239" i="16"/>
  <c r="A240" i="16"/>
  <c r="B240" i="16"/>
  <c r="C240" i="16"/>
  <c r="D240" i="16"/>
  <c r="E240" i="16"/>
  <c r="F240" i="16"/>
  <c r="G240" i="16"/>
  <c r="H240" i="16"/>
  <c r="I240" i="16"/>
  <c r="J240" i="16"/>
  <c r="K240" i="16"/>
  <c r="L240" i="16"/>
  <c r="M240" i="16"/>
  <c r="N240" i="16"/>
  <c r="O240" i="16"/>
  <c r="P240" i="16"/>
  <c r="Q240" i="16"/>
  <c r="R240" i="16"/>
  <c r="S240" i="16"/>
  <c r="T240" i="16"/>
  <c r="A241" i="16"/>
  <c r="B241" i="16"/>
  <c r="C241" i="16"/>
  <c r="D241" i="16"/>
  <c r="E241" i="16"/>
  <c r="F241" i="16"/>
  <c r="G241" i="16"/>
  <c r="H241" i="16"/>
  <c r="I241" i="16"/>
  <c r="J241" i="16"/>
  <c r="K241" i="16"/>
  <c r="L241" i="16"/>
  <c r="M241" i="16"/>
  <c r="N241" i="16"/>
  <c r="O241" i="16"/>
  <c r="P241" i="16"/>
  <c r="Q241" i="16"/>
  <c r="R241" i="16"/>
  <c r="S241" i="16"/>
  <c r="T241" i="16"/>
  <c r="A242" i="16"/>
  <c r="B242" i="16"/>
  <c r="C242" i="16"/>
  <c r="D242" i="16"/>
  <c r="E242" i="16"/>
  <c r="F242" i="16"/>
  <c r="G242" i="16"/>
  <c r="H242" i="16"/>
  <c r="I242" i="16"/>
  <c r="J242" i="16"/>
  <c r="K242" i="16"/>
  <c r="L242" i="16"/>
  <c r="M242" i="16"/>
  <c r="N242" i="16"/>
  <c r="O242" i="16"/>
  <c r="P242" i="16"/>
  <c r="Q242" i="16"/>
  <c r="R242" i="16"/>
  <c r="S242" i="16"/>
  <c r="T242" i="16"/>
  <c r="A243" i="16"/>
  <c r="B243" i="16"/>
  <c r="C243" i="16"/>
  <c r="D243" i="16"/>
  <c r="E243" i="16"/>
  <c r="F243" i="16"/>
  <c r="G243" i="16"/>
  <c r="H243" i="16"/>
  <c r="I243" i="16"/>
  <c r="J243" i="16"/>
  <c r="K243" i="16"/>
  <c r="L243" i="16"/>
  <c r="M243" i="16"/>
  <c r="N243" i="16"/>
  <c r="O243" i="16"/>
  <c r="P243" i="16"/>
  <c r="Q243" i="16"/>
  <c r="R243" i="16"/>
  <c r="S243" i="16"/>
  <c r="T243" i="16"/>
  <c r="A244" i="16"/>
  <c r="B244" i="16"/>
  <c r="C244" i="16"/>
  <c r="D244" i="16"/>
  <c r="E244" i="16"/>
  <c r="F244" i="16"/>
  <c r="G244" i="16"/>
  <c r="H244" i="16"/>
  <c r="I244" i="16"/>
  <c r="J244" i="16"/>
  <c r="K244" i="16"/>
  <c r="L244" i="16"/>
  <c r="M244" i="16"/>
  <c r="N244" i="16"/>
  <c r="O244" i="16"/>
  <c r="P244" i="16"/>
  <c r="Q244" i="16"/>
  <c r="R244" i="16"/>
  <c r="S244" i="16"/>
  <c r="T244" i="16"/>
  <c r="A245" i="16"/>
  <c r="B245" i="16"/>
  <c r="C245" i="16"/>
  <c r="D245" i="16"/>
  <c r="E245" i="16"/>
  <c r="F245" i="16"/>
  <c r="G245" i="16"/>
  <c r="H245" i="16"/>
  <c r="I245" i="16"/>
  <c r="J245" i="16"/>
  <c r="K245" i="16"/>
  <c r="L245" i="16"/>
  <c r="M245" i="16"/>
  <c r="N245" i="16"/>
  <c r="O245" i="16"/>
  <c r="P245" i="16"/>
  <c r="Q245" i="16"/>
  <c r="R245" i="16"/>
  <c r="S245" i="16"/>
  <c r="T245" i="16"/>
  <c r="A246" i="16"/>
  <c r="B246" i="16"/>
  <c r="C246" i="16"/>
  <c r="D246" i="16"/>
  <c r="E246" i="16"/>
  <c r="F246" i="16"/>
  <c r="G246" i="16"/>
  <c r="H246" i="16"/>
  <c r="I246" i="16"/>
  <c r="J246" i="16"/>
  <c r="K246" i="16"/>
  <c r="L246" i="16"/>
  <c r="M246" i="16"/>
  <c r="N246" i="16"/>
  <c r="O246" i="16"/>
  <c r="P246" i="16"/>
  <c r="Q246" i="16"/>
  <c r="R246" i="16"/>
  <c r="S246" i="16"/>
  <c r="T246" i="16"/>
  <c r="A247" i="16"/>
  <c r="B247" i="16"/>
  <c r="C247" i="16"/>
  <c r="D247" i="16"/>
  <c r="E247" i="16"/>
  <c r="F247" i="16"/>
  <c r="G247" i="16"/>
  <c r="H247" i="16"/>
  <c r="I247" i="16"/>
  <c r="J247" i="16"/>
  <c r="K247" i="16"/>
  <c r="L247" i="16"/>
  <c r="M247" i="16"/>
  <c r="N247" i="16"/>
  <c r="O247" i="16"/>
  <c r="P247" i="16"/>
  <c r="Q247" i="16"/>
  <c r="R247" i="16"/>
  <c r="S247" i="16"/>
  <c r="T247" i="16"/>
  <c r="A248" i="16"/>
  <c r="B248" i="16"/>
  <c r="C248" i="16"/>
  <c r="D248" i="16"/>
  <c r="E248" i="16"/>
  <c r="F248" i="16"/>
  <c r="G248" i="16"/>
  <c r="H248" i="16"/>
  <c r="I248" i="16"/>
  <c r="J248" i="16"/>
  <c r="K248" i="16"/>
  <c r="L248" i="16"/>
  <c r="M248" i="16"/>
  <c r="N248" i="16"/>
  <c r="O248" i="16"/>
  <c r="P248" i="16"/>
  <c r="Q248" i="16"/>
  <c r="R248" i="16"/>
  <c r="S248" i="16"/>
  <c r="T248" i="16"/>
  <c r="A249" i="16"/>
  <c r="B249" i="16"/>
  <c r="C249" i="16"/>
  <c r="D249" i="16"/>
  <c r="E249" i="16"/>
  <c r="F249" i="16"/>
  <c r="G249" i="16"/>
  <c r="H249" i="16"/>
  <c r="I249" i="16"/>
  <c r="J249" i="16"/>
  <c r="K249" i="16"/>
  <c r="L249" i="16"/>
  <c r="M249" i="16"/>
  <c r="N249" i="16"/>
  <c r="O249" i="16"/>
  <c r="P249" i="16"/>
  <c r="Q249" i="16"/>
  <c r="R249" i="16"/>
  <c r="S249" i="16"/>
  <c r="T249" i="16"/>
  <c r="A250" i="16"/>
  <c r="B250" i="16"/>
  <c r="C250" i="16"/>
  <c r="D250" i="16"/>
  <c r="E250" i="16"/>
  <c r="F250" i="16"/>
  <c r="G250" i="16"/>
  <c r="H250" i="16"/>
  <c r="I250" i="16"/>
  <c r="J250" i="16"/>
  <c r="K250" i="16"/>
  <c r="L250" i="16"/>
  <c r="M250" i="16"/>
  <c r="N250" i="16"/>
  <c r="O250" i="16"/>
  <c r="P250" i="16"/>
  <c r="Q250" i="16"/>
  <c r="R250" i="16"/>
  <c r="S250" i="16"/>
  <c r="T250" i="16"/>
  <c r="A251" i="16"/>
  <c r="B251" i="16"/>
  <c r="C251" i="16"/>
  <c r="D251" i="16"/>
  <c r="E251" i="16"/>
  <c r="F251" i="16"/>
  <c r="G251" i="16"/>
  <c r="H251" i="16"/>
  <c r="I251" i="16"/>
  <c r="J251" i="16"/>
  <c r="K251" i="16"/>
  <c r="L251" i="16"/>
  <c r="M251" i="16"/>
  <c r="N251" i="16"/>
  <c r="O251" i="16"/>
  <c r="P251" i="16"/>
  <c r="Q251" i="16"/>
  <c r="R251" i="16"/>
  <c r="S251" i="16"/>
  <c r="T251" i="16"/>
  <c r="A252" i="16"/>
  <c r="B252" i="16"/>
  <c r="C252" i="16"/>
  <c r="D252" i="16"/>
  <c r="E252" i="16"/>
  <c r="F252" i="16"/>
  <c r="G252" i="16"/>
  <c r="H252" i="16"/>
  <c r="I252" i="16"/>
  <c r="J252" i="16"/>
  <c r="K252" i="16"/>
  <c r="L252" i="16"/>
  <c r="M252" i="16"/>
  <c r="N252" i="16"/>
  <c r="O252" i="16"/>
  <c r="P252" i="16"/>
  <c r="Q252" i="16"/>
  <c r="R252" i="16"/>
  <c r="S252" i="16"/>
  <c r="T252" i="16"/>
  <c r="A253" i="16"/>
  <c r="B253" i="16"/>
  <c r="C253" i="16"/>
  <c r="D253" i="16"/>
  <c r="E253" i="16"/>
  <c r="F253" i="16"/>
  <c r="G253" i="16"/>
  <c r="H253" i="16"/>
  <c r="I253" i="16"/>
  <c r="J253" i="16"/>
  <c r="K253" i="16"/>
  <c r="L253" i="16"/>
  <c r="M253" i="16"/>
  <c r="N253" i="16"/>
  <c r="O253" i="16"/>
  <c r="P253" i="16"/>
  <c r="Q253" i="16"/>
  <c r="R253" i="16"/>
  <c r="S253" i="16"/>
  <c r="T253" i="16"/>
  <c r="A254" i="16"/>
  <c r="B254" i="16"/>
  <c r="C254" i="16"/>
  <c r="D254" i="16"/>
  <c r="E254" i="16"/>
  <c r="F254" i="16"/>
  <c r="G254" i="16"/>
  <c r="H254" i="16"/>
  <c r="I254" i="16"/>
  <c r="J254" i="16"/>
  <c r="K254" i="16"/>
  <c r="L254" i="16"/>
  <c r="M254" i="16"/>
  <c r="N254" i="16"/>
  <c r="O254" i="16"/>
  <c r="P254" i="16"/>
  <c r="Q254" i="16"/>
  <c r="R254" i="16"/>
  <c r="S254" i="16"/>
  <c r="T254" i="16"/>
  <c r="A255" i="16"/>
  <c r="B255" i="16"/>
  <c r="C255" i="16"/>
  <c r="D255" i="16"/>
  <c r="E255" i="16"/>
  <c r="F255" i="16"/>
  <c r="G255" i="16"/>
  <c r="H255" i="16"/>
  <c r="I255" i="16"/>
  <c r="J255" i="16"/>
  <c r="K255" i="16"/>
  <c r="L255" i="16"/>
  <c r="M255" i="16"/>
  <c r="N255" i="16"/>
  <c r="O255" i="16"/>
  <c r="P255" i="16"/>
  <c r="Q255" i="16"/>
  <c r="R255" i="16"/>
  <c r="S255" i="16"/>
  <c r="T255" i="16"/>
  <c r="A256" i="16"/>
  <c r="B256" i="16"/>
  <c r="C256" i="16"/>
  <c r="D256" i="16"/>
  <c r="E256" i="16"/>
  <c r="F256" i="16"/>
  <c r="G256" i="16"/>
  <c r="H256" i="16"/>
  <c r="I256" i="16"/>
  <c r="J256" i="16"/>
  <c r="K256" i="16"/>
  <c r="L256" i="16"/>
  <c r="M256" i="16"/>
  <c r="N256" i="16"/>
  <c r="O256" i="16"/>
  <c r="P256" i="16"/>
  <c r="Q256" i="16"/>
  <c r="R256" i="16"/>
  <c r="S256" i="16"/>
  <c r="T256" i="16"/>
  <c r="A257" i="16"/>
  <c r="B257" i="16"/>
  <c r="C257" i="16"/>
  <c r="D257" i="16"/>
  <c r="E257" i="16"/>
  <c r="F257" i="16"/>
  <c r="G257" i="16"/>
  <c r="H257" i="16"/>
  <c r="I257" i="16"/>
  <c r="J257" i="16"/>
  <c r="K257" i="16"/>
  <c r="L257" i="16"/>
  <c r="M257" i="16"/>
  <c r="N257" i="16"/>
  <c r="O257" i="16"/>
  <c r="P257" i="16"/>
  <c r="Q257" i="16"/>
  <c r="R257" i="16"/>
  <c r="S257" i="16"/>
  <c r="T257" i="16"/>
  <c r="A258" i="16"/>
  <c r="B258" i="16"/>
  <c r="C258" i="16"/>
  <c r="D258" i="16"/>
  <c r="E258" i="16"/>
  <c r="F258" i="16"/>
  <c r="G258" i="16"/>
  <c r="H258" i="16"/>
  <c r="I258" i="16"/>
  <c r="J258" i="16"/>
  <c r="K258" i="16"/>
  <c r="L258" i="16"/>
  <c r="M258" i="16"/>
  <c r="N258" i="16"/>
  <c r="O258" i="16"/>
  <c r="P258" i="16"/>
  <c r="Q258" i="16"/>
  <c r="R258" i="16"/>
  <c r="S258" i="16"/>
  <c r="T258" i="16"/>
  <c r="A259" i="16"/>
  <c r="B259" i="16"/>
  <c r="C259" i="16"/>
  <c r="D259" i="16"/>
  <c r="E259" i="16"/>
  <c r="F259" i="16"/>
  <c r="G259" i="16"/>
  <c r="H259" i="16"/>
  <c r="I259" i="16"/>
  <c r="J259" i="16"/>
  <c r="K259" i="16"/>
  <c r="L259" i="16"/>
  <c r="M259" i="16"/>
  <c r="N259" i="16"/>
  <c r="O259" i="16"/>
  <c r="P259" i="16"/>
  <c r="Q259" i="16"/>
  <c r="R259" i="16"/>
  <c r="S259" i="16"/>
  <c r="T259" i="16"/>
  <c r="A260" i="16"/>
  <c r="B260" i="16"/>
  <c r="C260" i="16"/>
  <c r="D260" i="16"/>
  <c r="E260" i="16"/>
  <c r="F260" i="16"/>
  <c r="G260" i="16"/>
  <c r="H260" i="16"/>
  <c r="I260" i="16"/>
  <c r="J260" i="16"/>
  <c r="K260" i="16"/>
  <c r="L260" i="16"/>
  <c r="M260" i="16"/>
  <c r="N260" i="16"/>
  <c r="O260" i="16"/>
  <c r="P260" i="16"/>
  <c r="Q260" i="16"/>
  <c r="R260" i="16"/>
  <c r="S260" i="16"/>
  <c r="T260" i="16"/>
  <c r="A261" i="16"/>
  <c r="B261" i="16"/>
  <c r="C261" i="16"/>
  <c r="D261" i="16"/>
  <c r="E261" i="16"/>
  <c r="F261" i="16"/>
  <c r="G261" i="16"/>
  <c r="H261" i="16"/>
  <c r="I261" i="16"/>
  <c r="J261" i="16"/>
  <c r="K261" i="16"/>
  <c r="L261" i="16"/>
  <c r="M261" i="16"/>
  <c r="N261" i="16"/>
  <c r="O261" i="16"/>
  <c r="P261" i="16"/>
  <c r="Q261" i="16"/>
  <c r="R261" i="16"/>
  <c r="S261" i="16"/>
  <c r="T261" i="16"/>
  <c r="A262" i="16"/>
  <c r="B262" i="16"/>
  <c r="C262" i="16"/>
  <c r="D262" i="16"/>
  <c r="E262" i="16"/>
  <c r="F262" i="16"/>
  <c r="G262" i="16"/>
  <c r="H262" i="16"/>
  <c r="I262" i="16"/>
  <c r="J262" i="16"/>
  <c r="K262" i="16"/>
  <c r="L262" i="16"/>
  <c r="M262" i="16"/>
  <c r="N262" i="16"/>
  <c r="O262" i="16"/>
  <c r="P262" i="16"/>
  <c r="Q262" i="16"/>
  <c r="R262" i="16"/>
  <c r="S262" i="16"/>
  <c r="T262" i="16"/>
  <c r="A263" i="16"/>
  <c r="B263" i="16"/>
  <c r="C263" i="16"/>
  <c r="D263" i="16"/>
  <c r="E263" i="16"/>
  <c r="F263" i="16"/>
  <c r="G263" i="16"/>
  <c r="H263" i="16"/>
  <c r="I263" i="16"/>
  <c r="J263" i="16"/>
  <c r="K263" i="16"/>
  <c r="L263" i="16"/>
  <c r="M263" i="16"/>
  <c r="N263" i="16"/>
  <c r="O263" i="16"/>
  <c r="P263" i="16"/>
  <c r="Q263" i="16"/>
  <c r="R263" i="16"/>
  <c r="S263" i="16"/>
  <c r="T263" i="16"/>
  <c r="A264" i="16"/>
  <c r="B264" i="16"/>
  <c r="C264" i="16"/>
  <c r="D264" i="16"/>
  <c r="E264" i="16"/>
  <c r="F264" i="16"/>
  <c r="G264" i="16"/>
  <c r="H264" i="16"/>
  <c r="I264" i="16"/>
  <c r="J264" i="16"/>
  <c r="K264" i="16"/>
  <c r="L264" i="16"/>
  <c r="M264" i="16"/>
  <c r="N264" i="16"/>
  <c r="O264" i="16"/>
  <c r="P264" i="16"/>
  <c r="Q264" i="16"/>
  <c r="R264" i="16"/>
  <c r="S264" i="16"/>
  <c r="T264" i="16"/>
  <c r="A265" i="16"/>
  <c r="B265" i="16"/>
  <c r="C265" i="16"/>
  <c r="D265" i="16"/>
  <c r="E265" i="16"/>
  <c r="F265" i="16"/>
  <c r="G265" i="16"/>
  <c r="H265" i="16"/>
  <c r="I265" i="16"/>
  <c r="J265" i="16"/>
  <c r="K265" i="16"/>
  <c r="L265" i="16"/>
  <c r="M265" i="16"/>
  <c r="N265" i="16"/>
  <c r="O265" i="16"/>
  <c r="P265" i="16"/>
  <c r="Q265" i="16"/>
  <c r="R265" i="16"/>
  <c r="S265" i="16"/>
  <c r="T265" i="16"/>
  <c r="A266" i="16"/>
  <c r="B266" i="16"/>
  <c r="C266" i="16"/>
  <c r="D266" i="16"/>
  <c r="E266" i="16"/>
  <c r="F266" i="16"/>
  <c r="G266" i="16"/>
  <c r="H266" i="16"/>
  <c r="I266" i="16"/>
  <c r="J266" i="16"/>
  <c r="K266" i="16"/>
  <c r="L266" i="16"/>
  <c r="M266" i="16"/>
  <c r="N266" i="16"/>
  <c r="O266" i="16"/>
  <c r="P266" i="16"/>
  <c r="Q266" i="16"/>
  <c r="R266" i="16"/>
  <c r="S266" i="16"/>
  <c r="T266" i="16"/>
  <c r="A267" i="16"/>
  <c r="B267" i="16"/>
  <c r="C267" i="16"/>
  <c r="D267" i="16"/>
  <c r="E267" i="16"/>
  <c r="F267" i="16"/>
  <c r="G267" i="16"/>
  <c r="H267" i="16"/>
  <c r="I267" i="16"/>
  <c r="J267" i="16"/>
  <c r="K267" i="16"/>
  <c r="L267" i="16"/>
  <c r="M267" i="16"/>
  <c r="N267" i="16"/>
  <c r="O267" i="16"/>
  <c r="P267" i="16"/>
  <c r="Q267" i="16"/>
  <c r="R267" i="16"/>
  <c r="S267" i="16"/>
  <c r="T267" i="16"/>
  <c r="A268" i="16"/>
  <c r="B268" i="16"/>
  <c r="C268" i="16"/>
  <c r="D268" i="16"/>
  <c r="E268" i="16"/>
  <c r="F268" i="16"/>
  <c r="G268" i="16"/>
  <c r="H268" i="16"/>
  <c r="I268" i="16"/>
  <c r="J268" i="16"/>
  <c r="K268" i="16"/>
  <c r="L268" i="16"/>
  <c r="M268" i="16"/>
  <c r="N268" i="16"/>
  <c r="O268" i="16"/>
  <c r="P268" i="16"/>
  <c r="Q268" i="16"/>
  <c r="R268" i="16"/>
  <c r="S268" i="16"/>
  <c r="T268" i="16"/>
  <c r="A269" i="16"/>
  <c r="B269" i="16"/>
  <c r="C269" i="16"/>
  <c r="D269" i="16"/>
  <c r="E269" i="16"/>
  <c r="F269" i="16"/>
  <c r="G269" i="16"/>
  <c r="H269" i="16"/>
  <c r="I269" i="16"/>
  <c r="J269" i="16"/>
  <c r="K269" i="16"/>
  <c r="L269" i="16"/>
  <c r="M269" i="16"/>
  <c r="N269" i="16"/>
  <c r="O269" i="16"/>
  <c r="P269" i="16"/>
  <c r="Q269" i="16"/>
  <c r="R269" i="16"/>
  <c r="S269" i="16"/>
  <c r="T269" i="16"/>
  <c r="A270" i="16"/>
  <c r="B270" i="16"/>
  <c r="C270" i="16"/>
  <c r="D270" i="16"/>
  <c r="E270" i="16"/>
  <c r="F270" i="16"/>
  <c r="G270" i="16"/>
  <c r="H270" i="16"/>
  <c r="I270" i="16"/>
  <c r="J270" i="16"/>
  <c r="K270" i="16"/>
  <c r="L270" i="16"/>
  <c r="M270" i="16"/>
  <c r="N270" i="16"/>
  <c r="O270" i="16"/>
  <c r="P270" i="16"/>
  <c r="Q270" i="16"/>
  <c r="R270" i="16"/>
  <c r="S270" i="16"/>
  <c r="T270" i="16"/>
  <c r="Y2" i="18"/>
  <c r="A5" i="18"/>
  <c r="D5" i="18"/>
  <c r="G5" i="18"/>
  <c r="H5" i="18"/>
  <c r="I5" i="18"/>
  <c r="J5" i="18"/>
  <c r="K5" i="18"/>
  <c r="L5" i="18"/>
  <c r="M5" i="18"/>
  <c r="O5" i="18"/>
  <c r="R5" i="18"/>
  <c r="S5" i="18"/>
  <c r="AA5" i="18"/>
  <c r="A6" i="18"/>
  <c r="C6" i="18"/>
  <c r="D6" i="18"/>
  <c r="G6" i="18"/>
  <c r="H6" i="18"/>
  <c r="I6" i="18"/>
  <c r="J6" i="18"/>
  <c r="K6" i="18"/>
  <c r="L6" i="18"/>
  <c r="M6" i="18"/>
  <c r="O6" i="18"/>
  <c r="R6" i="18"/>
  <c r="S6" i="18"/>
  <c r="AA6" i="18"/>
  <c r="A7" i="18"/>
  <c r="C7" i="18"/>
  <c r="D7" i="18"/>
  <c r="G7" i="18"/>
  <c r="H7" i="18"/>
  <c r="I7" i="18"/>
  <c r="J7" i="18"/>
  <c r="K7" i="18"/>
  <c r="L7" i="18"/>
  <c r="M7" i="18"/>
  <c r="O7" i="18"/>
  <c r="R7" i="18"/>
  <c r="S7" i="18"/>
  <c r="AA7" i="18"/>
  <c r="A8" i="18"/>
  <c r="C8" i="18"/>
  <c r="D8" i="18"/>
  <c r="G8" i="18"/>
  <c r="H8" i="18"/>
  <c r="I8" i="18"/>
  <c r="J8" i="18"/>
  <c r="K8" i="18"/>
  <c r="L8" i="18"/>
  <c r="M8" i="18"/>
  <c r="O8" i="18"/>
  <c r="R8" i="18"/>
  <c r="S8" i="18"/>
  <c r="AA8" i="18"/>
  <c r="A9" i="18"/>
  <c r="C9" i="18"/>
  <c r="D9" i="18"/>
  <c r="G9" i="18"/>
  <c r="H9" i="18"/>
  <c r="I9" i="18"/>
  <c r="J9" i="18"/>
  <c r="K9" i="18"/>
  <c r="L9" i="18"/>
  <c r="M9" i="18"/>
  <c r="O9" i="18"/>
  <c r="R9" i="18"/>
  <c r="S9" i="18"/>
  <c r="AA9" i="18"/>
  <c r="A10" i="18"/>
  <c r="C10" i="18"/>
  <c r="D10" i="18"/>
  <c r="G10" i="18"/>
  <c r="H10" i="18"/>
  <c r="I10" i="18"/>
  <c r="J10" i="18"/>
  <c r="K10" i="18"/>
  <c r="L10" i="18"/>
  <c r="M10" i="18"/>
  <c r="O10" i="18"/>
  <c r="R10" i="18"/>
  <c r="S10" i="18"/>
  <c r="AA10" i="18"/>
  <c r="A11" i="18"/>
  <c r="C11" i="18"/>
  <c r="D11" i="18"/>
  <c r="G11" i="18"/>
  <c r="H11" i="18"/>
  <c r="I11" i="18"/>
  <c r="J11" i="18"/>
  <c r="K11" i="18"/>
  <c r="L11" i="18"/>
  <c r="M11" i="18"/>
  <c r="O11" i="18"/>
  <c r="R11" i="18"/>
  <c r="S11" i="18"/>
  <c r="AA11" i="18"/>
  <c r="A12" i="18"/>
  <c r="C12" i="18"/>
  <c r="D12" i="18"/>
  <c r="G12" i="18"/>
  <c r="H12" i="18"/>
  <c r="I12" i="18"/>
  <c r="J12" i="18"/>
  <c r="K12" i="18"/>
  <c r="L12" i="18"/>
  <c r="M12" i="18"/>
  <c r="O12" i="18"/>
  <c r="R12" i="18"/>
  <c r="S12" i="18"/>
  <c r="AA12" i="18"/>
  <c r="A13" i="18"/>
  <c r="C13" i="18"/>
  <c r="D13" i="18"/>
  <c r="G13" i="18"/>
  <c r="H13" i="18"/>
  <c r="I13" i="18"/>
  <c r="J13" i="18"/>
  <c r="K13" i="18"/>
  <c r="L13" i="18"/>
  <c r="M13" i="18"/>
  <c r="O13" i="18"/>
  <c r="R13" i="18"/>
  <c r="S13" i="18"/>
  <c r="AA13" i="18"/>
  <c r="A14" i="18"/>
  <c r="C14" i="18"/>
  <c r="D14" i="18"/>
  <c r="G14" i="18"/>
  <c r="H14" i="18"/>
  <c r="I14" i="18"/>
  <c r="J14" i="18"/>
  <c r="K14" i="18"/>
  <c r="L14" i="18"/>
  <c r="M14" i="18"/>
  <c r="O14" i="18"/>
  <c r="R14" i="18"/>
  <c r="S14" i="18"/>
  <c r="AA14" i="18"/>
  <c r="A15" i="18"/>
  <c r="C15" i="18"/>
  <c r="D15" i="18"/>
  <c r="G15" i="18"/>
  <c r="H15" i="18"/>
  <c r="I15" i="18"/>
  <c r="J15" i="18"/>
  <c r="K15" i="18"/>
  <c r="L15" i="18"/>
  <c r="M15" i="18"/>
  <c r="O15" i="18"/>
  <c r="R15" i="18"/>
  <c r="S15" i="18"/>
  <c r="AA15" i="18"/>
  <c r="A16" i="18"/>
  <c r="C16" i="18"/>
  <c r="D16" i="18"/>
  <c r="G16" i="18"/>
  <c r="H16" i="18"/>
  <c r="I16" i="18"/>
  <c r="J16" i="18"/>
  <c r="K16" i="18"/>
  <c r="L16" i="18"/>
  <c r="M16" i="18"/>
  <c r="O16" i="18"/>
  <c r="R16" i="18"/>
  <c r="S16" i="18"/>
  <c r="AA16" i="18"/>
  <c r="A17" i="18"/>
  <c r="C17" i="18"/>
  <c r="D17" i="18"/>
  <c r="G17" i="18"/>
  <c r="H17" i="18"/>
  <c r="I17" i="18"/>
  <c r="J17" i="18"/>
  <c r="K17" i="18"/>
  <c r="L17" i="18"/>
  <c r="M17" i="18"/>
  <c r="O17" i="18"/>
  <c r="R17" i="18"/>
  <c r="S17" i="18"/>
  <c r="AA17" i="18"/>
  <c r="A18" i="18"/>
  <c r="C18" i="18"/>
  <c r="D18" i="18"/>
  <c r="G18" i="18"/>
  <c r="H18" i="18"/>
  <c r="I18" i="18"/>
  <c r="J18" i="18"/>
  <c r="K18" i="18"/>
  <c r="L18" i="18"/>
  <c r="M18" i="18"/>
  <c r="O18" i="18"/>
  <c r="R18" i="18"/>
  <c r="S18" i="18"/>
  <c r="AA18" i="18"/>
  <c r="A19" i="18"/>
  <c r="C19" i="18"/>
  <c r="D19" i="18"/>
  <c r="G19" i="18"/>
  <c r="H19" i="18"/>
  <c r="I19" i="18"/>
  <c r="J19" i="18"/>
  <c r="K19" i="18"/>
  <c r="L19" i="18"/>
  <c r="M19" i="18"/>
  <c r="O19" i="18"/>
  <c r="R19" i="18"/>
  <c r="S19" i="18"/>
  <c r="AA19" i="18"/>
  <c r="A20" i="18"/>
  <c r="B20" i="18"/>
  <c r="C20" i="18"/>
  <c r="D20" i="18"/>
  <c r="G20" i="18"/>
  <c r="H20" i="18"/>
  <c r="I20" i="18"/>
  <c r="J20" i="18"/>
  <c r="K20" i="18"/>
  <c r="L20" i="18"/>
  <c r="M20" i="18"/>
  <c r="O20" i="18"/>
  <c r="R20" i="18"/>
  <c r="S20" i="18"/>
  <c r="AA20" i="18"/>
  <c r="A21" i="18"/>
  <c r="B21" i="18"/>
  <c r="C21" i="18"/>
  <c r="D21" i="18"/>
  <c r="G21" i="18"/>
  <c r="H21" i="18"/>
  <c r="I21" i="18"/>
  <c r="J21" i="18"/>
  <c r="K21" i="18"/>
  <c r="L21" i="18"/>
  <c r="M21" i="18"/>
  <c r="O21" i="18"/>
  <c r="R21" i="18"/>
  <c r="S21" i="18"/>
  <c r="AA21" i="18"/>
  <c r="A22" i="18"/>
  <c r="B22" i="18"/>
  <c r="C22" i="18"/>
  <c r="D22" i="18"/>
  <c r="G22" i="18"/>
  <c r="H22" i="18"/>
  <c r="I22" i="18"/>
  <c r="J22" i="18"/>
  <c r="K22" i="18"/>
  <c r="L22" i="18"/>
  <c r="M22" i="18"/>
  <c r="O22" i="18"/>
  <c r="R22" i="18"/>
  <c r="S22" i="18"/>
  <c r="AA22" i="18"/>
  <c r="A23" i="18"/>
  <c r="B23" i="18"/>
  <c r="C23" i="18"/>
  <c r="D23" i="18"/>
  <c r="G23" i="18"/>
  <c r="H23" i="18"/>
  <c r="I23" i="18"/>
  <c r="J23" i="18"/>
  <c r="K23" i="18"/>
  <c r="L23" i="18"/>
  <c r="M23" i="18"/>
  <c r="O23" i="18"/>
  <c r="R23" i="18"/>
  <c r="S23" i="18"/>
  <c r="AA23" i="18"/>
  <c r="A24" i="18"/>
  <c r="B24" i="18"/>
  <c r="C24" i="18"/>
  <c r="D24" i="18"/>
  <c r="G24" i="18"/>
  <c r="H24" i="18"/>
  <c r="I24" i="18"/>
  <c r="J24" i="18"/>
  <c r="K24" i="18"/>
  <c r="L24" i="18"/>
  <c r="M24" i="18"/>
  <c r="O24" i="18"/>
  <c r="R24" i="18"/>
  <c r="S24" i="18"/>
  <c r="AA24" i="18"/>
  <c r="A25" i="18"/>
  <c r="B25" i="18"/>
  <c r="C25" i="18"/>
  <c r="D25" i="18"/>
  <c r="G25" i="18"/>
  <c r="H25" i="18"/>
  <c r="I25" i="18"/>
  <c r="J25" i="18"/>
  <c r="K25" i="18"/>
  <c r="L25" i="18"/>
  <c r="M25" i="18"/>
  <c r="O25" i="18"/>
  <c r="R25" i="18"/>
  <c r="S25" i="18"/>
  <c r="AA25" i="18"/>
  <c r="A26" i="18"/>
  <c r="B26" i="18"/>
  <c r="C26" i="18"/>
  <c r="D26" i="18"/>
  <c r="G26" i="18"/>
  <c r="H26" i="18"/>
  <c r="I26" i="18"/>
  <c r="J26" i="18"/>
  <c r="K26" i="18"/>
  <c r="L26" i="18"/>
  <c r="M26" i="18"/>
  <c r="O26" i="18"/>
  <c r="R26" i="18"/>
  <c r="S26" i="18"/>
  <c r="AA26" i="18"/>
  <c r="A27" i="18"/>
  <c r="B27" i="18"/>
  <c r="C27" i="18"/>
  <c r="D27" i="18"/>
  <c r="G27" i="18"/>
  <c r="H27" i="18"/>
  <c r="I27" i="18"/>
  <c r="J27" i="18"/>
  <c r="K27" i="18"/>
  <c r="L27" i="18"/>
  <c r="M27" i="18"/>
  <c r="O27" i="18"/>
  <c r="R27" i="18"/>
  <c r="S27" i="18"/>
  <c r="AA27" i="18"/>
  <c r="A28" i="18"/>
  <c r="B28" i="18"/>
  <c r="C28" i="18"/>
  <c r="D28" i="18"/>
  <c r="G28" i="18"/>
  <c r="H28" i="18"/>
  <c r="I28" i="18"/>
  <c r="J28" i="18"/>
  <c r="K28" i="18"/>
  <c r="L28" i="18"/>
  <c r="M28" i="18"/>
  <c r="O28" i="18"/>
  <c r="R28" i="18"/>
  <c r="S28" i="18"/>
  <c r="AA28" i="18"/>
  <c r="A29" i="18"/>
  <c r="C29" i="18"/>
  <c r="D29" i="18"/>
  <c r="G29" i="18"/>
  <c r="H29" i="18"/>
  <c r="I29" i="18"/>
  <c r="J29" i="18"/>
  <c r="K29" i="18"/>
  <c r="L29" i="18"/>
  <c r="M29" i="18"/>
  <c r="O29" i="18"/>
  <c r="R29" i="18"/>
  <c r="S29" i="18"/>
  <c r="AA29" i="18"/>
  <c r="A30" i="18"/>
  <c r="C30" i="18"/>
  <c r="D30" i="18"/>
  <c r="G30" i="18"/>
  <c r="H30" i="18"/>
  <c r="I30" i="18"/>
  <c r="J30" i="18"/>
  <c r="K30" i="18"/>
  <c r="L30" i="18"/>
  <c r="M30" i="18"/>
  <c r="O30" i="18"/>
  <c r="R30" i="18"/>
  <c r="S30" i="18"/>
  <c r="AA30" i="18"/>
  <c r="A31" i="18"/>
  <c r="C31" i="18"/>
  <c r="D31" i="18"/>
  <c r="G31" i="18"/>
  <c r="H31" i="18"/>
  <c r="I31" i="18"/>
  <c r="J31" i="18"/>
  <c r="K31" i="18"/>
  <c r="L31" i="18"/>
  <c r="M31" i="18"/>
  <c r="O31" i="18"/>
  <c r="R31" i="18"/>
  <c r="S31" i="18"/>
  <c r="AA31" i="18"/>
  <c r="A32" i="18"/>
  <c r="B32" i="18"/>
  <c r="C32" i="18"/>
  <c r="D32" i="18"/>
  <c r="G32" i="18"/>
  <c r="H32" i="18"/>
  <c r="I32" i="18"/>
  <c r="J32" i="18"/>
  <c r="K32" i="18"/>
  <c r="L32" i="18"/>
  <c r="M32" i="18"/>
  <c r="O32" i="18"/>
  <c r="R32" i="18"/>
  <c r="S32" i="18"/>
  <c r="AA32" i="18"/>
  <c r="A33" i="18"/>
  <c r="B33" i="18"/>
  <c r="C33" i="18"/>
  <c r="D33" i="18"/>
  <c r="G33" i="18"/>
  <c r="H33" i="18"/>
  <c r="I33" i="18"/>
  <c r="J33" i="18"/>
  <c r="K33" i="18"/>
  <c r="L33" i="18"/>
  <c r="M33" i="18"/>
  <c r="O33" i="18"/>
  <c r="R33" i="18"/>
  <c r="S33" i="18"/>
  <c r="AA33" i="18"/>
  <c r="A34" i="18"/>
  <c r="B34" i="18"/>
  <c r="C34" i="18"/>
  <c r="D34" i="18"/>
  <c r="G34" i="18"/>
  <c r="H34" i="18"/>
  <c r="I34" i="18"/>
  <c r="J34" i="18"/>
  <c r="K34" i="18"/>
  <c r="L34" i="18"/>
  <c r="M34" i="18"/>
  <c r="O34" i="18"/>
  <c r="R34" i="18"/>
  <c r="S34" i="18"/>
  <c r="AA34" i="18"/>
  <c r="A35" i="18"/>
  <c r="B35" i="18"/>
  <c r="C35" i="18"/>
  <c r="D35" i="18"/>
  <c r="G35" i="18"/>
  <c r="H35" i="18"/>
  <c r="I35" i="18"/>
  <c r="J35" i="18"/>
  <c r="K35" i="18"/>
  <c r="L35" i="18"/>
  <c r="M35" i="18"/>
  <c r="O35" i="18"/>
  <c r="R35" i="18"/>
  <c r="S35" i="18"/>
  <c r="AA35" i="18"/>
  <c r="A36" i="18"/>
  <c r="B36" i="18"/>
  <c r="C36" i="18"/>
  <c r="D36" i="18"/>
  <c r="G36" i="18"/>
  <c r="H36" i="18"/>
  <c r="I36" i="18"/>
  <c r="J36" i="18"/>
  <c r="K36" i="18"/>
  <c r="L36" i="18"/>
  <c r="M36" i="18"/>
  <c r="O36" i="18"/>
  <c r="R36" i="18"/>
  <c r="S36" i="18"/>
  <c r="AA36" i="18"/>
  <c r="A37" i="18"/>
  <c r="B37" i="18"/>
  <c r="C37" i="18"/>
  <c r="D37" i="18"/>
  <c r="G37" i="18"/>
  <c r="H37" i="18"/>
  <c r="I37" i="18"/>
  <c r="J37" i="18"/>
  <c r="K37" i="18"/>
  <c r="L37" i="18"/>
  <c r="M37" i="18"/>
  <c r="O37" i="18"/>
  <c r="R37" i="18"/>
  <c r="S37" i="18"/>
  <c r="AA37" i="18"/>
  <c r="A38" i="18"/>
  <c r="B38" i="18"/>
  <c r="C38" i="18"/>
  <c r="D38" i="18"/>
  <c r="G38" i="18"/>
  <c r="H38" i="18"/>
  <c r="I38" i="18"/>
  <c r="J38" i="18"/>
  <c r="K38" i="18"/>
  <c r="L38" i="18"/>
  <c r="M38" i="18"/>
  <c r="O38" i="18"/>
  <c r="R38" i="18"/>
  <c r="S38" i="18"/>
  <c r="AA38" i="18"/>
  <c r="A39" i="18"/>
  <c r="B39" i="18"/>
  <c r="C39" i="18"/>
  <c r="D39" i="18"/>
  <c r="G39" i="18"/>
  <c r="H39" i="18"/>
  <c r="I39" i="18"/>
  <c r="J39" i="18"/>
  <c r="K39" i="18"/>
  <c r="L39" i="18"/>
  <c r="M39" i="18"/>
  <c r="O39" i="18"/>
  <c r="R39" i="18"/>
  <c r="S39" i="18"/>
  <c r="AA39" i="18"/>
  <c r="A40" i="18"/>
  <c r="B40" i="18"/>
  <c r="C40" i="18"/>
  <c r="D40" i="18"/>
  <c r="G40" i="18"/>
  <c r="H40" i="18"/>
  <c r="I40" i="18"/>
  <c r="J40" i="18"/>
  <c r="K40" i="18"/>
  <c r="L40" i="18"/>
  <c r="M40" i="18"/>
  <c r="O40" i="18"/>
  <c r="R40" i="18"/>
  <c r="S40" i="18"/>
  <c r="AA40" i="18"/>
  <c r="A41" i="18"/>
  <c r="B41" i="18"/>
  <c r="C41" i="18"/>
  <c r="D41" i="18"/>
  <c r="G41" i="18"/>
  <c r="H41" i="18"/>
  <c r="I41" i="18"/>
  <c r="J41" i="18"/>
  <c r="K41" i="18"/>
  <c r="L41" i="18"/>
  <c r="M41" i="18"/>
  <c r="O41" i="18"/>
  <c r="R41" i="18"/>
  <c r="S41" i="18"/>
  <c r="AA41" i="18"/>
  <c r="A42" i="18"/>
  <c r="B42" i="18"/>
  <c r="C42" i="18"/>
  <c r="D42" i="18"/>
  <c r="G42" i="18"/>
  <c r="H42" i="18"/>
  <c r="I42" i="18"/>
  <c r="J42" i="18"/>
  <c r="K42" i="18"/>
  <c r="L42" i="18"/>
  <c r="M42" i="18"/>
  <c r="O42" i="18"/>
  <c r="R42" i="18"/>
  <c r="S42" i="18"/>
  <c r="AA42" i="18"/>
  <c r="A43" i="18"/>
  <c r="B43" i="18"/>
  <c r="D43" i="18"/>
  <c r="G43" i="18"/>
  <c r="H43" i="18"/>
  <c r="I43" i="18"/>
  <c r="J43" i="18"/>
  <c r="K43" i="18"/>
  <c r="L43" i="18"/>
  <c r="M43" i="18"/>
  <c r="O43" i="18"/>
  <c r="R43" i="18"/>
  <c r="S43" i="18"/>
  <c r="AA43" i="18"/>
  <c r="A44" i="18"/>
  <c r="C44" i="18"/>
  <c r="D44" i="18"/>
  <c r="G44" i="18"/>
  <c r="H44" i="18"/>
  <c r="I44" i="18"/>
  <c r="J44" i="18"/>
  <c r="K44" i="18"/>
  <c r="L44" i="18"/>
  <c r="M44" i="18"/>
  <c r="O44" i="18"/>
  <c r="R44" i="18"/>
  <c r="S44" i="18"/>
  <c r="T44" i="18"/>
  <c r="AA44" i="18"/>
  <c r="A45" i="18"/>
  <c r="C45" i="18"/>
  <c r="D45" i="18"/>
  <c r="G45" i="18"/>
  <c r="H45" i="18"/>
  <c r="I45" i="18"/>
  <c r="J45" i="18"/>
  <c r="K45" i="18"/>
  <c r="L45" i="18"/>
  <c r="M45" i="18"/>
  <c r="O45" i="18"/>
  <c r="R45" i="18"/>
  <c r="S45" i="18"/>
  <c r="T45" i="18"/>
  <c r="AA45" i="18"/>
  <c r="A46" i="18"/>
  <c r="C46" i="18"/>
  <c r="D46" i="18"/>
  <c r="G46" i="18"/>
  <c r="H46" i="18"/>
  <c r="I46" i="18"/>
  <c r="J46" i="18"/>
  <c r="K46" i="18"/>
  <c r="L46" i="18"/>
  <c r="M46" i="18"/>
  <c r="O46" i="18"/>
  <c r="R46" i="18"/>
  <c r="S46" i="18"/>
  <c r="T46" i="18"/>
  <c r="AA46" i="18"/>
  <c r="A47" i="18"/>
  <c r="C47" i="18"/>
  <c r="D47" i="18"/>
  <c r="G47" i="18"/>
  <c r="H47" i="18"/>
  <c r="I47" i="18"/>
  <c r="J47" i="18"/>
  <c r="K47" i="18"/>
  <c r="L47" i="18"/>
  <c r="M47" i="18"/>
  <c r="O47" i="18"/>
  <c r="R47" i="18"/>
  <c r="S47" i="18"/>
  <c r="T47" i="18"/>
  <c r="AA47" i="18"/>
  <c r="A48" i="18"/>
  <c r="C48" i="18"/>
  <c r="D48" i="18"/>
  <c r="G48" i="18"/>
  <c r="H48" i="18"/>
  <c r="I48" i="18"/>
  <c r="J48" i="18"/>
  <c r="K48" i="18"/>
  <c r="L48" i="18"/>
  <c r="M48" i="18"/>
  <c r="O48" i="18"/>
  <c r="R48" i="18"/>
  <c r="S48" i="18"/>
  <c r="T48" i="18"/>
  <c r="AA48" i="18"/>
  <c r="A49" i="18"/>
  <c r="C49" i="18"/>
  <c r="D49" i="18"/>
  <c r="G49" i="18"/>
  <c r="H49" i="18"/>
  <c r="I49" i="18"/>
  <c r="J49" i="18"/>
  <c r="K49" i="18"/>
  <c r="L49" i="18"/>
  <c r="M49" i="18"/>
  <c r="O49" i="18"/>
  <c r="R49" i="18"/>
  <c r="S49" i="18"/>
  <c r="T49" i="18"/>
  <c r="AA49" i="18"/>
  <c r="A50" i="18"/>
  <c r="C50" i="18"/>
  <c r="D50" i="18"/>
  <c r="F50" i="18"/>
  <c r="G50" i="18"/>
  <c r="O50" i="18"/>
  <c r="Q50" i="18"/>
  <c r="R50" i="18"/>
  <c r="S50" i="18"/>
  <c r="T50" i="18"/>
  <c r="AA50" i="18"/>
  <c r="A51" i="18"/>
  <c r="C51" i="18"/>
  <c r="D51" i="18"/>
  <c r="F51" i="18"/>
  <c r="G51" i="18"/>
  <c r="O51" i="18"/>
  <c r="Q51" i="18"/>
  <c r="R51" i="18"/>
  <c r="S51" i="18"/>
  <c r="T51" i="18"/>
  <c r="AA51" i="18"/>
  <c r="A52" i="18"/>
  <c r="C52" i="18"/>
  <c r="D52" i="18"/>
  <c r="F52" i="18"/>
  <c r="G52" i="18"/>
  <c r="K52" i="18"/>
  <c r="O52" i="18"/>
  <c r="Q52" i="18"/>
  <c r="R52" i="18"/>
  <c r="S52" i="18"/>
  <c r="T52" i="18"/>
  <c r="AA52" i="18"/>
  <c r="A53" i="18"/>
  <c r="C53" i="18"/>
  <c r="D53" i="18"/>
  <c r="F53" i="18"/>
  <c r="G53" i="18"/>
  <c r="K53" i="18"/>
  <c r="O53" i="18"/>
  <c r="Q53" i="18"/>
  <c r="R53" i="18"/>
  <c r="S53" i="18"/>
  <c r="T53" i="18"/>
  <c r="AA53" i="18"/>
  <c r="A54" i="18"/>
  <c r="C54" i="18"/>
  <c r="D54" i="18"/>
  <c r="F54" i="18"/>
  <c r="G54" i="18"/>
  <c r="K54" i="18"/>
  <c r="O54" i="18"/>
  <c r="Q54" i="18"/>
  <c r="R54" i="18"/>
  <c r="S54" i="18"/>
  <c r="T54" i="18"/>
  <c r="AA54" i="18"/>
  <c r="A55" i="18"/>
  <c r="C55" i="18"/>
  <c r="D55" i="18"/>
  <c r="F55" i="18"/>
  <c r="G55" i="18"/>
  <c r="K55" i="18"/>
  <c r="O55" i="18"/>
  <c r="Q55" i="18"/>
  <c r="R55" i="18"/>
  <c r="S55" i="18"/>
  <c r="T55" i="18"/>
  <c r="AA55" i="18"/>
  <c r="A56" i="18"/>
  <c r="C56" i="18"/>
  <c r="D56" i="18"/>
  <c r="F56" i="18"/>
  <c r="G56" i="18"/>
  <c r="K56" i="18"/>
  <c r="O56" i="18"/>
  <c r="Q56" i="18"/>
  <c r="R56" i="18"/>
  <c r="S56" i="18"/>
  <c r="T56" i="18"/>
  <c r="AA56" i="18"/>
  <c r="A57" i="18"/>
  <c r="C57" i="18"/>
  <c r="D57" i="18"/>
  <c r="F57" i="18"/>
  <c r="G57" i="18"/>
  <c r="K57" i="18"/>
  <c r="O57" i="18"/>
  <c r="Q57" i="18"/>
  <c r="R57" i="18"/>
  <c r="S57" i="18"/>
  <c r="T57" i="18"/>
  <c r="AA57" i="18"/>
  <c r="A58" i="18"/>
  <c r="C58" i="18"/>
  <c r="D58" i="18"/>
  <c r="F58" i="18"/>
  <c r="G58" i="18"/>
  <c r="K58" i="18"/>
  <c r="O58" i="18"/>
  <c r="Q58" i="18"/>
  <c r="R58" i="18"/>
  <c r="S58" i="18"/>
  <c r="T58" i="18"/>
  <c r="AA58" i="18"/>
  <c r="A59" i="18"/>
  <c r="C59" i="18"/>
  <c r="D59" i="18"/>
  <c r="F59" i="18"/>
  <c r="G59" i="18"/>
  <c r="K59" i="18"/>
  <c r="O59" i="18"/>
  <c r="Q59" i="18"/>
  <c r="R59" i="18"/>
  <c r="S59" i="18"/>
  <c r="T59" i="18"/>
  <c r="AA59" i="18"/>
  <c r="A60" i="18"/>
  <c r="C60" i="18"/>
  <c r="D60" i="18"/>
  <c r="F60" i="18"/>
  <c r="G60" i="18"/>
  <c r="K60" i="18"/>
  <c r="O60" i="18"/>
  <c r="Q60" i="18"/>
  <c r="R60" i="18"/>
  <c r="S60" i="18"/>
  <c r="T60" i="18"/>
  <c r="AA60" i="18"/>
  <c r="A61" i="18"/>
  <c r="C61" i="18"/>
  <c r="D61" i="18"/>
  <c r="F61" i="18"/>
  <c r="G61" i="18"/>
  <c r="K61" i="18"/>
  <c r="O61" i="18"/>
  <c r="Q61" i="18"/>
  <c r="R61" i="18"/>
  <c r="S61" i="18"/>
  <c r="T61" i="18"/>
  <c r="AA61" i="18"/>
  <c r="A62" i="18"/>
  <c r="C62" i="18"/>
  <c r="D62" i="18"/>
  <c r="F62" i="18"/>
  <c r="G62" i="18"/>
  <c r="K62" i="18"/>
  <c r="O62" i="18"/>
  <c r="Q62" i="18"/>
  <c r="R62" i="18"/>
  <c r="S62" i="18"/>
  <c r="T62" i="18"/>
  <c r="AA62" i="18"/>
  <c r="A63" i="18"/>
  <c r="C63" i="18"/>
  <c r="D63" i="18"/>
  <c r="F63" i="18"/>
  <c r="G63" i="18"/>
  <c r="K63" i="18"/>
  <c r="O63" i="18"/>
  <c r="Q63" i="18"/>
  <c r="R63" i="18"/>
  <c r="S63" i="18"/>
  <c r="T63" i="18"/>
  <c r="AA63" i="18"/>
  <c r="A64" i="18"/>
  <c r="C64" i="18"/>
  <c r="D64" i="18"/>
  <c r="F64" i="18"/>
  <c r="G64" i="18"/>
  <c r="K64" i="18"/>
  <c r="O64" i="18"/>
  <c r="Q64" i="18"/>
  <c r="R64" i="18"/>
  <c r="S64" i="18"/>
  <c r="T64" i="18"/>
  <c r="AA64" i="18"/>
  <c r="A65" i="18"/>
  <c r="C65" i="18"/>
  <c r="D65" i="18"/>
  <c r="F65" i="18"/>
  <c r="G65" i="18"/>
  <c r="K65" i="18"/>
  <c r="O65" i="18"/>
  <c r="Q65" i="18"/>
  <c r="R65" i="18"/>
  <c r="S65" i="18"/>
  <c r="T65" i="18"/>
  <c r="AA65" i="18"/>
  <c r="A66" i="18"/>
  <c r="C66" i="18"/>
  <c r="D66" i="18"/>
  <c r="F66" i="18"/>
  <c r="G66" i="18"/>
  <c r="K66" i="18"/>
  <c r="O66" i="18"/>
  <c r="Q66" i="18"/>
  <c r="R66" i="18"/>
  <c r="S66" i="18"/>
  <c r="T66" i="18"/>
  <c r="AA66" i="18"/>
  <c r="A67" i="18"/>
  <c r="C67" i="18"/>
  <c r="D67" i="18"/>
  <c r="F67" i="18"/>
  <c r="G67" i="18"/>
  <c r="K67" i="18"/>
  <c r="O67" i="18"/>
  <c r="Q67" i="18"/>
  <c r="R67" i="18"/>
  <c r="S67" i="18"/>
  <c r="T67" i="18"/>
  <c r="AA67" i="18"/>
  <c r="A68" i="18"/>
  <c r="C68" i="18"/>
  <c r="D68" i="18"/>
  <c r="F68" i="18"/>
  <c r="G68" i="18"/>
  <c r="K68" i="18"/>
  <c r="O68" i="18"/>
  <c r="Q68" i="18"/>
  <c r="R68" i="18"/>
  <c r="S68" i="18"/>
  <c r="T68" i="18"/>
  <c r="AA68" i="18"/>
  <c r="A69" i="18"/>
  <c r="C69" i="18"/>
  <c r="D69" i="18"/>
  <c r="F69" i="18"/>
  <c r="G69" i="18"/>
  <c r="K69" i="18"/>
  <c r="O69" i="18"/>
  <c r="Q69" i="18"/>
  <c r="R69" i="18"/>
  <c r="S69" i="18"/>
  <c r="T69" i="18"/>
  <c r="AA69" i="18"/>
  <c r="A70" i="18"/>
  <c r="C70" i="18"/>
  <c r="D70" i="18"/>
  <c r="F70" i="18"/>
  <c r="G70" i="18"/>
  <c r="K70" i="18"/>
  <c r="O70" i="18"/>
  <c r="Q70" i="18"/>
  <c r="R70" i="18"/>
  <c r="S70" i="18"/>
  <c r="T70" i="18"/>
  <c r="AA70" i="18"/>
  <c r="A71" i="18"/>
  <c r="C71" i="18"/>
  <c r="D71" i="18"/>
  <c r="F71" i="18"/>
  <c r="G71" i="18"/>
  <c r="K71" i="18"/>
  <c r="O71" i="18"/>
  <c r="Q71" i="18"/>
  <c r="R71" i="18"/>
  <c r="S71" i="18"/>
  <c r="T71" i="18"/>
  <c r="AA71" i="18"/>
  <c r="A72" i="18"/>
  <c r="C72" i="18"/>
  <c r="D72" i="18"/>
  <c r="F72" i="18"/>
  <c r="G72" i="18"/>
  <c r="K72" i="18"/>
  <c r="O72" i="18"/>
  <c r="Q72" i="18"/>
  <c r="R72" i="18"/>
  <c r="S72" i="18"/>
  <c r="T72" i="18"/>
  <c r="AA72" i="18"/>
  <c r="A73" i="18"/>
  <c r="C73" i="18"/>
  <c r="D73" i="18"/>
  <c r="F73" i="18"/>
  <c r="G73" i="18"/>
  <c r="O73" i="18"/>
  <c r="Q73" i="18"/>
  <c r="R73" i="18"/>
  <c r="S73" i="18"/>
  <c r="T73" i="18"/>
  <c r="AA73" i="18"/>
  <c r="A74" i="18"/>
  <c r="C74" i="18"/>
  <c r="D74" i="18"/>
  <c r="F74" i="18"/>
  <c r="G74" i="18"/>
  <c r="O74" i="18"/>
  <c r="Q74" i="18"/>
  <c r="R74" i="18"/>
  <c r="S74" i="18"/>
  <c r="T74" i="18"/>
  <c r="AA74" i="18"/>
  <c r="A75" i="18"/>
  <c r="C75" i="18"/>
  <c r="D75" i="18"/>
  <c r="F75" i="18"/>
  <c r="G75" i="18"/>
  <c r="O75" i="18"/>
  <c r="Q75" i="18"/>
  <c r="R75" i="18"/>
  <c r="S75" i="18"/>
  <c r="T75" i="18"/>
  <c r="AA75" i="18"/>
  <c r="A76" i="18"/>
  <c r="C76" i="18"/>
  <c r="D76" i="18"/>
  <c r="F76" i="18"/>
  <c r="G76" i="18"/>
  <c r="O76" i="18"/>
  <c r="Q76" i="18"/>
  <c r="R76" i="18"/>
  <c r="S76" i="18"/>
  <c r="T76" i="18"/>
  <c r="AA76" i="18"/>
  <c r="A77" i="18"/>
  <c r="C77" i="18"/>
  <c r="D77" i="18"/>
  <c r="F77" i="18"/>
  <c r="G77" i="18"/>
  <c r="O77" i="18"/>
  <c r="Q77" i="18"/>
  <c r="R77" i="18"/>
  <c r="S77" i="18"/>
  <c r="T77" i="18"/>
  <c r="AA77" i="18"/>
  <c r="A78" i="18"/>
  <c r="C78" i="18"/>
  <c r="D78" i="18"/>
  <c r="F78" i="18"/>
  <c r="G78" i="18"/>
  <c r="O78" i="18"/>
  <c r="Q78" i="18"/>
  <c r="R78" i="18"/>
  <c r="S78" i="18"/>
  <c r="T78" i="18"/>
  <c r="AA78" i="18"/>
  <c r="A79" i="18"/>
  <c r="C79" i="18"/>
  <c r="D79" i="18"/>
  <c r="F79" i="18"/>
  <c r="G79" i="18"/>
  <c r="O79" i="18"/>
  <c r="Q79" i="18"/>
  <c r="R79" i="18"/>
  <c r="S79" i="18"/>
  <c r="T79" i="18"/>
  <c r="AA79" i="18"/>
  <c r="A80" i="18"/>
  <c r="C80" i="18"/>
  <c r="D80" i="18"/>
  <c r="F80" i="18"/>
  <c r="G80" i="18"/>
  <c r="O80" i="18"/>
  <c r="Q80" i="18"/>
  <c r="R80" i="18"/>
  <c r="S80" i="18"/>
  <c r="T80" i="18"/>
  <c r="AA80" i="18"/>
  <c r="A81" i="18"/>
  <c r="C81" i="18"/>
  <c r="D81" i="18"/>
  <c r="F81" i="18"/>
  <c r="G81" i="18"/>
  <c r="O81" i="18"/>
  <c r="Q81" i="18"/>
  <c r="R81" i="18"/>
  <c r="S81" i="18"/>
  <c r="T81" i="18"/>
  <c r="AA81" i="18"/>
  <c r="A82" i="18"/>
  <c r="C82" i="18"/>
  <c r="D82" i="18"/>
  <c r="F82" i="18"/>
  <c r="G82" i="18"/>
  <c r="O82" i="18"/>
  <c r="Q82" i="18"/>
  <c r="R82" i="18"/>
  <c r="S82" i="18"/>
  <c r="T82" i="18"/>
  <c r="AA82" i="18"/>
  <c r="A83" i="18"/>
  <c r="C83" i="18"/>
  <c r="D83" i="18"/>
  <c r="F83" i="18"/>
  <c r="G83" i="18"/>
  <c r="O83" i="18"/>
  <c r="Q83" i="18"/>
  <c r="R83" i="18"/>
  <c r="S83" i="18"/>
  <c r="T83" i="18"/>
  <c r="AA83" i="18"/>
  <c r="A84" i="18"/>
  <c r="C84" i="18"/>
  <c r="D84" i="18"/>
  <c r="F84" i="18"/>
  <c r="G84" i="18"/>
  <c r="O84" i="18"/>
  <c r="Q84" i="18"/>
  <c r="R84" i="18"/>
  <c r="S84" i="18"/>
  <c r="T84" i="18"/>
  <c r="AA84" i="18"/>
  <c r="A85" i="18"/>
  <c r="C85" i="18"/>
  <c r="D85" i="18"/>
  <c r="F85" i="18"/>
  <c r="G85" i="18"/>
  <c r="O85" i="18"/>
  <c r="Q85" i="18"/>
  <c r="R85" i="18"/>
  <c r="S85" i="18"/>
  <c r="T85" i="18"/>
  <c r="AA85" i="18"/>
  <c r="A86" i="18"/>
  <c r="C86" i="18"/>
  <c r="D86" i="18"/>
  <c r="F86" i="18"/>
  <c r="G86" i="18"/>
  <c r="O86" i="18"/>
  <c r="Q86" i="18"/>
  <c r="R86" i="18"/>
  <c r="S86" i="18"/>
  <c r="T86" i="18"/>
  <c r="AA86" i="18"/>
  <c r="A87" i="18"/>
  <c r="C87" i="18"/>
  <c r="D87" i="18"/>
  <c r="F87" i="18"/>
  <c r="G87" i="18"/>
  <c r="O87" i="18"/>
  <c r="Q87" i="18"/>
  <c r="R87" i="18"/>
  <c r="S87" i="18"/>
  <c r="T87" i="18"/>
  <c r="AA87" i="18"/>
  <c r="O3" i="14"/>
  <c r="G4" i="14"/>
  <c r="H4" i="14"/>
  <c r="I4" i="14"/>
  <c r="J4" i="14"/>
  <c r="G5" i="14"/>
  <c r="H5" i="14"/>
  <c r="I5" i="14"/>
  <c r="J5" i="14"/>
  <c r="G6" i="14"/>
  <c r="H6" i="14"/>
  <c r="I6" i="14"/>
  <c r="J6" i="14"/>
  <c r="O6" i="14"/>
  <c r="P6" i="14"/>
  <c r="Q6" i="14"/>
  <c r="H7" i="14"/>
  <c r="I7" i="14"/>
  <c r="J7" i="14"/>
  <c r="N7" i="14"/>
  <c r="O7" i="14"/>
  <c r="P7" i="14"/>
  <c r="G8" i="14"/>
  <c r="H8" i="14"/>
  <c r="I8" i="14"/>
  <c r="J8" i="14"/>
  <c r="P8" i="14"/>
  <c r="G9" i="14"/>
  <c r="H9" i="14"/>
  <c r="I9" i="14"/>
  <c r="J9" i="14"/>
  <c r="M9" i="14"/>
  <c r="N9" i="14"/>
  <c r="O9" i="14"/>
  <c r="P9" i="14"/>
  <c r="Q9" i="14"/>
  <c r="H10" i="14"/>
  <c r="I10" i="14"/>
  <c r="J10" i="14"/>
  <c r="H11" i="14"/>
  <c r="I11" i="14"/>
  <c r="J11" i="14"/>
  <c r="P11" i="14"/>
  <c r="Q11" i="14"/>
  <c r="G12" i="14"/>
  <c r="H12" i="14"/>
  <c r="I12" i="14"/>
  <c r="J12" i="14"/>
  <c r="M12" i="14"/>
  <c r="O12" i="14"/>
  <c r="P12" i="14"/>
  <c r="G13" i="14"/>
  <c r="H13" i="14"/>
  <c r="I13" i="14"/>
  <c r="J13" i="14"/>
  <c r="M13" i="14"/>
  <c r="P13" i="14"/>
  <c r="G14" i="14"/>
  <c r="H14" i="14"/>
  <c r="I14" i="14"/>
  <c r="J14" i="14"/>
  <c r="M14" i="14"/>
  <c r="N14" i="14"/>
  <c r="O14" i="14"/>
  <c r="P14" i="14"/>
  <c r="Q14" i="14"/>
  <c r="H15" i="14"/>
  <c r="I15" i="14"/>
  <c r="J15" i="14"/>
  <c r="M15" i="14"/>
  <c r="O15" i="14"/>
  <c r="P15" i="14"/>
  <c r="Q15" i="14"/>
  <c r="G16" i="14"/>
  <c r="H16" i="14"/>
  <c r="I16" i="14"/>
  <c r="J16" i="14"/>
  <c r="M16" i="14"/>
  <c r="N16" i="14"/>
  <c r="O16" i="14"/>
  <c r="P16" i="14"/>
  <c r="Q16" i="14"/>
  <c r="G17" i="14"/>
  <c r="H17" i="14"/>
  <c r="I17" i="14"/>
  <c r="J17" i="14"/>
  <c r="O17" i="14"/>
  <c r="G18" i="14"/>
  <c r="H18" i="14"/>
  <c r="I18" i="14"/>
  <c r="J18" i="14"/>
  <c r="P18" i="14"/>
  <c r="G19" i="14"/>
  <c r="H19" i="14"/>
  <c r="I19" i="14"/>
  <c r="J19" i="14"/>
  <c r="M19" i="14"/>
  <c r="N19" i="14"/>
  <c r="O19" i="14"/>
  <c r="P19" i="14"/>
  <c r="Q19" i="14"/>
  <c r="G20" i="14"/>
  <c r="H20" i="14"/>
  <c r="I20" i="14"/>
  <c r="J20" i="14"/>
  <c r="M20" i="14"/>
  <c r="G21" i="14"/>
  <c r="H21" i="14"/>
  <c r="I21" i="14"/>
  <c r="J21" i="14"/>
  <c r="N21" i="14"/>
  <c r="G22" i="14"/>
  <c r="H22" i="14"/>
  <c r="I22" i="14"/>
  <c r="J22" i="14"/>
  <c r="H23" i="14"/>
  <c r="I23" i="14"/>
  <c r="J23" i="14"/>
  <c r="G24" i="14"/>
  <c r="H24" i="14"/>
  <c r="I24" i="14"/>
  <c r="J24" i="14"/>
  <c r="M24" i="14"/>
  <c r="N24" i="14"/>
  <c r="O24" i="14"/>
  <c r="P24" i="14"/>
  <c r="Q24" i="14"/>
  <c r="G25" i="14"/>
  <c r="H25" i="14"/>
  <c r="I25" i="14"/>
  <c r="J25" i="14"/>
  <c r="H26" i="14"/>
  <c r="I26" i="14"/>
  <c r="J26" i="14"/>
  <c r="H27" i="14"/>
  <c r="I27" i="14"/>
  <c r="J27" i="14"/>
  <c r="G28" i="14"/>
  <c r="H28" i="14"/>
  <c r="I28" i="14"/>
  <c r="J28" i="14"/>
  <c r="G29" i="14"/>
  <c r="H29" i="14"/>
  <c r="I29" i="14"/>
  <c r="J29" i="14"/>
  <c r="H30" i="14"/>
  <c r="I30" i="14"/>
  <c r="J30" i="14"/>
  <c r="G31" i="14"/>
  <c r="H31" i="14"/>
  <c r="I31" i="14"/>
  <c r="J31" i="14"/>
  <c r="H32" i="14"/>
  <c r="I32" i="14"/>
  <c r="J32" i="14"/>
  <c r="G33" i="14"/>
  <c r="H33" i="14"/>
  <c r="I33" i="14"/>
  <c r="J33" i="14"/>
  <c r="H34" i="14"/>
  <c r="I34" i="14"/>
  <c r="J34" i="14"/>
  <c r="G35" i="14"/>
  <c r="H35" i="14"/>
  <c r="I35" i="14"/>
  <c r="J35" i="14"/>
  <c r="H36" i="14"/>
  <c r="I36" i="14"/>
  <c r="J36" i="14"/>
  <c r="G37" i="14"/>
  <c r="H37" i="14"/>
  <c r="I37" i="14"/>
  <c r="J37" i="14"/>
  <c r="G38" i="14"/>
  <c r="H38" i="14"/>
  <c r="I38" i="14"/>
  <c r="J38" i="14"/>
  <c r="G39" i="14"/>
  <c r="H39" i="14"/>
  <c r="I39" i="14"/>
  <c r="J39" i="14"/>
  <c r="H40" i="14"/>
  <c r="I40" i="14"/>
  <c r="J40" i="14"/>
  <c r="H41" i="14"/>
  <c r="I41" i="14"/>
  <c r="J41" i="14"/>
  <c r="G43" i="14"/>
  <c r="H43" i="14"/>
  <c r="I43" i="14"/>
  <c r="J43" i="14"/>
  <c r="H44" i="14"/>
  <c r="I44" i="14"/>
  <c r="J44" i="14"/>
  <c r="G45" i="14"/>
  <c r="H45" i="14"/>
  <c r="I45" i="14"/>
  <c r="J45" i="14"/>
  <c r="G46" i="14"/>
  <c r="H46" i="14"/>
  <c r="I46" i="14"/>
  <c r="J46" i="14"/>
  <c r="H47" i="14"/>
  <c r="I47" i="14"/>
  <c r="J47" i="14"/>
  <c r="G48" i="14"/>
  <c r="H48" i="14"/>
  <c r="I48" i="14"/>
  <c r="J48" i="14"/>
  <c r="G49" i="14"/>
  <c r="H49" i="14"/>
  <c r="I49" i="14"/>
  <c r="J49" i="14"/>
  <c r="H50" i="14"/>
  <c r="I50" i="14"/>
  <c r="J50" i="14"/>
  <c r="G51" i="14"/>
  <c r="H51" i="14"/>
  <c r="I51" i="14"/>
  <c r="J51" i="14"/>
  <c r="G52" i="14"/>
  <c r="H52" i="14"/>
  <c r="I52" i="14"/>
  <c r="J52" i="14"/>
  <c r="G53" i="14"/>
  <c r="H53" i="14"/>
  <c r="I53" i="14"/>
  <c r="J53" i="14"/>
  <c r="H54" i="14"/>
  <c r="I54" i="14"/>
  <c r="J54" i="14"/>
  <c r="G55" i="14"/>
  <c r="H55" i="14"/>
  <c r="I55" i="14"/>
  <c r="J55" i="14"/>
  <c r="G56" i="14"/>
  <c r="H56" i="14"/>
  <c r="I56" i="14"/>
  <c r="J56" i="14"/>
  <c r="G57" i="14"/>
  <c r="H57" i="14"/>
  <c r="I57" i="14"/>
  <c r="J57" i="14"/>
  <c r="G58" i="14"/>
  <c r="H58" i="14"/>
  <c r="I58" i="14"/>
  <c r="J58" i="14"/>
  <c r="G59" i="14"/>
  <c r="H59" i="14"/>
  <c r="I59" i="14"/>
  <c r="J59" i="14"/>
  <c r="G60" i="14"/>
  <c r="H60" i="14"/>
  <c r="I60" i="14"/>
  <c r="J60" i="14"/>
  <c r="H61" i="14"/>
  <c r="I61" i="14"/>
  <c r="J61" i="14"/>
  <c r="H62" i="14"/>
  <c r="I62" i="14"/>
  <c r="J62" i="14"/>
  <c r="A2" i="15"/>
  <c r="C2" i="15"/>
  <c r="D2" i="15"/>
  <c r="E2" i="15"/>
  <c r="G2" i="15"/>
  <c r="A3" i="15"/>
  <c r="B3" i="15"/>
  <c r="C3" i="15"/>
  <c r="D3" i="15"/>
  <c r="E3" i="15"/>
  <c r="G3" i="15"/>
  <c r="A4" i="15"/>
  <c r="B4" i="15"/>
  <c r="C4" i="15"/>
  <c r="D4" i="15"/>
  <c r="E4" i="15"/>
  <c r="G4" i="15"/>
  <c r="A5" i="15"/>
  <c r="B5" i="15"/>
  <c r="C5" i="15"/>
  <c r="D5" i="15"/>
  <c r="E5" i="15"/>
  <c r="G5" i="15"/>
  <c r="A6" i="15"/>
  <c r="B6" i="15"/>
  <c r="C6" i="15"/>
  <c r="D6" i="15"/>
  <c r="E6" i="15"/>
  <c r="G6" i="15"/>
  <c r="A7" i="15"/>
  <c r="B7" i="15"/>
  <c r="C7" i="15"/>
  <c r="D7" i="15"/>
  <c r="E7" i="15"/>
  <c r="G7" i="15"/>
  <c r="A8" i="15"/>
  <c r="B8" i="15"/>
  <c r="C8" i="15"/>
  <c r="D8" i="15"/>
  <c r="E8" i="15"/>
  <c r="G8" i="15"/>
  <c r="A9" i="15"/>
  <c r="B9" i="15"/>
  <c r="C9" i="15"/>
  <c r="D9" i="15"/>
  <c r="E9" i="15"/>
  <c r="G9" i="15"/>
  <c r="A10" i="15"/>
  <c r="B10" i="15"/>
  <c r="C10" i="15"/>
  <c r="D10" i="15"/>
  <c r="E10" i="15"/>
  <c r="G10" i="15"/>
  <c r="A11" i="15"/>
  <c r="B11" i="15"/>
  <c r="C11" i="15"/>
  <c r="D11" i="15"/>
  <c r="E11" i="15"/>
  <c r="G11" i="15"/>
  <c r="A12" i="15"/>
  <c r="B12" i="15"/>
  <c r="C12" i="15"/>
  <c r="D12" i="15"/>
  <c r="E12" i="15"/>
  <c r="G12" i="15"/>
  <c r="A13" i="15"/>
  <c r="B13" i="15"/>
  <c r="C13" i="15"/>
  <c r="D13" i="15"/>
  <c r="E13" i="15"/>
  <c r="G13" i="15"/>
  <c r="A14" i="15"/>
  <c r="B14" i="15"/>
  <c r="C14" i="15"/>
  <c r="D14" i="15"/>
  <c r="E14" i="15"/>
  <c r="G14" i="15"/>
  <c r="A15" i="15"/>
  <c r="B15" i="15"/>
  <c r="C15" i="15"/>
  <c r="D15" i="15"/>
  <c r="E15" i="15"/>
  <c r="G15" i="15"/>
  <c r="A16" i="15"/>
  <c r="B16" i="15"/>
  <c r="C16" i="15"/>
  <c r="D16" i="15"/>
  <c r="E16" i="15"/>
  <c r="G16" i="15"/>
  <c r="A17" i="15"/>
  <c r="B17" i="15"/>
  <c r="C17" i="15"/>
  <c r="D17" i="15"/>
  <c r="E17" i="15"/>
  <c r="G17" i="15"/>
  <c r="A18" i="15"/>
  <c r="B18" i="15"/>
  <c r="C18" i="15"/>
  <c r="D18" i="15"/>
  <c r="E18" i="15"/>
  <c r="G18" i="15"/>
  <c r="A19" i="15"/>
  <c r="B19" i="15"/>
  <c r="C19" i="15"/>
  <c r="D19" i="15"/>
  <c r="E19" i="15"/>
  <c r="G19" i="15"/>
  <c r="A20" i="15"/>
  <c r="B20" i="15"/>
  <c r="C20" i="15"/>
  <c r="D20" i="15"/>
  <c r="E20" i="15"/>
  <c r="G20" i="15"/>
  <c r="A21" i="15"/>
  <c r="B21" i="15"/>
  <c r="C21" i="15"/>
  <c r="D21" i="15"/>
  <c r="E21" i="15"/>
  <c r="G21" i="15"/>
  <c r="A22" i="15"/>
  <c r="B22" i="15"/>
  <c r="C22" i="15"/>
  <c r="D22" i="15"/>
  <c r="E22" i="15"/>
  <c r="G22" i="15"/>
  <c r="A23" i="15"/>
  <c r="B23" i="15"/>
  <c r="C23" i="15"/>
  <c r="D23" i="15"/>
  <c r="E23" i="15"/>
  <c r="G23" i="15"/>
  <c r="A24" i="15"/>
  <c r="B24" i="15"/>
  <c r="C24" i="15"/>
  <c r="D24" i="15"/>
  <c r="E24" i="15"/>
  <c r="G24" i="15"/>
  <c r="A25" i="15"/>
  <c r="B25" i="15"/>
  <c r="C25" i="15"/>
  <c r="D25" i="15"/>
  <c r="E25" i="15"/>
  <c r="G25" i="15"/>
  <c r="A26" i="15"/>
  <c r="B26" i="15"/>
  <c r="C26" i="15"/>
  <c r="D26" i="15"/>
  <c r="E26" i="15"/>
  <c r="G26" i="15"/>
  <c r="A27" i="15"/>
  <c r="B27" i="15"/>
  <c r="C27" i="15"/>
  <c r="D27" i="15"/>
  <c r="E27" i="15"/>
  <c r="G27" i="15"/>
  <c r="A28" i="15"/>
  <c r="B28" i="15"/>
  <c r="C28" i="15"/>
  <c r="D28" i="15"/>
  <c r="E28" i="15"/>
  <c r="G28" i="15"/>
  <c r="A29" i="15"/>
  <c r="B29" i="15"/>
  <c r="C29" i="15"/>
  <c r="D29" i="15"/>
  <c r="E29" i="15"/>
  <c r="G29" i="15"/>
  <c r="A30" i="15"/>
  <c r="B30" i="15"/>
  <c r="C30" i="15"/>
  <c r="D30" i="15"/>
  <c r="E30" i="15"/>
  <c r="G30" i="15"/>
  <c r="A31" i="15"/>
  <c r="B31" i="15"/>
  <c r="C31" i="15"/>
  <c r="D31" i="15"/>
  <c r="E31" i="15"/>
  <c r="G31" i="15"/>
  <c r="A32" i="15"/>
  <c r="B32" i="15"/>
  <c r="C32" i="15"/>
  <c r="D32" i="15"/>
  <c r="E32" i="15"/>
  <c r="G32" i="15"/>
  <c r="A33" i="15"/>
  <c r="B33" i="15"/>
  <c r="C33" i="15"/>
  <c r="D33" i="15"/>
  <c r="E33" i="15"/>
  <c r="G33" i="15"/>
  <c r="A34" i="15"/>
  <c r="B34" i="15"/>
  <c r="C34" i="15"/>
  <c r="D34" i="15"/>
  <c r="E34" i="15"/>
  <c r="G34" i="15"/>
  <c r="A35" i="15"/>
  <c r="B35" i="15"/>
  <c r="C35" i="15"/>
  <c r="D35" i="15"/>
  <c r="E35" i="15"/>
  <c r="G35" i="15"/>
  <c r="A36" i="15"/>
  <c r="B36" i="15"/>
  <c r="C36" i="15"/>
  <c r="D36" i="15"/>
  <c r="E36" i="15"/>
  <c r="G36" i="15"/>
  <c r="A37" i="15"/>
  <c r="B37" i="15"/>
  <c r="C37" i="15"/>
  <c r="D37" i="15"/>
  <c r="E37" i="15"/>
  <c r="G37" i="15"/>
  <c r="A38" i="15"/>
  <c r="B38" i="15"/>
  <c r="C38" i="15"/>
  <c r="D38" i="15"/>
  <c r="E38" i="15"/>
  <c r="G38" i="15"/>
  <c r="A39" i="15"/>
  <c r="B39" i="15"/>
  <c r="C39" i="15"/>
  <c r="D39" i="15"/>
  <c r="E39" i="15"/>
  <c r="G39" i="15"/>
  <c r="A40" i="15"/>
  <c r="B40" i="15"/>
  <c r="C40" i="15"/>
  <c r="D40" i="15"/>
  <c r="E40" i="15"/>
  <c r="G40" i="15"/>
  <c r="A41" i="15"/>
  <c r="B41" i="15"/>
  <c r="C41" i="15"/>
  <c r="D41" i="15"/>
  <c r="E41" i="15"/>
  <c r="F41" i="15"/>
  <c r="G41" i="15"/>
  <c r="A42" i="15"/>
  <c r="B42" i="15"/>
  <c r="C42" i="15"/>
  <c r="D42" i="15"/>
  <c r="E42" i="15"/>
  <c r="F42" i="15"/>
  <c r="G42" i="15"/>
  <c r="H42" i="15"/>
  <c r="I42" i="15"/>
  <c r="A43" i="15"/>
  <c r="B43" i="15"/>
  <c r="C43" i="15"/>
  <c r="D43" i="15"/>
  <c r="E43" i="15"/>
  <c r="F43" i="15"/>
  <c r="G43" i="15"/>
  <c r="H43" i="15"/>
  <c r="I43" i="15"/>
  <c r="A44" i="15"/>
  <c r="B44" i="15"/>
  <c r="C44" i="15"/>
  <c r="D44" i="15"/>
  <c r="E44" i="15"/>
  <c r="F44" i="15"/>
  <c r="G44" i="15"/>
  <c r="H44" i="15"/>
  <c r="I44" i="15"/>
  <c r="A45" i="15"/>
  <c r="B45" i="15"/>
  <c r="C45" i="15"/>
  <c r="D45" i="15"/>
  <c r="E45" i="15"/>
  <c r="F45" i="15"/>
  <c r="G45" i="15"/>
  <c r="H45" i="15"/>
  <c r="I45" i="15"/>
  <c r="A46" i="15"/>
  <c r="B46" i="15"/>
  <c r="C46" i="15"/>
  <c r="D46" i="15"/>
  <c r="E46" i="15"/>
  <c r="F46" i="15"/>
  <c r="G46" i="15"/>
  <c r="H46" i="15"/>
  <c r="I46" i="15"/>
  <c r="A47" i="15"/>
  <c r="B47" i="15"/>
  <c r="C47" i="15"/>
  <c r="D47" i="15"/>
  <c r="E47" i="15"/>
  <c r="F47" i="15"/>
  <c r="G47" i="15"/>
  <c r="H47" i="15"/>
  <c r="I47" i="15"/>
  <c r="A48" i="15"/>
  <c r="B48" i="15"/>
  <c r="C48" i="15"/>
  <c r="D48" i="15"/>
  <c r="E48" i="15"/>
  <c r="F48" i="15"/>
  <c r="G48" i="15"/>
  <c r="H48" i="15"/>
  <c r="I48" i="15"/>
  <c r="A49" i="15"/>
  <c r="B49" i="15"/>
  <c r="C49" i="15"/>
  <c r="D49" i="15"/>
  <c r="E49" i="15"/>
  <c r="F49" i="15"/>
  <c r="G49" i="15"/>
  <c r="H49" i="15"/>
  <c r="I49" i="15"/>
  <c r="A50" i="15"/>
  <c r="B50" i="15"/>
  <c r="C50" i="15"/>
  <c r="D50" i="15"/>
  <c r="E50" i="15"/>
  <c r="F50" i="15"/>
  <c r="G50" i="15"/>
  <c r="H50" i="15"/>
  <c r="I50" i="15"/>
  <c r="A51" i="15"/>
  <c r="B51" i="15"/>
  <c r="C51" i="15"/>
  <c r="D51" i="15"/>
  <c r="E51" i="15"/>
  <c r="F51" i="15"/>
  <c r="G51" i="15"/>
  <c r="H51" i="15"/>
  <c r="I51" i="15"/>
  <c r="A52" i="15"/>
  <c r="B52" i="15"/>
  <c r="C52" i="15"/>
  <c r="D52" i="15"/>
  <c r="E52" i="15"/>
  <c r="F52" i="15"/>
  <c r="G52" i="15"/>
  <c r="H52" i="15"/>
  <c r="I52" i="15"/>
  <c r="A53" i="15"/>
  <c r="B53" i="15"/>
  <c r="C53" i="15"/>
  <c r="D53" i="15"/>
  <c r="E53" i="15"/>
  <c r="F53" i="15"/>
  <c r="G53" i="15"/>
  <c r="H53" i="15"/>
  <c r="I53" i="15"/>
  <c r="A54" i="15"/>
  <c r="B54" i="15"/>
  <c r="C54" i="15"/>
  <c r="D54" i="15"/>
  <c r="E54" i="15"/>
  <c r="F54" i="15"/>
  <c r="G54" i="15"/>
  <c r="H54" i="15"/>
  <c r="I54" i="15"/>
  <c r="A55" i="15"/>
  <c r="B55" i="15"/>
  <c r="C55" i="15"/>
  <c r="D55" i="15"/>
  <c r="E55" i="15"/>
  <c r="F55" i="15"/>
  <c r="G55" i="15"/>
  <c r="H55" i="15"/>
  <c r="I55" i="15"/>
  <c r="A56" i="15"/>
  <c r="B56" i="15"/>
  <c r="C56" i="15"/>
  <c r="D56" i="15"/>
  <c r="E56" i="15"/>
  <c r="F56" i="15"/>
  <c r="G56" i="15"/>
  <c r="H56" i="15"/>
  <c r="I56" i="15"/>
  <c r="A57" i="15"/>
  <c r="B57" i="15"/>
  <c r="C57" i="15"/>
  <c r="D57" i="15"/>
  <c r="E57" i="15"/>
  <c r="F57" i="15"/>
  <c r="G57" i="15"/>
  <c r="H57" i="15"/>
  <c r="I57" i="15"/>
  <c r="A58" i="15"/>
  <c r="B58" i="15"/>
  <c r="C58" i="15"/>
  <c r="D58" i="15"/>
  <c r="E58" i="15"/>
  <c r="F58" i="15"/>
  <c r="G58" i="15"/>
  <c r="H58" i="15"/>
  <c r="I58" i="15"/>
  <c r="A59" i="15"/>
  <c r="B59" i="15"/>
  <c r="C59" i="15"/>
  <c r="D59" i="15"/>
  <c r="E59" i="15"/>
  <c r="F59" i="15"/>
  <c r="G59" i="15"/>
  <c r="H59" i="15"/>
  <c r="I59" i="15"/>
  <c r="A60" i="15"/>
  <c r="B60" i="15"/>
  <c r="C60" i="15"/>
  <c r="D60" i="15"/>
  <c r="E60" i="15"/>
  <c r="F60" i="15"/>
  <c r="G60" i="15"/>
  <c r="H60" i="15"/>
  <c r="I60" i="15"/>
  <c r="A1" i="26464"/>
  <c r="A9" i="26464"/>
  <c r="B9" i="26464"/>
  <c r="C9" i="26464"/>
  <c r="E9" i="26464"/>
  <c r="F9" i="26464"/>
  <c r="G9" i="26464"/>
  <c r="H9" i="26464"/>
  <c r="I9" i="26464"/>
  <c r="J9" i="26464"/>
  <c r="K9" i="26464"/>
  <c r="L9" i="26464"/>
  <c r="M9" i="26464"/>
  <c r="N9" i="26464"/>
  <c r="O9" i="26464"/>
  <c r="P9" i="26464"/>
  <c r="Q9" i="26464"/>
  <c r="R9" i="26464"/>
  <c r="S9" i="26464"/>
  <c r="T9" i="26464"/>
  <c r="U9" i="26464"/>
  <c r="V9" i="26464"/>
  <c r="W9" i="26464"/>
  <c r="X9" i="26464"/>
  <c r="Y9" i="26464"/>
  <c r="Z9" i="26464"/>
  <c r="AA9" i="26464"/>
  <c r="AB9" i="26464"/>
  <c r="AC9" i="26464"/>
  <c r="AD9" i="26464"/>
  <c r="AE9" i="26464"/>
  <c r="BD9" i="26464"/>
  <c r="BE9" i="26464"/>
  <c r="BF9" i="26464"/>
  <c r="CG9" i="26464"/>
  <c r="CH9" i="26464"/>
  <c r="CI9" i="26464"/>
  <c r="CP9" i="26464"/>
  <c r="CQ9" i="26464"/>
  <c r="CR9" i="26464"/>
  <c r="EC9" i="26464"/>
  <c r="ED9" i="26464"/>
  <c r="EE9" i="26464"/>
  <c r="EX9" i="26464"/>
  <c r="EY9" i="26464"/>
  <c r="EZ9" i="26464"/>
  <c r="A10" i="26464"/>
  <c r="B10" i="26464"/>
  <c r="C10" i="26464"/>
  <c r="E10" i="26464"/>
  <c r="F10" i="26464"/>
  <c r="G10" i="26464"/>
  <c r="H10" i="26464"/>
  <c r="I10" i="26464"/>
  <c r="J10" i="26464"/>
  <c r="K10" i="26464"/>
  <c r="L10" i="26464"/>
  <c r="M10" i="26464"/>
  <c r="N10" i="26464"/>
  <c r="O10" i="26464"/>
  <c r="P10" i="26464"/>
  <c r="Q10" i="26464"/>
  <c r="R10" i="26464"/>
  <c r="S10" i="26464"/>
  <c r="T10" i="26464"/>
  <c r="U10" i="26464"/>
  <c r="V10" i="26464"/>
  <c r="W10" i="26464"/>
  <c r="X10" i="26464"/>
  <c r="Y10" i="26464"/>
  <c r="Z10" i="26464"/>
  <c r="AA10" i="26464"/>
  <c r="AB10" i="26464"/>
  <c r="AC10" i="26464"/>
  <c r="AD10" i="26464"/>
  <c r="AE10" i="26464"/>
  <c r="BD10" i="26464"/>
  <c r="BE10" i="26464"/>
  <c r="BF10" i="26464"/>
  <c r="CG10" i="26464"/>
  <c r="CH10" i="26464"/>
  <c r="CI10" i="26464"/>
  <c r="CP10" i="26464"/>
  <c r="CQ10" i="26464"/>
  <c r="CR10" i="26464"/>
  <c r="CS10" i="26464"/>
  <c r="CT10" i="26464"/>
  <c r="EC10" i="26464"/>
  <c r="ED10" i="26464"/>
  <c r="EE10" i="26464"/>
  <c r="EX10" i="26464"/>
  <c r="EY10" i="26464"/>
  <c r="EZ10" i="26464"/>
  <c r="A11" i="26464"/>
  <c r="B11" i="26464"/>
  <c r="C11" i="26464"/>
  <c r="E11" i="26464"/>
  <c r="F11" i="26464"/>
  <c r="G11" i="26464"/>
  <c r="H11" i="26464"/>
  <c r="I11" i="26464"/>
  <c r="J11" i="26464"/>
  <c r="K11" i="26464"/>
  <c r="L11" i="26464"/>
  <c r="M11" i="26464"/>
  <c r="N11" i="26464"/>
  <c r="O11" i="26464"/>
  <c r="P11" i="26464"/>
  <c r="Q11" i="26464"/>
  <c r="R11" i="26464"/>
  <c r="S11" i="26464"/>
  <c r="T11" i="26464"/>
  <c r="U11" i="26464"/>
  <c r="V11" i="26464"/>
  <c r="W11" i="26464"/>
  <c r="X11" i="26464"/>
  <c r="Y11" i="26464"/>
  <c r="Z11" i="26464"/>
  <c r="AA11" i="26464"/>
  <c r="AB11" i="26464"/>
  <c r="AC11" i="26464"/>
  <c r="AD11" i="26464"/>
  <c r="AE11" i="26464"/>
  <c r="BD11" i="26464"/>
  <c r="BE11" i="26464"/>
  <c r="BF11" i="26464"/>
  <c r="CG11" i="26464"/>
  <c r="CH11" i="26464"/>
  <c r="CI11" i="26464"/>
  <c r="CP11" i="26464"/>
  <c r="CQ11" i="26464"/>
  <c r="CR11" i="26464"/>
  <c r="CS11" i="26464"/>
  <c r="CT11" i="26464"/>
  <c r="EC11" i="26464"/>
  <c r="ED11" i="26464"/>
  <c r="EE11" i="26464"/>
  <c r="EX11" i="26464"/>
  <c r="EY11" i="26464"/>
  <c r="EZ11" i="26464"/>
  <c r="A12" i="26464"/>
  <c r="B12" i="26464"/>
  <c r="C12" i="26464"/>
  <c r="E12" i="26464"/>
  <c r="F12" i="26464"/>
  <c r="G12" i="26464"/>
  <c r="H12" i="26464"/>
  <c r="I12" i="26464"/>
  <c r="J12" i="26464"/>
  <c r="K12" i="26464"/>
  <c r="L12" i="26464"/>
  <c r="M12" i="26464"/>
  <c r="N12" i="26464"/>
  <c r="O12" i="26464"/>
  <c r="P12" i="26464"/>
  <c r="Q12" i="26464"/>
  <c r="R12" i="26464"/>
  <c r="S12" i="26464"/>
  <c r="T12" i="26464"/>
  <c r="U12" i="26464"/>
  <c r="V12" i="26464"/>
  <c r="W12" i="26464"/>
  <c r="X12" i="26464"/>
  <c r="Y12" i="26464"/>
  <c r="Z12" i="26464"/>
  <c r="AA12" i="26464"/>
  <c r="AB12" i="26464"/>
  <c r="AC12" i="26464"/>
  <c r="AD12" i="26464"/>
  <c r="AE12" i="26464"/>
  <c r="AH12" i="26464"/>
  <c r="AI12" i="26464"/>
  <c r="BD12" i="26464"/>
  <c r="BE12" i="26464"/>
  <c r="BF12" i="26464"/>
  <c r="CG12" i="26464"/>
  <c r="CH12" i="26464"/>
  <c r="CI12" i="26464"/>
  <c r="CP12" i="26464"/>
  <c r="CQ12" i="26464"/>
  <c r="CR12" i="26464"/>
  <c r="CS12" i="26464"/>
  <c r="CT12" i="26464"/>
  <c r="CU12" i="26464"/>
  <c r="CV12" i="26464"/>
  <c r="EC12" i="26464"/>
  <c r="ED12" i="26464"/>
  <c r="EE12" i="26464"/>
  <c r="EX12" i="26464"/>
  <c r="EY12" i="26464"/>
  <c r="EZ12" i="26464"/>
  <c r="A13" i="26464"/>
  <c r="B13" i="26464"/>
  <c r="C13" i="26464"/>
  <c r="E13" i="26464"/>
  <c r="F13" i="26464"/>
  <c r="G13" i="26464"/>
  <c r="H13" i="26464"/>
  <c r="I13" i="26464"/>
  <c r="J13" i="26464"/>
  <c r="K13" i="26464"/>
  <c r="L13" i="26464"/>
  <c r="M13" i="26464"/>
  <c r="N13" i="26464"/>
  <c r="O13" i="26464"/>
  <c r="P13" i="26464"/>
  <c r="Q13" i="26464"/>
  <c r="R13" i="26464"/>
  <c r="S13" i="26464"/>
  <c r="T13" i="26464"/>
  <c r="U13" i="26464"/>
  <c r="V13" i="26464"/>
  <c r="W13" i="26464"/>
  <c r="X13" i="26464"/>
  <c r="Y13" i="26464"/>
  <c r="Z13" i="26464"/>
  <c r="AA13" i="26464"/>
  <c r="AB13" i="26464"/>
  <c r="AC13" i="26464"/>
  <c r="AD13" i="26464"/>
  <c r="AE13" i="26464"/>
  <c r="AF13" i="26464"/>
  <c r="AG13" i="26464"/>
  <c r="AH13" i="26464"/>
  <c r="AI13" i="26464"/>
  <c r="AJ13" i="26464"/>
  <c r="AK13" i="26464"/>
  <c r="AL13" i="26464"/>
  <c r="AM13" i="26464"/>
  <c r="BD13" i="26464"/>
  <c r="BE13" i="26464"/>
  <c r="BF13" i="26464"/>
  <c r="BG13" i="26464"/>
  <c r="BH13" i="26464"/>
  <c r="BK13" i="26464"/>
  <c r="BL13" i="26464"/>
  <c r="CG13" i="26464"/>
  <c r="CH13" i="26464"/>
  <c r="CI13" i="26464"/>
  <c r="CP13" i="26464"/>
  <c r="CQ13" i="26464"/>
  <c r="CR13" i="26464"/>
  <c r="CS13" i="26464"/>
  <c r="CT13" i="26464"/>
  <c r="CU13" i="26464"/>
  <c r="CV13" i="26464"/>
  <c r="CW13" i="26464"/>
  <c r="CX13" i="26464"/>
  <c r="EC13" i="26464"/>
  <c r="ED13" i="26464"/>
  <c r="EE13" i="26464"/>
  <c r="EX13" i="26464"/>
  <c r="EY13" i="26464"/>
  <c r="EZ13" i="26464"/>
  <c r="A14" i="26464"/>
  <c r="B14" i="26464"/>
  <c r="C14" i="26464"/>
  <c r="E14" i="26464"/>
  <c r="F14" i="26464"/>
  <c r="G14" i="26464"/>
  <c r="H14" i="26464"/>
  <c r="I14" i="26464"/>
  <c r="J14" i="26464"/>
  <c r="K14" i="26464"/>
  <c r="L14" i="26464"/>
  <c r="M14" i="26464"/>
  <c r="N14" i="26464"/>
  <c r="O14" i="26464"/>
  <c r="P14" i="26464"/>
  <c r="Q14" i="26464"/>
  <c r="R14" i="26464"/>
  <c r="S14" i="26464"/>
  <c r="T14" i="26464"/>
  <c r="U14" i="26464"/>
  <c r="V14" i="26464"/>
  <c r="W14" i="26464"/>
  <c r="X14" i="26464"/>
  <c r="Y14" i="26464"/>
  <c r="Z14" i="26464"/>
  <c r="AA14" i="26464"/>
  <c r="AB14" i="26464"/>
  <c r="AC14" i="26464"/>
  <c r="AD14" i="26464"/>
  <c r="AE14" i="26464"/>
  <c r="AF14" i="26464"/>
  <c r="AG14" i="26464"/>
  <c r="AH14" i="26464"/>
  <c r="AI14" i="26464"/>
  <c r="AJ14" i="26464"/>
  <c r="AK14" i="26464"/>
  <c r="AL14" i="26464"/>
  <c r="AM14" i="26464"/>
  <c r="BD14" i="26464"/>
  <c r="BE14" i="26464"/>
  <c r="BF14" i="26464"/>
  <c r="BG14" i="26464"/>
  <c r="BH14" i="26464"/>
  <c r="BI14" i="26464"/>
  <c r="BJ14" i="26464"/>
  <c r="BK14" i="26464"/>
  <c r="BL14" i="26464"/>
  <c r="CG14" i="26464"/>
  <c r="CH14" i="26464"/>
  <c r="CI14" i="26464"/>
  <c r="CP14" i="26464"/>
  <c r="CQ14" i="26464"/>
  <c r="CR14" i="26464"/>
  <c r="CS14" i="26464"/>
  <c r="CT14" i="26464"/>
  <c r="CU14" i="26464"/>
  <c r="CV14" i="26464"/>
  <c r="CW14" i="26464"/>
  <c r="CX14" i="26464"/>
  <c r="EC14" i="26464"/>
  <c r="ED14" i="26464"/>
  <c r="EE14" i="26464"/>
  <c r="EX14" i="26464"/>
  <c r="EY14" i="26464"/>
  <c r="EZ14" i="26464"/>
  <c r="A15" i="26464"/>
  <c r="B15" i="26464"/>
  <c r="C15" i="26464"/>
  <c r="E15" i="26464"/>
  <c r="F15" i="26464"/>
  <c r="G15" i="26464"/>
  <c r="H15" i="26464"/>
  <c r="I15" i="26464"/>
  <c r="J15" i="26464"/>
  <c r="K15" i="26464"/>
  <c r="L15" i="26464"/>
  <c r="M15" i="26464"/>
  <c r="N15" i="26464"/>
  <c r="O15" i="26464"/>
  <c r="P15" i="26464"/>
  <c r="Q15" i="26464"/>
  <c r="R15" i="26464"/>
  <c r="S15" i="26464"/>
  <c r="T15" i="26464"/>
  <c r="U15" i="26464"/>
  <c r="V15" i="26464"/>
  <c r="W15" i="26464"/>
  <c r="X15" i="26464"/>
  <c r="Y15" i="26464"/>
  <c r="Z15" i="26464"/>
  <c r="AA15" i="26464"/>
  <c r="AB15" i="26464"/>
  <c r="AC15" i="26464"/>
  <c r="AD15" i="26464"/>
  <c r="AE15" i="26464"/>
  <c r="AF15" i="26464"/>
  <c r="AG15" i="26464"/>
  <c r="AH15" i="26464"/>
  <c r="AI15" i="26464"/>
  <c r="AJ15" i="26464"/>
  <c r="AK15" i="26464"/>
  <c r="AL15" i="26464"/>
  <c r="AM15" i="26464"/>
  <c r="AP15" i="26464"/>
  <c r="AQ15" i="26464"/>
  <c r="BD15" i="26464"/>
  <c r="BE15" i="26464"/>
  <c r="BF15" i="26464"/>
  <c r="BG15" i="26464"/>
  <c r="BH15" i="26464"/>
  <c r="BI15" i="26464"/>
  <c r="BJ15" i="26464"/>
  <c r="BK15" i="26464"/>
  <c r="BL15" i="26464"/>
  <c r="BM15" i="26464"/>
  <c r="BN15" i="26464"/>
  <c r="CG15" i="26464"/>
  <c r="CH15" i="26464"/>
  <c r="CI15" i="26464"/>
  <c r="CP15" i="26464"/>
  <c r="CQ15" i="26464"/>
  <c r="CR15" i="26464"/>
  <c r="CS15" i="26464"/>
  <c r="CT15" i="26464"/>
  <c r="CU15" i="26464"/>
  <c r="CV15" i="26464"/>
  <c r="CW15" i="26464"/>
  <c r="CX15" i="26464"/>
  <c r="CY15" i="26464"/>
  <c r="CZ15" i="26464"/>
  <c r="EC15" i="26464"/>
  <c r="ED15" i="26464"/>
  <c r="EE15" i="26464"/>
  <c r="EX15" i="26464"/>
  <c r="EY15" i="26464"/>
  <c r="EZ15" i="26464"/>
  <c r="A16" i="26464"/>
  <c r="B16" i="26464"/>
  <c r="C16" i="26464"/>
  <c r="E16" i="26464"/>
  <c r="F16" i="26464"/>
  <c r="G16" i="26464"/>
  <c r="H16" i="26464"/>
  <c r="I16" i="26464"/>
  <c r="J16" i="26464"/>
  <c r="K16" i="26464"/>
  <c r="L16" i="26464"/>
  <c r="M16" i="26464"/>
  <c r="N16" i="26464"/>
  <c r="O16" i="26464"/>
  <c r="P16" i="26464"/>
  <c r="Q16" i="26464"/>
  <c r="R16" i="26464"/>
  <c r="S16" i="26464"/>
  <c r="T16" i="26464"/>
  <c r="U16" i="26464"/>
  <c r="V16" i="26464"/>
  <c r="W16" i="26464"/>
  <c r="X16" i="26464"/>
  <c r="Y16" i="26464"/>
  <c r="Z16" i="26464"/>
  <c r="AA16" i="26464"/>
  <c r="AB16" i="26464"/>
  <c r="AC16" i="26464"/>
  <c r="AD16" i="26464"/>
  <c r="AE16" i="26464"/>
  <c r="AF16" i="26464"/>
  <c r="AG16" i="26464"/>
  <c r="AH16" i="26464"/>
  <c r="AI16" i="26464"/>
  <c r="AJ16" i="26464"/>
  <c r="AK16" i="26464"/>
  <c r="AL16" i="26464"/>
  <c r="AM16" i="26464"/>
  <c r="AP16" i="26464"/>
  <c r="AQ16" i="26464"/>
  <c r="BD16" i="26464"/>
  <c r="BE16" i="26464"/>
  <c r="BF16" i="26464"/>
  <c r="BG16" i="26464"/>
  <c r="BH16" i="26464"/>
  <c r="BI16" i="26464"/>
  <c r="BJ16" i="26464"/>
  <c r="BK16" i="26464"/>
  <c r="BL16" i="26464"/>
  <c r="BM16" i="26464"/>
  <c r="BN16" i="26464"/>
  <c r="CG16" i="26464"/>
  <c r="CH16" i="26464"/>
  <c r="CI16" i="26464"/>
  <c r="CJ16" i="26464"/>
  <c r="CK16" i="26464"/>
  <c r="CP16" i="26464"/>
  <c r="CQ16" i="26464"/>
  <c r="CR16" i="26464"/>
  <c r="CS16" i="26464"/>
  <c r="CT16" i="26464"/>
  <c r="CU16" i="26464"/>
  <c r="CV16" i="26464"/>
  <c r="CW16" i="26464"/>
  <c r="CX16" i="26464"/>
  <c r="CY16" i="26464"/>
  <c r="CZ16" i="26464"/>
  <c r="EC16" i="26464"/>
  <c r="ED16" i="26464"/>
  <c r="EE16" i="26464"/>
  <c r="EX16" i="26464"/>
  <c r="EY16" i="26464"/>
  <c r="EZ16" i="26464"/>
  <c r="A17" i="26464"/>
  <c r="B17" i="26464"/>
  <c r="C17" i="26464"/>
  <c r="E17" i="26464"/>
  <c r="F17" i="26464"/>
  <c r="G17" i="26464"/>
  <c r="H17" i="26464"/>
  <c r="I17" i="26464"/>
  <c r="J17" i="26464"/>
  <c r="K17" i="26464"/>
  <c r="L17" i="26464"/>
  <c r="M17" i="26464"/>
  <c r="N17" i="26464"/>
  <c r="O17" i="26464"/>
  <c r="P17" i="26464"/>
  <c r="Q17" i="26464"/>
  <c r="R17" i="26464"/>
  <c r="S17" i="26464"/>
  <c r="T17" i="26464"/>
  <c r="U17" i="26464"/>
  <c r="V17" i="26464"/>
  <c r="W17" i="26464"/>
  <c r="X17" i="26464"/>
  <c r="Y17" i="26464"/>
  <c r="Z17" i="26464"/>
  <c r="AA17" i="26464"/>
  <c r="AB17" i="26464"/>
  <c r="AC17" i="26464"/>
  <c r="AD17" i="26464"/>
  <c r="AE17" i="26464"/>
  <c r="AF17" i="26464"/>
  <c r="AG17" i="26464"/>
  <c r="AH17" i="26464"/>
  <c r="AI17" i="26464"/>
  <c r="AJ17" i="26464"/>
  <c r="AK17" i="26464"/>
  <c r="AL17" i="26464"/>
  <c r="AM17" i="26464"/>
  <c r="AP17" i="26464"/>
  <c r="AQ17" i="26464"/>
  <c r="BD17" i="26464"/>
  <c r="BE17" i="26464"/>
  <c r="BF17" i="26464"/>
  <c r="BG17" i="26464"/>
  <c r="BH17" i="26464"/>
  <c r="BI17" i="26464"/>
  <c r="BJ17" i="26464"/>
  <c r="BK17" i="26464"/>
  <c r="BL17" i="26464"/>
  <c r="BM17" i="26464"/>
  <c r="BN17" i="26464"/>
  <c r="CG17" i="26464"/>
  <c r="CH17" i="26464"/>
  <c r="CI17" i="26464"/>
  <c r="CJ17" i="26464"/>
  <c r="CK17" i="26464"/>
  <c r="CP17" i="26464"/>
  <c r="CQ17" i="26464"/>
  <c r="CR17" i="26464"/>
  <c r="CS17" i="26464"/>
  <c r="CT17" i="26464"/>
  <c r="CU17" i="26464"/>
  <c r="CV17" i="26464"/>
  <c r="CW17" i="26464"/>
  <c r="CX17" i="26464"/>
  <c r="CY17" i="26464"/>
  <c r="CZ17" i="26464"/>
  <c r="EC17" i="26464"/>
  <c r="ED17" i="26464"/>
  <c r="EE17" i="26464"/>
  <c r="EX17" i="26464"/>
  <c r="EY17" i="26464"/>
  <c r="EZ17" i="26464"/>
  <c r="A18" i="26464"/>
  <c r="B18" i="26464"/>
  <c r="C18" i="26464"/>
  <c r="E18" i="26464"/>
  <c r="F18" i="26464"/>
  <c r="G18" i="26464"/>
  <c r="H18" i="26464"/>
  <c r="I18" i="26464"/>
  <c r="J18" i="26464"/>
  <c r="K18" i="26464"/>
  <c r="L18" i="26464"/>
  <c r="M18" i="26464"/>
  <c r="N18" i="26464"/>
  <c r="O18" i="26464"/>
  <c r="P18" i="26464"/>
  <c r="Q18" i="26464"/>
  <c r="R18" i="26464"/>
  <c r="S18" i="26464"/>
  <c r="T18" i="26464"/>
  <c r="U18" i="26464"/>
  <c r="V18" i="26464"/>
  <c r="W18" i="26464"/>
  <c r="X18" i="26464"/>
  <c r="Y18" i="26464"/>
  <c r="Z18" i="26464"/>
  <c r="AA18" i="26464"/>
  <c r="AB18" i="26464"/>
  <c r="AC18" i="26464"/>
  <c r="AD18" i="26464"/>
  <c r="AE18" i="26464"/>
  <c r="AF18" i="26464"/>
  <c r="AG18" i="26464"/>
  <c r="AH18" i="26464"/>
  <c r="AI18" i="26464"/>
  <c r="AJ18" i="26464"/>
  <c r="AK18" i="26464"/>
  <c r="AL18" i="26464"/>
  <c r="AM18" i="26464"/>
  <c r="AP18" i="26464"/>
  <c r="AQ18" i="26464"/>
  <c r="BD18" i="26464"/>
  <c r="BE18" i="26464"/>
  <c r="BF18" i="26464"/>
  <c r="BG18" i="26464"/>
  <c r="BH18" i="26464"/>
  <c r="BI18" i="26464"/>
  <c r="BJ18" i="26464"/>
  <c r="BK18" i="26464"/>
  <c r="BL18" i="26464"/>
  <c r="BM18" i="26464"/>
  <c r="BN18" i="26464"/>
  <c r="CG18" i="26464"/>
  <c r="CH18" i="26464"/>
  <c r="CI18" i="26464"/>
  <c r="CJ18" i="26464"/>
  <c r="CK18" i="26464"/>
  <c r="CP18" i="26464"/>
  <c r="CQ18" i="26464"/>
  <c r="CR18" i="26464"/>
  <c r="CS18" i="26464"/>
  <c r="CT18" i="26464"/>
  <c r="CU18" i="26464"/>
  <c r="CV18" i="26464"/>
  <c r="CW18" i="26464"/>
  <c r="CX18" i="26464"/>
  <c r="CY18" i="26464"/>
  <c r="CZ18" i="26464"/>
  <c r="EC18" i="26464"/>
  <c r="ED18" i="26464"/>
  <c r="EE18" i="26464"/>
  <c r="EX18" i="26464"/>
  <c r="EY18" i="26464"/>
  <c r="EZ18" i="26464"/>
  <c r="A19" i="26464"/>
  <c r="B19" i="26464"/>
  <c r="C19" i="26464"/>
  <c r="E19" i="26464"/>
  <c r="F19" i="26464"/>
  <c r="G19" i="26464"/>
  <c r="H19" i="26464"/>
  <c r="I19" i="26464"/>
  <c r="J19" i="26464"/>
  <c r="K19" i="26464"/>
  <c r="L19" i="26464"/>
  <c r="M19" i="26464"/>
  <c r="N19" i="26464"/>
  <c r="O19" i="26464"/>
  <c r="P19" i="26464"/>
  <c r="Q19" i="26464"/>
  <c r="R19" i="26464"/>
  <c r="S19" i="26464"/>
  <c r="T19" i="26464"/>
  <c r="U19" i="26464"/>
  <c r="V19" i="26464"/>
  <c r="W19" i="26464"/>
  <c r="X19" i="26464"/>
  <c r="Y19" i="26464"/>
  <c r="Z19" i="26464"/>
  <c r="AA19" i="26464"/>
  <c r="AB19" i="26464"/>
  <c r="AC19" i="26464"/>
  <c r="AD19" i="26464"/>
  <c r="AE19" i="26464"/>
  <c r="AF19" i="26464"/>
  <c r="AG19" i="26464"/>
  <c r="AH19" i="26464"/>
  <c r="AI19" i="26464"/>
  <c r="AJ19" i="26464"/>
  <c r="AK19" i="26464"/>
  <c r="AL19" i="26464"/>
  <c r="AM19" i="26464"/>
  <c r="AN19" i="26464"/>
  <c r="AO19" i="26464"/>
  <c r="AP19" i="26464"/>
  <c r="AQ19" i="26464"/>
  <c r="BD19" i="26464"/>
  <c r="BE19" i="26464"/>
  <c r="BF19" i="26464"/>
  <c r="BG19" i="26464"/>
  <c r="BH19" i="26464"/>
  <c r="BI19" i="26464"/>
  <c r="BJ19" i="26464"/>
  <c r="BK19" i="26464"/>
  <c r="BL19" i="26464"/>
  <c r="BM19" i="26464"/>
  <c r="BN19" i="26464"/>
  <c r="BO19" i="26464"/>
  <c r="BP19" i="26464"/>
  <c r="CG19" i="26464"/>
  <c r="CH19" i="26464"/>
  <c r="CI19" i="26464"/>
  <c r="CJ19" i="26464"/>
  <c r="CK19" i="26464"/>
  <c r="CP19" i="26464"/>
  <c r="CQ19" i="26464"/>
  <c r="CR19" i="26464"/>
  <c r="CS19" i="26464"/>
  <c r="CT19" i="26464"/>
  <c r="CU19" i="26464"/>
  <c r="CV19" i="26464"/>
  <c r="CW19" i="26464"/>
  <c r="CX19" i="26464"/>
  <c r="CY19" i="26464"/>
  <c r="CZ19" i="26464"/>
  <c r="DA19" i="26464"/>
  <c r="DB19" i="26464"/>
  <c r="DC19" i="26464"/>
  <c r="DD19" i="26464"/>
  <c r="DO19" i="26464"/>
  <c r="DP19" i="26464"/>
  <c r="EC19" i="26464"/>
  <c r="ED19" i="26464"/>
  <c r="EE19" i="26464"/>
  <c r="EJ19" i="26464"/>
  <c r="EK19" i="26464"/>
  <c r="EX19" i="26464"/>
  <c r="EY19" i="26464"/>
  <c r="EZ19" i="26464"/>
  <c r="A20" i="26464"/>
  <c r="B20" i="26464"/>
  <c r="C20" i="26464"/>
  <c r="E20" i="26464"/>
  <c r="F20" i="26464"/>
  <c r="G20" i="26464"/>
  <c r="H20" i="26464"/>
  <c r="I20" i="26464"/>
  <c r="J20" i="26464"/>
  <c r="K20" i="26464"/>
  <c r="L20" i="26464"/>
  <c r="M20" i="26464"/>
  <c r="N20" i="26464"/>
  <c r="O20" i="26464"/>
  <c r="P20" i="26464"/>
  <c r="Q20" i="26464"/>
  <c r="R20" i="26464"/>
  <c r="S20" i="26464"/>
  <c r="T20" i="26464"/>
  <c r="U20" i="26464"/>
  <c r="V20" i="26464"/>
  <c r="W20" i="26464"/>
  <c r="X20" i="26464"/>
  <c r="Y20" i="26464"/>
  <c r="Z20" i="26464"/>
  <c r="AA20" i="26464"/>
  <c r="AB20" i="26464"/>
  <c r="AC20" i="26464"/>
  <c r="AD20" i="26464"/>
  <c r="AE20" i="26464"/>
  <c r="AF20" i="26464"/>
  <c r="AG20" i="26464"/>
  <c r="AH20" i="26464"/>
  <c r="AI20" i="26464"/>
  <c r="AJ20" i="26464"/>
  <c r="AK20" i="26464"/>
  <c r="AL20" i="26464"/>
  <c r="AM20" i="26464"/>
  <c r="AN20" i="26464"/>
  <c r="AO20" i="26464"/>
  <c r="AP20" i="26464"/>
  <c r="AQ20" i="26464"/>
  <c r="BD20" i="26464"/>
  <c r="BE20" i="26464"/>
  <c r="BF20" i="26464"/>
  <c r="BG20" i="26464"/>
  <c r="BH20" i="26464"/>
  <c r="BI20" i="26464"/>
  <c r="BJ20" i="26464"/>
  <c r="BK20" i="26464"/>
  <c r="BL20" i="26464"/>
  <c r="BM20" i="26464"/>
  <c r="BN20" i="26464"/>
  <c r="BO20" i="26464"/>
  <c r="BP20" i="26464"/>
  <c r="CG20" i="26464"/>
  <c r="CH20" i="26464"/>
  <c r="CI20" i="26464"/>
  <c r="CJ20" i="26464"/>
  <c r="CK20" i="26464"/>
  <c r="CP20" i="26464"/>
  <c r="CQ20" i="26464"/>
  <c r="CR20" i="26464"/>
  <c r="CS20" i="26464"/>
  <c r="CT20" i="26464"/>
  <c r="CU20" i="26464"/>
  <c r="CV20" i="26464"/>
  <c r="CW20" i="26464"/>
  <c r="CX20" i="26464"/>
  <c r="CY20" i="26464"/>
  <c r="CZ20" i="26464"/>
  <c r="DA20" i="26464"/>
  <c r="DB20" i="26464"/>
  <c r="DC20" i="26464"/>
  <c r="DD20" i="26464"/>
  <c r="DO20" i="26464"/>
  <c r="DP20" i="26464"/>
  <c r="EC20" i="26464"/>
  <c r="ED20" i="26464"/>
  <c r="EE20" i="26464"/>
  <c r="EJ20" i="26464"/>
  <c r="EK20" i="26464"/>
  <c r="EX20" i="26464"/>
  <c r="EY20" i="26464"/>
  <c r="EZ20" i="26464"/>
  <c r="A21" i="26464"/>
  <c r="B21" i="26464"/>
  <c r="C21" i="26464"/>
  <c r="E21" i="26464"/>
  <c r="F21" i="26464"/>
  <c r="G21" i="26464"/>
  <c r="H21" i="26464"/>
  <c r="I21" i="26464"/>
  <c r="J21" i="26464"/>
  <c r="K21" i="26464"/>
  <c r="L21" i="26464"/>
  <c r="M21" i="26464"/>
  <c r="N21" i="26464"/>
  <c r="O21" i="26464"/>
  <c r="P21" i="26464"/>
  <c r="Q21" i="26464"/>
  <c r="R21" i="26464"/>
  <c r="S21" i="26464"/>
  <c r="T21" i="26464"/>
  <c r="U21" i="26464"/>
  <c r="V21" i="26464"/>
  <c r="W21" i="26464"/>
  <c r="X21" i="26464"/>
  <c r="Y21" i="26464"/>
  <c r="Z21" i="26464"/>
  <c r="AA21" i="26464"/>
  <c r="AB21" i="26464"/>
  <c r="AC21" i="26464"/>
  <c r="AD21" i="26464"/>
  <c r="AE21" i="26464"/>
  <c r="AF21" i="26464"/>
  <c r="AG21" i="26464"/>
  <c r="AH21" i="26464"/>
  <c r="AI21" i="26464"/>
  <c r="AJ21" i="26464"/>
  <c r="AK21" i="26464"/>
  <c r="AL21" i="26464"/>
  <c r="AM21" i="26464"/>
  <c r="AN21" i="26464"/>
  <c r="AO21" i="26464"/>
  <c r="AP21" i="26464"/>
  <c r="AQ21" i="26464"/>
  <c r="BD21" i="26464"/>
  <c r="BE21" i="26464"/>
  <c r="BF21" i="26464"/>
  <c r="BG21" i="26464"/>
  <c r="BH21" i="26464"/>
  <c r="BI21" i="26464"/>
  <c r="BJ21" i="26464"/>
  <c r="BK21" i="26464"/>
  <c r="BL21" i="26464"/>
  <c r="BM21" i="26464"/>
  <c r="BN21" i="26464"/>
  <c r="BO21" i="26464"/>
  <c r="BP21" i="26464"/>
  <c r="CG21" i="26464"/>
  <c r="CH21" i="26464"/>
  <c r="CI21" i="26464"/>
  <c r="CJ21" i="26464"/>
  <c r="CK21" i="26464"/>
  <c r="CP21" i="26464"/>
  <c r="CQ21" i="26464"/>
  <c r="CR21" i="26464"/>
  <c r="CS21" i="26464"/>
  <c r="CT21" i="26464"/>
  <c r="CU21" i="26464"/>
  <c r="CV21" i="26464"/>
  <c r="CW21" i="26464"/>
  <c r="CX21" i="26464"/>
  <c r="CY21" i="26464"/>
  <c r="CZ21" i="26464"/>
  <c r="DA21" i="26464"/>
  <c r="DB21" i="26464"/>
  <c r="DC21" i="26464"/>
  <c r="DD21" i="26464"/>
  <c r="DO21" i="26464"/>
  <c r="DP21" i="26464"/>
  <c r="EC21" i="26464"/>
  <c r="ED21" i="26464"/>
  <c r="EE21" i="26464"/>
  <c r="EJ21" i="26464"/>
  <c r="EK21" i="26464"/>
  <c r="EX21" i="26464"/>
  <c r="EY21" i="26464"/>
  <c r="EZ21" i="26464"/>
  <c r="A22" i="26464"/>
  <c r="B22" i="26464"/>
  <c r="C22" i="26464"/>
  <c r="E22" i="26464"/>
  <c r="F22" i="26464"/>
  <c r="G22" i="26464"/>
  <c r="H22" i="26464"/>
  <c r="I22" i="26464"/>
  <c r="J22" i="26464"/>
  <c r="K22" i="26464"/>
  <c r="L22" i="26464"/>
  <c r="M22" i="26464"/>
  <c r="N22" i="26464"/>
  <c r="O22" i="26464"/>
  <c r="P22" i="26464"/>
  <c r="Q22" i="26464"/>
  <c r="R22" i="26464"/>
  <c r="S22" i="26464"/>
  <c r="T22" i="26464"/>
  <c r="U22" i="26464"/>
  <c r="V22" i="26464"/>
  <c r="W22" i="26464"/>
  <c r="X22" i="26464"/>
  <c r="Y22" i="26464"/>
  <c r="Z22" i="26464"/>
  <c r="AA22" i="26464"/>
  <c r="AB22" i="26464"/>
  <c r="AC22" i="26464"/>
  <c r="AD22" i="26464"/>
  <c r="AE22" i="26464"/>
  <c r="AF22" i="26464"/>
  <c r="AG22" i="26464"/>
  <c r="AH22" i="26464"/>
  <c r="AI22" i="26464"/>
  <c r="AJ22" i="26464"/>
  <c r="AK22" i="26464"/>
  <c r="AL22" i="26464"/>
  <c r="AM22" i="26464"/>
  <c r="AN22" i="26464"/>
  <c r="AO22" i="26464"/>
  <c r="AP22" i="26464"/>
  <c r="AQ22" i="26464"/>
  <c r="BD22" i="26464"/>
  <c r="BE22" i="26464"/>
  <c r="BF22" i="26464"/>
  <c r="BG22" i="26464"/>
  <c r="BH22" i="26464"/>
  <c r="BI22" i="26464"/>
  <c r="BJ22" i="26464"/>
  <c r="BK22" i="26464"/>
  <c r="BL22" i="26464"/>
  <c r="BM22" i="26464"/>
  <c r="BN22" i="26464"/>
  <c r="BO22" i="26464"/>
  <c r="BP22" i="26464"/>
  <c r="CG22" i="26464"/>
  <c r="CH22" i="26464"/>
  <c r="CI22" i="26464"/>
  <c r="CJ22" i="26464"/>
  <c r="CK22" i="26464"/>
  <c r="CP22" i="26464"/>
  <c r="CQ22" i="26464"/>
  <c r="CR22" i="26464"/>
  <c r="CS22" i="26464"/>
  <c r="CT22" i="26464"/>
  <c r="CU22" i="26464"/>
  <c r="CV22" i="26464"/>
  <c r="CW22" i="26464"/>
  <c r="CX22" i="26464"/>
  <c r="CY22" i="26464"/>
  <c r="CZ22" i="26464"/>
  <c r="DA22" i="26464"/>
  <c r="DB22" i="26464"/>
  <c r="DC22" i="26464"/>
  <c r="DD22" i="26464"/>
  <c r="DE22" i="26464"/>
  <c r="DF22" i="26464"/>
  <c r="DO22" i="26464"/>
  <c r="DP22" i="26464"/>
  <c r="EC22" i="26464"/>
  <c r="ED22" i="26464"/>
  <c r="EE22" i="26464"/>
  <c r="EJ22" i="26464"/>
  <c r="EK22" i="26464"/>
  <c r="EX22" i="26464"/>
  <c r="EY22" i="26464"/>
  <c r="EZ22" i="26464"/>
  <c r="A23" i="26464"/>
  <c r="B23" i="26464"/>
  <c r="C23" i="26464"/>
  <c r="E23" i="26464"/>
  <c r="F23" i="26464"/>
  <c r="G23" i="26464"/>
  <c r="H23" i="26464"/>
  <c r="I23" i="26464"/>
  <c r="J23" i="26464"/>
  <c r="K23" i="26464"/>
  <c r="L23" i="26464"/>
  <c r="M23" i="26464"/>
  <c r="N23" i="26464"/>
  <c r="O23" i="26464"/>
  <c r="P23" i="26464"/>
  <c r="Q23" i="26464"/>
  <c r="R23" i="26464"/>
  <c r="S23" i="26464"/>
  <c r="T23" i="26464"/>
  <c r="U23" i="26464"/>
  <c r="V23" i="26464"/>
  <c r="W23" i="26464"/>
  <c r="X23" i="26464"/>
  <c r="Y23" i="26464"/>
  <c r="Z23" i="26464"/>
  <c r="AA23" i="26464"/>
  <c r="AB23" i="26464"/>
  <c r="AC23" i="26464"/>
  <c r="AD23" i="26464"/>
  <c r="AE23" i="26464"/>
  <c r="AF23" i="26464"/>
  <c r="AG23" i="26464"/>
  <c r="AH23" i="26464"/>
  <c r="AI23" i="26464"/>
  <c r="AJ23" i="26464"/>
  <c r="AK23" i="26464"/>
  <c r="AL23" i="26464"/>
  <c r="AM23" i="26464"/>
  <c r="AN23" i="26464"/>
  <c r="AO23" i="26464"/>
  <c r="AP23" i="26464"/>
  <c r="AQ23" i="26464"/>
  <c r="BD23" i="26464"/>
  <c r="BE23" i="26464"/>
  <c r="BF23" i="26464"/>
  <c r="BG23" i="26464"/>
  <c r="BH23" i="26464"/>
  <c r="BI23" i="26464"/>
  <c r="BJ23" i="26464"/>
  <c r="BK23" i="26464"/>
  <c r="BL23" i="26464"/>
  <c r="BM23" i="26464"/>
  <c r="BN23" i="26464"/>
  <c r="BO23" i="26464"/>
  <c r="BP23" i="26464"/>
  <c r="CG23" i="26464"/>
  <c r="CH23" i="26464"/>
  <c r="CI23" i="26464"/>
  <c r="CJ23" i="26464"/>
  <c r="CK23" i="26464"/>
  <c r="CP23" i="26464"/>
  <c r="CQ23" i="26464"/>
  <c r="CR23" i="26464"/>
  <c r="CS23" i="26464"/>
  <c r="CT23" i="26464"/>
  <c r="CU23" i="26464"/>
  <c r="CV23" i="26464"/>
  <c r="CW23" i="26464"/>
  <c r="CX23" i="26464"/>
  <c r="CY23" i="26464"/>
  <c r="CZ23" i="26464"/>
  <c r="DA23" i="26464"/>
  <c r="DB23" i="26464"/>
  <c r="DC23" i="26464"/>
  <c r="DD23" i="26464"/>
  <c r="DE23" i="26464"/>
  <c r="DF23" i="26464"/>
  <c r="DO23" i="26464"/>
  <c r="DP23" i="26464"/>
  <c r="EC23" i="26464"/>
  <c r="ED23" i="26464"/>
  <c r="EE23" i="26464"/>
  <c r="EJ23" i="26464"/>
  <c r="EK23" i="26464"/>
  <c r="EX23" i="26464"/>
  <c r="EY23" i="26464"/>
  <c r="EZ23" i="26464"/>
  <c r="A24" i="26464"/>
  <c r="B24" i="26464"/>
  <c r="C24" i="26464"/>
  <c r="E24" i="26464"/>
  <c r="F24" i="26464"/>
  <c r="G24" i="26464"/>
  <c r="H24" i="26464"/>
  <c r="I24" i="26464"/>
  <c r="J24" i="26464"/>
  <c r="K24" i="26464"/>
  <c r="L24" i="26464"/>
  <c r="M24" i="26464"/>
  <c r="N24" i="26464"/>
  <c r="O24" i="26464"/>
  <c r="P24" i="26464"/>
  <c r="Q24" i="26464"/>
  <c r="R24" i="26464"/>
  <c r="S24" i="26464"/>
  <c r="T24" i="26464"/>
  <c r="U24" i="26464"/>
  <c r="V24" i="26464"/>
  <c r="W24" i="26464"/>
  <c r="X24" i="26464"/>
  <c r="Y24" i="26464"/>
  <c r="Z24" i="26464"/>
  <c r="AA24" i="26464"/>
  <c r="AB24" i="26464"/>
  <c r="AC24" i="26464"/>
  <c r="AD24" i="26464"/>
  <c r="AE24" i="26464"/>
  <c r="AF24" i="26464"/>
  <c r="AG24" i="26464"/>
  <c r="AH24" i="26464"/>
  <c r="AI24" i="26464"/>
  <c r="AJ24" i="26464"/>
  <c r="AK24" i="26464"/>
  <c r="AL24" i="26464"/>
  <c r="AM24" i="26464"/>
  <c r="AN24" i="26464"/>
  <c r="AO24" i="26464"/>
  <c r="AP24" i="26464"/>
  <c r="AQ24" i="26464"/>
  <c r="BD24" i="26464"/>
  <c r="BE24" i="26464"/>
  <c r="BF24" i="26464"/>
  <c r="BG24" i="26464"/>
  <c r="BH24" i="26464"/>
  <c r="BI24" i="26464"/>
  <c r="BJ24" i="26464"/>
  <c r="BK24" i="26464"/>
  <c r="BL24" i="26464"/>
  <c r="BM24" i="26464"/>
  <c r="BN24" i="26464"/>
  <c r="BO24" i="26464"/>
  <c r="BP24" i="26464"/>
  <c r="CG24" i="26464"/>
  <c r="CH24" i="26464"/>
  <c r="CI24" i="26464"/>
  <c r="CJ24" i="26464"/>
  <c r="CK24" i="26464"/>
  <c r="CP24" i="26464"/>
  <c r="CQ24" i="26464"/>
  <c r="CR24" i="26464"/>
  <c r="CS24" i="26464"/>
  <c r="CT24" i="26464"/>
  <c r="CU24" i="26464"/>
  <c r="CV24" i="26464"/>
  <c r="CW24" i="26464"/>
  <c r="CX24" i="26464"/>
  <c r="CY24" i="26464"/>
  <c r="CZ24" i="26464"/>
  <c r="DA24" i="26464"/>
  <c r="DB24" i="26464"/>
  <c r="DC24" i="26464"/>
  <c r="DD24" i="26464"/>
  <c r="DE24" i="26464"/>
  <c r="DF24" i="26464"/>
  <c r="DO24" i="26464"/>
  <c r="DP24" i="26464"/>
  <c r="EC24" i="26464"/>
  <c r="ED24" i="26464"/>
  <c r="EE24" i="26464"/>
  <c r="EJ24" i="26464"/>
  <c r="EK24" i="26464"/>
  <c r="EX24" i="26464"/>
  <c r="EY24" i="26464"/>
  <c r="EZ24" i="26464"/>
  <c r="A25" i="26464"/>
  <c r="B25" i="26464"/>
  <c r="C25" i="26464"/>
  <c r="E25" i="26464"/>
  <c r="F25" i="26464"/>
  <c r="G25" i="26464"/>
  <c r="H25" i="26464"/>
  <c r="I25" i="26464"/>
  <c r="J25" i="26464"/>
  <c r="K25" i="26464"/>
  <c r="L25" i="26464"/>
  <c r="M25" i="26464"/>
  <c r="N25" i="26464"/>
  <c r="O25" i="26464"/>
  <c r="P25" i="26464"/>
  <c r="Q25" i="26464"/>
  <c r="R25" i="26464"/>
  <c r="S25" i="26464"/>
  <c r="T25" i="26464"/>
  <c r="U25" i="26464"/>
  <c r="V25" i="26464"/>
  <c r="W25" i="26464"/>
  <c r="X25" i="26464"/>
  <c r="Y25" i="26464"/>
  <c r="Z25" i="26464"/>
  <c r="AA25" i="26464"/>
  <c r="AB25" i="26464"/>
  <c r="AC25" i="26464"/>
  <c r="AD25" i="26464"/>
  <c r="AE25" i="26464"/>
  <c r="AF25" i="26464"/>
  <c r="AG25" i="26464"/>
  <c r="AH25" i="26464"/>
  <c r="AI25" i="26464"/>
  <c r="AJ25" i="26464"/>
  <c r="AK25" i="26464"/>
  <c r="AL25" i="26464"/>
  <c r="AM25" i="26464"/>
  <c r="AN25" i="26464"/>
  <c r="AO25" i="26464"/>
  <c r="AP25" i="26464"/>
  <c r="AQ25" i="26464"/>
  <c r="BD25" i="26464"/>
  <c r="BE25" i="26464"/>
  <c r="BF25" i="26464"/>
  <c r="BG25" i="26464"/>
  <c r="BH25" i="26464"/>
  <c r="BI25" i="26464"/>
  <c r="BJ25" i="26464"/>
  <c r="BK25" i="26464"/>
  <c r="BL25" i="26464"/>
  <c r="BM25" i="26464"/>
  <c r="BN25" i="26464"/>
  <c r="BO25" i="26464"/>
  <c r="BP25" i="26464"/>
  <c r="BQ25" i="26464"/>
  <c r="BR25" i="26464"/>
  <c r="CG25" i="26464"/>
  <c r="CH25" i="26464"/>
  <c r="CI25" i="26464"/>
  <c r="CJ25" i="26464"/>
  <c r="CK25" i="26464"/>
  <c r="CP25" i="26464"/>
  <c r="CQ25" i="26464"/>
  <c r="CR25" i="26464"/>
  <c r="CS25" i="26464"/>
  <c r="CT25" i="26464"/>
  <c r="CU25" i="26464"/>
  <c r="CV25" i="26464"/>
  <c r="CW25" i="26464"/>
  <c r="CX25" i="26464"/>
  <c r="CY25" i="26464"/>
  <c r="CZ25" i="26464"/>
  <c r="DA25" i="26464"/>
  <c r="DB25" i="26464"/>
  <c r="DC25" i="26464"/>
  <c r="DD25" i="26464"/>
  <c r="DE25" i="26464"/>
  <c r="DF25" i="26464"/>
  <c r="DI25" i="26464"/>
  <c r="DJ25" i="26464"/>
  <c r="DO25" i="26464"/>
  <c r="DP25" i="26464"/>
  <c r="DS25" i="26464"/>
  <c r="DT25" i="26464"/>
  <c r="EC25" i="26464"/>
  <c r="ED25" i="26464"/>
  <c r="EE25" i="26464"/>
  <c r="EJ25" i="26464"/>
  <c r="EK25" i="26464"/>
  <c r="EL25" i="26464"/>
  <c r="EM25" i="26464"/>
  <c r="EX25" i="26464"/>
  <c r="EY25" i="26464"/>
  <c r="EZ25" i="26464"/>
  <c r="A26" i="26464"/>
  <c r="B26" i="26464"/>
  <c r="C26" i="26464"/>
  <c r="E26" i="26464"/>
  <c r="F26" i="26464"/>
  <c r="G26" i="26464"/>
  <c r="H26" i="26464"/>
  <c r="I26" i="26464"/>
  <c r="J26" i="26464"/>
  <c r="K26" i="26464"/>
  <c r="L26" i="26464"/>
  <c r="M26" i="26464"/>
  <c r="N26" i="26464"/>
  <c r="O26" i="26464"/>
  <c r="P26" i="26464"/>
  <c r="Q26" i="26464"/>
  <c r="R26" i="26464"/>
  <c r="S26" i="26464"/>
  <c r="T26" i="26464"/>
  <c r="U26" i="26464"/>
  <c r="V26" i="26464"/>
  <c r="W26" i="26464"/>
  <c r="X26" i="26464"/>
  <c r="Y26" i="26464"/>
  <c r="Z26" i="26464"/>
  <c r="AA26" i="26464"/>
  <c r="AB26" i="26464"/>
  <c r="AC26" i="26464"/>
  <c r="AD26" i="26464"/>
  <c r="AE26" i="26464"/>
  <c r="AF26" i="26464"/>
  <c r="AG26" i="26464"/>
  <c r="AH26" i="26464"/>
  <c r="AI26" i="26464"/>
  <c r="AJ26" i="26464"/>
  <c r="AK26" i="26464"/>
  <c r="AL26" i="26464"/>
  <c r="AM26" i="26464"/>
  <c r="AN26" i="26464"/>
  <c r="AO26" i="26464"/>
  <c r="AP26" i="26464"/>
  <c r="AQ26" i="26464"/>
  <c r="AR26" i="26464"/>
  <c r="AS26" i="26464"/>
  <c r="BD26" i="26464"/>
  <c r="BE26" i="26464"/>
  <c r="BF26" i="26464"/>
  <c r="BG26" i="26464"/>
  <c r="BH26" i="26464"/>
  <c r="BI26" i="26464"/>
  <c r="BJ26" i="26464"/>
  <c r="BK26" i="26464"/>
  <c r="BL26" i="26464"/>
  <c r="BM26" i="26464"/>
  <c r="BN26" i="26464"/>
  <c r="BO26" i="26464"/>
  <c r="BP26" i="26464"/>
  <c r="BQ26" i="26464"/>
  <c r="BR26" i="26464"/>
  <c r="BS26" i="26464"/>
  <c r="BT26" i="26464"/>
  <c r="BU26" i="26464"/>
  <c r="BV26" i="26464"/>
  <c r="CG26" i="26464"/>
  <c r="CH26" i="26464"/>
  <c r="CI26" i="26464"/>
  <c r="CJ26" i="26464"/>
  <c r="CK26" i="26464"/>
  <c r="CP26" i="26464"/>
  <c r="CQ26" i="26464"/>
  <c r="CR26" i="26464"/>
  <c r="CS26" i="26464"/>
  <c r="CT26" i="26464"/>
  <c r="CU26" i="26464"/>
  <c r="CV26" i="26464"/>
  <c r="CW26" i="26464"/>
  <c r="CX26" i="26464"/>
  <c r="CY26" i="26464"/>
  <c r="CZ26" i="26464"/>
  <c r="DA26" i="26464"/>
  <c r="DB26" i="26464"/>
  <c r="DC26" i="26464"/>
  <c r="DD26" i="26464"/>
  <c r="DE26" i="26464"/>
  <c r="DF26" i="26464"/>
  <c r="DI26" i="26464"/>
  <c r="DJ26" i="26464"/>
  <c r="DO26" i="26464"/>
  <c r="DP26" i="26464"/>
  <c r="DS26" i="26464"/>
  <c r="DT26" i="26464"/>
  <c r="EC26" i="26464"/>
  <c r="ED26" i="26464"/>
  <c r="EE26" i="26464"/>
  <c r="EJ26" i="26464"/>
  <c r="EK26" i="26464"/>
  <c r="EL26" i="26464"/>
  <c r="EM26" i="26464"/>
  <c r="EX26" i="26464"/>
  <c r="EY26" i="26464"/>
  <c r="EZ26" i="26464"/>
  <c r="A27" i="26464"/>
  <c r="B27" i="26464"/>
  <c r="C27" i="26464"/>
  <c r="E27" i="26464"/>
  <c r="F27" i="26464"/>
  <c r="G27" i="26464"/>
  <c r="H27" i="26464"/>
  <c r="I27" i="26464"/>
  <c r="J27" i="26464"/>
  <c r="K27" i="26464"/>
  <c r="L27" i="26464"/>
  <c r="M27" i="26464"/>
  <c r="N27" i="26464"/>
  <c r="O27" i="26464"/>
  <c r="P27" i="26464"/>
  <c r="Q27" i="26464"/>
  <c r="R27" i="26464"/>
  <c r="S27" i="26464"/>
  <c r="T27" i="26464"/>
  <c r="U27" i="26464"/>
  <c r="V27" i="26464"/>
  <c r="W27" i="26464"/>
  <c r="X27" i="26464"/>
  <c r="Y27" i="26464"/>
  <c r="Z27" i="26464"/>
  <c r="AA27" i="26464"/>
  <c r="AB27" i="26464"/>
  <c r="AC27" i="26464"/>
  <c r="AD27" i="26464"/>
  <c r="AE27" i="26464"/>
  <c r="AF27" i="26464"/>
  <c r="AG27" i="26464"/>
  <c r="AH27" i="26464"/>
  <c r="AI27" i="26464"/>
  <c r="AJ27" i="26464"/>
  <c r="AK27" i="26464"/>
  <c r="AL27" i="26464"/>
  <c r="AM27" i="26464"/>
  <c r="AN27" i="26464"/>
  <c r="AO27" i="26464"/>
  <c r="AP27" i="26464"/>
  <c r="AQ27" i="26464"/>
  <c r="AR27" i="26464"/>
  <c r="AS27" i="26464"/>
  <c r="BD27" i="26464"/>
  <c r="BE27" i="26464"/>
  <c r="BF27" i="26464"/>
  <c r="BG27" i="26464"/>
  <c r="BH27" i="26464"/>
  <c r="BI27" i="26464"/>
  <c r="BJ27" i="26464"/>
  <c r="BK27" i="26464"/>
  <c r="BL27" i="26464"/>
  <c r="BM27" i="26464"/>
  <c r="BN27" i="26464"/>
  <c r="BO27" i="26464"/>
  <c r="BP27" i="26464"/>
  <c r="BQ27" i="26464"/>
  <c r="BR27" i="26464"/>
  <c r="BS27" i="26464"/>
  <c r="BT27" i="26464"/>
  <c r="BU27" i="26464"/>
  <c r="BV27" i="26464"/>
  <c r="CG27" i="26464"/>
  <c r="CH27" i="26464"/>
  <c r="CI27" i="26464"/>
  <c r="CJ27" i="26464"/>
  <c r="CK27" i="26464"/>
  <c r="CP27" i="26464"/>
  <c r="CQ27" i="26464"/>
  <c r="CR27" i="26464"/>
  <c r="CS27" i="26464"/>
  <c r="CT27" i="26464"/>
  <c r="CU27" i="26464"/>
  <c r="CV27" i="26464"/>
  <c r="CW27" i="26464"/>
  <c r="CX27" i="26464"/>
  <c r="CY27" i="26464"/>
  <c r="CZ27" i="26464"/>
  <c r="DA27" i="26464"/>
  <c r="DB27" i="26464"/>
  <c r="DC27" i="26464"/>
  <c r="DD27" i="26464"/>
  <c r="DE27" i="26464"/>
  <c r="DF27" i="26464"/>
  <c r="DI27" i="26464"/>
  <c r="DJ27" i="26464"/>
  <c r="DO27" i="26464"/>
  <c r="DP27" i="26464"/>
  <c r="DS27" i="26464"/>
  <c r="DT27" i="26464"/>
  <c r="EC27" i="26464"/>
  <c r="ED27" i="26464"/>
  <c r="EE27" i="26464"/>
  <c r="EJ27" i="26464"/>
  <c r="EK27" i="26464"/>
  <c r="EL27" i="26464"/>
  <c r="EM27" i="26464"/>
  <c r="EX27" i="26464"/>
  <c r="EY27" i="26464"/>
  <c r="EZ27" i="26464"/>
  <c r="A28" i="26464"/>
  <c r="B28" i="26464"/>
  <c r="C28" i="26464"/>
  <c r="E28" i="26464"/>
  <c r="F28" i="26464"/>
  <c r="G28" i="26464"/>
  <c r="H28" i="26464"/>
  <c r="I28" i="26464"/>
  <c r="J28" i="26464"/>
  <c r="K28" i="26464"/>
  <c r="L28" i="26464"/>
  <c r="M28" i="26464"/>
  <c r="N28" i="26464"/>
  <c r="O28" i="26464"/>
  <c r="P28" i="26464"/>
  <c r="Q28" i="26464"/>
  <c r="R28" i="26464"/>
  <c r="S28" i="26464"/>
  <c r="T28" i="26464"/>
  <c r="U28" i="26464"/>
  <c r="V28" i="26464"/>
  <c r="W28" i="26464"/>
  <c r="X28" i="26464"/>
  <c r="Y28" i="26464"/>
  <c r="Z28" i="26464"/>
  <c r="AA28" i="26464"/>
  <c r="AB28" i="26464"/>
  <c r="AC28" i="26464"/>
  <c r="AD28" i="26464"/>
  <c r="AE28" i="26464"/>
  <c r="AF28" i="26464"/>
  <c r="AG28" i="26464"/>
  <c r="AH28" i="26464"/>
  <c r="AI28" i="26464"/>
  <c r="AJ28" i="26464"/>
  <c r="AK28" i="26464"/>
  <c r="AL28" i="26464"/>
  <c r="AM28" i="26464"/>
  <c r="AN28" i="26464"/>
  <c r="AO28" i="26464"/>
  <c r="AP28" i="26464"/>
  <c r="AQ28" i="26464"/>
  <c r="AR28" i="26464"/>
  <c r="AS28" i="26464"/>
  <c r="BD28" i="26464"/>
  <c r="BE28" i="26464"/>
  <c r="BF28" i="26464"/>
  <c r="BG28" i="26464"/>
  <c r="BH28" i="26464"/>
  <c r="BI28" i="26464"/>
  <c r="BJ28" i="26464"/>
  <c r="BK28" i="26464"/>
  <c r="BL28" i="26464"/>
  <c r="BM28" i="26464"/>
  <c r="BN28" i="26464"/>
  <c r="BO28" i="26464"/>
  <c r="BP28" i="26464"/>
  <c r="BQ28" i="26464"/>
  <c r="BR28" i="26464"/>
  <c r="BS28" i="26464"/>
  <c r="BT28" i="26464"/>
  <c r="BU28" i="26464"/>
  <c r="BV28" i="26464"/>
  <c r="CG28" i="26464"/>
  <c r="CH28" i="26464"/>
  <c r="CI28" i="26464"/>
  <c r="CJ28" i="26464"/>
  <c r="CK28" i="26464"/>
  <c r="CP28" i="26464"/>
  <c r="CQ28" i="26464"/>
  <c r="CR28" i="26464"/>
  <c r="CS28" i="26464"/>
  <c r="CT28" i="26464"/>
  <c r="CU28" i="26464"/>
  <c r="CV28" i="26464"/>
  <c r="CW28" i="26464"/>
  <c r="CX28" i="26464"/>
  <c r="CY28" i="26464"/>
  <c r="CZ28" i="26464"/>
  <c r="DA28" i="26464"/>
  <c r="DB28" i="26464"/>
  <c r="DC28" i="26464"/>
  <c r="DD28" i="26464"/>
  <c r="DE28" i="26464"/>
  <c r="DF28" i="26464"/>
  <c r="DI28" i="26464"/>
  <c r="DJ28" i="26464"/>
  <c r="DO28" i="26464"/>
  <c r="DP28" i="26464"/>
  <c r="DS28" i="26464"/>
  <c r="DT28" i="26464"/>
  <c r="EC28" i="26464"/>
  <c r="ED28" i="26464"/>
  <c r="EE28" i="26464"/>
  <c r="EJ28" i="26464"/>
  <c r="EK28" i="26464"/>
  <c r="EL28" i="26464"/>
  <c r="EM28" i="26464"/>
  <c r="EX28" i="26464"/>
  <c r="EY28" i="26464"/>
  <c r="EZ28" i="26464"/>
  <c r="A29" i="26464"/>
  <c r="B29" i="26464"/>
  <c r="C29" i="26464"/>
  <c r="E29" i="26464"/>
  <c r="F29" i="26464"/>
  <c r="G29" i="26464"/>
  <c r="H29" i="26464"/>
  <c r="I29" i="26464"/>
  <c r="J29" i="26464"/>
  <c r="K29" i="26464"/>
  <c r="L29" i="26464"/>
  <c r="M29" i="26464"/>
  <c r="N29" i="26464"/>
  <c r="O29" i="26464"/>
  <c r="P29" i="26464"/>
  <c r="Q29" i="26464"/>
  <c r="R29" i="26464"/>
  <c r="S29" i="26464"/>
  <c r="T29" i="26464"/>
  <c r="U29" i="26464"/>
  <c r="V29" i="26464"/>
  <c r="W29" i="26464"/>
  <c r="X29" i="26464"/>
  <c r="Y29" i="26464"/>
  <c r="Z29" i="26464"/>
  <c r="AA29" i="26464"/>
  <c r="AB29" i="26464"/>
  <c r="AC29" i="26464"/>
  <c r="AD29" i="26464"/>
  <c r="AE29" i="26464"/>
  <c r="AF29" i="26464"/>
  <c r="AG29" i="26464"/>
  <c r="AH29" i="26464"/>
  <c r="AI29" i="26464"/>
  <c r="AJ29" i="26464"/>
  <c r="AK29" i="26464"/>
  <c r="AL29" i="26464"/>
  <c r="AM29" i="26464"/>
  <c r="AN29" i="26464"/>
  <c r="AO29" i="26464"/>
  <c r="AP29" i="26464"/>
  <c r="AQ29" i="26464"/>
  <c r="AR29" i="26464"/>
  <c r="AS29" i="26464"/>
  <c r="BD29" i="26464"/>
  <c r="BE29" i="26464"/>
  <c r="BF29" i="26464"/>
  <c r="BG29" i="26464"/>
  <c r="BH29" i="26464"/>
  <c r="BI29" i="26464"/>
  <c r="BJ29" i="26464"/>
  <c r="BK29" i="26464"/>
  <c r="BL29" i="26464"/>
  <c r="BM29" i="26464"/>
  <c r="BN29" i="26464"/>
  <c r="BO29" i="26464"/>
  <c r="BP29" i="26464"/>
  <c r="BQ29" i="26464"/>
  <c r="BR29" i="26464"/>
  <c r="BS29" i="26464"/>
  <c r="BT29" i="26464"/>
  <c r="BU29" i="26464"/>
  <c r="BV29" i="26464"/>
  <c r="CG29" i="26464"/>
  <c r="CH29" i="26464"/>
  <c r="CI29" i="26464"/>
  <c r="CJ29" i="26464"/>
  <c r="CK29" i="26464"/>
  <c r="CP29" i="26464"/>
  <c r="CQ29" i="26464"/>
  <c r="CR29" i="26464"/>
  <c r="CS29" i="26464"/>
  <c r="CT29" i="26464"/>
  <c r="CU29" i="26464"/>
  <c r="CV29" i="26464"/>
  <c r="CW29" i="26464"/>
  <c r="CX29" i="26464"/>
  <c r="CY29" i="26464"/>
  <c r="CZ29" i="26464"/>
  <c r="DA29" i="26464"/>
  <c r="DB29" i="26464"/>
  <c r="DC29" i="26464"/>
  <c r="DD29" i="26464"/>
  <c r="DE29" i="26464"/>
  <c r="DF29" i="26464"/>
  <c r="DI29" i="26464"/>
  <c r="DJ29" i="26464"/>
  <c r="DO29" i="26464"/>
  <c r="DP29" i="26464"/>
  <c r="DS29" i="26464"/>
  <c r="DT29" i="26464"/>
  <c r="EC29" i="26464"/>
  <c r="ED29" i="26464"/>
  <c r="EE29" i="26464"/>
  <c r="EJ29" i="26464"/>
  <c r="EK29" i="26464"/>
  <c r="EL29" i="26464"/>
  <c r="EM29" i="26464"/>
  <c r="EX29" i="26464"/>
  <c r="EY29" i="26464"/>
  <c r="EZ29" i="26464"/>
  <c r="A30" i="26464"/>
  <c r="B30" i="26464"/>
  <c r="C30" i="26464"/>
  <c r="E30" i="26464"/>
  <c r="F30" i="26464"/>
  <c r="G30" i="26464"/>
  <c r="H30" i="26464"/>
  <c r="I30" i="26464"/>
  <c r="J30" i="26464"/>
  <c r="K30" i="26464"/>
  <c r="L30" i="26464"/>
  <c r="M30" i="26464"/>
  <c r="N30" i="26464"/>
  <c r="O30" i="26464"/>
  <c r="P30" i="26464"/>
  <c r="Q30" i="26464"/>
  <c r="R30" i="26464"/>
  <c r="S30" i="26464"/>
  <c r="T30" i="26464"/>
  <c r="U30" i="26464"/>
  <c r="V30" i="26464"/>
  <c r="W30" i="26464"/>
  <c r="X30" i="26464"/>
  <c r="Y30" i="26464"/>
  <c r="Z30" i="26464"/>
  <c r="AA30" i="26464"/>
  <c r="AB30" i="26464"/>
  <c r="AC30" i="26464"/>
  <c r="AD30" i="26464"/>
  <c r="AE30" i="26464"/>
  <c r="AF30" i="26464"/>
  <c r="AG30" i="26464"/>
  <c r="AH30" i="26464"/>
  <c r="AI30" i="26464"/>
  <c r="AJ30" i="26464"/>
  <c r="AK30" i="26464"/>
  <c r="AL30" i="26464"/>
  <c r="AM30" i="26464"/>
  <c r="AN30" i="26464"/>
  <c r="AO30" i="26464"/>
  <c r="AP30" i="26464"/>
  <c r="AQ30" i="26464"/>
  <c r="AR30" i="26464"/>
  <c r="AS30" i="26464"/>
  <c r="BD30" i="26464"/>
  <c r="BE30" i="26464"/>
  <c r="BF30" i="26464"/>
  <c r="BG30" i="26464"/>
  <c r="BH30" i="26464"/>
  <c r="BI30" i="26464"/>
  <c r="BJ30" i="26464"/>
  <c r="BK30" i="26464"/>
  <c r="BL30" i="26464"/>
  <c r="BM30" i="26464"/>
  <c r="BN30" i="26464"/>
  <c r="BO30" i="26464"/>
  <c r="BP30" i="26464"/>
  <c r="BQ30" i="26464"/>
  <c r="BR30" i="26464"/>
  <c r="BS30" i="26464"/>
  <c r="BT30" i="26464"/>
  <c r="BU30" i="26464"/>
  <c r="BV30" i="26464"/>
  <c r="CG30" i="26464"/>
  <c r="CH30" i="26464"/>
  <c r="CI30" i="26464"/>
  <c r="CJ30" i="26464"/>
  <c r="CK30" i="26464"/>
  <c r="CP30" i="26464"/>
  <c r="CQ30" i="26464"/>
  <c r="CR30" i="26464"/>
  <c r="CS30" i="26464"/>
  <c r="CT30" i="26464"/>
  <c r="CU30" i="26464"/>
  <c r="CV30" i="26464"/>
  <c r="CW30" i="26464"/>
  <c r="CX30" i="26464"/>
  <c r="CY30" i="26464"/>
  <c r="CZ30" i="26464"/>
  <c r="DA30" i="26464"/>
  <c r="DB30" i="26464"/>
  <c r="DC30" i="26464"/>
  <c r="DD30" i="26464"/>
  <c r="DE30" i="26464"/>
  <c r="DF30" i="26464"/>
  <c r="DI30" i="26464"/>
  <c r="DJ30" i="26464"/>
  <c r="DO30" i="26464"/>
  <c r="DP30" i="26464"/>
  <c r="DS30" i="26464"/>
  <c r="DT30" i="26464"/>
  <c r="EC30" i="26464"/>
  <c r="ED30" i="26464"/>
  <c r="EE30" i="26464"/>
  <c r="EJ30" i="26464"/>
  <c r="EK30" i="26464"/>
  <c r="EL30" i="26464"/>
  <c r="EM30" i="26464"/>
  <c r="EX30" i="26464"/>
  <c r="EY30" i="26464"/>
  <c r="EZ30" i="26464"/>
  <c r="A31" i="26464"/>
  <c r="B31" i="26464"/>
  <c r="C31" i="26464"/>
  <c r="E31" i="26464"/>
  <c r="F31" i="26464"/>
  <c r="G31" i="26464"/>
  <c r="H31" i="26464"/>
  <c r="I31" i="26464"/>
  <c r="J31" i="26464"/>
  <c r="K31" i="26464"/>
  <c r="L31" i="26464"/>
  <c r="M31" i="26464"/>
  <c r="N31" i="26464"/>
  <c r="O31" i="26464"/>
  <c r="P31" i="26464"/>
  <c r="Q31" i="26464"/>
  <c r="R31" i="26464"/>
  <c r="S31" i="26464"/>
  <c r="T31" i="26464"/>
  <c r="U31" i="26464"/>
  <c r="V31" i="26464"/>
  <c r="W31" i="26464"/>
  <c r="X31" i="26464"/>
  <c r="Y31" i="26464"/>
  <c r="Z31" i="26464"/>
  <c r="AA31" i="26464"/>
  <c r="AB31" i="26464"/>
  <c r="AC31" i="26464"/>
  <c r="AD31" i="26464"/>
  <c r="AE31" i="26464"/>
  <c r="AF31" i="26464"/>
  <c r="AG31" i="26464"/>
  <c r="AH31" i="26464"/>
  <c r="AI31" i="26464"/>
  <c r="AJ31" i="26464"/>
  <c r="AK31" i="26464"/>
  <c r="AL31" i="26464"/>
  <c r="AM31" i="26464"/>
  <c r="AN31" i="26464"/>
  <c r="AO31" i="26464"/>
  <c r="AP31" i="26464"/>
  <c r="AQ31" i="26464"/>
  <c r="AR31" i="26464"/>
  <c r="AS31" i="26464"/>
  <c r="BD31" i="26464"/>
  <c r="BE31" i="26464"/>
  <c r="BF31" i="26464"/>
  <c r="BG31" i="26464"/>
  <c r="BH31" i="26464"/>
  <c r="BI31" i="26464"/>
  <c r="BJ31" i="26464"/>
  <c r="BK31" i="26464"/>
  <c r="BL31" i="26464"/>
  <c r="BM31" i="26464"/>
  <c r="BN31" i="26464"/>
  <c r="BO31" i="26464"/>
  <c r="BP31" i="26464"/>
  <c r="BQ31" i="26464"/>
  <c r="BR31" i="26464"/>
  <c r="BS31" i="26464"/>
  <c r="BT31" i="26464"/>
  <c r="BU31" i="26464"/>
  <c r="BV31" i="26464"/>
  <c r="BW31" i="26464"/>
  <c r="BX31" i="26464"/>
  <c r="CG31" i="26464"/>
  <c r="CH31" i="26464"/>
  <c r="CI31" i="26464"/>
  <c r="CJ31" i="26464"/>
  <c r="CK31" i="26464"/>
  <c r="CL31" i="26464"/>
  <c r="CM31" i="26464"/>
  <c r="CP31" i="26464"/>
  <c r="CQ31" i="26464"/>
  <c r="CR31" i="26464"/>
  <c r="CS31" i="26464"/>
  <c r="CT31" i="26464"/>
  <c r="CU31" i="26464"/>
  <c r="CV31" i="26464"/>
  <c r="CW31" i="26464"/>
  <c r="CX31" i="26464"/>
  <c r="CY31" i="26464"/>
  <c r="CZ31" i="26464"/>
  <c r="DA31" i="26464"/>
  <c r="DB31" i="26464"/>
  <c r="DC31" i="26464"/>
  <c r="DD31" i="26464"/>
  <c r="DE31" i="26464"/>
  <c r="DF31" i="26464"/>
  <c r="DI31" i="26464"/>
  <c r="DJ31" i="26464"/>
  <c r="DK31" i="26464"/>
  <c r="DL31" i="26464"/>
  <c r="DO31" i="26464"/>
  <c r="DP31" i="26464"/>
  <c r="DS31" i="26464"/>
  <c r="DT31" i="26464"/>
  <c r="EC31" i="26464"/>
  <c r="ED31" i="26464"/>
  <c r="EE31" i="26464"/>
  <c r="EJ31" i="26464"/>
  <c r="EK31" i="26464"/>
  <c r="EL31" i="26464"/>
  <c r="EM31" i="26464"/>
  <c r="EX31" i="26464"/>
  <c r="EY31" i="26464"/>
  <c r="EZ31" i="26464"/>
  <c r="A32" i="26464"/>
  <c r="B32" i="26464"/>
  <c r="C32" i="26464"/>
  <c r="E32" i="26464"/>
  <c r="F32" i="26464"/>
  <c r="G32" i="26464"/>
  <c r="H32" i="26464"/>
  <c r="I32" i="26464"/>
  <c r="J32" i="26464"/>
  <c r="K32" i="26464"/>
  <c r="L32" i="26464"/>
  <c r="M32" i="26464"/>
  <c r="N32" i="26464"/>
  <c r="O32" i="26464"/>
  <c r="P32" i="26464"/>
  <c r="Q32" i="26464"/>
  <c r="R32" i="26464"/>
  <c r="S32" i="26464"/>
  <c r="T32" i="26464"/>
  <c r="U32" i="26464"/>
  <c r="V32" i="26464"/>
  <c r="W32" i="26464"/>
  <c r="X32" i="26464"/>
  <c r="Y32" i="26464"/>
  <c r="Z32" i="26464"/>
  <c r="AA32" i="26464"/>
  <c r="AB32" i="26464"/>
  <c r="AC32" i="26464"/>
  <c r="AD32" i="26464"/>
  <c r="AE32" i="26464"/>
  <c r="AF32" i="26464"/>
  <c r="AG32" i="26464"/>
  <c r="AH32" i="26464"/>
  <c r="AI32" i="26464"/>
  <c r="AJ32" i="26464"/>
  <c r="AK32" i="26464"/>
  <c r="AL32" i="26464"/>
  <c r="AM32" i="26464"/>
  <c r="AN32" i="26464"/>
  <c r="AO32" i="26464"/>
  <c r="AP32" i="26464"/>
  <c r="AQ32" i="26464"/>
  <c r="AR32" i="26464"/>
  <c r="AS32" i="26464"/>
  <c r="AV32" i="26464"/>
  <c r="AW32" i="26464"/>
  <c r="BD32" i="26464"/>
  <c r="BE32" i="26464"/>
  <c r="BF32" i="26464"/>
  <c r="BG32" i="26464"/>
  <c r="BH32" i="26464"/>
  <c r="BI32" i="26464"/>
  <c r="BJ32" i="26464"/>
  <c r="BK32" i="26464"/>
  <c r="BL32" i="26464"/>
  <c r="BM32" i="26464"/>
  <c r="BN32" i="26464"/>
  <c r="BO32" i="26464"/>
  <c r="BP32" i="26464"/>
  <c r="BQ32" i="26464"/>
  <c r="BR32" i="26464"/>
  <c r="BS32" i="26464"/>
  <c r="BT32" i="26464"/>
  <c r="BU32" i="26464"/>
  <c r="BV32" i="26464"/>
  <c r="BW32" i="26464"/>
  <c r="BX32" i="26464"/>
  <c r="CG32" i="26464"/>
  <c r="CH32" i="26464"/>
  <c r="CI32" i="26464"/>
  <c r="CJ32" i="26464"/>
  <c r="CK32" i="26464"/>
  <c r="CL32" i="26464"/>
  <c r="CM32" i="26464"/>
  <c r="CP32" i="26464"/>
  <c r="CQ32" i="26464"/>
  <c r="CR32" i="26464"/>
  <c r="CS32" i="26464"/>
  <c r="CT32" i="26464"/>
  <c r="CU32" i="26464"/>
  <c r="CV32" i="26464"/>
  <c r="CW32" i="26464"/>
  <c r="CX32" i="26464"/>
  <c r="CY32" i="26464"/>
  <c r="CZ32" i="26464"/>
  <c r="DA32" i="26464"/>
  <c r="DB32" i="26464"/>
  <c r="DC32" i="26464"/>
  <c r="DD32" i="26464"/>
  <c r="DE32" i="26464"/>
  <c r="DF32" i="26464"/>
  <c r="DI32" i="26464"/>
  <c r="DJ32" i="26464"/>
  <c r="DK32" i="26464"/>
  <c r="DL32" i="26464"/>
  <c r="DO32" i="26464"/>
  <c r="DP32" i="26464"/>
  <c r="DQ32" i="26464"/>
  <c r="DR32" i="26464"/>
  <c r="DS32" i="26464"/>
  <c r="DT32" i="26464"/>
  <c r="DW32" i="26464"/>
  <c r="DX32" i="26464"/>
  <c r="EC32" i="26464"/>
  <c r="ED32" i="26464"/>
  <c r="EE32" i="26464"/>
  <c r="EJ32" i="26464"/>
  <c r="EK32" i="26464"/>
  <c r="EL32" i="26464"/>
  <c r="EM32" i="26464"/>
  <c r="EN32" i="26464"/>
  <c r="EO32" i="26464"/>
  <c r="EX32" i="26464"/>
  <c r="EY32" i="26464"/>
  <c r="EZ32" i="26464"/>
  <c r="A33" i="26464"/>
  <c r="B33" i="26464"/>
  <c r="C33" i="26464"/>
  <c r="E33" i="26464"/>
  <c r="F33" i="26464"/>
  <c r="G33" i="26464"/>
  <c r="H33" i="26464"/>
  <c r="I33" i="26464"/>
  <c r="J33" i="26464"/>
  <c r="K33" i="26464"/>
  <c r="L33" i="26464"/>
  <c r="M33" i="26464"/>
  <c r="N33" i="26464"/>
  <c r="O33" i="26464"/>
  <c r="P33" i="26464"/>
  <c r="Q33" i="26464"/>
  <c r="R33" i="26464"/>
  <c r="S33" i="26464"/>
  <c r="T33" i="26464"/>
  <c r="U33" i="26464"/>
  <c r="V33" i="26464"/>
  <c r="W33" i="26464"/>
  <c r="X33" i="26464"/>
  <c r="Y33" i="26464"/>
  <c r="Z33" i="26464"/>
  <c r="AA33" i="26464"/>
  <c r="AB33" i="26464"/>
  <c r="AC33" i="26464"/>
  <c r="AD33" i="26464"/>
  <c r="AE33" i="26464"/>
  <c r="AF33" i="26464"/>
  <c r="AG33" i="26464"/>
  <c r="AH33" i="26464"/>
  <c r="AI33" i="26464"/>
  <c r="AJ33" i="26464"/>
  <c r="AK33" i="26464"/>
  <c r="AL33" i="26464"/>
  <c r="AM33" i="26464"/>
  <c r="AN33" i="26464"/>
  <c r="AO33" i="26464"/>
  <c r="AP33" i="26464"/>
  <c r="AQ33" i="26464"/>
  <c r="AR33" i="26464"/>
  <c r="AS33" i="26464"/>
  <c r="AV33" i="26464"/>
  <c r="AW33" i="26464"/>
  <c r="BD33" i="26464"/>
  <c r="BE33" i="26464"/>
  <c r="BF33" i="26464"/>
  <c r="BG33" i="26464"/>
  <c r="BH33" i="26464"/>
  <c r="BI33" i="26464"/>
  <c r="BJ33" i="26464"/>
  <c r="BK33" i="26464"/>
  <c r="BL33" i="26464"/>
  <c r="BM33" i="26464"/>
  <c r="BN33" i="26464"/>
  <c r="BO33" i="26464"/>
  <c r="BP33" i="26464"/>
  <c r="BQ33" i="26464"/>
  <c r="BR33" i="26464"/>
  <c r="BS33" i="26464"/>
  <c r="BT33" i="26464"/>
  <c r="BU33" i="26464"/>
  <c r="BV33" i="26464"/>
  <c r="BW33" i="26464"/>
  <c r="BX33" i="26464"/>
  <c r="CG33" i="26464"/>
  <c r="CH33" i="26464"/>
  <c r="CI33" i="26464"/>
  <c r="CJ33" i="26464"/>
  <c r="CK33" i="26464"/>
  <c r="CL33" i="26464"/>
  <c r="CM33" i="26464"/>
  <c r="CP33" i="26464"/>
  <c r="CQ33" i="26464"/>
  <c r="CR33" i="26464"/>
  <c r="CS33" i="26464"/>
  <c r="CT33" i="26464"/>
  <c r="CU33" i="26464"/>
  <c r="CV33" i="26464"/>
  <c r="CW33" i="26464"/>
  <c r="CX33" i="26464"/>
  <c r="CY33" i="26464"/>
  <c r="CZ33" i="26464"/>
  <c r="DA33" i="26464"/>
  <c r="DB33" i="26464"/>
  <c r="DC33" i="26464"/>
  <c r="DD33" i="26464"/>
  <c r="DE33" i="26464"/>
  <c r="DF33" i="26464"/>
  <c r="DI33" i="26464"/>
  <c r="DJ33" i="26464"/>
  <c r="DK33" i="26464"/>
  <c r="DL33" i="26464"/>
  <c r="DO33" i="26464"/>
  <c r="DP33" i="26464"/>
  <c r="DQ33" i="26464"/>
  <c r="DR33" i="26464"/>
  <c r="DS33" i="26464"/>
  <c r="DT33" i="26464"/>
  <c r="DW33" i="26464"/>
  <c r="DX33" i="26464"/>
  <c r="EC33" i="26464"/>
  <c r="ED33" i="26464"/>
  <c r="EE33" i="26464"/>
  <c r="EJ33" i="26464"/>
  <c r="EK33" i="26464"/>
  <c r="EL33" i="26464"/>
  <c r="EM33" i="26464"/>
  <c r="EN33" i="26464"/>
  <c r="EO33" i="26464"/>
  <c r="EX33" i="26464"/>
  <c r="EY33" i="26464"/>
  <c r="EZ33" i="26464"/>
  <c r="A34" i="26464"/>
  <c r="B34" i="26464"/>
  <c r="C34" i="26464"/>
  <c r="E34" i="26464"/>
  <c r="F34" i="26464"/>
  <c r="G34" i="26464"/>
  <c r="H34" i="26464"/>
  <c r="I34" i="26464"/>
  <c r="J34" i="26464"/>
  <c r="K34" i="26464"/>
  <c r="L34" i="26464"/>
  <c r="M34" i="26464"/>
  <c r="N34" i="26464"/>
  <c r="O34" i="26464"/>
  <c r="P34" i="26464"/>
  <c r="Q34" i="26464"/>
  <c r="R34" i="26464"/>
  <c r="S34" i="26464"/>
  <c r="T34" i="26464"/>
  <c r="U34" i="26464"/>
  <c r="V34" i="26464"/>
  <c r="W34" i="26464"/>
  <c r="X34" i="26464"/>
  <c r="Y34" i="26464"/>
  <c r="Z34" i="26464"/>
  <c r="AA34" i="26464"/>
  <c r="AB34" i="26464"/>
  <c r="AC34" i="26464"/>
  <c r="AD34" i="26464"/>
  <c r="AE34" i="26464"/>
  <c r="AF34" i="26464"/>
  <c r="AG34" i="26464"/>
  <c r="AH34" i="26464"/>
  <c r="AI34" i="26464"/>
  <c r="AJ34" i="26464"/>
  <c r="AK34" i="26464"/>
  <c r="AL34" i="26464"/>
  <c r="AM34" i="26464"/>
  <c r="AN34" i="26464"/>
  <c r="AO34" i="26464"/>
  <c r="AP34" i="26464"/>
  <c r="AQ34" i="26464"/>
  <c r="AR34" i="26464"/>
  <c r="AS34" i="26464"/>
  <c r="AT34" i="26464"/>
  <c r="AU34" i="26464"/>
  <c r="AV34" i="26464"/>
  <c r="AW34" i="26464"/>
  <c r="BD34" i="26464"/>
  <c r="BE34" i="26464"/>
  <c r="BF34" i="26464"/>
  <c r="BG34" i="26464"/>
  <c r="BH34" i="26464"/>
  <c r="BI34" i="26464"/>
  <c r="BJ34" i="26464"/>
  <c r="BK34" i="26464"/>
  <c r="BL34" i="26464"/>
  <c r="BM34" i="26464"/>
  <c r="BN34" i="26464"/>
  <c r="BO34" i="26464"/>
  <c r="BP34" i="26464"/>
  <c r="BQ34" i="26464"/>
  <c r="BR34" i="26464"/>
  <c r="BS34" i="26464"/>
  <c r="BT34" i="26464"/>
  <c r="BU34" i="26464"/>
  <c r="BV34" i="26464"/>
  <c r="BW34" i="26464"/>
  <c r="BX34" i="26464"/>
  <c r="CG34" i="26464"/>
  <c r="CH34" i="26464"/>
  <c r="CI34" i="26464"/>
  <c r="CJ34" i="26464"/>
  <c r="CK34" i="26464"/>
  <c r="CL34" i="26464"/>
  <c r="CM34" i="26464"/>
  <c r="CP34" i="26464"/>
  <c r="CQ34" i="26464"/>
  <c r="CR34" i="26464"/>
  <c r="CS34" i="26464"/>
  <c r="CT34" i="26464"/>
  <c r="CU34" i="26464"/>
  <c r="CV34" i="26464"/>
  <c r="CW34" i="26464"/>
  <c r="CX34" i="26464"/>
  <c r="CY34" i="26464"/>
  <c r="CZ34" i="26464"/>
  <c r="DA34" i="26464"/>
  <c r="DB34" i="26464"/>
  <c r="DC34" i="26464"/>
  <c r="DD34" i="26464"/>
  <c r="DE34" i="26464"/>
  <c r="DF34" i="26464"/>
  <c r="DI34" i="26464"/>
  <c r="DJ34" i="26464"/>
  <c r="DK34" i="26464"/>
  <c r="DL34" i="26464"/>
  <c r="DO34" i="26464"/>
  <c r="DP34" i="26464"/>
  <c r="DQ34" i="26464"/>
  <c r="DR34" i="26464"/>
  <c r="DS34" i="26464"/>
  <c r="DT34" i="26464"/>
  <c r="DW34" i="26464"/>
  <c r="DX34" i="26464"/>
  <c r="EC34" i="26464"/>
  <c r="ED34" i="26464"/>
  <c r="EE34" i="26464"/>
  <c r="EJ34" i="26464"/>
  <c r="EK34" i="26464"/>
  <c r="EL34" i="26464"/>
  <c r="EM34" i="26464"/>
  <c r="EN34" i="26464"/>
  <c r="EO34" i="26464"/>
  <c r="EX34" i="26464"/>
  <c r="EY34" i="26464"/>
  <c r="EZ34" i="26464"/>
  <c r="A35" i="26464"/>
  <c r="B35" i="26464"/>
  <c r="C35" i="26464"/>
  <c r="E35" i="26464"/>
  <c r="F35" i="26464"/>
  <c r="G35" i="26464"/>
  <c r="H35" i="26464"/>
  <c r="I35" i="26464"/>
  <c r="J35" i="26464"/>
  <c r="K35" i="26464"/>
  <c r="L35" i="26464"/>
  <c r="M35" i="26464"/>
  <c r="N35" i="26464"/>
  <c r="O35" i="26464"/>
  <c r="P35" i="26464"/>
  <c r="Q35" i="26464"/>
  <c r="R35" i="26464"/>
  <c r="S35" i="26464"/>
  <c r="T35" i="26464"/>
  <c r="U35" i="26464"/>
  <c r="V35" i="26464"/>
  <c r="W35" i="26464"/>
  <c r="X35" i="26464"/>
  <c r="Y35" i="26464"/>
  <c r="Z35" i="26464"/>
  <c r="AA35" i="26464"/>
  <c r="AB35" i="26464"/>
  <c r="AC35" i="26464"/>
  <c r="AD35" i="26464"/>
  <c r="AE35" i="26464"/>
  <c r="AF35" i="26464"/>
  <c r="AG35" i="26464"/>
  <c r="AH35" i="26464"/>
  <c r="AI35" i="26464"/>
  <c r="AJ35" i="26464"/>
  <c r="AK35" i="26464"/>
  <c r="AL35" i="26464"/>
  <c r="AM35" i="26464"/>
  <c r="AN35" i="26464"/>
  <c r="AO35" i="26464"/>
  <c r="AP35" i="26464"/>
  <c r="AQ35" i="26464"/>
  <c r="AR35" i="26464"/>
  <c r="AS35" i="26464"/>
  <c r="AT35" i="26464"/>
  <c r="AU35" i="26464"/>
  <c r="AV35" i="26464"/>
  <c r="AW35" i="26464"/>
  <c r="BD35" i="26464"/>
  <c r="BE35" i="26464"/>
  <c r="BF35" i="26464"/>
  <c r="BG35" i="26464"/>
  <c r="BH35" i="26464"/>
  <c r="BI35" i="26464"/>
  <c r="BJ35" i="26464"/>
  <c r="BK35" i="26464"/>
  <c r="BL35" i="26464"/>
  <c r="BM35" i="26464"/>
  <c r="BN35" i="26464"/>
  <c r="BO35" i="26464"/>
  <c r="BP35" i="26464"/>
  <c r="BQ35" i="26464"/>
  <c r="BR35" i="26464"/>
  <c r="BS35" i="26464"/>
  <c r="BT35" i="26464"/>
  <c r="BU35" i="26464"/>
  <c r="BV35" i="26464"/>
  <c r="BW35" i="26464"/>
  <c r="BX35" i="26464"/>
  <c r="BY35" i="26464"/>
  <c r="BZ35" i="26464"/>
  <c r="CG35" i="26464"/>
  <c r="CH35" i="26464"/>
  <c r="CI35" i="26464"/>
  <c r="CJ35" i="26464"/>
  <c r="CK35" i="26464"/>
  <c r="CL35" i="26464"/>
  <c r="CM35" i="26464"/>
  <c r="CP35" i="26464"/>
  <c r="CQ35" i="26464"/>
  <c r="CR35" i="26464"/>
  <c r="CS35" i="26464"/>
  <c r="CT35" i="26464"/>
  <c r="CU35" i="26464"/>
  <c r="CV35" i="26464"/>
  <c r="CW35" i="26464"/>
  <c r="CX35" i="26464"/>
  <c r="CY35" i="26464"/>
  <c r="CZ35" i="26464"/>
  <c r="DA35" i="26464"/>
  <c r="DB35" i="26464"/>
  <c r="DC35" i="26464"/>
  <c r="DD35" i="26464"/>
  <c r="DE35" i="26464"/>
  <c r="DF35" i="26464"/>
  <c r="DI35" i="26464"/>
  <c r="DJ35" i="26464"/>
  <c r="DK35" i="26464"/>
  <c r="DL35" i="26464"/>
  <c r="DO35" i="26464"/>
  <c r="DP35" i="26464"/>
  <c r="DQ35" i="26464"/>
  <c r="DR35" i="26464"/>
  <c r="DS35" i="26464"/>
  <c r="DT35" i="26464"/>
  <c r="DW35" i="26464"/>
  <c r="DX35" i="26464"/>
  <c r="EC35" i="26464"/>
  <c r="ED35" i="26464"/>
  <c r="EE35" i="26464"/>
  <c r="EJ35" i="26464"/>
  <c r="EK35" i="26464"/>
  <c r="EL35" i="26464"/>
  <c r="EM35" i="26464"/>
  <c r="EN35" i="26464"/>
  <c r="EO35" i="26464"/>
  <c r="EX35" i="26464"/>
  <c r="EY35" i="26464"/>
  <c r="EZ35" i="26464"/>
  <c r="A36" i="26464"/>
  <c r="B36" i="26464"/>
  <c r="C36" i="26464"/>
  <c r="E36" i="26464"/>
  <c r="F36" i="26464"/>
  <c r="G36" i="26464"/>
  <c r="H36" i="26464"/>
  <c r="I36" i="26464"/>
  <c r="J36" i="26464"/>
  <c r="K36" i="26464"/>
  <c r="L36" i="26464"/>
  <c r="M36" i="26464"/>
  <c r="N36" i="26464"/>
  <c r="O36" i="26464"/>
  <c r="P36" i="26464"/>
  <c r="Q36" i="26464"/>
  <c r="R36" i="26464"/>
  <c r="S36" i="26464"/>
  <c r="T36" i="26464"/>
  <c r="U36" i="26464"/>
  <c r="V36" i="26464"/>
  <c r="W36" i="26464"/>
  <c r="X36" i="26464"/>
  <c r="Y36" i="26464"/>
  <c r="Z36" i="26464"/>
  <c r="AA36" i="26464"/>
  <c r="AB36" i="26464"/>
  <c r="AC36" i="26464"/>
  <c r="AD36" i="26464"/>
  <c r="AE36" i="26464"/>
  <c r="AF36" i="26464"/>
  <c r="AG36" i="26464"/>
  <c r="AH36" i="26464"/>
  <c r="AI36" i="26464"/>
  <c r="AJ36" i="26464"/>
  <c r="AK36" i="26464"/>
  <c r="AL36" i="26464"/>
  <c r="AM36" i="26464"/>
  <c r="AN36" i="26464"/>
  <c r="AO36" i="26464"/>
  <c r="AP36" i="26464"/>
  <c r="AQ36" i="26464"/>
  <c r="AR36" i="26464"/>
  <c r="AS36" i="26464"/>
  <c r="AT36" i="26464"/>
  <c r="AU36" i="26464"/>
  <c r="AV36" i="26464"/>
  <c r="AW36" i="26464"/>
  <c r="BD36" i="26464"/>
  <c r="BE36" i="26464"/>
  <c r="BF36" i="26464"/>
  <c r="BG36" i="26464"/>
  <c r="BH36" i="26464"/>
  <c r="BI36" i="26464"/>
  <c r="BJ36" i="26464"/>
  <c r="BK36" i="26464"/>
  <c r="BL36" i="26464"/>
  <c r="BM36" i="26464"/>
  <c r="BN36" i="26464"/>
  <c r="BO36" i="26464"/>
  <c r="BP36" i="26464"/>
  <c r="BQ36" i="26464"/>
  <c r="BR36" i="26464"/>
  <c r="BS36" i="26464"/>
  <c r="BT36" i="26464"/>
  <c r="BU36" i="26464"/>
  <c r="BV36" i="26464"/>
  <c r="BW36" i="26464"/>
  <c r="BX36" i="26464"/>
  <c r="BY36" i="26464"/>
  <c r="BZ36" i="26464"/>
  <c r="CG36" i="26464"/>
  <c r="CH36" i="26464"/>
  <c r="CI36" i="26464"/>
  <c r="CJ36" i="26464"/>
  <c r="CK36" i="26464"/>
  <c r="CL36" i="26464"/>
  <c r="CM36" i="26464"/>
  <c r="CP36" i="26464"/>
  <c r="CQ36" i="26464"/>
  <c r="CR36" i="26464"/>
  <c r="CS36" i="26464"/>
  <c r="CT36" i="26464"/>
  <c r="CU36" i="26464"/>
  <c r="CV36" i="26464"/>
  <c r="CW36" i="26464"/>
  <c r="CX36" i="26464"/>
  <c r="CY36" i="26464"/>
  <c r="CZ36" i="26464"/>
  <c r="DA36" i="26464"/>
  <c r="DB36" i="26464"/>
  <c r="DC36" i="26464"/>
  <c r="DD36" i="26464"/>
  <c r="DE36" i="26464"/>
  <c r="DF36" i="26464"/>
  <c r="DI36" i="26464"/>
  <c r="DJ36" i="26464"/>
  <c r="DK36" i="26464"/>
  <c r="DL36" i="26464"/>
  <c r="DO36" i="26464"/>
  <c r="DP36" i="26464"/>
  <c r="DQ36" i="26464"/>
  <c r="DR36" i="26464"/>
  <c r="DS36" i="26464"/>
  <c r="DT36" i="26464"/>
  <c r="DW36" i="26464"/>
  <c r="DX36" i="26464"/>
  <c r="EC36" i="26464"/>
  <c r="ED36" i="26464"/>
  <c r="EE36" i="26464"/>
  <c r="EJ36" i="26464"/>
  <c r="EK36" i="26464"/>
  <c r="EL36" i="26464"/>
  <c r="EM36" i="26464"/>
  <c r="EN36" i="26464"/>
  <c r="EO36" i="26464"/>
  <c r="EX36" i="26464"/>
  <c r="EY36" i="26464"/>
  <c r="EZ36" i="26464"/>
  <c r="A37" i="26464"/>
  <c r="B37" i="26464"/>
  <c r="C37" i="26464"/>
  <c r="E37" i="26464"/>
  <c r="F37" i="26464"/>
  <c r="G37" i="26464"/>
  <c r="H37" i="26464"/>
  <c r="I37" i="26464"/>
  <c r="J37" i="26464"/>
  <c r="K37" i="26464"/>
  <c r="L37" i="26464"/>
  <c r="M37" i="26464"/>
  <c r="N37" i="26464"/>
  <c r="O37" i="26464"/>
  <c r="P37" i="26464"/>
  <c r="Q37" i="26464"/>
  <c r="R37" i="26464"/>
  <c r="S37" i="26464"/>
  <c r="T37" i="26464"/>
  <c r="U37" i="26464"/>
  <c r="V37" i="26464"/>
  <c r="W37" i="26464"/>
  <c r="X37" i="26464"/>
  <c r="Y37" i="26464"/>
  <c r="Z37" i="26464"/>
  <c r="AA37" i="26464"/>
  <c r="AB37" i="26464"/>
  <c r="AC37" i="26464"/>
  <c r="AD37" i="26464"/>
  <c r="AE37" i="26464"/>
  <c r="AF37" i="26464"/>
  <c r="AG37" i="26464"/>
  <c r="AH37" i="26464"/>
  <c r="AI37" i="26464"/>
  <c r="AJ37" i="26464"/>
  <c r="AK37" i="26464"/>
  <c r="AL37" i="26464"/>
  <c r="AM37" i="26464"/>
  <c r="AN37" i="26464"/>
  <c r="AO37" i="26464"/>
  <c r="AP37" i="26464"/>
  <c r="AQ37" i="26464"/>
  <c r="AR37" i="26464"/>
  <c r="AS37" i="26464"/>
  <c r="AT37" i="26464"/>
  <c r="AU37" i="26464"/>
  <c r="AV37" i="26464"/>
  <c r="AW37" i="26464"/>
  <c r="AX37" i="26464"/>
  <c r="AY37" i="26464"/>
  <c r="AZ37" i="26464"/>
  <c r="BA37" i="26464"/>
  <c r="BD37" i="26464"/>
  <c r="BE37" i="26464"/>
  <c r="BF37" i="26464"/>
  <c r="BG37" i="26464"/>
  <c r="BH37" i="26464"/>
  <c r="BI37" i="26464"/>
  <c r="BJ37" i="26464"/>
  <c r="BK37" i="26464"/>
  <c r="BL37" i="26464"/>
  <c r="BM37" i="26464"/>
  <c r="BN37" i="26464"/>
  <c r="BO37" i="26464"/>
  <c r="BP37" i="26464"/>
  <c r="BQ37" i="26464"/>
  <c r="BR37" i="26464"/>
  <c r="BS37" i="26464"/>
  <c r="BT37" i="26464"/>
  <c r="BU37" i="26464"/>
  <c r="BV37" i="26464"/>
  <c r="BW37" i="26464"/>
  <c r="BX37" i="26464"/>
  <c r="BY37" i="26464"/>
  <c r="BZ37" i="26464"/>
  <c r="CG37" i="26464"/>
  <c r="CH37" i="26464"/>
  <c r="CI37" i="26464"/>
  <c r="CJ37" i="26464"/>
  <c r="CK37" i="26464"/>
  <c r="CL37" i="26464"/>
  <c r="CM37" i="26464"/>
  <c r="CP37" i="26464"/>
  <c r="CQ37" i="26464"/>
  <c r="CR37" i="26464"/>
  <c r="CS37" i="26464"/>
  <c r="CT37" i="26464"/>
  <c r="CU37" i="26464"/>
  <c r="CV37" i="26464"/>
  <c r="CW37" i="26464"/>
  <c r="CX37" i="26464"/>
  <c r="CY37" i="26464"/>
  <c r="CZ37" i="26464"/>
  <c r="DA37" i="26464"/>
  <c r="DB37" i="26464"/>
  <c r="DC37" i="26464"/>
  <c r="DD37" i="26464"/>
  <c r="DE37" i="26464"/>
  <c r="DF37" i="26464"/>
  <c r="DI37" i="26464"/>
  <c r="DJ37" i="26464"/>
  <c r="DK37" i="26464"/>
  <c r="DL37" i="26464"/>
  <c r="DO37" i="26464"/>
  <c r="DP37" i="26464"/>
  <c r="DQ37" i="26464"/>
  <c r="DR37" i="26464"/>
  <c r="DS37" i="26464"/>
  <c r="DT37" i="26464"/>
  <c r="DW37" i="26464"/>
  <c r="DX37" i="26464"/>
  <c r="EC37" i="26464"/>
  <c r="ED37" i="26464"/>
  <c r="EE37" i="26464"/>
  <c r="EJ37" i="26464"/>
  <c r="EK37" i="26464"/>
  <c r="EL37" i="26464"/>
  <c r="EM37" i="26464"/>
  <c r="EN37" i="26464"/>
  <c r="EO37" i="26464"/>
  <c r="ER37" i="26464"/>
  <c r="ES37" i="26464"/>
  <c r="EX37" i="26464"/>
  <c r="EY37" i="26464"/>
  <c r="EZ37" i="26464"/>
  <c r="A38" i="26464"/>
  <c r="B38" i="26464"/>
  <c r="C38" i="26464"/>
  <c r="E38" i="26464"/>
  <c r="F38" i="26464"/>
  <c r="G38" i="26464"/>
  <c r="H38" i="26464"/>
  <c r="I38" i="26464"/>
  <c r="J38" i="26464"/>
  <c r="K38" i="26464"/>
  <c r="L38" i="26464"/>
  <c r="M38" i="26464"/>
  <c r="N38" i="26464"/>
  <c r="O38" i="26464"/>
  <c r="P38" i="26464"/>
  <c r="Q38" i="26464"/>
  <c r="R38" i="26464"/>
  <c r="S38" i="26464"/>
  <c r="T38" i="26464"/>
  <c r="U38" i="26464"/>
  <c r="V38" i="26464"/>
  <c r="W38" i="26464"/>
  <c r="X38" i="26464"/>
  <c r="Y38" i="26464"/>
  <c r="Z38" i="26464"/>
  <c r="AA38" i="26464"/>
  <c r="AB38" i="26464"/>
  <c r="AC38" i="26464"/>
  <c r="AD38" i="26464"/>
  <c r="AE38" i="26464"/>
  <c r="AF38" i="26464"/>
  <c r="AG38" i="26464"/>
  <c r="AH38" i="26464"/>
  <c r="AI38" i="26464"/>
  <c r="AJ38" i="26464"/>
  <c r="AK38" i="26464"/>
  <c r="AL38" i="26464"/>
  <c r="AM38" i="26464"/>
  <c r="AN38" i="26464"/>
  <c r="AO38" i="26464"/>
  <c r="AP38" i="26464"/>
  <c r="AQ38" i="26464"/>
  <c r="AR38" i="26464"/>
  <c r="AS38" i="26464"/>
  <c r="AT38" i="26464"/>
  <c r="AU38" i="26464"/>
  <c r="AV38" i="26464"/>
  <c r="AW38" i="26464"/>
  <c r="AX38" i="26464"/>
  <c r="AY38" i="26464"/>
  <c r="AZ38" i="26464"/>
  <c r="BA38" i="26464"/>
  <c r="BD38" i="26464"/>
  <c r="BE38" i="26464"/>
  <c r="BF38" i="26464"/>
  <c r="BG38" i="26464"/>
  <c r="BH38" i="26464"/>
  <c r="BI38" i="26464"/>
  <c r="BJ38" i="26464"/>
  <c r="BK38" i="26464"/>
  <c r="BL38" i="26464"/>
  <c r="BM38" i="26464"/>
  <c r="BN38" i="26464"/>
  <c r="BO38" i="26464"/>
  <c r="BP38" i="26464"/>
  <c r="BQ38" i="26464"/>
  <c r="BR38" i="26464"/>
  <c r="BS38" i="26464"/>
  <c r="BT38" i="26464"/>
  <c r="BU38" i="26464"/>
  <c r="BV38" i="26464"/>
  <c r="BW38" i="26464"/>
  <c r="BX38" i="26464"/>
  <c r="BY38" i="26464"/>
  <c r="BZ38" i="26464"/>
  <c r="CG38" i="26464"/>
  <c r="CH38" i="26464"/>
  <c r="CI38" i="26464"/>
  <c r="CJ38" i="26464"/>
  <c r="CK38" i="26464"/>
  <c r="CL38" i="26464"/>
  <c r="CM38" i="26464"/>
  <c r="CP38" i="26464"/>
  <c r="CQ38" i="26464"/>
  <c r="CR38" i="26464"/>
  <c r="CS38" i="26464"/>
  <c r="CT38" i="26464"/>
  <c r="CU38" i="26464"/>
  <c r="CV38" i="26464"/>
  <c r="CW38" i="26464"/>
  <c r="CX38" i="26464"/>
  <c r="CY38" i="26464"/>
  <c r="CZ38" i="26464"/>
  <c r="DA38" i="26464"/>
  <c r="DB38" i="26464"/>
  <c r="DC38" i="26464"/>
  <c r="DD38" i="26464"/>
  <c r="DE38" i="26464"/>
  <c r="DF38" i="26464"/>
  <c r="DI38" i="26464"/>
  <c r="DJ38" i="26464"/>
  <c r="DK38" i="26464"/>
  <c r="DL38" i="26464"/>
  <c r="DO38" i="26464"/>
  <c r="DP38" i="26464"/>
  <c r="DQ38" i="26464"/>
  <c r="DR38" i="26464"/>
  <c r="DS38" i="26464"/>
  <c r="DT38" i="26464"/>
  <c r="DW38" i="26464"/>
  <c r="DX38" i="26464"/>
  <c r="EC38" i="26464"/>
  <c r="ED38" i="26464"/>
  <c r="EE38" i="26464"/>
  <c r="EJ38" i="26464"/>
  <c r="EK38" i="26464"/>
  <c r="EL38" i="26464"/>
  <c r="EM38" i="26464"/>
  <c r="EN38" i="26464"/>
  <c r="EO38" i="26464"/>
  <c r="ER38" i="26464"/>
  <c r="ES38" i="26464"/>
  <c r="EX38" i="26464"/>
  <c r="EY38" i="26464"/>
  <c r="EZ38" i="26464"/>
  <c r="A39" i="26464"/>
  <c r="B39" i="26464"/>
  <c r="C39" i="26464"/>
  <c r="E39" i="26464"/>
  <c r="F39" i="26464"/>
  <c r="G39" i="26464"/>
  <c r="H39" i="26464"/>
  <c r="I39" i="26464"/>
  <c r="J39" i="26464"/>
  <c r="K39" i="26464"/>
  <c r="L39" i="26464"/>
  <c r="M39" i="26464"/>
  <c r="N39" i="26464"/>
  <c r="O39" i="26464"/>
  <c r="P39" i="26464"/>
  <c r="Q39" i="26464"/>
  <c r="R39" i="26464"/>
  <c r="S39" i="26464"/>
  <c r="T39" i="26464"/>
  <c r="U39" i="26464"/>
  <c r="V39" i="26464"/>
  <c r="W39" i="26464"/>
  <c r="X39" i="26464"/>
  <c r="Y39" i="26464"/>
  <c r="Z39" i="26464"/>
  <c r="AA39" i="26464"/>
  <c r="AB39" i="26464"/>
  <c r="AC39" i="26464"/>
  <c r="AD39" i="26464"/>
  <c r="AE39" i="26464"/>
  <c r="AF39" i="26464"/>
  <c r="AG39" i="26464"/>
  <c r="AH39" i="26464"/>
  <c r="AI39" i="26464"/>
  <c r="AJ39" i="26464"/>
  <c r="AK39" i="26464"/>
  <c r="AL39" i="26464"/>
  <c r="AM39" i="26464"/>
  <c r="AN39" i="26464"/>
  <c r="AO39" i="26464"/>
  <c r="AP39" i="26464"/>
  <c r="AQ39" i="26464"/>
  <c r="AR39" i="26464"/>
  <c r="AS39" i="26464"/>
  <c r="AT39" i="26464"/>
  <c r="AU39" i="26464"/>
  <c r="AV39" i="26464"/>
  <c r="AW39" i="26464"/>
  <c r="AX39" i="26464"/>
  <c r="AY39" i="26464"/>
  <c r="AZ39" i="26464"/>
  <c r="BA39" i="26464"/>
  <c r="BD39" i="26464"/>
  <c r="BE39" i="26464"/>
  <c r="BF39" i="26464"/>
  <c r="BG39" i="26464"/>
  <c r="BH39" i="26464"/>
  <c r="BI39" i="26464"/>
  <c r="BJ39" i="26464"/>
  <c r="BK39" i="26464"/>
  <c r="BL39" i="26464"/>
  <c r="BM39" i="26464"/>
  <c r="BN39" i="26464"/>
  <c r="BO39" i="26464"/>
  <c r="BP39" i="26464"/>
  <c r="BQ39" i="26464"/>
  <c r="BR39" i="26464"/>
  <c r="BS39" i="26464"/>
  <c r="BT39" i="26464"/>
  <c r="BU39" i="26464"/>
  <c r="BV39" i="26464"/>
  <c r="BW39" i="26464"/>
  <c r="BX39" i="26464"/>
  <c r="BY39" i="26464"/>
  <c r="BZ39" i="26464"/>
  <c r="CG39" i="26464"/>
  <c r="CH39" i="26464"/>
  <c r="CI39" i="26464"/>
  <c r="CJ39" i="26464"/>
  <c r="CK39" i="26464"/>
  <c r="CL39" i="26464"/>
  <c r="CM39" i="26464"/>
  <c r="CP39" i="26464"/>
  <c r="CQ39" i="26464"/>
  <c r="CR39" i="26464"/>
  <c r="CS39" i="26464"/>
  <c r="CT39" i="26464"/>
  <c r="CU39" i="26464"/>
  <c r="CV39" i="26464"/>
  <c r="CW39" i="26464"/>
  <c r="CX39" i="26464"/>
  <c r="CY39" i="26464"/>
  <c r="CZ39" i="26464"/>
  <c r="DA39" i="26464"/>
  <c r="DB39" i="26464"/>
  <c r="DC39" i="26464"/>
  <c r="DD39" i="26464"/>
  <c r="DE39" i="26464"/>
  <c r="DF39" i="26464"/>
  <c r="DG39" i="26464"/>
  <c r="DH39" i="26464"/>
  <c r="DI39" i="26464"/>
  <c r="DJ39" i="26464"/>
  <c r="DK39" i="26464"/>
  <c r="DL39" i="26464"/>
  <c r="DO39" i="26464"/>
  <c r="DP39" i="26464"/>
  <c r="DQ39" i="26464"/>
  <c r="DR39" i="26464"/>
  <c r="DS39" i="26464"/>
  <c r="DT39" i="26464"/>
  <c r="DW39" i="26464"/>
  <c r="DX39" i="26464"/>
  <c r="EC39" i="26464"/>
  <c r="ED39" i="26464"/>
  <c r="EE39" i="26464"/>
  <c r="EJ39" i="26464"/>
  <c r="EK39" i="26464"/>
  <c r="EL39" i="26464"/>
  <c r="EM39" i="26464"/>
  <c r="EN39" i="26464"/>
  <c r="EO39" i="26464"/>
  <c r="ER39" i="26464"/>
  <c r="ES39" i="26464"/>
  <c r="EX39" i="26464"/>
  <c r="EY39" i="26464"/>
  <c r="EZ39" i="26464"/>
  <c r="A40" i="26464"/>
  <c r="B40" i="26464"/>
  <c r="C40" i="26464"/>
  <c r="E40" i="26464"/>
  <c r="F40" i="26464"/>
  <c r="G40" i="26464"/>
  <c r="H40" i="26464"/>
  <c r="I40" i="26464"/>
  <c r="J40" i="26464"/>
  <c r="K40" i="26464"/>
  <c r="L40" i="26464"/>
  <c r="M40" i="26464"/>
  <c r="N40" i="26464"/>
  <c r="O40" i="26464"/>
  <c r="P40" i="26464"/>
  <c r="Q40" i="26464"/>
  <c r="R40" i="26464"/>
  <c r="S40" i="26464"/>
  <c r="T40" i="26464"/>
  <c r="U40" i="26464"/>
  <c r="V40" i="26464"/>
  <c r="W40" i="26464"/>
  <c r="X40" i="26464"/>
  <c r="Y40" i="26464"/>
  <c r="Z40" i="26464"/>
  <c r="AA40" i="26464"/>
  <c r="AB40" i="26464"/>
  <c r="AC40" i="26464"/>
  <c r="AD40" i="26464"/>
  <c r="AE40" i="26464"/>
  <c r="AF40" i="26464"/>
  <c r="AG40" i="26464"/>
  <c r="AH40" i="26464"/>
  <c r="AI40" i="26464"/>
  <c r="AJ40" i="26464"/>
  <c r="AK40" i="26464"/>
  <c r="AL40" i="26464"/>
  <c r="AM40" i="26464"/>
  <c r="AN40" i="26464"/>
  <c r="AO40" i="26464"/>
  <c r="AP40" i="26464"/>
  <c r="AQ40" i="26464"/>
  <c r="AR40" i="26464"/>
  <c r="AS40" i="26464"/>
  <c r="AT40" i="26464"/>
  <c r="AU40" i="26464"/>
  <c r="AV40" i="26464"/>
  <c r="AW40" i="26464"/>
  <c r="AX40" i="26464"/>
  <c r="AY40" i="26464"/>
  <c r="AZ40" i="26464"/>
  <c r="BA40" i="26464"/>
  <c r="BD40" i="26464"/>
  <c r="BE40" i="26464"/>
  <c r="BF40" i="26464"/>
  <c r="BG40" i="26464"/>
  <c r="BH40" i="26464"/>
  <c r="BI40" i="26464"/>
  <c r="BJ40" i="26464"/>
  <c r="BK40" i="26464"/>
  <c r="BL40" i="26464"/>
  <c r="BM40" i="26464"/>
  <c r="BN40" i="26464"/>
  <c r="BO40" i="26464"/>
  <c r="BP40" i="26464"/>
  <c r="BQ40" i="26464"/>
  <c r="BR40" i="26464"/>
  <c r="BS40" i="26464"/>
  <c r="BT40" i="26464"/>
  <c r="BU40" i="26464"/>
  <c r="BV40" i="26464"/>
  <c r="BW40" i="26464"/>
  <c r="BX40" i="26464"/>
  <c r="BY40" i="26464"/>
  <c r="BZ40" i="26464"/>
  <c r="CA40" i="26464"/>
  <c r="CB40" i="26464"/>
  <c r="CG40" i="26464"/>
  <c r="CH40" i="26464"/>
  <c r="CI40" i="26464"/>
  <c r="CJ40" i="26464"/>
  <c r="CK40" i="26464"/>
  <c r="CL40" i="26464"/>
  <c r="CM40" i="26464"/>
  <c r="CP40" i="26464"/>
  <c r="CQ40" i="26464"/>
  <c r="CR40" i="26464"/>
  <c r="CS40" i="26464"/>
  <c r="CT40" i="26464"/>
  <c r="CU40" i="26464"/>
  <c r="CV40" i="26464"/>
  <c r="CW40" i="26464"/>
  <c r="CX40" i="26464"/>
  <c r="CY40" i="26464"/>
  <c r="CZ40" i="26464"/>
  <c r="DA40" i="26464"/>
  <c r="DB40" i="26464"/>
  <c r="DC40" i="26464"/>
  <c r="DD40" i="26464"/>
  <c r="DE40" i="26464"/>
  <c r="DF40" i="26464"/>
  <c r="DG40" i="26464"/>
  <c r="DH40" i="26464"/>
  <c r="DI40" i="26464"/>
  <c r="DJ40" i="26464"/>
  <c r="DK40" i="26464"/>
  <c r="DL40" i="26464"/>
  <c r="DO40" i="26464"/>
  <c r="DP40" i="26464"/>
  <c r="DQ40" i="26464"/>
  <c r="DR40" i="26464"/>
  <c r="DS40" i="26464"/>
  <c r="DT40" i="26464"/>
  <c r="DW40" i="26464"/>
  <c r="DX40" i="26464"/>
  <c r="EC40" i="26464"/>
  <c r="ED40" i="26464"/>
  <c r="EE40" i="26464"/>
  <c r="EJ40" i="26464"/>
  <c r="EK40" i="26464"/>
  <c r="EL40" i="26464"/>
  <c r="EM40" i="26464"/>
  <c r="EN40" i="26464"/>
  <c r="EO40" i="26464"/>
  <c r="ER40" i="26464"/>
  <c r="ES40" i="26464"/>
  <c r="EX40" i="26464"/>
  <c r="EY40" i="26464"/>
  <c r="EZ40" i="26464"/>
  <c r="A41" i="26464"/>
  <c r="B41" i="26464"/>
  <c r="C41" i="26464"/>
  <c r="E41" i="26464"/>
  <c r="F41" i="26464"/>
  <c r="G41" i="26464"/>
  <c r="H41" i="26464"/>
  <c r="I41" i="26464"/>
  <c r="J41" i="26464"/>
  <c r="K41" i="26464"/>
  <c r="L41" i="26464"/>
  <c r="M41" i="26464"/>
  <c r="N41" i="26464"/>
  <c r="O41" i="26464"/>
  <c r="P41" i="26464"/>
  <c r="Q41" i="26464"/>
  <c r="R41" i="26464"/>
  <c r="S41" i="26464"/>
  <c r="T41" i="26464"/>
  <c r="U41" i="26464"/>
  <c r="V41" i="26464"/>
  <c r="W41" i="26464"/>
  <c r="X41" i="26464"/>
  <c r="Y41" i="26464"/>
  <c r="Z41" i="26464"/>
  <c r="AA41" i="26464"/>
  <c r="AB41" i="26464"/>
  <c r="AC41" i="26464"/>
  <c r="AD41" i="26464"/>
  <c r="AE41" i="26464"/>
  <c r="AF41" i="26464"/>
  <c r="AG41" i="26464"/>
  <c r="AH41" i="26464"/>
  <c r="AI41" i="26464"/>
  <c r="AJ41" i="26464"/>
  <c r="AK41" i="26464"/>
  <c r="AL41" i="26464"/>
  <c r="AM41" i="26464"/>
  <c r="AN41" i="26464"/>
  <c r="AO41" i="26464"/>
  <c r="AP41" i="26464"/>
  <c r="AQ41" i="26464"/>
  <c r="AR41" i="26464"/>
  <c r="AS41" i="26464"/>
  <c r="AT41" i="26464"/>
  <c r="AU41" i="26464"/>
  <c r="AV41" i="26464"/>
  <c r="AW41" i="26464"/>
  <c r="AX41" i="26464"/>
  <c r="AY41" i="26464"/>
  <c r="AZ41" i="26464"/>
  <c r="BA41" i="26464"/>
  <c r="BD41" i="26464"/>
  <c r="BE41" i="26464"/>
  <c r="BF41" i="26464"/>
  <c r="BG41" i="26464"/>
  <c r="BH41" i="26464"/>
  <c r="BI41" i="26464"/>
  <c r="BJ41" i="26464"/>
  <c r="BK41" i="26464"/>
  <c r="BL41" i="26464"/>
  <c r="BM41" i="26464"/>
  <c r="BN41" i="26464"/>
  <c r="BO41" i="26464"/>
  <c r="BP41" i="26464"/>
  <c r="BQ41" i="26464"/>
  <c r="BR41" i="26464"/>
  <c r="BS41" i="26464"/>
  <c r="BT41" i="26464"/>
  <c r="BU41" i="26464"/>
  <c r="BV41" i="26464"/>
  <c r="BW41" i="26464"/>
  <c r="BX41" i="26464"/>
  <c r="BY41" i="26464"/>
  <c r="BZ41" i="26464"/>
  <c r="CA41" i="26464"/>
  <c r="CB41" i="26464"/>
  <c r="CG41" i="26464"/>
  <c r="CH41" i="26464"/>
  <c r="CI41" i="26464"/>
  <c r="CJ41" i="26464"/>
  <c r="CK41" i="26464"/>
  <c r="CL41" i="26464"/>
  <c r="CM41" i="26464"/>
  <c r="CP41" i="26464"/>
  <c r="CQ41" i="26464"/>
  <c r="CR41" i="26464"/>
  <c r="CS41" i="26464"/>
  <c r="CT41" i="26464"/>
  <c r="CU41" i="26464"/>
  <c r="CV41" i="26464"/>
  <c r="CW41" i="26464"/>
  <c r="CX41" i="26464"/>
  <c r="CY41" i="26464"/>
  <c r="CZ41" i="26464"/>
  <c r="DA41" i="26464"/>
  <c r="DB41" i="26464"/>
  <c r="DC41" i="26464"/>
  <c r="DD41" i="26464"/>
  <c r="DE41" i="26464"/>
  <c r="DF41" i="26464"/>
  <c r="DG41" i="26464"/>
  <c r="DH41" i="26464"/>
  <c r="DI41" i="26464"/>
  <c r="DJ41" i="26464"/>
  <c r="DK41" i="26464"/>
  <c r="DL41" i="26464"/>
  <c r="DO41" i="26464"/>
  <c r="DP41" i="26464"/>
  <c r="DQ41" i="26464"/>
  <c r="DR41" i="26464"/>
  <c r="DS41" i="26464"/>
  <c r="DT41" i="26464"/>
  <c r="DW41" i="26464"/>
  <c r="DX41" i="26464"/>
  <c r="EC41" i="26464"/>
  <c r="ED41" i="26464"/>
  <c r="EE41" i="26464"/>
  <c r="EJ41" i="26464"/>
  <c r="EK41" i="26464"/>
  <c r="EL41" i="26464"/>
  <c r="EM41" i="26464"/>
  <c r="EN41" i="26464"/>
  <c r="EO41" i="26464"/>
  <c r="ER41" i="26464"/>
  <c r="ES41" i="26464"/>
  <c r="EX41" i="26464"/>
  <c r="EY41" i="26464"/>
  <c r="EZ41" i="26464"/>
  <c r="A42" i="26464"/>
  <c r="B42" i="26464"/>
  <c r="C42" i="26464"/>
  <c r="E42" i="26464"/>
  <c r="F42" i="26464"/>
  <c r="G42" i="26464"/>
  <c r="H42" i="26464"/>
  <c r="I42" i="26464"/>
  <c r="J42" i="26464"/>
  <c r="K42" i="26464"/>
  <c r="L42" i="26464"/>
  <c r="M42" i="26464"/>
  <c r="N42" i="26464"/>
  <c r="O42" i="26464"/>
  <c r="P42" i="26464"/>
  <c r="Q42" i="26464"/>
  <c r="R42" i="26464"/>
  <c r="S42" i="26464"/>
  <c r="T42" i="26464"/>
  <c r="U42" i="26464"/>
  <c r="V42" i="26464"/>
  <c r="W42" i="26464"/>
  <c r="X42" i="26464"/>
  <c r="Y42" i="26464"/>
  <c r="Z42" i="26464"/>
  <c r="AA42" i="26464"/>
  <c r="AB42" i="26464"/>
  <c r="AC42" i="26464"/>
  <c r="AD42" i="26464"/>
  <c r="AE42" i="26464"/>
  <c r="AF42" i="26464"/>
  <c r="AG42" i="26464"/>
  <c r="AH42" i="26464"/>
  <c r="AI42" i="26464"/>
  <c r="AJ42" i="26464"/>
  <c r="AK42" i="26464"/>
  <c r="AL42" i="26464"/>
  <c r="AM42" i="26464"/>
  <c r="AN42" i="26464"/>
  <c r="AO42" i="26464"/>
  <c r="AP42" i="26464"/>
  <c r="AQ42" i="26464"/>
  <c r="AR42" i="26464"/>
  <c r="AS42" i="26464"/>
  <c r="AT42" i="26464"/>
  <c r="AU42" i="26464"/>
  <c r="AV42" i="26464"/>
  <c r="AW42" i="26464"/>
  <c r="AX42" i="26464"/>
  <c r="AY42" i="26464"/>
  <c r="AZ42" i="26464"/>
  <c r="BA42" i="26464"/>
  <c r="BD42" i="26464"/>
  <c r="BE42" i="26464"/>
  <c r="BF42" i="26464"/>
  <c r="BG42" i="26464"/>
  <c r="BH42" i="26464"/>
  <c r="BI42" i="26464"/>
  <c r="BJ42" i="26464"/>
  <c r="BK42" i="26464"/>
  <c r="BL42" i="26464"/>
  <c r="BM42" i="26464"/>
  <c r="BN42" i="26464"/>
  <c r="BO42" i="26464"/>
  <c r="BP42" i="26464"/>
  <c r="BQ42" i="26464"/>
  <c r="BR42" i="26464"/>
  <c r="BS42" i="26464"/>
  <c r="BT42" i="26464"/>
  <c r="BU42" i="26464"/>
  <c r="BV42" i="26464"/>
  <c r="BW42" i="26464"/>
  <c r="BX42" i="26464"/>
  <c r="BY42" i="26464"/>
  <c r="BZ42" i="26464"/>
  <c r="CA42" i="26464"/>
  <c r="CB42" i="26464"/>
  <c r="CG42" i="26464"/>
  <c r="CH42" i="26464"/>
  <c r="CI42" i="26464"/>
  <c r="CJ42" i="26464"/>
  <c r="CK42" i="26464"/>
  <c r="CL42" i="26464"/>
  <c r="CM42" i="26464"/>
  <c r="CP42" i="26464"/>
  <c r="CQ42" i="26464"/>
  <c r="CR42" i="26464"/>
  <c r="CS42" i="26464"/>
  <c r="CT42" i="26464"/>
  <c r="CU42" i="26464"/>
  <c r="CV42" i="26464"/>
  <c r="CW42" i="26464"/>
  <c r="CX42" i="26464"/>
  <c r="CY42" i="26464"/>
  <c r="CZ42" i="26464"/>
  <c r="DA42" i="26464"/>
  <c r="DB42" i="26464"/>
  <c r="DC42" i="26464"/>
  <c r="DD42" i="26464"/>
  <c r="DE42" i="26464"/>
  <c r="DF42" i="26464"/>
  <c r="DG42" i="26464"/>
  <c r="DH42" i="26464"/>
  <c r="DI42" i="26464"/>
  <c r="DJ42" i="26464"/>
  <c r="DK42" i="26464"/>
  <c r="DL42" i="26464"/>
  <c r="DO42" i="26464"/>
  <c r="DP42" i="26464"/>
  <c r="DQ42" i="26464"/>
  <c r="DR42" i="26464"/>
  <c r="DS42" i="26464"/>
  <c r="DT42" i="26464"/>
  <c r="DU42" i="26464"/>
  <c r="DV42" i="26464"/>
  <c r="DW42" i="26464"/>
  <c r="DX42" i="26464"/>
  <c r="EC42" i="26464"/>
  <c r="ED42" i="26464"/>
  <c r="EE42" i="26464"/>
  <c r="EJ42" i="26464"/>
  <c r="EK42" i="26464"/>
  <c r="EL42" i="26464"/>
  <c r="EM42" i="26464"/>
  <c r="EN42" i="26464"/>
  <c r="EO42" i="26464"/>
  <c r="ER42" i="26464"/>
  <c r="ES42" i="26464"/>
  <c r="EX42" i="26464"/>
  <c r="EY42" i="26464"/>
  <c r="EZ42" i="26464"/>
  <c r="A43" i="26464"/>
  <c r="B43" i="26464"/>
  <c r="C43" i="26464"/>
  <c r="E43" i="26464"/>
  <c r="F43" i="26464"/>
  <c r="G43" i="26464"/>
  <c r="H43" i="26464"/>
  <c r="I43" i="26464"/>
  <c r="J43" i="26464"/>
  <c r="K43" i="26464"/>
  <c r="L43" i="26464"/>
  <c r="M43" i="26464"/>
  <c r="N43" i="26464"/>
  <c r="O43" i="26464"/>
  <c r="P43" i="26464"/>
  <c r="Q43" i="26464"/>
  <c r="R43" i="26464"/>
  <c r="S43" i="26464"/>
  <c r="T43" i="26464"/>
  <c r="U43" i="26464"/>
  <c r="V43" i="26464"/>
  <c r="W43" i="26464"/>
  <c r="X43" i="26464"/>
  <c r="Y43" i="26464"/>
  <c r="Z43" i="26464"/>
  <c r="AA43" i="26464"/>
  <c r="AB43" i="26464"/>
  <c r="AC43" i="26464"/>
  <c r="AD43" i="26464"/>
  <c r="AE43" i="26464"/>
  <c r="AF43" i="26464"/>
  <c r="AG43" i="26464"/>
  <c r="AH43" i="26464"/>
  <c r="AI43" i="26464"/>
  <c r="AJ43" i="26464"/>
  <c r="AK43" i="26464"/>
  <c r="AL43" i="26464"/>
  <c r="AM43" i="26464"/>
  <c r="AN43" i="26464"/>
  <c r="AO43" i="26464"/>
  <c r="AP43" i="26464"/>
  <c r="AQ43" i="26464"/>
  <c r="AR43" i="26464"/>
  <c r="AS43" i="26464"/>
  <c r="AT43" i="26464"/>
  <c r="AU43" i="26464"/>
  <c r="AV43" i="26464"/>
  <c r="AW43" i="26464"/>
  <c r="AX43" i="26464"/>
  <c r="AY43" i="26464"/>
  <c r="AZ43" i="26464"/>
  <c r="BA43" i="26464"/>
  <c r="BD43" i="26464"/>
  <c r="BE43" i="26464"/>
  <c r="BF43" i="26464"/>
  <c r="BG43" i="26464"/>
  <c r="BH43" i="26464"/>
  <c r="BI43" i="26464"/>
  <c r="BJ43" i="26464"/>
  <c r="BK43" i="26464"/>
  <c r="BL43" i="26464"/>
  <c r="BM43" i="26464"/>
  <c r="BN43" i="26464"/>
  <c r="BO43" i="26464"/>
  <c r="BP43" i="26464"/>
  <c r="BQ43" i="26464"/>
  <c r="BR43" i="26464"/>
  <c r="BS43" i="26464"/>
  <c r="BT43" i="26464"/>
  <c r="BU43" i="26464"/>
  <c r="BV43" i="26464"/>
  <c r="BW43" i="26464"/>
  <c r="BX43" i="26464"/>
  <c r="BY43" i="26464"/>
  <c r="BZ43" i="26464"/>
  <c r="CA43" i="26464"/>
  <c r="CB43" i="26464"/>
  <c r="CG43" i="26464"/>
  <c r="CH43" i="26464"/>
  <c r="CI43" i="26464"/>
  <c r="CJ43" i="26464"/>
  <c r="CK43" i="26464"/>
  <c r="CL43" i="26464"/>
  <c r="CM43" i="26464"/>
  <c r="CN43" i="26464"/>
  <c r="CO43" i="26464"/>
  <c r="CP43" i="26464"/>
  <c r="CQ43" i="26464"/>
  <c r="CR43" i="26464"/>
  <c r="CS43" i="26464"/>
  <c r="CT43" i="26464"/>
  <c r="CU43" i="26464"/>
  <c r="CV43" i="26464"/>
  <c r="CW43" i="26464"/>
  <c r="CX43" i="26464"/>
  <c r="CY43" i="26464"/>
  <c r="CZ43" i="26464"/>
  <c r="DA43" i="26464"/>
  <c r="DB43" i="26464"/>
  <c r="DC43" i="26464"/>
  <c r="DD43" i="26464"/>
  <c r="DE43" i="26464"/>
  <c r="DF43" i="26464"/>
  <c r="DG43" i="26464"/>
  <c r="DH43" i="26464"/>
  <c r="DI43" i="26464"/>
  <c r="DJ43" i="26464"/>
  <c r="DK43" i="26464"/>
  <c r="DL43" i="26464"/>
  <c r="DO43" i="26464"/>
  <c r="DP43" i="26464"/>
  <c r="DQ43" i="26464"/>
  <c r="DR43" i="26464"/>
  <c r="DS43" i="26464"/>
  <c r="DT43" i="26464"/>
  <c r="DU43" i="26464"/>
  <c r="DV43" i="26464"/>
  <c r="DW43" i="26464"/>
  <c r="DX43" i="26464"/>
  <c r="DY43" i="26464"/>
  <c r="DZ43" i="26464"/>
  <c r="EC43" i="26464"/>
  <c r="ED43" i="26464"/>
  <c r="EE43" i="26464"/>
  <c r="EJ43" i="26464"/>
  <c r="EK43" i="26464"/>
  <c r="EL43" i="26464"/>
  <c r="EM43" i="26464"/>
  <c r="EN43" i="26464"/>
  <c r="EO43" i="26464"/>
  <c r="ER43" i="26464"/>
  <c r="ES43" i="26464"/>
  <c r="ET43" i="26464"/>
  <c r="EU43" i="26464"/>
  <c r="EX43" i="26464"/>
  <c r="EY43" i="26464"/>
  <c r="EZ43" i="26464"/>
  <c r="A44" i="26464"/>
  <c r="B44" i="26464"/>
  <c r="C44" i="26464"/>
  <c r="E44" i="26464"/>
  <c r="F44" i="26464"/>
  <c r="G44" i="26464"/>
  <c r="H44" i="26464"/>
  <c r="I44" i="26464"/>
  <c r="J44" i="26464"/>
  <c r="K44" i="26464"/>
  <c r="L44" i="26464"/>
  <c r="M44" i="26464"/>
  <c r="N44" i="26464"/>
  <c r="O44" i="26464"/>
  <c r="P44" i="26464"/>
  <c r="Q44" i="26464"/>
  <c r="R44" i="26464"/>
  <c r="S44" i="26464"/>
  <c r="T44" i="26464"/>
  <c r="U44" i="26464"/>
  <c r="V44" i="26464"/>
  <c r="W44" i="26464"/>
  <c r="X44" i="26464"/>
  <c r="Y44" i="26464"/>
  <c r="Z44" i="26464"/>
  <c r="AA44" i="26464"/>
  <c r="AB44" i="26464"/>
  <c r="AC44" i="26464"/>
  <c r="AD44" i="26464"/>
  <c r="AE44" i="26464"/>
  <c r="AF44" i="26464"/>
  <c r="AG44" i="26464"/>
  <c r="AH44" i="26464"/>
  <c r="AI44" i="26464"/>
  <c r="AJ44" i="26464"/>
  <c r="AK44" i="26464"/>
  <c r="AL44" i="26464"/>
  <c r="AM44" i="26464"/>
  <c r="AN44" i="26464"/>
  <c r="AO44" i="26464"/>
  <c r="AP44" i="26464"/>
  <c r="AQ44" i="26464"/>
  <c r="AR44" i="26464"/>
  <c r="AS44" i="26464"/>
  <c r="AT44" i="26464"/>
  <c r="AU44" i="26464"/>
  <c r="AV44" i="26464"/>
  <c r="AW44" i="26464"/>
  <c r="AX44" i="26464"/>
  <c r="AY44" i="26464"/>
  <c r="AZ44" i="26464"/>
  <c r="BA44" i="26464"/>
  <c r="BB44" i="26464"/>
  <c r="BC44" i="26464"/>
  <c r="BD44" i="26464"/>
  <c r="BE44" i="26464"/>
  <c r="BF44" i="26464"/>
  <c r="BG44" i="26464"/>
  <c r="BH44" i="26464"/>
  <c r="BI44" i="26464"/>
  <c r="BJ44" i="26464"/>
  <c r="BK44" i="26464"/>
  <c r="BL44" i="26464"/>
  <c r="BM44" i="26464"/>
  <c r="BN44" i="26464"/>
  <c r="BO44" i="26464"/>
  <c r="BP44" i="26464"/>
  <c r="BQ44" i="26464"/>
  <c r="BR44" i="26464"/>
  <c r="BS44" i="26464"/>
  <c r="BT44" i="26464"/>
  <c r="BU44" i="26464"/>
  <c r="BV44" i="26464"/>
  <c r="BW44" i="26464"/>
  <c r="BX44" i="26464"/>
  <c r="BY44" i="26464"/>
  <c r="BZ44" i="26464"/>
  <c r="CA44" i="26464"/>
  <c r="CB44" i="26464"/>
  <c r="CG44" i="26464"/>
  <c r="CH44" i="26464"/>
  <c r="CI44" i="26464"/>
  <c r="CJ44" i="26464"/>
  <c r="CK44" i="26464"/>
  <c r="CL44" i="26464"/>
  <c r="CM44" i="26464"/>
  <c r="CN44" i="26464"/>
  <c r="CO44" i="26464"/>
  <c r="CP44" i="26464"/>
  <c r="CQ44" i="26464"/>
  <c r="CR44" i="26464"/>
  <c r="CS44" i="26464"/>
  <c r="CT44" i="26464"/>
  <c r="CU44" i="26464"/>
  <c r="CV44" i="26464"/>
  <c r="CW44" i="26464"/>
  <c r="CX44" i="26464"/>
  <c r="CY44" i="26464"/>
  <c r="CZ44" i="26464"/>
  <c r="DA44" i="26464"/>
  <c r="DB44" i="26464"/>
  <c r="DC44" i="26464"/>
  <c r="DD44" i="26464"/>
  <c r="DE44" i="26464"/>
  <c r="DF44" i="26464"/>
  <c r="DG44" i="26464"/>
  <c r="DH44" i="26464"/>
  <c r="DI44" i="26464"/>
  <c r="DJ44" i="26464"/>
  <c r="DK44" i="26464"/>
  <c r="DL44" i="26464"/>
  <c r="DO44" i="26464"/>
  <c r="DP44" i="26464"/>
  <c r="DQ44" i="26464"/>
  <c r="DR44" i="26464"/>
  <c r="DS44" i="26464"/>
  <c r="DT44" i="26464"/>
  <c r="DU44" i="26464"/>
  <c r="DV44" i="26464"/>
  <c r="DW44" i="26464"/>
  <c r="DX44" i="26464"/>
  <c r="DY44" i="26464"/>
  <c r="DZ44" i="26464"/>
  <c r="EC44" i="26464"/>
  <c r="ED44" i="26464"/>
  <c r="EE44" i="26464"/>
  <c r="EJ44" i="26464"/>
  <c r="EK44" i="26464"/>
  <c r="EL44" i="26464"/>
  <c r="EM44" i="26464"/>
  <c r="EN44" i="26464"/>
  <c r="EO44" i="26464"/>
  <c r="EP44" i="26464"/>
  <c r="EQ44" i="26464"/>
  <c r="ER44" i="26464"/>
  <c r="ES44" i="26464"/>
  <c r="ET44" i="26464"/>
  <c r="EU44" i="26464"/>
  <c r="EX44" i="26464"/>
  <c r="EY44" i="26464"/>
  <c r="EZ44" i="26464"/>
  <c r="A45" i="26464"/>
  <c r="B45" i="26464"/>
  <c r="C45" i="26464"/>
  <c r="E45" i="26464"/>
  <c r="F45" i="26464"/>
  <c r="G45" i="26464"/>
  <c r="H45" i="26464"/>
  <c r="I45" i="26464"/>
  <c r="J45" i="26464"/>
  <c r="K45" i="26464"/>
  <c r="L45" i="26464"/>
  <c r="M45" i="26464"/>
  <c r="N45" i="26464"/>
  <c r="O45" i="26464"/>
  <c r="P45" i="26464"/>
  <c r="Q45" i="26464"/>
  <c r="R45" i="26464"/>
  <c r="S45" i="26464"/>
  <c r="T45" i="26464"/>
  <c r="U45" i="26464"/>
  <c r="V45" i="26464"/>
  <c r="W45" i="26464"/>
  <c r="X45" i="26464"/>
  <c r="Y45" i="26464"/>
  <c r="Z45" i="26464"/>
  <c r="AA45" i="26464"/>
  <c r="AB45" i="26464"/>
  <c r="AC45" i="26464"/>
  <c r="AD45" i="26464"/>
  <c r="AE45" i="26464"/>
  <c r="AF45" i="26464"/>
  <c r="AG45" i="26464"/>
  <c r="AH45" i="26464"/>
  <c r="AI45" i="26464"/>
  <c r="AJ45" i="26464"/>
  <c r="AK45" i="26464"/>
  <c r="AL45" i="26464"/>
  <c r="AM45" i="26464"/>
  <c r="AN45" i="26464"/>
  <c r="AO45" i="26464"/>
  <c r="AP45" i="26464"/>
  <c r="AQ45" i="26464"/>
  <c r="AR45" i="26464"/>
  <c r="AS45" i="26464"/>
  <c r="AT45" i="26464"/>
  <c r="AU45" i="26464"/>
  <c r="AV45" i="26464"/>
  <c r="AW45" i="26464"/>
  <c r="AX45" i="26464"/>
  <c r="AY45" i="26464"/>
  <c r="AZ45" i="26464"/>
  <c r="BA45" i="26464"/>
  <c r="BB45" i="26464"/>
  <c r="BC45" i="26464"/>
  <c r="BD45" i="26464"/>
  <c r="BE45" i="26464"/>
  <c r="BF45" i="26464"/>
  <c r="BG45" i="26464"/>
  <c r="BH45" i="26464"/>
  <c r="BI45" i="26464"/>
  <c r="BJ45" i="26464"/>
  <c r="BK45" i="26464"/>
  <c r="BL45" i="26464"/>
  <c r="BM45" i="26464"/>
  <c r="BN45" i="26464"/>
  <c r="BO45" i="26464"/>
  <c r="BP45" i="26464"/>
  <c r="BQ45" i="26464"/>
  <c r="BR45" i="26464"/>
  <c r="BS45" i="26464"/>
  <c r="BT45" i="26464"/>
  <c r="BU45" i="26464"/>
  <c r="BV45" i="26464"/>
  <c r="BW45" i="26464"/>
  <c r="BX45" i="26464"/>
  <c r="BY45" i="26464"/>
  <c r="BZ45" i="26464"/>
  <c r="CA45" i="26464"/>
  <c r="CB45" i="26464"/>
  <c r="CG45" i="26464"/>
  <c r="CH45" i="26464"/>
  <c r="CI45" i="26464"/>
  <c r="CJ45" i="26464"/>
  <c r="CK45" i="26464"/>
  <c r="CL45" i="26464"/>
  <c r="CM45" i="26464"/>
  <c r="CN45" i="26464"/>
  <c r="CO45" i="26464"/>
  <c r="CP45" i="26464"/>
  <c r="CQ45" i="26464"/>
  <c r="CR45" i="26464"/>
  <c r="CS45" i="26464"/>
  <c r="CT45" i="26464"/>
  <c r="CU45" i="26464"/>
  <c r="CV45" i="26464"/>
  <c r="CW45" i="26464"/>
  <c r="CX45" i="26464"/>
  <c r="CY45" i="26464"/>
  <c r="CZ45" i="26464"/>
  <c r="DA45" i="26464"/>
  <c r="DB45" i="26464"/>
  <c r="DC45" i="26464"/>
  <c r="DD45" i="26464"/>
  <c r="DE45" i="26464"/>
  <c r="DF45" i="26464"/>
  <c r="DG45" i="26464"/>
  <c r="DH45" i="26464"/>
  <c r="DI45" i="26464"/>
  <c r="DJ45" i="26464"/>
  <c r="DK45" i="26464"/>
  <c r="DL45" i="26464"/>
  <c r="DO45" i="26464"/>
  <c r="DP45" i="26464"/>
  <c r="DQ45" i="26464"/>
  <c r="DR45" i="26464"/>
  <c r="DS45" i="26464"/>
  <c r="DT45" i="26464"/>
  <c r="DU45" i="26464"/>
  <c r="DV45" i="26464"/>
  <c r="DW45" i="26464"/>
  <c r="DX45" i="26464"/>
  <c r="DY45" i="26464"/>
  <c r="DZ45" i="26464"/>
  <c r="EC45" i="26464"/>
  <c r="ED45" i="26464"/>
  <c r="EE45" i="26464"/>
  <c r="EJ45" i="26464"/>
  <c r="EK45" i="26464"/>
  <c r="EL45" i="26464"/>
  <c r="EM45" i="26464"/>
  <c r="EN45" i="26464"/>
  <c r="EO45" i="26464"/>
  <c r="EP45" i="26464"/>
  <c r="EQ45" i="26464"/>
  <c r="ER45" i="26464"/>
  <c r="ES45" i="26464"/>
  <c r="ET45" i="26464"/>
  <c r="EU45" i="26464"/>
  <c r="EX45" i="26464"/>
  <c r="EY45" i="26464"/>
  <c r="EZ45" i="26464"/>
  <c r="A46" i="26464"/>
  <c r="B46" i="26464"/>
  <c r="C46" i="26464"/>
  <c r="E46" i="26464"/>
  <c r="F46" i="26464"/>
  <c r="G46" i="26464"/>
  <c r="H46" i="26464"/>
  <c r="I46" i="26464"/>
  <c r="J46" i="26464"/>
  <c r="K46" i="26464"/>
  <c r="L46" i="26464"/>
  <c r="M46" i="26464"/>
  <c r="N46" i="26464"/>
  <c r="O46" i="26464"/>
  <c r="P46" i="26464"/>
  <c r="Q46" i="26464"/>
  <c r="R46" i="26464"/>
  <c r="S46" i="26464"/>
  <c r="T46" i="26464"/>
  <c r="U46" i="26464"/>
  <c r="V46" i="26464"/>
  <c r="W46" i="26464"/>
  <c r="X46" i="26464"/>
  <c r="Y46" i="26464"/>
  <c r="Z46" i="26464"/>
  <c r="AA46" i="26464"/>
  <c r="AB46" i="26464"/>
  <c r="AC46" i="26464"/>
  <c r="AD46" i="26464"/>
  <c r="AE46" i="26464"/>
  <c r="AF46" i="26464"/>
  <c r="AG46" i="26464"/>
  <c r="AH46" i="26464"/>
  <c r="AI46" i="26464"/>
  <c r="AJ46" i="26464"/>
  <c r="AK46" i="26464"/>
  <c r="AL46" i="26464"/>
  <c r="AM46" i="26464"/>
  <c r="AN46" i="26464"/>
  <c r="AO46" i="26464"/>
  <c r="AP46" i="26464"/>
  <c r="AQ46" i="26464"/>
  <c r="AR46" i="26464"/>
  <c r="AS46" i="26464"/>
  <c r="AT46" i="26464"/>
  <c r="AU46" i="26464"/>
  <c r="AV46" i="26464"/>
  <c r="AW46" i="26464"/>
  <c r="AX46" i="26464"/>
  <c r="AY46" i="26464"/>
  <c r="AZ46" i="26464"/>
  <c r="BA46" i="26464"/>
  <c r="BB46" i="26464"/>
  <c r="BC46" i="26464"/>
  <c r="BD46" i="26464"/>
  <c r="BE46" i="26464"/>
  <c r="BF46" i="26464"/>
  <c r="BG46" i="26464"/>
  <c r="BH46" i="26464"/>
  <c r="BI46" i="26464"/>
  <c r="BJ46" i="26464"/>
  <c r="BK46" i="26464"/>
  <c r="BL46" i="26464"/>
  <c r="BM46" i="26464"/>
  <c r="BN46" i="26464"/>
  <c r="BO46" i="26464"/>
  <c r="BP46" i="26464"/>
  <c r="BQ46" i="26464"/>
  <c r="BR46" i="26464"/>
  <c r="BS46" i="26464"/>
  <c r="BT46" i="26464"/>
  <c r="BU46" i="26464"/>
  <c r="BV46" i="26464"/>
  <c r="BW46" i="26464"/>
  <c r="BX46" i="26464"/>
  <c r="BY46" i="26464"/>
  <c r="BZ46" i="26464"/>
  <c r="CA46" i="26464"/>
  <c r="CB46" i="26464"/>
  <c r="CG46" i="26464"/>
  <c r="CH46" i="26464"/>
  <c r="CI46" i="26464"/>
  <c r="CJ46" i="26464"/>
  <c r="CK46" i="26464"/>
  <c r="CL46" i="26464"/>
  <c r="CM46" i="26464"/>
  <c r="CN46" i="26464"/>
  <c r="CO46" i="26464"/>
  <c r="CP46" i="26464"/>
  <c r="CQ46" i="26464"/>
  <c r="CR46" i="26464"/>
  <c r="CS46" i="26464"/>
  <c r="CT46" i="26464"/>
  <c r="CU46" i="26464"/>
  <c r="CV46" i="26464"/>
  <c r="CW46" i="26464"/>
  <c r="CX46" i="26464"/>
  <c r="CY46" i="26464"/>
  <c r="CZ46" i="26464"/>
  <c r="DA46" i="26464"/>
  <c r="DB46" i="26464"/>
  <c r="DC46" i="26464"/>
  <c r="DD46" i="26464"/>
  <c r="DE46" i="26464"/>
  <c r="DF46" i="26464"/>
  <c r="DG46" i="26464"/>
  <c r="DH46" i="26464"/>
  <c r="DI46" i="26464"/>
  <c r="DJ46" i="26464"/>
  <c r="DK46" i="26464"/>
  <c r="DL46" i="26464"/>
  <c r="DO46" i="26464"/>
  <c r="DP46" i="26464"/>
  <c r="DQ46" i="26464"/>
  <c r="DR46" i="26464"/>
  <c r="DS46" i="26464"/>
  <c r="DT46" i="26464"/>
  <c r="DU46" i="26464"/>
  <c r="DV46" i="26464"/>
  <c r="DW46" i="26464"/>
  <c r="DX46" i="26464"/>
  <c r="DY46" i="26464"/>
  <c r="DZ46" i="26464"/>
  <c r="EC46" i="26464"/>
  <c r="ED46" i="26464"/>
  <c r="EE46" i="26464"/>
  <c r="EJ46" i="26464"/>
  <c r="EK46" i="26464"/>
  <c r="EL46" i="26464"/>
  <c r="EM46" i="26464"/>
  <c r="EN46" i="26464"/>
  <c r="EO46" i="26464"/>
  <c r="EP46" i="26464"/>
  <c r="EQ46" i="26464"/>
  <c r="ER46" i="26464"/>
  <c r="ES46" i="26464"/>
  <c r="ET46" i="26464"/>
  <c r="EU46" i="26464"/>
  <c r="EX46" i="26464"/>
  <c r="EY46" i="26464"/>
  <c r="EZ46" i="26464"/>
  <c r="A47" i="26464"/>
  <c r="B47" i="26464"/>
  <c r="C47" i="26464"/>
  <c r="E47" i="26464"/>
  <c r="F47" i="26464"/>
  <c r="G47" i="26464"/>
  <c r="H47" i="26464"/>
  <c r="I47" i="26464"/>
  <c r="J47" i="26464"/>
  <c r="K47" i="26464"/>
  <c r="L47" i="26464"/>
  <c r="M47" i="26464"/>
  <c r="N47" i="26464"/>
  <c r="O47" i="26464"/>
  <c r="P47" i="26464"/>
  <c r="Q47" i="26464"/>
  <c r="R47" i="26464"/>
  <c r="S47" i="26464"/>
  <c r="T47" i="26464"/>
  <c r="U47" i="26464"/>
  <c r="V47" i="26464"/>
  <c r="W47" i="26464"/>
  <c r="X47" i="26464"/>
  <c r="Y47" i="26464"/>
  <c r="Z47" i="26464"/>
  <c r="AA47" i="26464"/>
  <c r="AB47" i="26464"/>
  <c r="AC47" i="26464"/>
  <c r="AD47" i="26464"/>
  <c r="AE47" i="26464"/>
  <c r="AF47" i="26464"/>
  <c r="AG47" i="26464"/>
  <c r="AH47" i="26464"/>
  <c r="AI47" i="26464"/>
  <c r="AJ47" i="26464"/>
  <c r="AK47" i="26464"/>
  <c r="AL47" i="26464"/>
  <c r="AM47" i="26464"/>
  <c r="AN47" i="26464"/>
  <c r="AO47" i="26464"/>
  <c r="AP47" i="26464"/>
  <c r="AQ47" i="26464"/>
  <c r="AR47" i="26464"/>
  <c r="AS47" i="26464"/>
  <c r="AT47" i="26464"/>
  <c r="AU47" i="26464"/>
  <c r="AV47" i="26464"/>
  <c r="AW47" i="26464"/>
  <c r="AX47" i="26464"/>
  <c r="AY47" i="26464"/>
  <c r="AZ47" i="26464"/>
  <c r="BA47" i="26464"/>
  <c r="BB47" i="26464"/>
  <c r="BC47" i="26464"/>
  <c r="BD47" i="26464"/>
  <c r="BE47" i="26464"/>
  <c r="BF47" i="26464"/>
  <c r="BG47" i="26464"/>
  <c r="BH47" i="26464"/>
  <c r="BI47" i="26464"/>
  <c r="BJ47" i="26464"/>
  <c r="BK47" i="26464"/>
  <c r="BL47" i="26464"/>
  <c r="BM47" i="26464"/>
  <c r="BN47" i="26464"/>
  <c r="BO47" i="26464"/>
  <c r="BP47" i="26464"/>
  <c r="BQ47" i="26464"/>
  <c r="BR47" i="26464"/>
  <c r="BS47" i="26464"/>
  <c r="BT47" i="26464"/>
  <c r="BU47" i="26464"/>
  <c r="BV47" i="26464"/>
  <c r="BW47" i="26464"/>
  <c r="BX47" i="26464"/>
  <c r="BY47" i="26464"/>
  <c r="BZ47" i="26464"/>
  <c r="CA47" i="26464"/>
  <c r="CB47" i="26464"/>
  <c r="CG47" i="26464"/>
  <c r="CH47" i="26464"/>
  <c r="CI47" i="26464"/>
  <c r="CJ47" i="26464"/>
  <c r="CK47" i="26464"/>
  <c r="CL47" i="26464"/>
  <c r="CM47" i="26464"/>
  <c r="CN47" i="26464"/>
  <c r="CO47" i="26464"/>
  <c r="CP47" i="26464"/>
  <c r="CQ47" i="26464"/>
  <c r="CR47" i="26464"/>
  <c r="CS47" i="26464"/>
  <c r="CT47" i="26464"/>
  <c r="CU47" i="26464"/>
  <c r="CV47" i="26464"/>
  <c r="CW47" i="26464"/>
  <c r="CX47" i="26464"/>
  <c r="CY47" i="26464"/>
  <c r="CZ47" i="26464"/>
  <c r="DA47" i="26464"/>
  <c r="DB47" i="26464"/>
  <c r="DC47" i="26464"/>
  <c r="DD47" i="26464"/>
  <c r="DE47" i="26464"/>
  <c r="DF47" i="26464"/>
  <c r="DG47" i="26464"/>
  <c r="DH47" i="26464"/>
  <c r="DI47" i="26464"/>
  <c r="DJ47" i="26464"/>
  <c r="DK47" i="26464"/>
  <c r="DL47" i="26464"/>
  <c r="DO47" i="26464"/>
  <c r="DP47" i="26464"/>
  <c r="DQ47" i="26464"/>
  <c r="DR47" i="26464"/>
  <c r="DS47" i="26464"/>
  <c r="DT47" i="26464"/>
  <c r="DU47" i="26464"/>
  <c r="DV47" i="26464"/>
  <c r="DW47" i="26464"/>
  <c r="DX47" i="26464"/>
  <c r="DY47" i="26464"/>
  <c r="DZ47" i="26464"/>
  <c r="EC47" i="26464"/>
  <c r="ED47" i="26464"/>
  <c r="EE47" i="26464"/>
  <c r="EJ47" i="26464"/>
  <c r="EK47" i="26464"/>
  <c r="EL47" i="26464"/>
  <c r="EM47" i="26464"/>
  <c r="EN47" i="26464"/>
  <c r="EO47" i="26464"/>
  <c r="EP47" i="26464"/>
  <c r="EQ47" i="26464"/>
  <c r="ER47" i="26464"/>
  <c r="ES47" i="26464"/>
  <c r="ET47" i="26464"/>
  <c r="EU47" i="26464"/>
  <c r="EX47" i="26464"/>
  <c r="EY47" i="26464"/>
  <c r="EZ47" i="26464"/>
  <c r="A48" i="26464"/>
  <c r="B48" i="26464"/>
  <c r="C48" i="26464"/>
  <c r="E48" i="26464"/>
  <c r="F48" i="26464"/>
  <c r="G48" i="26464"/>
  <c r="H48" i="26464"/>
  <c r="I48" i="26464"/>
  <c r="J48" i="26464"/>
  <c r="K48" i="26464"/>
  <c r="L48" i="26464"/>
  <c r="M48" i="26464"/>
  <c r="N48" i="26464"/>
  <c r="O48" i="26464"/>
  <c r="P48" i="26464"/>
  <c r="Q48" i="26464"/>
  <c r="R48" i="26464"/>
  <c r="S48" i="26464"/>
  <c r="T48" i="26464"/>
  <c r="U48" i="26464"/>
  <c r="V48" i="26464"/>
  <c r="W48" i="26464"/>
  <c r="X48" i="26464"/>
  <c r="Y48" i="26464"/>
  <c r="Z48" i="26464"/>
  <c r="AA48" i="26464"/>
  <c r="AB48" i="26464"/>
  <c r="AC48" i="26464"/>
  <c r="AD48" i="26464"/>
  <c r="AE48" i="26464"/>
  <c r="AF48" i="26464"/>
  <c r="AG48" i="26464"/>
  <c r="AH48" i="26464"/>
  <c r="AI48" i="26464"/>
  <c r="AJ48" i="26464"/>
  <c r="AK48" i="26464"/>
  <c r="AL48" i="26464"/>
  <c r="AM48" i="26464"/>
  <c r="AN48" i="26464"/>
  <c r="AO48" i="26464"/>
  <c r="AP48" i="26464"/>
  <c r="AQ48" i="26464"/>
  <c r="AR48" i="26464"/>
  <c r="AS48" i="26464"/>
  <c r="AT48" i="26464"/>
  <c r="AU48" i="26464"/>
  <c r="AV48" i="26464"/>
  <c r="AW48" i="26464"/>
  <c r="AX48" i="26464"/>
  <c r="AY48" i="26464"/>
  <c r="AZ48" i="26464"/>
  <c r="BA48" i="26464"/>
  <c r="BB48" i="26464"/>
  <c r="BC48" i="26464"/>
  <c r="BD48" i="26464"/>
  <c r="BE48" i="26464"/>
  <c r="BF48" i="26464"/>
  <c r="BG48" i="26464"/>
  <c r="BH48" i="26464"/>
  <c r="BI48" i="26464"/>
  <c r="BJ48" i="26464"/>
  <c r="BK48" i="26464"/>
  <c r="BL48" i="26464"/>
  <c r="BM48" i="26464"/>
  <c r="BN48" i="26464"/>
  <c r="BO48" i="26464"/>
  <c r="BP48" i="26464"/>
  <c r="BQ48" i="26464"/>
  <c r="BR48" i="26464"/>
  <c r="BS48" i="26464"/>
  <c r="BT48" i="26464"/>
  <c r="BU48" i="26464"/>
  <c r="BV48" i="26464"/>
  <c r="BW48" i="26464"/>
  <c r="BX48" i="26464"/>
  <c r="BY48" i="26464"/>
  <c r="BZ48" i="26464"/>
  <c r="CA48" i="26464"/>
  <c r="CB48" i="26464"/>
  <c r="CG48" i="26464"/>
  <c r="CH48" i="26464"/>
  <c r="CI48" i="26464"/>
  <c r="CJ48" i="26464"/>
  <c r="CK48" i="26464"/>
  <c r="CL48" i="26464"/>
  <c r="CM48" i="26464"/>
  <c r="CN48" i="26464"/>
  <c r="CO48" i="26464"/>
  <c r="CP48" i="26464"/>
  <c r="CQ48" i="26464"/>
  <c r="CR48" i="26464"/>
  <c r="CS48" i="26464"/>
  <c r="CT48" i="26464"/>
  <c r="CU48" i="26464"/>
  <c r="CV48" i="26464"/>
  <c r="CW48" i="26464"/>
  <c r="CX48" i="26464"/>
  <c r="CY48" i="26464"/>
  <c r="CZ48" i="26464"/>
  <c r="DA48" i="26464"/>
  <c r="DB48" i="26464"/>
  <c r="DC48" i="26464"/>
  <c r="DD48" i="26464"/>
  <c r="DE48" i="26464"/>
  <c r="DF48" i="26464"/>
  <c r="DG48" i="26464"/>
  <c r="DH48" i="26464"/>
  <c r="DI48" i="26464"/>
  <c r="DJ48" i="26464"/>
  <c r="DK48" i="26464"/>
  <c r="DL48" i="26464"/>
  <c r="DO48" i="26464"/>
  <c r="DP48" i="26464"/>
  <c r="DQ48" i="26464"/>
  <c r="DR48" i="26464"/>
  <c r="DS48" i="26464"/>
  <c r="DT48" i="26464"/>
  <c r="DU48" i="26464"/>
  <c r="DV48" i="26464"/>
  <c r="DW48" i="26464"/>
  <c r="DX48" i="26464"/>
  <c r="DY48" i="26464"/>
  <c r="DZ48" i="26464"/>
  <c r="EC48" i="26464"/>
  <c r="ED48" i="26464"/>
  <c r="EE48" i="26464"/>
  <c r="EJ48" i="26464"/>
  <c r="EK48" i="26464"/>
  <c r="EL48" i="26464"/>
  <c r="EM48" i="26464"/>
  <c r="EN48" i="26464"/>
  <c r="EO48" i="26464"/>
  <c r="EP48" i="26464"/>
  <c r="EQ48" i="26464"/>
  <c r="ER48" i="26464"/>
  <c r="ES48" i="26464"/>
  <c r="ET48" i="26464"/>
  <c r="EU48" i="26464"/>
  <c r="EX48" i="26464"/>
  <c r="EY48" i="26464"/>
  <c r="EZ48" i="26464"/>
  <c r="A49" i="26464"/>
  <c r="B49" i="26464"/>
  <c r="C49" i="26464"/>
  <c r="E49" i="26464"/>
  <c r="F49" i="26464"/>
  <c r="G49" i="26464"/>
  <c r="H49" i="26464"/>
  <c r="I49" i="26464"/>
  <c r="J49" i="26464"/>
  <c r="K49" i="26464"/>
  <c r="L49" i="26464"/>
  <c r="M49" i="26464"/>
  <c r="N49" i="26464"/>
  <c r="O49" i="26464"/>
  <c r="P49" i="26464"/>
  <c r="Q49" i="26464"/>
  <c r="R49" i="26464"/>
  <c r="S49" i="26464"/>
  <c r="T49" i="26464"/>
  <c r="U49" i="26464"/>
  <c r="V49" i="26464"/>
  <c r="W49" i="26464"/>
  <c r="X49" i="26464"/>
  <c r="Y49" i="26464"/>
  <c r="Z49" i="26464"/>
  <c r="AA49" i="26464"/>
  <c r="AB49" i="26464"/>
  <c r="AC49" i="26464"/>
  <c r="AD49" i="26464"/>
  <c r="AE49" i="26464"/>
  <c r="AF49" i="26464"/>
  <c r="AG49" i="26464"/>
  <c r="AH49" i="26464"/>
  <c r="AI49" i="26464"/>
  <c r="AJ49" i="26464"/>
  <c r="AK49" i="26464"/>
  <c r="AL49" i="26464"/>
  <c r="AM49" i="26464"/>
  <c r="AN49" i="26464"/>
  <c r="AO49" i="26464"/>
  <c r="AP49" i="26464"/>
  <c r="AQ49" i="26464"/>
  <c r="AR49" i="26464"/>
  <c r="AS49" i="26464"/>
  <c r="AT49" i="26464"/>
  <c r="AU49" i="26464"/>
  <c r="AV49" i="26464"/>
  <c r="AW49" i="26464"/>
  <c r="AX49" i="26464"/>
  <c r="AY49" i="26464"/>
  <c r="AZ49" i="26464"/>
  <c r="BA49" i="26464"/>
  <c r="BB49" i="26464"/>
  <c r="BC49" i="26464"/>
  <c r="BD49" i="26464"/>
  <c r="BE49" i="26464"/>
  <c r="BF49" i="26464"/>
  <c r="BG49" i="26464"/>
  <c r="BH49" i="26464"/>
  <c r="BI49" i="26464"/>
  <c r="BJ49" i="26464"/>
  <c r="BK49" i="26464"/>
  <c r="BL49" i="26464"/>
  <c r="BM49" i="26464"/>
  <c r="BN49" i="26464"/>
  <c r="BO49" i="26464"/>
  <c r="BP49" i="26464"/>
  <c r="BQ49" i="26464"/>
  <c r="BR49" i="26464"/>
  <c r="BS49" i="26464"/>
  <c r="BT49" i="26464"/>
  <c r="BU49" i="26464"/>
  <c r="BV49" i="26464"/>
  <c r="BW49" i="26464"/>
  <c r="BX49" i="26464"/>
  <c r="BY49" i="26464"/>
  <c r="BZ49" i="26464"/>
  <c r="CA49" i="26464"/>
  <c r="CB49" i="26464"/>
  <c r="CC49" i="26464"/>
  <c r="CD49" i="26464"/>
  <c r="CG49" i="26464"/>
  <c r="CH49" i="26464"/>
  <c r="CI49" i="26464"/>
  <c r="CJ49" i="26464"/>
  <c r="CK49" i="26464"/>
  <c r="CL49" i="26464"/>
  <c r="CM49" i="26464"/>
  <c r="CN49" i="26464"/>
  <c r="CO49" i="26464"/>
  <c r="CP49" i="26464"/>
  <c r="CQ49" i="26464"/>
  <c r="CR49" i="26464"/>
  <c r="CS49" i="26464"/>
  <c r="CT49" i="26464"/>
  <c r="CU49" i="26464"/>
  <c r="CV49" i="26464"/>
  <c r="CW49" i="26464"/>
  <c r="CX49" i="26464"/>
  <c r="CY49" i="26464"/>
  <c r="CZ49" i="26464"/>
  <c r="DA49" i="26464"/>
  <c r="DB49" i="26464"/>
  <c r="DC49" i="26464"/>
  <c r="DD49" i="26464"/>
  <c r="DE49" i="26464"/>
  <c r="DF49" i="26464"/>
  <c r="DG49" i="26464"/>
  <c r="DH49" i="26464"/>
  <c r="DI49" i="26464"/>
  <c r="DJ49" i="26464"/>
  <c r="DK49" i="26464"/>
  <c r="DL49" i="26464"/>
  <c r="DO49" i="26464"/>
  <c r="DP49" i="26464"/>
  <c r="DQ49" i="26464"/>
  <c r="DR49" i="26464"/>
  <c r="DS49" i="26464"/>
  <c r="DT49" i="26464"/>
  <c r="DU49" i="26464"/>
  <c r="DV49" i="26464"/>
  <c r="DW49" i="26464"/>
  <c r="DX49" i="26464"/>
  <c r="DY49" i="26464"/>
  <c r="DZ49" i="26464"/>
  <c r="EC49" i="26464"/>
  <c r="ED49" i="26464"/>
  <c r="EE49" i="26464"/>
  <c r="EJ49" i="26464"/>
  <c r="EK49" i="26464"/>
  <c r="EL49" i="26464"/>
  <c r="EM49" i="26464"/>
  <c r="EN49" i="26464"/>
  <c r="EO49" i="26464"/>
  <c r="EP49" i="26464"/>
  <c r="EQ49" i="26464"/>
  <c r="ER49" i="26464"/>
  <c r="ES49" i="26464"/>
  <c r="ET49" i="26464"/>
  <c r="EU49" i="26464"/>
  <c r="EX49" i="26464"/>
  <c r="EY49" i="26464"/>
  <c r="EZ49" i="26464"/>
  <c r="A50" i="26464"/>
  <c r="B50" i="26464"/>
  <c r="C50" i="26464"/>
  <c r="E50" i="26464"/>
  <c r="F50" i="26464"/>
  <c r="G50" i="26464"/>
  <c r="H50" i="26464"/>
  <c r="I50" i="26464"/>
  <c r="J50" i="26464"/>
  <c r="K50" i="26464"/>
  <c r="L50" i="26464"/>
  <c r="M50" i="26464"/>
  <c r="N50" i="26464"/>
  <c r="O50" i="26464"/>
  <c r="P50" i="26464"/>
  <c r="Q50" i="26464"/>
  <c r="R50" i="26464"/>
  <c r="S50" i="26464"/>
  <c r="T50" i="26464"/>
  <c r="U50" i="26464"/>
  <c r="V50" i="26464"/>
  <c r="W50" i="26464"/>
  <c r="X50" i="26464"/>
  <c r="Y50" i="26464"/>
  <c r="Z50" i="26464"/>
  <c r="AA50" i="26464"/>
  <c r="AB50" i="26464"/>
  <c r="AC50" i="26464"/>
  <c r="AD50" i="26464"/>
  <c r="AE50" i="26464"/>
  <c r="AF50" i="26464"/>
  <c r="AG50" i="26464"/>
  <c r="AH50" i="26464"/>
  <c r="AI50" i="26464"/>
  <c r="AJ50" i="26464"/>
  <c r="AK50" i="26464"/>
  <c r="AL50" i="26464"/>
  <c r="AM50" i="26464"/>
  <c r="AN50" i="26464"/>
  <c r="AO50" i="26464"/>
  <c r="AP50" i="26464"/>
  <c r="AQ50" i="26464"/>
  <c r="AR50" i="26464"/>
  <c r="AS50" i="26464"/>
  <c r="AT50" i="26464"/>
  <c r="AU50" i="26464"/>
  <c r="AV50" i="26464"/>
  <c r="AW50" i="26464"/>
  <c r="AX50" i="26464"/>
  <c r="AY50" i="26464"/>
  <c r="AZ50" i="26464"/>
  <c r="BA50" i="26464"/>
  <c r="BB50" i="26464"/>
  <c r="BC50" i="26464"/>
  <c r="BD50" i="26464"/>
  <c r="BE50" i="26464"/>
  <c r="BF50" i="26464"/>
  <c r="BG50" i="26464"/>
  <c r="BH50" i="26464"/>
  <c r="BI50" i="26464"/>
  <c r="BJ50" i="26464"/>
  <c r="BK50" i="26464"/>
  <c r="BL50" i="26464"/>
  <c r="BM50" i="26464"/>
  <c r="BN50" i="26464"/>
  <c r="BO50" i="26464"/>
  <c r="BP50" i="26464"/>
  <c r="BQ50" i="26464"/>
  <c r="BR50" i="26464"/>
  <c r="BS50" i="26464"/>
  <c r="BT50" i="26464"/>
  <c r="BU50" i="26464"/>
  <c r="BV50" i="26464"/>
  <c r="BW50" i="26464"/>
  <c r="BX50" i="26464"/>
  <c r="BY50" i="26464"/>
  <c r="BZ50" i="26464"/>
  <c r="CA50" i="26464"/>
  <c r="CB50" i="26464"/>
  <c r="CC50" i="26464"/>
  <c r="CD50" i="26464"/>
  <c r="CG50" i="26464"/>
  <c r="CH50" i="26464"/>
  <c r="CI50" i="26464"/>
  <c r="CJ50" i="26464"/>
  <c r="CK50" i="26464"/>
  <c r="CL50" i="26464"/>
  <c r="CM50" i="26464"/>
  <c r="CN50" i="26464"/>
  <c r="CO50" i="26464"/>
  <c r="CP50" i="26464"/>
  <c r="CQ50" i="26464"/>
  <c r="CR50" i="26464"/>
  <c r="CS50" i="26464"/>
  <c r="CT50" i="26464"/>
  <c r="CU50" i="26464"/>
  <c r="CV50" i="26464"/>
  <c r="CW50" i="26464"/>
  <c r="CX50" i="26464"/>
  <c r="CY50" i="26464"/>
  <c r="CZ50" i="26464"/>
  <c r="DA50" i="26464"/>
  <c r="DB50" i="26464"/>
  <c r="DC50" i="26464"/>
  <c r="DD50" i="26464"/>
  <c r="DE50" i="26464"/>
  <c r="DF50" i="26464"/>
  <c r="DG50" i="26464"/>
  <c r="DH50" i="26464"/>
  <c r="DI50" i="26464"/>
  <c r="DJ50" i="26464"/>
  <c r="DK50" i="26464"/>
  <c r="DL50" i="26464"/>
  <c r="DO50" i="26464"/>
  <c r="DP50" i="26464"/>
  <c r="DQ50" i="26464"/>
  <c r="DR50" i="26464"/>
  <c r="DS50" i="26464"/>
  <c r="DT50" i="26464"/>
  <c r="DU50" i="26464"/>
  <c r="DV50" i="26464"/>
  <c r="DW50" i="26464"/>
  <c r="DX50" i="26464"/>
  <c r="DY50" i="26464"/>
  <c r="DZ50" i="26464"/>
  <c r="EC50" i="26464"/>
  <c r="ED50" i="26464"/>
  <c r="EE50" i="26464"/>
  <c r="EJ50" i="26464"/>
  <c r="EK50" i="26464"/>
  <c r="EL50" i="26464"/>
  <c r="EM50" i="26464"/>
  <c r="EN50" i="26464"/>
  <c r="EO50" i="26464"/>
  <c r="EP50" i="26464"/>
  <c r="EQ50" i="26464"/>
  <c r="ER50" i="26464"/>
  <c r="ES50" i="26464"/>
  <c r="ET50" i="26464"/>
  <c r="EU50" i="26464"/>
  <c r="EX50" i="26464"/>
  <c r="EY50" i="26464"/>
  <c r="EZ50" i="26464"/>
  <c r="A51" i="26464"/>
  <c r="B51" i="26464"/>
  <c r="C51" i="26464"/>
  <c r="E51" i="26464"/>
  <c r="F51" i="26464"/>
  <c r="G51" i="26464"/>
  <c r="H51" i="26464"/>
  <c r="I51" i="26464"/>
  <c r="J51" i="26464"/>
  <c r="K51" i="26464"/>
  <c r="L51" i="26464"/>
  <c r="M51" i="26464"/>
  <c r="N51" i="26464"/>
  <c r="O51" i="26464"/>
  <c r="P51" i="26464"/>
  <c r="Q51" i="26464"/>
  <c r="R51" i="26464"/>
  <c r="S51" i="26464"/>
  <c r="T51" i="26464"/>
  <c r="U51" i="26464"/>
  <c r="V51" i="26464"/>
  <c r="W51" i="26464"/>
  <c r="X51" i="26464"/>
  <c r="Y51" i="26464"/>
  <c r="Z51" i="26464"/>
  <c r="AA51" i="26464"/>
  <c r="AB51" i="26464"/>
  <c r="AC51" i="26464"/>
  <c r="AD51" i="26464"/>
  <c r="AE51" i="26464"/>
  <c r="AF51" i="26464"/>
  <c r="AG51" i="26464"/>
  <c r="AH51" i="26464"/>
  <c r="AI51" i="26464"/>
  <c r="AJ51" i="26464"/>
  <c r="AK51" i="26464"/>
  <c r="AL51" i="26464"/>
  <c r="AM51" i="26464"/>
  <c r="AN51" i="26464"/>
  <c r="AO51" i="26464"/>
  <c r="AP51" i="26464"/>
  <c r="AQ51" i="26464"/>
  <c r="AR51" i="26464"/>
  <c r="AS51" i="26464"/>
  <c r="AT51" i="26464"/>
  <c r="AU51" i="26464"/>
  <c r="AV51" i="26464"/>
  <c r="AW51" i="26464"/>
  <c r="AX51" i="26464"/>
  <c r="AY51" i="26464"/>
  <c r="AZ51" i="26464"/>
  <c r="BA51" i="26464"/>
  <c r="BB51" i="26464"/>
  <c r="BC51" i="26464"/>
  <c r="BD51" i="26464"/>
  <c r="BE51" i="26464"/>
  <c r="BF51" i="26464"/>
  <c r="BG51" i="26464"/>
  <c r="BH51" i="26464"/>
  <c r="BI51" i="26464"/>
  <c r="BJ51" i="26464"/>
  <c r="BK51" i="26464"/>
  <c r="BL51" i="26464"/>
  <c r="BM51" i="26464"/>
  <c r="BN51" i="26464"/>
  <c r="BO51" i="26464"/>
  <c r="BP51" i="26464"/>
  <c r="BQ51" i="26464"/>
  <c r="BR51" i="26464"/>
  <c r="BS51" i="26464"/>
  <c r="BT51" i="26464"/>
  <c r="BU51" i="26464"/>
  <c r="BV51" i="26464"/>
  <c r="BW51" i="26464"/>
  <c r="BX51" i="26464"/>
  <c r="BY51" i="26464"/>
  <c r="BZ51" i="26464"/>
  <c r="CA51" i="26464"/>
  <c r="CB51" i="26464"/>
  <c r="CC51" i="26464"/>
  <c r="CD51" i="26464"/>
  <c r="CG51" i="26464"/>
  <c r="CH51" i="26464"/>
  <c r="CI51" i="26464"/>
  <c r="CJ51" i="26464"/>
  <c r="CK51" i="26464"/>
  <c r="CL51" i="26464"/>
  <c r="CM51" i="26464"/>
  <c r="CN51" i="26464"/>
  <c r="CO51" i="26464"/>
  <c r="CP51" i="26464"/>
  <c r="CQ51" i="26464"/>
  <c r="CR51" i="26464"/>
  <c r="CS51" i="26464"/>
  <c r="CT51" i="26464"/>
  <c r="CU51" i="26464"/>
  <c r="CV51" i="26464"/>
  <c r="CW51" i="26464"/>
  <c r="CX51" i="26464"/>
  <c r="CY51" i="26464"/>
  <c r="CZ51" i="26464"/>
  <c r="DA51" i="26464"/>
  <c r="DB51" i="26464"/>
  <c r="DC51" i="26464"/>
  <c r="DD51" i="26464"/>
  <c r="DE51" i="26464"/>
  <c r="DF51" i="26464"/>
  <c r="DG51" i="26464"/>
  <c r="DH51" i="26464"/>
  <c r="DI51" i="26464"/>
  <c r="DJ51" i="26464"/>
  <c r="DK51" i="26464"/>
  <c r="DL51" i="26464"/>
  <c r="DO51" i="26464"/>
  <c r="DP51" i="26464"/>
  <c r="DQ51" i="26464"/>
  <c r="DR51" i="26464"/>
  <c r="DS51" i="26464"/>
  <c r="DT51" i="26464"/>
  <c r="DU51" i="26464"/>
  <c r="DV51" i="26464"/>
  <c r="DW51" i="26464"/>
  <c r="DX51" i="26464"/>
  <c r="DY51" i="26464"/>
  <c r="DZ51" i="26464"/>
  <c r="EC51" i="26464"/>
  <c r="ED51" i="26464"/>
  <c r="EE51" i="26464"/>
  <c r="EJ51" i="26464"/>
  <c r="EK51" i="26464"/>
  <c r="EL51" i="26464"/>
  <c r="EM51" i="26464"/>
  <c r="EN51" i="26464"/>
  <c r="EO51" i="26464"/>
  <c r="EP51" i="26464"/>
  <c r="EQ51" i="26464"/>
  <c r="ER51" i="26464"/>
  <c r="ES51" i="26464"/>
  <c r="ET51" i="26464"/>
  <c r="EU51" i="26464"/>
  <c r="EX51" i="26464"/>
  <c r="EY51" i="26464"/>
  <c r="EZ51" i="26464"/>
  <c r="A52" i="26464"/>
  <c r="B52" i="26464"/>
  <c r="C52" i="26464"/>
  <c r="E52" i="26464"/>
  <c r="F52" i="26464"/>
  <c r="G52" i="26464"/>
  <c r="H52" i="26464"/>
  <c r="I52" i="26464"/>
  <c r="J52" i="26464"/>
  <c r="K52" i="26464"/>
  <c r="L52" i="26464"/>
  <c r="M52" i="26464"/>
  <c r="N52" i="26464"/>
  <c r="O52" i="26464"/>
  <c r="P52" i="26464"/>
  <c r="Q52" i="26464"/>
  <c r="R52" i="26464"/>
  <c r="S52" i="26464"/>
  <c r="T52" i="26464"/>
  <c r="U52" i="26464"/>
  <c r="V52" i="26464"/>
  <c r="W52" i="26464"/>
  <c r="X52" i="26464"/>
  <c r="Y52" i="26464"/>
  <c r="Z52" i="26464"/>
  <c r="AA52" i="26464"/>
  <c r="AB52" i="26464"/>
  <c r="AC52" i="26464"/>
  <c r="AD52" i="26464"/>
  <c r="AE52" i="26464"/>
  <c r="AF52" i="26464"/>
  <c r="AG52" i="26464"/>
  <c r="AH52" i="26464"/>
  <c r="AI52" i="26464"/>
  <c r="AJ52" i="26464"/>
  <c r="AK52" i="26464"/>
  <c r="AL52" i="26464"/>
  <c r="AM52" i="26464"/>
  <c r="AN52" i="26464"/>
  <c r="AO52" i="26464"/>
  <c r="AP52" i="26464"/>
  <c r="AQ52" i="26464"/>
  <c r="AR52" i="26464"/>
  <c r="AS52" i="26464"/>
  <c r="AT52" i="26464"/>
  <c r="AU52" i="26464"/>
  <c r="AV52" i="26464"/>
  <c r="AW52" i="26464"/>
  <c r="AX52" i="26464"/>
  <c r="AY52" i="26464"/>
  <c r="AZ52" i="26464"/>
  <c r="BA52" i="26464"/>
  <c r="BB52" i="26464"/>
  <c r="BC52" i="26464"/>
  <c r="BD52" i="26464"/>
  <c r="BE52" i="26464"/>
  <c r="BF52" i="26464"/>
  <c r="BG52" i="26464"/>
  <c r="BH52" i="26464"/>
  <c r="BI52" i="26464"/>
  <c r="BJ52" i="26464"/>
  <c r="BK52" i="26464"/>
  <c r="BL52" i="26464"/>
  <c r="BM52" i="26464"/>
  <c r="BN52" i="26464"/>
  <c r="BO52" i="26464"/>
  <c r="BP52" i="26464"/>
  <c r="BQ52" i="26464"/>
  <c r="BR52" i="26464"/>
  <c r="BS52" i="26464"/>
  <c r="BT52" i="26464"/>
  <c r="BU52" i="26464"/>
  <c r="BV52" i="26464"/>
  <c r="BW52" i="26464"/>
  <c r="BX52" i="26464"/>
  <c r="BY52" i="26464"/>
  <c r="BZ52" i="26464"/>
  <c r="CA52" i="26464"/>
  <c r="CB52" i="26464"/>
  <c r="CC52" i="26464"/>
  <c r="CD52" i="26464"/>
  <c r="CG52" i="26464"/>
  <c r="CH52" i="26464"/>
  <c r="CI52" i="26464"/>
  <c r="CJ52" i="26464"/>
  <c r="CK52" i="26464"/>
  <c r="CL52" i="26464"/>
  <c r="CM52" i="26464"/>
  <c r="CN52" i="26464"/>
  <c r="CO52" i="26464"/>
  <c r="CP52" i="26464"/>
  <c r="CQ52" i="26464"/>
  <c r="CR52" i="26464"/>
  <c r="CS52" i="26464"/>
  <c r="CT52" i="26464"/>
  <c r="CU52" i="26464"/>
  <c r="CV52" i="26464"/>
  <c r="CW52" i="26464"/>
  <c r="CX52" i="26464"/>
  <c r="CY52" i="26464"/>
  <c r="CZ52" i="26464"/>
  <c r="DA52" i="26464"/>
  <c r="DB52" i="26464"/>
  <c r="DC52" i="26464"/>
  <c r="DD52" i="26464"/>
  <c r="DE52" i="26464"/>
  <c r="DF52" i="26464"/>
  <c r="DG52" i="26464"/>
  <c r="DH52" i="26464"/>
  <c r="DI52" i="26464"/>
  <c r="DJ52" i="26464"/>
  <c r="DK52" i="26464"/>
  <c r="DL52" i="26464"/>
  <c r="DO52" i="26464"/>
  <c r="DP52" i="26464"/>
  <c r="DQ52" i="26464"/>
  <c r="DR52" i="26464"/>
  <c r="DS52" i="26464"/>
  <c r="DT52" i="26464"/>
  <c r="DU52" i="26464"/>
  <c r="DV52" i="26464"/>
  <c r="DW52" i="26464"/>
  <c r="DX52" i="26464"/>
  <c r="DY52" i="26464"/>
  <c r="DZ52" i="26464"/>
  <c r="EC52" i="26464"/>
  <c r="ED52" i="26464"/>
  <c r="EE52" i="26464"/>
  <c r="EJ52" i="26464"/>
  <c r="EK52" i="26464"/>
  <c r="EL52" i="26464"/>
  <c r="EM52" i="26464"/>
  <c r="EN52" i="26464"/>
  <c r="EO52" i="26464"/>
  <c r="EP52" i="26464"/>
  <c r="EQ52" i="26464"/>
  <c r="ER52" i="26464"/>
  <c r="ES52" i="26464"/>
  <c r="ET52" i="26464"/>
  <c r="EU52" i="26464"/>
  <c r="EX52" i="26464"/>
  <c r="EY52" i="26464"/>
  <c r="EZ52" i="26464"/>
  <c r="A53" i="26464"/>
  <c r="B53" i="26464"/>
  <c r="C53" i="26464"/>
  <c r="E53" i="26464"/>
  <c r="F53" i="26464"/>
  <c r="G53" i="26464"/>
  <c r="H53" i="26464"/>
  <c r="I53" i="26464"/>
  <c r="J53" i="26464"/>
  <c r="K53" i="26464"/>
  <c r="L53" i="26464"/>
  <c r="M53" i="26464"/>
  <c r="N53" i="26464"/>
  <c r="O53" i="26464"/>
  <c r="P53" i="26464"/>
  <c r="Q53" i="26464"/>
  <c r="R53" i="26464"/>
  <c r="S53" i="26464"/>
  <c r="T53" i="26464"/>
  <c r="U53" i="26464"/>
  <c r="V53" i="26464"/>
  <c r="W53" i="26464"/>
  <c r="X53" i="26464"/>
  <c r="Y53" i="26464"/>
  <c r="Z53" i="26464"/>
  <c r="AA53" i="26464"/>
  <c r="AB53" i="26464"/>
  <c r="AC53" i="26464"/>
  <c r="AD53" i="26464"/>
  <c r="AE53" i="26464"/>
  <c r="AF53" i="26464"/>
  <c r="AG53" i="26464"/>
  <c r="AH53" i="26464"/>
  <c r="AI53" i="26464"/>
  <c r="AJ53" i="26464"/>
  <c r="AK53" i="26464"/>
  <c r="AL53" i="26464"/>
  <c r="AM53" i="26464"/>
  <c r="AN53" i="26464"/>
  <c r="AO53" i="26464"/>
  <c r="AP53" i="26464"/>
  <c r="AQ53" i="26464"/>
  <c r="AR53" i="26464"/>
  <c r="AS53" i="26464"/>
  <c r="AT53" i="26464"/>
  <c r="AU53" i="26464"/>
  <c r="AV53" i="26464"/>
  <c r="AW53" i="26464"/>
  <c r="AX53" i="26464"/>
  <c r="AY53" i="26464"/>
  <c r="AZ53" i="26464"/>
  <c r="BA53" i="26464"/>
  <c r="BB53" i="26464"/>
  <c r="BC53" i="26464"/>
  <c r="BD53" i="26464"/>
  <c r="BE53" i="26464"/>
  <c r="BF53" i="26464"/>
  <c r="BG53" i="26464"/>
  <c r="BH53" i="26464"/>
  <c r="BI53" i="26464"/>
  <c r="BJ53" i="26464"/>
  <c r="BK53" i="26464"/>
  <c r="BL53" i="26464"/>
  <c r="BM53" i="26464"/>
  <c r="BN53" i="26464"/>
  <c r="BO53" i="26464"/>
  <c r="BP53" i="26464"/>
  <c r="BQ53" i="26464"/>
  <c r="BR53" i="26464"/>
  <c r="BS53" i="26464"/>
  <c r="BT53" i="26464"/>
  <c r="BU53" i="26464"/>
  <c r="BV53" i="26464"/>
  <c r="BW53" i="26464"/>
  <c r="BX53" i="26464"/>
  <c r="BY53" i="26464"/>
  <c r="BZ53" i="26464"/>
  <c r="CA53" i="26464"/>
  <c r="CB53" i="26464"/>
  <c r="CC53" i="26464"/>
  <c r="CD53" i="26464"/>
  <c r="CG53" i="26464"/>
  <c r="CH53" i="26464"/>
  <c r="CI53" i="26464"/>
  <c r="CJ53" i="26464"/>
  <c r="CK53" i="26464"/>
  <c r="CL53" i="26464"/>
  <c r="CM53" i="26464"/>
  <c r="CN53" i="26464"/>
  <c r="CO53" i="26464"/>
  <c r="CP53" i="26464"/>
  <c r="CQ53" i="26464"/>
  <c r="CR53" i="26464"/>
  <c r="CS53" i="26464"/>
  <c r="CT53" i="26464"/>
  <c r="CU53" i="26464"/>
  <c r="CV53" i="26464"/>
  <c r="CW53" i="26464"/>
  <c r="CX53" i="26464"/>
  <c r="CY53" i="26464"/>
  <c r="CZ53" i="26464"/>
  <c r="DA53" i="26464"/>
  <c r="DB53" i="26464"/>
  <c r="DC53" i="26464"/>
  <c r="DD53" i="26464"/>
  <c r="DE53" i="26464"/>
  <c r="DF53" i="26464"/>
  <c r="DG53" i="26464"/>
  <c r="DH53" i="26464"/>
  <c r="DI53" i="26464"/>
  <c r="DJ53" i="26464"/>
  <c r="DK53" i="26464"/>
  <c r="DL53" i="26464"/>
  <c r="DO53" i="26464"/>
  <c r="DP53" i="26464"/>
  <c r="DQ53" i="26464"/>
  <c r="DR53" i="26464"/>
  <c r="DS53" i="26464"/>
  <c r="DT53" i="26464"/>
  <c r="DU53" i="26464"/>
  <c r="DV53" i="26464"/>
  <c r="DW53" i="26464"/>
  <c r="DX53" i="26464"/>
  <c r="DY53" i="26464"/>
  <c r="DZ53" i="26464"/>
  <c r="EC53" i="26464"/>
  <c r="ED53" i="26464"/>
  <c r="EE53" i="26464"/>
  <c r="EJ53" i="26464"/>
  <c r="EK53" i="26464"/>
  <c r="EL53" i="26464"/>
  <c r="EM53" i="26464"/>
  <c r="EN53" i="26464"/>
  <c r="EO53" i="26464"/>
  <c r="EP53" i="26464"/>
  <c r="EQ53" i="26464"/>
  <c r="ER53" i="26464"/>
  <c r="ES53" i="26464"/>
  <c r="ET53" i="26464"/>
  <c r="EU53" i="26464"/>
  <c r="EX53" i="26464"/>
  <c r="EY53" i="26464"/>
  <c r="EZ53" i="26464"/>
  <c r="A54" i="26464"/>
  <c r="B54" i="26464"/>
  <c r="C54" i="26464"/>
  <c r="E54" i="26464"/>
  <c r="F54" i="26464"/>
  <c r="G54" i="26464"/>
  <c r="H54" i="26464"/>
  <c r="I54" i="26464"/>
  <c r="J54" i="26464"/>
  <c r="K54" i="26464"/>
  <c r="L54" i="26464"/>
  <c r="M54" i="26464"/>
  <c r="N54" i="26464"/>
  <c r="O54" i="26464"/>
  <c r="P54" i="26464"/>
  <c r="Q54" i="26464"/>
  <c r="R54" i="26464"/>
  <c r="S54" i="26464"/>
  <c r="T54" i="26464"/>
  <c r="U54" i="26464"/>
  <c r="V54" i="26464"/>
  <c r="W54" i="26464"/>
  <c r="X54" i="26464"/>
  <c r="Y54" i="26464"/>
  <c r="Z54" i="26464"/>
  <c r="AA54" i="26464"/>
  <c r="AB54" i="26464"/>
  <c r="AC54" i="26464"/>
  <c r="AD54" i="26464"/>
  <c r="AE54" i="26464"/>
  <c r="AF54" i="26464"/>
  <c r="AG54" i="26464"/>
  <c r="AH54" i="26464"/>
  <c r="AI54" i="26464"/>
  <c r="AJ54" i="26464"/>
  <c r="AK54" i="26464"/>
  <c r="AL54" i="26464"/>
  <c r="AM54" i="26464"/>
  <c r="AN54" i="26464"/>
  <c r="AO54" i="26464"/>
  <c r="AP54" i="26464"/>
  <c r="AQ54" i="26464"/>
  <c r="AR54" i="26464"/>
  <c r="AS54" i="26464"/>
  <c r="AT54" i="26464"/>
  <c r="AU54" i="26464"/>
  <c r="AV54" i="26464"/>
  <c r="AW54" i="26464"/>
  <c r="AX54" i="26464"/>
  <c r="AY54" i="26464"/>
  <c r="AZ54" i="26464"/>
  <c r="BA54" i="26464"/>
  <c r="BB54" i="26464"/>
  <c r="BC54" i="26464"/>
  <c r="BD54" i="26464"/>
  <c r="BE54" i="26464"/>
  <c r="BF54" i="26464"/>
  <c r="BG54" i="26464"/>
  <c r="BH54" i="26464"/>
  <c r="BI54" i="26464"/>
  <c r="BJ54" i="26464"/>
  <c r="BK54" i="26464"/>
  <c r="BL54" i="26464"/>
  <c r="BM54" i="26464"/>
  <c r="BN54" i="26464"/>
  <c r="BO54" i="26464"/>
  <c r="BP54" i="26464"/>
  <c r="BQ54" i="26464"/>
  <c r="BR54" i="26464"/>
  <c r="BS54" i="26464"/>
  <c r="BT54" i="26464"/>
  <c r="BU54" i="26464"/>
  <c r="BV54" i="26464"/>
  <c r="BW54" i="26464"/>
  <c r="BX54" i="26464"/>
  <c r="BY54" i="26464"/>
  <c r="BZ54" i="26464"/>
  <c r="CA54" i="26464"/>
  <c r="CB54" i="26464"/>
  <c r="CC54" i="26464"/>
  <c r="CD54" i="26464"/>
  <c r="CG54" i="26464"/>
  <c r="CH54" i="26464"/>
  <c r="CI54" i="26464"/>
  <c r="CJ54" i="26464"/>
  <c r="CK54" i="26464"/>
  <c r="CL54" i="26464"/>
  <c r="CM54" i="26464"/>
  <c r="CN54" i="26464"/>
  <c r="CO54" i="26464"/>
  <c r="CP54" i="26464"/>
  <c r="CQ54" i="26464"/>
  <c r="CR54" i="26464"/>
  <c r="CS54" i="26464"/>
  <c r="CT54" i="26464"/>
  <c r="CU54" i="26464"/>
  <c r="CV54" i="26464"/>
  <c r="CW54" i="26464"/>
  <c r="CX54" i="26464"/>
  <c r="CY54" i="26464"/>
  <c r="CZ54" i="26464"/>
  <c r="DA54" i="26464"/>
  <c r="DB54" i="26464"/>
  <c r="DC54" i="26464"/>
  <c r="DD54" i="26464"/>
  <c r="DE54" i="26464"/>
  <c r="DF54" i="26464"/>
  <c r="DG54" i="26464"/>
  <c r="DH54" i="26464"/>
  <c r="DI54" i="26464"/>
  <c r="DJ54" i="26464"/>
  <c r="DK54" i="26464"/>
  <c r="DL54" i="26464"/>
  <c r="DO54" i="26464"/>
  <c r="DP54" i="26464"/>
  <c r="DQ54" i="26464"/>
  <c r="DR54" i="26464"/>
  <c r="DS54" i="26464"/>
  <c r="DT54" i="26464"/>
  <c r="DU54" i="26464"/>
  <c r="DV54" i="26464"/>
  <c r="DW54" i="26464"/>
  <c r="DX54" i="26464"/>
  <c r="DY54" i="26464"/>
  <c r="DZ54" i="26464"/>
  <c r="EC54" i="26464"/>
  <c r="ED54" i="26464"/>
  <c r="EE54" i="26464"/>
  <c r="EJ54" i="26464"/>
  <c r="EK54" i="26464"/>
  <c r="EL54" i="26464"/>
  <c r="EM54" i="26464"/>
  <c r="EN54" i="26464"/>
  <c r="EO54" i="26464"/>
  <c r="EP54" i="26464"/>
  <c r="EQ54" i="26464"/>
  <c r="ER54" i="26464"/>
  <c r="ES54" i="26464"/>
  <c r="ET54" i="26464"/>
  <c r="EU54" i="26464"/>
  <c r="EX54" i="26464"/>
  <c r="EY54" i="26464"/>
  <c r="EZ54" i="26464"/>
  <c r="A55" i="26464"/>
  <c r="B55" i="26464"/>
  <c r="C55" i="26464"/>
  <c r="E55" i="26464"/>
  <c r="F55" i="26464"/>
  <c r="G55" i="26464"/>
  <c r="H55" i="26464"/>
  <c r="I55" i="26464"/>
  <c r="J55" i="26464"/>
  <c r="K55" i="26464"/>
  <c r="L55" i="26464"/>
  <c r="M55" i="26464"/>
  <c r="N55" i="26464"/>
  <c r="O55" i="26464"/>
  <c r="P55" i="26464"/>
  <c r="Q55" i="26464"/>
  <c r="R55" i="26464"/>
  <c r="S55" i="26464"/>
  <c r="T55" i="26464"/>
  <c r="U55" i="26464"/>
  <c r="V55" i="26464"/>
  <c r="W55" i="26464"/>
  <c r="X55" i="26464"/>
  <c r="Y55" i="26464"/>
  <c r="Z55" i="26464"/>
  <c r="AA55" i="26464"/>
  <c r="AB55" i="26464"/>
  <c r="AC55" i="26464"/>
  <c r="AD55" i="26464"/>
  <c r="AE55" i="26464"/>
  <c r="AF55" i="26464"/>
  <c r="AG55" i="26464"/>
  <c r="AH55" i="26464"/>
  <c r="AI55" i="26464"/>
  <c r="AJ55" i="26464"/>
  <c r="AK55" i="26464"/>
  <c r="AL55" i="26464"/>
  <c r="AM55" i="26464"/>
  <c r="AN55" i="26464"/>
  <c r="AO55" i="26464"/>
  <c r="AP55" i="26464"/>
  <c r="AQ55" i="26464"/>
  <c r="AR55" i="26464"/>
  <c r="AS55" i="26464"/>
  <c r="AT55" i="26464"/>
  <c r="AU55" i="26464"/>
  <c r="AV55" i="26464"/>
  <c r="AW55" i="26464"/>
  <c r="AX55" i="26464"/>
  <c r="AY55" i="26464"/>
  <c r="AZ55" i="26464"/>
  <c r="BA55" i="26464"/>
  <c r="BB55" i="26464"/>
  <c r="BC55" i="26464"/>
  <c r="BD55" i="26464"/>
  <c r="BE55" i="26464"/>
  <c r="BF55" i="26464"/>
  <c r="BG55" i="26464"/>
  <c r="BH55" i="26464"/>
  <c r="BI55" i="26464"/>
  <c r="BJ55" i="26464"/>
  <c r="BK55" i="26464"/>
  <c r="BL55" i="26464"/>
  <c r="BM55" i="26464"/>
  <c r="BN55" i="26464"/>
  <c r="BO55" i="26464"/>
  <c r="BP55" i="26464"/>
  <c r="BQ55" i="26464"/>
  <c r="BR55" i="26464"/>
  <c r="BS55" i="26464"/>
  <c r="BT55" i="26464"/>
  <c r="BU55" i="26464"/>
  <c r="BV55" i="26464"/>
  <c r="BW55" i="26464"/>
  <c r="BX55" i="26464"/>
  <c r="BY55" i="26464"/>
  <c r="BZ55" i="26464"/>
  <c r="CA55" i="26464"/>
  <c r="CB55" i="26464"/>
  <c r="CC55" i="26464"/>
  <c r="CD55" i="26464"/>
  <c r="CE55" i="26464"/>
  <c r="CF55" i="26464"/>
  <c r="CG55" i="26464"/>
  <c r="CH55" i="26464"/>
  <c r="CI55" i="26464"/>
  <c r="CJ55" i="26464"/>
  <c r="CK55" i="26464"/>
  <c r="CL55" i="26464"/>
  <c r="CM55" i="26464"/>
  <c r="CN55" i="26464"/>
  <c r="CO55" i="26464"/>
  <c r="CP55" i="26464"/>
  <c r="CQ55" i="26464"/>
  <c r="CR55" i="26464"/>
  <c r="CS55" i="26464"/>
  <c r="CT55" i="26464"/>
  <c r="CU55" i="26464"/>
  <c r="CV55" i="26464"/>
  <c r="CW55" i="26464"/>
  <c r="CX55" i="26464"/>
  <c r="CY55" i="26464"/>
  <c r="CZ55" i="26464"/>
  <c r="DA55" i="26464"/>
  <c r="DB55" i="26464"/>
  <c r="DC55" i="26464"/>
  <c r="DD55" i="26464"/>
  <c r="DE55" i="26464"/>
  <c r="DF55" i="26464"/>
  <c r="DG55" i="26464"/>
  <c r="DH55" i="26464"/>
  <c r="DI55" i="26464"/>
  <c r="DJ55" i="26464"/>
  <c r="DK55" i="26464"/>
  <c r="DL55" i="26464"/>
  <c r="DO55" i="26464"/>
  <c r="DP55" i="26464"/>
  <c r="DQ55" i="26464"/>
  <c r="DR55" i="26464"/>
  <c r="DS55" i="26464"/>
  <c r="DT55" i="26464"/>
  <c r="DU55" i="26464"/>
  <c r="DV55" i="26464"/>
  <c r="DW55" i="26464"/>
  <c r="DX55" i="26464"/>
  <c r="DY55" i="26464"/>
  <c r="DZ55" i="26464"/>
  <c r="EC55" i="26464"/>
  <c r="ED55" i="26464"/>
  <c r="EE55" i="26464"/>
  <c r="EJ55" i="26464"/>
  <c r="EK55" i="26464"/>
  <c r="EL55" i="26464"/>
  <c r="EM55" i="26464"/>
  <c r="EN55" i="26464"/>
  <c r="EO55" i="26464"/>
  <c r="EP55" i="26464"/>
  <c r="EQ55" i="26464"/>
  <c r="ER55" i="26464"/>
  <c r="ES55" i="26464"/>
  <c r="ET55" i="26464"/>
  <c r="EU55" i="26464"/>
  <c r="EV55" i="26464"/>
  <c r="EW55" i="26464"/>
  <c r="EX55" i="26464"/>
  <c r="EY55" i="26464"/>
  <c r="EZ55" i="26464"/>
  <c r="A56" i="26464"/>
  <c r="B56" i="26464"/>
  <c r="C56" i="26464"/>
  <c r="E56" i="26464"/>
  <c r="F56" i="26464"/>
  <c r="G56" i="26464"/>
  <c r="H56" i="26464"/>
  <c r="I56" i="26464"/>
  <c r="J56" i="26464"/>
  <c r="K56" i="26464"/>
  <c r="L56" i="26464"/>
  <c r="M56" i="26464"/>
  <c r="N56" i="26464"/>
  <c r="O56" i="26464"/>
  <c r="P56" i="26464"/>
  <c r="Q56" i="26464"/>
  <c r="R56" i="26464"/>
  <c r="S56" i="26464"/>
  <c r="T56" i="26464"/>
  <c r="U56" i="26464"/>
  <c r="V56" i="26464"/>
  <c r="W56" i="26464"/>
  <c r="X56" i="26464"/>
  <c r="Y56" i="26464"/>
  <c r="Z56" i="26464"/>
  <c r="AA56" i="26464"/>
  <c r="AB56" i="26464"/>
  <c r="AC56" i="26464"/>
  <c r="AD56" i="26464"/>
  <c r="AE56" i="26464"/>
  <c r="AF56" i="26464"/>
  <c r="AG56" i="26464"/>
  <c r="AH56" i="26464"/>
  <c r="AI56" i="26464"/>
  <c r="AJ56" i="26464"/>
  <c r="AK56" i="26464"/>
  <c r="AL56" i="26464"/>
  <c r="AM56" i="26464"/>
  <c r="AN56" i="26464"/>
  <c r="AO56" i="26464"/>
  <c r="AP56" i="26464"/>
  <c r="AQ56" i="26464"/>
  <c r="AR56" i="26464"/>
  <c r="AS56" i="26464"/>
  <c r="AT56" i="26464"/>
  <c r="AU56" i="26464"/>
  <c r="AV56" i="26464"/>
  <c r="AW56" i="26464"/>
  <c r="AX56" i="26464"/>
  <c r="AY56" i="26464"/>
  <c r="AZ56" i="26464"/>
  <c r="BA56" i="26464"/>
  <c r="BB56" i="26464"/>
  <c r="BC56" i="26464"/>
  <c r="BD56" i="26464"/>
  <c r="BE56" i="26464"/>
  <c r="BF56" i="26464"/>
  <c r="BG56" i="26464"/>
  <c r="BH56" i="26464"/>
  <c r="BI56" i="26464"/>
  <c r="BJ56" i="26464"/>
  <c r="BK56" i="26464"/>
  <c r="BL56" i="26464"/>
  <c r="BM56" i="26464"/>
  <c r="BN56" i="26464"/>
  <c r="BO56" i="26464"/>
  <c r="BP56" i="26464"/>
  <c r="BQ56" i="26464"/>
  <c r="BR56" i="26464"/>
  <c r="BS56" i="26464"/>
  <c r="BT56" i="26464"/>
  <c r="BU56" i="26464"/>
  <c r="BV56" i="26464"/>
  <c r="BW56" i="26464"/>
  <c r="BX56" i="26464"/>
  <c r="BY56" i="26464"/>
  <c r="BZ56" i="26464"/>
  <c r="CA56" i="26464"/>
  <c r="CB56" i="26464"/>
  <c r="CC56" i="26464"/>
  <c r="CD56" i="26464"/>
  <c r="CE56" i="26464"/>
  <c r="CF56" i="26464"/>
  <c r="CG56" i="26464"/>
  <c r="CH56" i="26464"/>
  <c r="CI56" i="26464"/>
  <c r="CJ56" i="26464"/>
  <c r="CK56" i="26464"/>
  <c r="CL56" i="26464"/>
  <c r="CM56" i="26464"/>
  <c r="CN56" i="26464"/>
  <c r="CO56" i="26464"/>
  <c r="CP56" i="26464"/>
  <c r="CQ56" i="26464"/>
  <c r="CR56" i="26464"/>
  <c r="CS56" i="26464"/>
  <c r="CT56" i="26464"/>
  <c r="CU56" i="26464"/>
  <c r="CV56" i="26464"/>
  <c r="CW56" i="26464"/>
  <c r="CX56" i="26464"/>
  <c r="CY56" i="26464"/>
  <c r="CZ56" i="26464"/>
  <c r="DA56" i="26464"/>
  <c r="DB56" i="26464"/>
  <c r="DC56" i="26464"/>
  <c r="DD56" i="26464"/>
  <c r="DE56" i="26464"/>
  <c r="DF56" i="26464"/>
  <c r="DG56" i="26464"/>
  <c r="DH56" i="26464"/>
  <c r="DI56" i="26464"/>
  <c r="DJ56" i="26464"/>
  <c r="DK56" i="26464"/>
  <c r="DL56" i="26464"/>
  <c r="DO56" i="26464"/>
  <c r="DP56" i="26464"/>
  <c r="DQ56" i="26464"/>
  <c r="DR56" i="26464"/>
  <c r="DS56" i="26464"/>
  <c r="DT56" i="26464"/>
  <c r="DU56" i="26464"/>
  <c r="DV56" i="26464"/>
  <c r="DW56" i="26464"/>
  <c r="DX56" i="26464"/>
  <c r="DY56" i="26464"/>
  <c r="DZ56" i="26464"/>
  <c r="EA56" i="26464"/>
  <c r="EB56" i="26464"/>
  <c r="EC56" i="26464"/>
  <c r="ED56" i="26464"/>
  <c r="EE56" i="26464"/>
  <c r="EJ56" i="26464"/>
  <c r="EK56" i="26464"/>
  <c r="EL56" i="26464"/>
  <c r="EM56" i="26464"/>
  <c r="EN56" i="26464"/>
  <c r="EO56" i="26464"/>
  <c r="EP56" i="26464"/>
  <c r="EQ56" i="26464"/>
  <c r="ER56" i="26464"/>
  <c r="ES56" i="26464"/>
  <c r="ET56" i="26464"/>
  <c r="EU56" i="26464"/>
  <c r="EV56" i="26464"/>
  <c r="EW56" i="26464"/>
  <c r="EX56" i="26464"/>
  <c r="EY56" i="26464"/>
  <c r="EZ56" i="26464"/>
  <c r="A57" i="26464"/>
  <c r="B57" i="26464"/>
  <c r="C57" i="26464"/>
  <c r="E57" i="26464"/>
  <c r="F57" i="26464"/>
  <c r="G57" i="26464"/>
  <c r="H57" i="26464"/>
  <c r="I57" i="26464"/>
  <c r="J57" i="26464"/>
  <c r="K57" i="26464"/>
  <c r="L57" i="26464"/>
  <c r="M57" i="26464"/>
  <c r="N57" i="26464"/>
  <c r="O57" i="26464"/>
  <c r="P57" i="26464"/>
  <c r="Q57" i="26464"/>
  <c r="R57" i="26464"/>
  <c r="S57" i="26464"/>
  <c r="T57" i="26464"/>
  <c r="U57" i="26464"/>
  <c r="V57" i="26464"/>
  <c r="W57" i="26464"/>
  <c r="X57" i="26464"/>
  <c r="Y57" i="26464"/>
  <c r="Z57" i="26464"/>
  <c r="AA57" i="26464"/>
  <c r="AB57" i="26464"/>
  <c r="AC57" i="26464"/>
  <c r="AD57" i="26464"/>
  <c r="AE57" i="26464"/>
  <c r="AF57" i="26464"/>
  <c r="AG57" i="26464"/>
  <c r="AH57" i="26464"/>
  <c r="AI57" i="26464"/>
  <c r="AJ57" i="26464"/>
  <c r="AK57" i="26464"/>
  <c r="AL57" i="26464"/>
  <c r="AM57" i="26464"/>
  <c r="AN57" i="26464"/>
  <c r="AO57" i="26464"/>
  <c r="AP57" i="26464"/>
  <c r="AQ57" i="26464"/>
  <c r="AR57" i="26464"/>
  <c r="AS57" i="26464"/>
  <c r="AT57" i="26464"/>
  <c r="AU57" i="26464"/>
  <c r="AV57" i="26464"/>
  <c r="AW57" i="26464"/>
  <c r="AX57" i="26464"/>
  <c r="AY57" i="26464"/>
  <c r="AZ57" i="26464"/>
  <c r="BA57" i="26464"/>
  <c r="BB57" i="26464"/>
  <c r="BC57" i="26464"/>
  <c r="BD57" i="26464"/>
  <c r="BE57" i="26464"/>
  <c r="BF57" i="26464"/>
  <c r="BG57" i="26464"/>
  <c r="BH57" i="26464"/>
  <c r="BI57" i="26464"/>
  <c r="BJ57" i="26464"/>
  <c r="BK57" i="26464"/>
  <c r="BL57" i="26464"/>
  <c r="BM57" i="26464"/>
  <c r="BN57" i="26464"/>
  <c r="BO57" i="26464"/>
  <c r="BP57" i="26464"/>
  <c r="BQ57" i="26464"/>
  <c r="BR57" i="26464"/>
  <c r="BS57" i="26464"/>
  <c r="BT57" i="26464"/>
  <c r="BU57" i="26464"/>
  <c r="BV57" i="26464"/>
  <c r="BW57" i="26464"/>
  <c r="BX57" i="26464"/>
  <c r="BY57" i="26464"/>
  <c r="BZ57" i="26464"/>
  <c r="CA57" i="26464"/>
  <c r="CB57" i="26464"/>
  <c r="CC57" i="26464"/>
  <c r="CD57" i="26464"/>
  <c r="CE57" i="26464"/>
  <c r="CF57" i="26464"/>
  <c r="CG57" i="26464"/>
  <c r="CH57" i="26464"/>
  <c r="CI57" i="26464"/>
  <c r="CJ57" i="26464"/>
  <c r="CK57" i="26464"/>
  <c r="CL57" i="26464"/>
  <c r="CM57" i="26464"/>
  <c r="CN57" i="26464"/>
  <c r="CO57" i="26464"/>
  <c r="CP57" i="26464"/>
  <c r="CQ57" i="26464"/>
  <c r="CR57" i="26464"/>
  <c r="CS57" i="26464"/>
  <c r="CT57" i="26464"/>
  <c r="CU57" i="26464"/>
  <c r="CV57" i="26464"/>
  <c r="CW57" i="26464"/>
  <c r="CX57" i="26464"/>
  <c r="CY57" i="26464"/>
  <c r="CZ57" i="26464"/>
  <c r="DA57" i="26464"/>
  <c r="DB57" i="26464"/>
  <c r="DC57" i="26464"/>
  <c r="DD57" i="26464"/>
  <c r="DE57" i="26464"/>
  <c r="DF57" i="26464"/>
  <c r="DG57" i="26464"/>
  <c r="DH57" i="26464"/>
  <c r="DI57" i="26464"/>
  <c r="DJ57" i="26464"/>
  <c r="DK57" i="26464"/>
  <c r="DL57" i="26464"/>
  <c r="DO57" i="26464"/>
  <c r="DP57" i="26464"/>
  <c r="DQ57" i="26464"/>
  <c r="DR57" i="26464"/>
  <c r="DS57" i="26464"/>
  <c r="DT57" i="26464"/>
  <c r="DU57" i="26464"/>
  <c r="DV57" i="26464"/>
  <c r="DW57" i="26464"/>
  <c r="DX57" i="26464"/>
  <c r="DY57" i="26464"/>
  <c r="DZ57" i="26464"/>
  <c r="EA57" i="26464"/>
  <c r="EB57" i="26464"/>
  <c r="EC57" i="26464"/>
  <c r="ED57" i="26464"/>
  <c r="EE57" i="26464"/>
  <c r="EJ57" i="26464"/>
  <c r="EK57" i="26464"/>
  <c r="EL57" i="26464"/>
  <c r="EM57" i="26464"/>
  <c r="EN57" i="26464"/>
  <c r="EO57" i="26464"/>
  <c r="EP57" i="26464"/>
  <c r="EQ57" i="26464"/>
  <c r="ER57" i="26464"/>
  <c r="ES57" i="26464"/>
  <c r="ET57" i="26464"/>
  <c r="EU57" i="26464"/>
  <c r="EV57" i="26464"/>
  <c r="EW57" i="26464"/>
  <c r="EX57" i="26464"/>
  <c r="EY57" i="26464"/>
  <c r="EZ57" i="26464"/>
  <c r="A58" i="26464"/>
  <c r="B58" i="26464"/>
  <c r="C58" i="26464"/>
  <c r="E58" i="26464"/>
  <c r="F58" i="26464"/>
  <c r="G58" i="26464"/>
  <c r="H58" i="26464"/>
  <c r="I58" i="26464"/>
  <c r="J58" i="26464"/>
  <c r="K58" i="26464"/>
  <c r="L58" i="26464"/>
  <c r="M58" i="26464"/>
  <c r="N58" i="26464"/>
  <c r="O58" i="26464"/>
  <c r="P58" i="26464"/>
  <c r="Q58" i="26464"/>
  <c r="R58" i="26464"/>
  <c r="S58" i="26464"/>
  <c r="T58" i="26464"/>
  <c r="U58" i="26464"/>
  <c r="V58" i="26464"/>
  <c r="W58" i="26464"/>
  <c r="X58" i="26464"/>
  <c r="Y58" i="26464"/>
  <c r="Z58" i="26464"/>
  <c r="AA58" i="26464"/>
  <c r="AB58" i="26464"/>
  <c r="AC58" i="26464"/>
  <c r="AD58" i="26464"/>
  <c r="AE58" i="26464"/>
  <c r="AF58" i="26464"/>
  <c r="AG58" i="26464"/>
  <c r="AH58" i="26464"/>
  <c r="AI58" i="26464"/>
  <c r="AJ58" i="26464"/>
  <c r="AK58" i="26464"/>
  <c r="AL58" i="26464"/>
  <c r="AM58" i="26464"/>
  <c r="AN58" i="26464"/>
  <c r="AO58" i="26464"/>
  <c r="AP58" i="26464"/>
  <c r="AQ58" i="26464"/>
  <c r="AR58" i="26464"/>
  <c r="AS58" i="26464"/>
  <c r="AT58" i="26464"/>
  <c r="AU58" i="26464"/>
  <c r="AV58" i="26464"/>
  <c r="AW58" i="26464"/>
  <c r="AX58" i="26464"/>
  <c r="AY58" i="26464"/>
  <c r="AZ58" i="26464"/>
  <c r="BA58" i="26464"/>
  <c r="BB58" i="26464"/>
  <c r="BC58" i="26464"/>
  <c r="BD58" i="26464"/>
  <c r="BE58" i="26464"/>
  <c r="BF58" i="26464"/>
  <c r="BG58" i="26464"/>
  <c r="BH58" i="26464"/>
  <c r="BI58" i="26464"/>
  <c r="BJ58" i="26464"/>
  <c r="BK58" i="26464"/>
  <c r="BL58" i="26464"/>
  <c r="BM58" i="26464"/>
  <c r="BN58" i="26464"/>
  <c r="BO58" i="26464"/>
  <c r="BP58" i="26464"/>
  <c r="BQ58" i="26464"/>
  <c r="BR58" i="26464"/>
  <c r="BS58" i="26464"/>
  <c r="BT58" i="26464"/>
  <c r="BU58" i="26464"/>
  <c r="BV58" i="26464"/>
  <c r="BW58" i="26464"/>
  <c r="BX58" i="26464"/>
  <c r="BY58" i="26464"/>
  <c r="BZ58" i="26464"/>
  <c r="CA58" i="26464"/>
  <c r="CB58" i="26464"/>
  <c r="CC58" i="26464"/>
  <c r="CD58" i="26464"/>
  <c r="CE58" i="26464"/>
  <c r="CF58" i="26464"/>
  <c r="CG58" i="26464"/>
  <c r="CH58" i="26464"/>
  <c r="CI58" i="26464"/>
  <c r="CJ58" i="26464"/>
  <c r="CK58" i="26464"/>
  <c r="CL58" i="26464"/>
  <c r="CM58" i="26464"/>
  <c r="CN58" i="26464"/>
  <c r="CO58" i="26464"/>
  <c r="CP58" i="26464"/>
  <c r="CQ58" i="26464"/>
  <c r="CR58" i="26464"/>
  <c r="CS58" i="26464"/>
  <c r="CT58" i="26464"/>
  <c r="CU58" i="26464"/>
  <c r="CV58" i="26464"/>
  <c r="CW58" i="26464"/>
  <c r="CX58" i="26464"/>
  <c r="CY58" i="26464"/>
  <c r="CZ58" i="26464"/>
  <c r="DA58" i="26464"/>
  <c r="DB58" i="26464"/>
  <c r="DC58" i="26464"/>
  <c r="DD58" i="26464"/>
  <c r="DE58" i="26464"/>
  <c r="DF58" i="26464"/>
  <c r="DG58" i="26464"/>
  <c r="DH58" i="26464"/>
  <c r="DI58" i="26464"/>
  <c r="DJ58" i="26464"/>
  <c r="DK58" i="26464"/>
  <c r="DL58" i="26464"/>
  <c r="DO58" i="26464"/>
  <c r="DP58" i="26464"/>
  <c r="DQ58" i="26464"/>
  <c r="DR58" i="26464"/>
  <c r="DS58" i="26464"/>
  <c r="DT58" i="26464"/>
  <c r="DU58" i="26464"/>
  <c r="DV58" i="26464"/>
  <c r="DW58" i="26464"/>
  <c r="DX58" i="26464"/>
  <c r="DY58" i="26464"/>
  <c r="DZ58" i="26464"/>
  <c r="EA58" i="26464"/>
  <c r="EB58" i="26464"/>
  <c r="EC58" i="26464"/>
  <c r="ED58" i="26464"/>
  <c r="EE58" i="26464"/>
  <c r="EJ58" i="26464"/>
  <c r="EK58" i="26464"/>
  <c r="EL58" i="26464"/>
  <c r="EM58" i="26464"/>
  <c r="EN58" i="26464"/>
  <c r="EO58" i="26464"/>
  <c r="EP58" i="26464"/>
  <c r="EQ58" i="26464"/>
  <c r="ER58" i="26464"/>
  <c r="ES58" i="26464"/>
  <c r="ET58" i="26464"/>
  <c r="EU58" i="26464"/>
  <c r="EV58" i="26464"/>
  <c r="EW58" i="26464"/>
  <c r="EX58" i="26464"/>
  <c r="EY58" i="26464"/>
  <c r="EZ58" i="26464"/>
  <c r="A59" i="26464"/>
  <c r="B59" i="26464"/>
  <c r="C59" i="26464"/>
  <c r="E59" i="26464"/>
  <c r="F59" i="26464"/>
  <c r="G59" i="26464"/>
  <c r="H59" i="26464"/>
  <c r="I59" i="26464"/>
  <c r="J59" i="26464"/>
  <c r="K59" i="26464"/>
  <c r="L59" i="26464"/>
  <c r="M59" i="26464"/>
  <c r="N59" i="26464"/>
  <c r="O59" i="26464"/>
  <c r="P59" i="26464"/>
  <c r="Q59" i="26464"/>
  <c r="R59" i="26464"/>
  <c r="S59" i="26464"/>
  <c r="T59" i="26464"/>
  <c r="U59" i="26464"/>
  <c r="V59" i="26464"/>
  <c r="W59" i="26464"/>
  <c r="X59" i="26464"/>
  <c r="Y59" i="26464"/>
  <c r="Z59" i="26464"/>
  <c r="AA59" i="26464"/>
  <c r="AB59" i="26464"/>
  <c r="AC59" i="26464"/>
  <c r="AD59" i="26464"/>
  <c r="AE59" i="26464"/>
  <c r="AF59" i="26464"/>
  <c r="AG59" i="26464"/>
  <c r="AH59" i="26464"/>
  <c r="AI59" i="26464"/>
  <c r="AJ59" i="26464"/>
  <c r="AK59" i="26464"/>
  <c r="AL59" i="26464"/>
  <c r="AM59" i="26464"/>
  <c r="AN59" i="26464"/>
  <c r="AO59" i="26464"/>
  <c r="AP59" i="26464"/>
  <c r="AQ59" i="26464"/>
  <c r="AR59" i="26464"/>
  <c r="AS59" i="26464"/>
  <c r="AT59" i="26464"/>
  <c r="AU59" i="26464"/>
  <c r="AV59" i="26464"/>
  <c r="AW59" i="26464"/>
  <c r="AX59" i="26464"/>
  <c r="AY59" i="26464"/>
  <c r="AZ59" i="26464"/>
  <c r="BA59" i="26464"/>
  <c r="BB59" i="26464"/>
  <c r="BC59" i="26464"/>
  <c r="BD59" i="26464"/>
  <c r="BE59" i="26464"/>
  <c r="BF59" i="26464"/>
  <c r="BG59" i="26464"/>
  <c r="BH59" i="26464"/>
  <c r="BI59" i="26464"/>
  <c r="BJ59" i="26464"/>
  <c r="BK59" i="26464"/>
  <c r="BL59" i="26464"/>
  <c r="BM59" i="26464"/>
  <c r="BN59" i="26464"/>
  <c r="BO59" i="26464"/>
  <c r="BP59" i="26464"/>
  <c r="BQ59" i="26464"/>
  <c r="BR59" i="26464"/>
  <c r="BS59" i="26464"/>
  <c r="BT59" i="26464"/>
  <c r="BU59" i="26464"/>
  <c r="BV59" i="26464"/>
  <c r="BW59" i="26464"/>
  <c r="BX59" i="26464"/>
  <c r="BY59" i="26464"/>
  <c r="BZ59" i="26464"/>
  <c r="CA59" i="26464"/>
  <c r="CB59" i="26464"/>
  <c r="CC59" i="26464"/>
  <c r="CD59" i="26464"/>
  <c r="CE59" i="26464"/>
  <c r="CF59" i="26464"/>
  <c r="CG59" i="26464"/>
  <c r="CH59" i="26464"/>
  <c r="CI59" i="26464"/>
  <c r="CJ59" i="26464"/>
  <c r="CK59" i="26464"/>
  <c r="CL59" i="26464"/>
  <c r="CM59" i="26464"/>
  <c r="CN59" i="26464"/>
  <c r="CO59" i="26464"/>
  <c r="CP59" i="26464"/>
  <c r="CQ59" i="26464"/>
  <c r="CR59" i="26464"/>
  <c r="CS59" i="26464"/>
  <c r="CT59" i="26464"/>
  <c r="CU59" i="26464"/>
  <c r="CV59" i="26464"/>
  <c r="CW59" i="26464"/>
  <c r="CX59" i="26464"/>
  <c r="CY59" i="26464"/>
  <c r="CZ59" i="26464"/>
  <c r="DA59" i="26464"/>
  <c r="DB59" i="26464"/>
  <c r="DC59" i="26464"/>
  <c r="DD59" i="26464"/>
  <c r="DE59" i="26464"/>
  <c r="DF59" i="26464"/>
  <c r="DG59" i="26464"/>
  <c r="DH59" i="26464"/>
  <c r="DI59" i="26464"/>
  <c r="DJ59" i="26464"/>
  <c r="DK59" i="26464"/>
  <c r="DL59" i="26464"/>
  <c r="DO59" i="26464"/>
  <c r="DP59" i="26464"/>
  <c r="DQ59" i="26464"/>
  <c r="DR59" i="26464"/>
  <c r="DS59" i="26464"/>
  <c r="DT59" i="26464"/>
  <c r="DU59" i="26464"/>
  <c r="DV59" i="26464"/>
  <c r="DW59" i="26464"/>
  <c r="DX59" i="26464"/>
  <c r="DY59" i="26464"/>
  <c r="DZ59" i="26464"/>
  <c r="EA59" i="26464"/>
  <c r="EB59" i="26464"/>
  <c r="EC59" i="26464"/>
  <c r="ED59" i="26464"/>
  <c r="EE59" i="26464"/>
  <c r="EJ59" i="26464"/>
  <c r="EK59" i="26464"/>
  <c r="EL59" i="26464"/>
  <c r="EM59" i="26464"/>
  <c r="EN59" i="26464"/>
  <c r="EO59" i="26464"/>
  <c r="EP59" i="26464"/>
  <c r="EQ59" i="26464"/>
  <c r="ER59" i="26464"/>
  <c r="ES59" i="26464"/>
  <c r="ET59" i="26464"/>
  <c r="EU59" i="26464"/>
  <c r="EV59" i="26464"/>
  <c r="EW59" i="26464"/>
  <c r="EX59" i="26464"/>
  <c r="EY59" i="26464"/>
  <c r="EZ59" i="26464"/>
  <c r="A60" i="26464"/>
  <c r="B60" i="26464"/>
  <c r="C60" i="26464"/>
  <c r="E60" i="26464"/>
  <c r="F60" i="26464"/>
  <c r="G60" i="26464"/>
  <c r="H60" i="26464"/>
  <c r="I60" i="26464"/>
  <c r="J60" i="26464"/>
  <c r="K60" i="26464"/>
  <c r="L60" i="26464"/>
  <c r="M60" i="26464"/>
  <c r="N60" i="26464"/>
  <c r="O60" i="26464"/>
  <c r="P60" i="26464"/>
  <c r="Q60" i="26464"/>
  <c r="R60" i="26464"/>
  <c r="S60" i="26464"/>
  <c r="T60" i="26464"/>
  <c r="U60" i="26464"/>
  <c r="V60" i="26464"/>
  <c r="W60" i="26464"/>
  <c r="X60" i="26464"/>
  <c r="Y60" i="26464"/>
  <c r="Z60" i="26464"/>
  <c r="AA60" i="26464"/>
  <c r="AB60" i="26464"/>
  <c r="AC60" i="26464"/>
  <c r="AD60" i="26464"/>
  <c r="AE60" i="26464"/>
  <c r="AF60" i="26464"/>
  <c r="AG60" i="26464"/>
  <c r="AH60" i="26464"/>
  <c r="AI60" i="26464"/>
  <c r="AJ60" i="26464"/>
  <c r="AK60" i="26464"/>
  <c r="AL60" i="26464"/>
  <c r="AM60" i="26464"/>
  <c r="AN60" i="26464"/>
  <c r="AO60" i="26464"/>
  <c r="AP60" i="26464"/>
  <c r="AQ60" i="26464"/>
  <c r="AR60" i="26464"/>
  <c r="AS60" i="26464"/>
  <c r="AT60" i="26464"/>
  <c r="AU60" i="26464"/>
  <c r="AV60" i="26464"/>
  <c r="AW60" i="26464"/>
  <c r="AX60" i="26464"/>
  <c r="AY60" i="26464"/>
  <c r="AZ60" i="26464"/>
  <c r="BA60" i="26464"/>
  <c r="BB60" i="26464"/>
  <c r="BC60" i="26464"/>
  <c r="BD60" i="26464"/>
  <c r="BE60" i="26464"/>
  <c r="BF60" i="26464"/>
  <c r="BG60" i="26464"/>
  <c r="BH60" i="26464"/>
  <c r="BI60" i="26464"/>
  <c r="BJ60" i="26464"/>
  <c r="BK60" i="26464"/>
  <c r="BL60" i="26464"/>
  <c r="BM60" i="26464"/>
  <c r="BN60" i="26464"/>
  <c r="BO60" i="26464"/>
  <c r="BP60" i="26464"/>
  <c r="BQ60" i="26464"/>
  <c r="BR60" i="26464"/>
  <c r="BS60" i="26464"/>
  <c r="BT60" i="26464"/>
  <c r="BU60" i="26464"/>
  <c r="BV60" i="26464"/>
  <c r="BW60" i="26464"/>
  <c r="BX60" i="26464"/>
  <c r="BY60" i="26464"/>
  <c r="BZ60" i="26464"/>
  <c r="CA60" i="26464"/>
  <c r="CB60" i="26464"/>
  <c r="CC60" i="26464"/>
  <c r="CD60" i="26464"/>
  <c r="CE60" i="26464"/>
  <c r="CF60" i="26464"/>
  <c r="CG60" i="26464"/>
  <c r="CH60" i="26464"/>
  <c r="CI60" i="26464"/>
  <c r="CJ60" i="26464"/>
  <c r="CK60" i="26464"/>
  <c r="CL60" i="26464"/>
  <c r="CM60" i="26464"/>
  <c r="CN60" i="26464"/>
  <c r="CO60" i="26464"/>
  <c r="CP60" i="26464"/>
  <c r="CQ60" i="26464"/>
  <c r="CR60" i="26464"/>
  <c r="CS60" i="26464"/>
  <c r="CT60" i="26464"/>
  <c r="CU60" i="26464"/>
  <c r="CV60" i="26464"/>
  <c r="CW60" i="26464"/>
  <c r="CX60" i="26464"/>
  <c r="CY60" i="26464"/>
  <c r="CZ60" i="26464"/>
  <c r="DA60" i="26464"/>
  <c r="DB60" i="26464"/>
  <c r="DC60" i="26464"/>
  <c r="DD60" i="26464"/>
  <c r="DE60" i="26464"/>
  <c r="DF60" i="26464"/>
  <c r="DG60" i="26464"/>
  <c r="DH60" i="26464"/>
  <c r="DI60" i="26464"/>
  <c r="DJ60" i="26464"/>
  <c r="DK60" i="26464"/>
  <c r="DL60" i="26464"/>
  <c r="DO60" i="26464"/>
  <c r="DP60" i="26464"/>
  <c r="DQ60" i="26464"/>
  <c r="DR60" i="26464"/>
  <c r="DS60" i="26464"/>
  <c r="DT60" i="26464"/>
  <c r="DU60" i="26464"/>
  <c r="DV60" i="26464"/>
  <c r="DW60" i="26464"/>
  <c r="DX60" i="26464"/>
  <c r="DY60" i="26464"/>
  <c r="DZ60" i="26464"/>
  <c r="EA60" i="26464"/>
  <c r="EB60" i="26464"/>
  <c r="EC60" i="26464"/>
  <c r="ED60" i="26464"/>
  <c r="EE60" i="26464"/>
  <c r="EJ60" i="26464"/>
  <c r="EK60" i="26464"/>
  <c r="EL60" i="26464"/>
  <c r="EM60" i="26464"/>
  <c r="EN60" i="26464"/>
  <c r="EO60" i="26464"/>
  <c r="EP60" i="26464"/>
  <c r="EQ60" i="26464"/>
  <c r="ER60" i="26464"/>
  <c r="ES60" i="26464"/>
  <c r="ET60" i="26464"/>
  <c r="EU60" i="26464"/>
  <c r="EV60" i="26464"/>
  <c r="EW60" i="26464"/>
  <c r="EX60" i="26464"/>
  <c r="EY60" i="26464"/>
  <c r="EZ60" i="26464"/>
  <c r="A61" i="26464"/>
  <c r="B61" i="26464"/>
  <c r="C61" i="26464"/>
  <c r="E61" i="26464"/>
  <c r="F61" i="26464"/>
  <c r="G61" i="26464"/>
  <c r="H61" i="26464"/>
  <c r="I61" i="26464"/>
  <c r="J61" i="26464"/>
  <c r="K61" i="26464"/>
  <c r="L61" i="26464"/>
  <c r="M61" i="26464"/>
  <c r="N61" i="26464"/>
  <c r="O61" i="26464"/>
  <c r="P61" i="26464"/>
  <c r="Q61" i="26464"/>
  <c r="R61" i="26464"/>
  <c r="S61" i="26464"/>
  <c r="T61" i="26464"/>
  <c r="U61" i="26464"/>
  <c r="V61" i="26464"/>
  <c r="W61" i="26464"/>
  <c r="X61" i="26464"/>
  <c r="Y61" i="26464"/>
  <c r="Z61" i="26464"/>
  <c r="AA61" i="26464"/>
  <c r="AB61" i="26464"/>
  <c r="AC61" i="26464"/>
  <c r="AD61" i="26464"/>
  <c r="AE61" i="26464"/>
  <c r="AF61" i="26464"/>
  <c r="AG61" i="26464"/>
  <c r="AH61" i="26464"/>
  <c r="AI61" i="26464"/>
  <c r="AJ61" i="26464"/>
  <c r="AK61" i="26464"/>
  <c r="AL61" i="26464"/>
  <c r="AM61" i="26464"/>
  <c r="AN61" i="26464"/>
  <c r="AO61" i="26464"/>
  <c r="AP61" i="26464"/>
  <c r="AQ61" i="26464"/>
  <c r="AR61" i="26464"/>
  <c r="AS61" i="26464"/>
  <c r="AT61" i="26464"/>
  <c r="AU61" i="26464"/>
  <c r="AV61" i="26464"/>
  <c r="AW61" i="26464"/>
  <c r="AX61" i="26464"/>
  <c r="AY61" i="26464"/>
  <c r="AZ61" i="26464"/>
  <c r="BA61" i="26464"/>
  <c r="BB61" i="26464"/>
  <c r="BC61" i="26464"/>
  <c r="BD61" i="26464"/>
  <c r="BE61" i="26464"/>
  <c r="BF61" i="26464"/>
  <c r="BG61" i="26464"/>
  <c r="BH61" i="26464"/>
  <c r="BI61" i="26464"/>
  <c r="BJ61" i="26464"/>
  <c r="BK61" i="26464"/>
  <c r="BL61" i="26464"/>
  <c r="BM61" i="26464"/>
  <c r="BN61" i="26464"/>
  <c r="BO61" i="26464"/>
  <c r="BP61" i="26464"/>
  <c r="BQ61" i="26464"/>
  <c r="BR61" i="26464"/>
  <c r="BS61" i="26464"/>
  <c r="BT61" i="26464"/>
  <c r="BU61" i="26464"/>
  <c r="BV61" i="26464"/>
  <c r="BW61" i="26464"/>
  <c r="BX61" i="26464"/>
  <c r="BY61" i="26464"/>
  <c r="BZ61" i="26464"/>
  <c r="CA61" i="26464"/>
  <c r="CB61" i="26464"/>
  <c r="CC61" i="26464"/>
  <c r="CD61" i="26464"/>
  <c r="CE61" i="26464"/>
  <c r="CF61" i="26464"/>
  <c r="CG61" i="26464"/>
  <c r="CH61" i="26464"/>
  <c r="CI61" i="26464"/>
  <c r="CJ61" i="26464"/>
  <c r="CK61" i="26464"/>
  <c r="CL61" i="26464"/>
  <c r="CM61" i="26464"/>
  <c r="CN61" i="26464"/>
  <c r="CO61" i="26464"/>
  <c r="CP61" i="26464"/>
  <c r="CQ61" i="26464"/>
  <c r="CR61" i="26464"/>
  <c r="CS61" i="26464"/>
  <c r="CT61" i="26464"/>
  <c r="CU61" i="26464"/>
  <c r="CV61" i="26464"/>
  <c r="CW61" i="26464"/>
  <c r="CX61" i="26464"/>
  <c r="CY61" i="26464"/>
  <c r="CZ61" i="26464"/>
  <c r="DA61" i="26464"/>
  <c r="DB61" i="26464"/>
  <c r="DC61" i="26464"/>
  <c r="DD61" i="26464"/>
  <c r="DE61" i="26464"/>
  <c r="DF61" i="26464"/>
  <c r="DG61" i="26464"/>
  <c r="DH61" i="26464"/>
  <c r="DI61" i="26464"/>
  <c r="DJ61" i="26464"/>
  <c r="DK61" i="26464"/>
  <c r="DL61" i="26464"/>
  <c r="DO61" i="26464"/>
  <c r="DP61" i="26464"/>
  <c r="DQ61" i="26464"/>
  <c r="DR61" i="26464"/>
  <c r="DS61" i="26464"/>
  <c r="DT61" i="26464"/>
  <c r="DU61" i="26464"/>
  <c r="DV61" i="26464"/>
  <c r="DW61" i="26464"/>
  <c r="DX61" i="26464"/>
  <c r="DY61" i="26464"/>
  <c r="DZ61" i="26464"/>
  <c r="EA61" i="26464"/>
  <c r="EB61" i="26464"/>
  <c r="EC61" i="26464"/>
  <c r="ED61" i="26464"/>
  <c r="EE61" i="26464"/>
  <c r="EJ61" i="26464"/>
  <c r="EK61" i="26464"/>
  <c r="EL61" i="26464"/>
  <c r="EM61" i="26464"/>
  <c r="EN61" i="26464"/>
  <c r="EO61" i="26464"/>
  <c r="EP61" i="26464"/>
  <c r="EQ61" i="26464"/>
  <c r="ER61" i="26464"/>
  <c r="ES61" i="26464"/>
  <c r="ET61" i="26464"/>
  <c r="EU61" i="26464"/>
  <c r="EV61" i="26464"/>
  <c r="EW61" i="26464"/>
  <c r="EX61" i="26464"/>
  <c r="EY61" i="26464"/>
  <c r="EZ61" i="26464"/>
  <c r="A62" i="26464"/>
  <c r="B62" i="26464"/>
  <c r="C62" i="26464"/>
  <c r="E62" i="26464"/>
  <c r="F62" i="26464"/>
  <c r="G62" i="26464"/>
  <c r="H62" i="26464"/>
  <c r="I62" i="26464"/>
  <c r="J62" i="26464"/>
  <c r="K62" i="26464"/>
  <c r="L62" i="26464"/>
  <c r="M62" i="26464"/>
  <c r="N62" i="26464"/>
  <c r="O62" i="26464"/>
  <c r="P62" i="26464"/>
  <c r="Q62" i="26464"/>
  <c r="R62" i="26464"/>
  <c r="S62" i="26464"/>
  <c r="T62" i="26464"/>
  <c r="U62" i="26464"/>
  <c r="V62" i="26464"/>
  <c r="W62" i="26464"/>
  <c r="X62" i="26464"/>
  <c r="Y62" i="26464"/>
  <c r="Z62" i="26464"/>
  <c r="AA62" i="26464"/>
  <c r="AB62" i="26464"/>
  <c r="AC62" i="26464"/>
  <c r="AD62" i="26464"/>
  <c r="AE62" i="26464"/>
  <c r="AF62" i="26464"/>
  <c r="AG62" i="26464"/>
  <c r="AH62" i="26464"/>
  <c r="AI62" i="26464"/>
  <c r="AJ62" i="26464"/>
  <c r="AK62" i="26464"/>
  <c r="AL62" i="26464"/>
  <c r="AM62" i="26464"/>
  <c r="AN62" i="26464"/>
  <c r="AO62" i="26464"/>
  <c r="AP62" i="26464"/>
  <c r="AQ62" i="26464"/>
  <c r="AR62" i="26464"/>
  <c r="AS62" i="26464"/>
  <c r="AT62" i="26464"/>
  <c r="AU62" i="26464"/>
  <c r="AV62" i="26464"/>
  <c r="AW62" i="26464"/>
  <c r="AX62" i="26464"/>
  <c r="AY62" i="26464"/>
  <c r="AZ62" i="26464"/>
  <c r="BA62" i="26464"/>
  <c r="BB62" i="26464"/>
  <c r="BC62" i="26464"/>
  <c r="BD62" i="26464"/>
  <c r="BE62" i="26464"/>
  <c r="BF62" i="26464"/>
  <c r="BG62" i="26464"/>
  <c r="BH62" i="26464"/>
  <c r="BI62" i="26464"/>
  <c r="BJ62" i="26464"/>
  <c r="BK62" i="26464"/>
  <c r="BL62" i="26464"/>
  <c r="BM62" i="26464"/>
  <c r="BN62" i="26464"/>
  <c r="BO62" i="26464"/>
  <c r="BP62" i="26464"/>
  <c r="BQ62" i="26464"/>
  <c r="BR62" i="26464"/>
  <c r="BS62" i="26464"/>
  <c r="BT62" i="26464"/>
  <c r="BU62" i="26464"/>
  <c r="BV62" i="26464"/>
  <c r="BW62" i="26464"/>
  <c r="BX62" i="26464"/>
  <c r="BY62" i="26464"/>
  <c r="BZ62" i="26464"/>
  <c r="CA62" i="26464"/>
  <c r="CB62" i="26464"/>
  <c r="CC62" i="26464"/>
  <c r="CD62" i="26464"/>
  <c r="CE62" i="26464"/>
  <c r="CF62" i="26464"/>
  <c r="CG62" i="26464"/>
  <c r="CH62" i="26464"/>
  <c r="CI62" i="26464"/>
  <c r="CJ62" i="26464"/>
  <c r="CK62" i="26464"/>
  <c r="CL62" i="26464"/>
  <c r="CM62" i="26464"/>
  <c r="CN62" i="26464"/>
  <c r="CO62" i="26464"/>
  <c r="CP62" i="26464"/>
  <c r="CQ62" i="26464"/>
  <c r="CR62" i="26464"/>
  <c r="CS62" i="26464"/>
  <c r="CT62" i="26464"/>
  <c r="CU62" i="26464"/>
  <c r="CV62" i="26464"/>
  <c r="CW62" i="26464"/>
  <c r="CX62" i="26464"/>
  <c r="CY62" i="26464"/>
  <c r="CZ62" i="26464"/>
  <c r="DA62" i="26464"/>
  <c r="DB62" i="26464"/>
  <c r="DC62" i="26464"/>
  <c r="DD62" i="26464"/>
  <c r="DE62" i="26464"/>
  <c r="DF62" i="26464"/>
  <c r="DG62" i="26464"/>
  <c r="DH62" i="26464"/>
  <c r="DI62" i="26464"/>
  <c r="DJ62" i="26464"/>
  <c r="DK62" i="26464"/>
  <c r="DL62" i="26464"/>
  <c r="DO62" i="26464"/>
  <c r="DP62" i="26464"/>
  <c r="DQ62" i="26464"/>
  <c r="DR62" i="26464"/>
  <c r="DS62" i="26464"/>
  <c r="DT62" i="26464"/>
  <c r="DU62" i="26464"/>
  <c r="DV62" i="26464"/>
  <c r="DW62" i="26464"/>
  <c r="DX62" i="26464"/>
  <c r="DY62" i="26464"/>
  <c r="DZ62" i="26464"/>
  <c r="EA62" i="26464"/>
  <c r="EB62" i="26464"/>
  <c r="EC62" i="26464"/>
  <c r="ED62" i="26464"/>
  <c r="EE62" i="26464"/>
  <c r="EJ62" i="26464"/>
  <c r="EK62" i="26464"/>
  <c r="EL62" i="26464"/>
  <c r="EM62" i="26464"/>
  <c r="EN62" i="26464"/>
  <c r="EO62" i="26464"/>
  <c r="EP62" i="26464"/>
  <c r="EQ62" i="26464"/>
  <c r="ER62" i="26464"/>
  <c r="ES62" i="26464"/>
  <c r="ET62" i="26464"/>
  <c r="EU62" i="26464"/>
  <c r="EV62" i="26464"/>
  <c r="EW62" i="26464"/>
  <c r="EX62" i="26464"/>
  <c r="EY62" i="26464"/>
  <c r="EZ62" i="26464"/>
  <c r="A63" i="26464"/>
  <c r="B63" i="26464"/>
  <c r="C63" i="26464"/>
  <c r="E63" i="26464"/>
  <c r="F63" i="26464"/>
  <c r="G63" i="26464"/>
  <c r="H63" i="26464"/>
  <c r="I63" i="26464"/>
  <c r="J63" i="26464"/>
  <c r="K63" i="26464"/>
  <c r="L63" i="26464"/>
  <c r="M63" i="26464"/>
  <c r="N63" i="26464"/>
  <c r="O63" i="26464"/>
  <c r="P63" i="26464"/>
  <c r="Q63" i="26464"/>
  <c r="R63" i="26464"/>
  <c r="S63" i="26464"/>
  <c r="T63" i="26464"/>
  <c r="U63" i="26464"/>
  <c r="V63" i="26464"/>
  <c r="W63" i="26464"/>
  <c r="X63" i="26464"/>
  <c r="Y63" i="26464"/>
  <c r="Z63" i="26464"/>
  <c r="AA63" i="26464"/>
  <c r="AB63" i="26464"/>
  <c r="AC63" i="26464"/>
  <c r="AD63" i="26464"/>
  <c r="AE63" i="26464"/>
  <c r="AF63" i="26464"/>
  <c r="AG63" i="26464"/>
  <c r="AH63" i="26464"/>
  <c r="AI63" i="26464"/>
  <c r="AJ63" i="26464"/>
  <c r="AK63" i="26464"/>
  <c r="AL63" i="26464"/>
  <c r="AM63" i="26464"/>
  <c r="AN63" i="26464"/>
  <c r="AO63" i="26464"/>
  <c r="AP63" i="26464"/>
  <c r="AQ63" i="26464"/>
  <c r="AR63" i="26464"/>
  <c r="AS63" i="26464"/>
  <c r="AT63" i="26464"/>
  <c r="AU63" i="26464"/>
  <c r="AV63" i="26464"/>
  <c r="AW63" i="26464"/>
  <c r="AX63" i="26464"/>
  <c r="AY63" i="26464"/>
  <c r="AZ63" i="26464"/>
  <c r="BA63" i="26464"/>
  <c r="BB63" i="26464"/>
  <c r="BC63" i="26464"/>
  <c r="BD63" i="26464"/>
  <c r="BE63" i="26464"/>
  <c r="BF63" i="26464"/>
  <c r="BG63" i="26464"/>
  <c r="BH63" i="26464"/>
  <c r="BI63" i="26464"/>
  <c r="BJ63" i="26464"/>
  <c r="BK63" i="26464"/>
  <c r="BL63" i="26464"/>
  <c r="BM63" i="26464"/>
  <c r="BN63" i="26464"/>
  <c r="BO63" i="26464"/>
  <c r="BP63" i="26464"/>
  <c r="BQ63" i="26464"/>
  <c r="BR63" i="26464"/>
  <c r="BS63" i="26464"/>
  <c r="BT63" i="26464"/>
  <c r="BU63" i="26464"/>
  <c r="BV63" i="26464"/>
  <c r="BW63" i="26464"/>
  <c r="BX63" i="26464"/>
  <c r="BY63" i="26464"/>
  <c r="BZ63" i="26464"/>
  <c r="CA63" i="26464"/>
  <c r="CB63" i="26464"/>
  <c r="CC63" i="26464"/>
  <c r="CD63" i="26464"/>
  <c r="CE63" i="26464"/>
  <c r="CF63" i="26464"/>
  <c r="CG63" i="26464"/>
  <c r="CH63" i="26464"/>
  <c r="CI63" i="26464"/>
  <c r="CJ63" i="26464"/>
  <c r="CK63" i="26464"/>
  <c r="CL63" i="26464"/>
  <c r="CM63" i="26464"/>
  <c r="CN63" i="26464"/>
  <c r="CO63" i="26464"/>
  <c r="CP63" i="26464"/>
  <c r="CQ63" i="26464"/>
  <c r="CR63" i="26464"/>
  <c r="CS63" i="26464"/>
  <c r="CT63" i="26464"/>
  <c r="CU63" i="26464"/>
  <c r="CV63" i="26464"/>
  <c r="CW63" i="26464"/>
  <c r="CX63" i="26464"/>
  <c r="CY63" i="26464"/>
  <c r="CZ63" i="26464"/>
  <c r="DA63" i="26464"/>
  <c r="DB63" i="26464"/>
  <c r="DC63" i="26464"/>
  <c r="DD63" i="26464"/>
  <c r="DE63" i="26464"/>
  <c r="DF63" i="26464"/>
  <c r="DG63" i="26464"/>
  <c r="DH63" i="26464"/>
  <c r="DI63" i="26464"/>
  <c r="DJ63" i="26464"/>
  <c r="DK63" i="26464"/>
  <c r="DL63" i="26464"/>
  <c r="DO63" i="26464"/>
  <c r="DP63" i="26464"/>
  <c r="DQ63" i="26464"/>
  <c r="DR63" i="26464"/>
  <c r="DS63" i="26464"/>
  <c r="DT63" i="26464"/>
  <c r="DU63" i="26464"/>
  <c r="DV63" i="26464"/>
  <c r="DW63" i="26464"/>
  <c r="DX63" i="26464"/>
  <c r="DY63" i="26464"/>
  <c r="DZ63" i="26464"/>
  <c r="EA63" i="26464"/>
  <c r="EB63" i="26464"/>
  <c r="EC63" i="26464"/>
  <c r="ED63" i="26464"/>
  <c r="EE63" i="26464"/>
  <c r="EJ63" i="26464"/>
  <c r="EK63" i="26464"/>
  <c r="EL63" i="26464"/>
  <c r="EM63" i="26464"/>
  <c r="EN63" i="26464"/>
  <c r="EO63" i="26464"/>
  <c r="EP63" i="26464"/>
  <c r="EQ63" i="26464"/>
  <c r="ER63" i="26464"/>
  <c r="ES63" i="26464"/>
  <c r="ET63" i="26464"/>
  <c r="EU63" i="26464"/>
  <c r="EV63" i="26464"/>
  <c r="EW63" i="26464"/>
  <c r="EX63" i="26464"/>
  <c r="EY63" i="26464"/>
  <c r="EZ63" i="26464"/>
  <c r="A64" i="26464"/>
  <c r="B64" i="26464"/>
  <c r="C64" i="26464"/>
  <c r="E64" i="26464"/>
  <c r="F64" i="26464"/>
  <c r="G64" i="26464"/>
  <c r="H64" i="26464"/>
  <c r="I64" i="26464"/>
  <c r="J64" i="26464"/>
  <c r="K64" i="26464"/>
  <c r="L64" i="26464"/>
  <c r="M64" i="26464"/>
  <c r="N64" i="26464"/>
  <c r="O64" i="26464"/>
  <c r="P64" i="26464"/>
  <c r="Q64" i="26464"/>
  <c r="R64" i="26464"/>
  <c r="S64" i="26464"/>
  <c r="T64" i="26464"/>
  <c r="U64" i="26464"/>
  <c r="V64" i="26464"/>
  <c r="W64" i="26464"/>
  <c r="X64" i="26464"/>
  <c r="Y64" i="26464"/>
  <c r="Z64" i="26464"/>
  <c r="AA64" i="26464"/>
  <c r="AB64" i="26464"/>
  <c r="AC64" i="26464"/>
  <c r="AD64" i="26464"/>
  <c r="AE64" i="26464"/>
  <c r="AF64" i="26464"/>
  <c r="AG64" i="26464"/>
  <c r="AH64" i="26464"/>
  <c r="AI64" i="26464"/>
  <c r="AJ64" i="26464"/>
  <c r="AK64" i="26464"/>
  <c r="AL64" i="26464"/>
  <c r="AM64" i="26464"/>
  <c r="AN64" i="26464"/>
  <c r="AO64" i="26464"/>
  <c r="AP64" i="26464"/>
  <c r="AQ64" i="26464"/>
  <c r="AR64" i="26464"/>
  <c r="AS64" i="26464"/>
  <c r="AT64" i="26464"/>
  <c r="AU64" i="26464"/>
  <c r="AV64" i="26464"/>
  <c r="AW64" i="26464"/>
  <c r="AX64" i="26464"/>
  <c r="AY64" i="26464"/>
  <c r="AZ64" i="26464"/>
  <c r="BA64" i="26464"/>
  <c r="BB64" i="26464"/>
  <c r="BC64" i="26464"/>
  <c r="BD64" i="26464"/>
  <c r="BE64" i="26464"/>
  <c r="BF64" i="26464"/>
  <c r="BG64" i="26464"/>
  <c r="BH64" i="26464"/>
  <c r="BI64" i="26464"/>
  <c r="BJ64" i="26464"/>
  <c r="BK64" i="26464"/>
  <c r="BL64" i="26464"/>
  <c r="BM64" i="26464"/>
  <c r="BN64" i="26464"/>
  <c r="BO64" i="26464"/>
  <c r="BP64" i="26464"/>
  <c r="BQ64" i="26464"/>
  <c r="BR64" i="26464"/>
  <c r="BS64" i="26464"/>
  <c r="BT64" i="26464"/>
  <c r="BU64" i="26464"/>
  <c r="BV64" i="26464"/>
  <c r="BW64" i="26464"/>
  <c r="BX64" i="26464"/>
  <c r="BY64" i="26464"/>
  <c r="BZ64" i="26464"/>
  <c r="CA64" i="26464"/>
  <c r="CB64" i="26464"/>
  <c r="CC64" i="26464"/>
  <c r="CD64" i="26464"/>
  <c r="CE64" i="26464"/>
  <c r="CF64" i="26464"/>
  <c r="CG64" i="26464"/>
  <c r="CH64" i="26464"/>
  <c r="CI64" i="26464"/>
  <c r="CJ64" i="26464"/>
  <c r="CK64" i="26464"/>
  <c r="CL64" i="26464"/>
  <c r="CM64" i="26464"/>
  <c r="CN64" i="26464"/>
  <c r="CO64" i="26464"/>
  <c r="CP64" i="26464"/>
  <c r="CQ64" i="26464"/>
  <c r="CR64" i="26464"/>
  <c r="CS64" i="26464"/>
  <c r="CT64" i="26464"/>
  <c r="CU64" i="26464"/>
  <c r="CV64" i="26464"/>
  <c r="CW64" i="26464"/>
  <c r="CX64" i="26464"/>
  <c r="CY64" i="26464"/>
  <c r="CZ64" i="26464"/>
  <c r="DA64" i="26464"/>
  <c r="DB64" i="26464"/>
  <c r="DC64" i="26464"/>
  <c r="DD64" i="26464"/>
  <c r="DE64" i="26464"/>
  <c r="DF64" i="26464"/>
  <c r="DG64" i="26464"/>
  <c r="DH64" i="26464"/>
  <c r="DI64" i="26464"/>
  <c r="DJ64" i="26464"/>
  <c r="DK64" i="26464"/>
  <c r="DL64" i="26464"/>
  <c r="DO64" i="26464"/>
  <c r="DP64" i="26464"/>
  <c r="DQ64" i="26464"/>
  <c r="DR64" i="26464"/>
  <c r="DS64" i="26464"/>
  <c r="DT64" i="26464"/>
  <c r="DU64" i="26464"/>
  <c r="DV64" i="26464"/>
  <c r="DW64" i="26464"/>
  <c r="DX64" i="26464"/>
  <c r="DY64" i="26464"/>
  <c r="DZ64" i="26464"/>
  <c r="EA64" i="26464"/>
  <c r="EB64" i="26464"/>
  <c r="EC64" i="26464"/>
  <c r="ED64" i="26464"/>
  <c r="EE64" i="26464"/>
  <c r="EJ64" i="26464"/>
  <c r="EK64" i="26464"/>
  <c r="EL64" i="26464"/>
  <c r="EM64" i="26464"/>
  <c r="EN64" i="26464"/>
  <c r="EO64" i="26464"/>
  <c r="EP64" i="26464"/>
  <c r="EQ64" i="26464"/>
  <c r="ER64" i="26464"/>
  <c r="ES64" i="26464"/>
  <c r="ET64" i="26464"/>
  <c r="EU64" i="26464"/>
  <c r="EV64" i="26464"/>
  <c r="EW64" i="26464"/>
  <c r="EX64" i="26464"/>
  <c r="EY64" i="26464"/>
  <c r="EZ64" i="26464"/>
  <c r="A65" i="26464"/>
  <c r="B65" i="26464"/>
  <c r="C65" i="26464"/>
  <c r="E65" i="26464"/>
  <c r="F65" i="26464"/>
  <c r="G65" i="26464"/>
  <c r="H65" i="26464"/>
  <c r="I65" i="26464"/>
  <c r="J65" i="26464"/>
  <c r="K65" i="26464"/>
  <c r="L65" i="26464"/>
  <c r="M65" i="26464"/>
  <c r="N65" i="26464"/>
  <c r="O65" i="26464"/>
  <c r="P65" i="26464"/>
  <c r="Q65" i="26464"/>
  <c r="R65" i="26464"/>
  <c r="S65" i="26464"/>
  <c r="T65" i="26464"/>
  <c r="U65" i="26464"/>
  <c r="V65" i="26464"/>
  <c r="W65" i="26464"/>
  <c r="X65" i="26464"/>
  <c r="Y65" i="26464"/>
  <c r="Z65" i="26464"/>
  <c r="AA65" i="26464"/>
  <c r="AB65" i="26464"/>
  <c r="AC65" i="26464"/>
  <c r="AD65" i="26464"/>
  <c r="AE65" i="26464"/>
  <c r="AF65" i="26464"/>
  <c r="AG65" i="26464"/>
  <c r="AH65" i="26464"/>
  <c r="AI65" i="26464"/>
  <c r="AJ65" i="26464"/>
  <c r="AK65" i="26464"/>
  <c r="AL65" i="26464"/>
  <c r="AM65" i="26464"/>
  <c r="AN65" i="26464"/>
  <c r="AO65" i="26464"/>
  <c r="AP65" i="26464"/>
  <c r="AQ65" i="26464"/>
  <c r="AR65" i="26464"/>
  <c r="AS65" i="26464"/>
  <c r="AT65" i="26464"/>
  <c r="AU65" i="26464"/>
  <c r="AV65" i="26464"/>
  <c r="AW65" i="26464"/>
  <c r="AX65" i="26464"/>
  <c r="AY65" i="26464"/>
  <c r="AZ65" i="26464"/>
  <c r="BA65" i="26464"/>
  <c r="BB65" i="26464"/>
  <c r="BC65" i="26464"/>
  <c r="BD65" i="26464"/>
  <c r="BE65" i="26464"/>
  <c r="BF65" i="26464"/>
  <c r="BG65" i="26464"/>
  <c r="BH65" i="26464"/>
  <c r="BI65" i="26464"/>
  <c r="BJ65" i="26464"/>
  <c r="BK65" i="26464"/>
  <c r="BL65" i="26464"/>
  <c r="BM65" i="26464"/>
  <c r="BN65" i="26464"/>
  <c r="BO65" i="26464"/>
  <c r="BP65" i="26464"/>
  <c r="BQ65" i="26464"/>
  <c r="BR65" i="26464"/>
  <c r="BS65" i="26464"/>
  <c r="BT65" i="26464"/>
  <c r="BU65" i="26464"/>
  <c r="BV65" i="26464"/>
  <c r="BW65" i="26464"/>
  <c r="BX65" i="26464"/>
  <c r="BY65" i="26464"/>
  <c r="BZ65" i="26464"/>
  <c r="CA65" i="26464"/>
  <c r="CB65" i="26464"/>
  <c r="CC65" i="26464"/>
  <c r="CD65" i="26464"/>
  <c r="CE65" i="26464"/>
  <c r="CF65" i="26464"/>
  <c r="CG65" i="26464"/>
  <c r="CH65" i="26464"/>
  <c r="CI65" i="26464"/>
  <c r="CJ65" i="26464"/>
  <c r="CK65" i="26464"/>
  <c r="CL65" i="26464"/>
  <c r="CM65" i="26464"/>
  <c r="CN65" i="26464"/>
  <c r="CO65" i="26464"/>
  <c r="CP65" i="26464"/>
  <c r="CQ65" i="26464"/>
  <c r="CR65" i="26464"/>
  <c r="CS65" i="26464"/>
  <c r="CT65" i="26464"/>
  <c r="CU65" i="26464"/>
  <c r="CV65" i="26464"/>
  <c r="CW65" i="26464"/>
  <c r="CX65" i="26464"/>
  <c r="CY65" i="26464"/>
  <c r="CZ65" i="26464"/>
  <c r="DA65" i="26464"/>
  <c r="DB65" i="26464"/>
  <c r="DC65" i="26464"/>
  <c r="DD65" i="26464"/>
  <c r="DE65" i="26464"/>
  <c r="DF65" i="26464"/>
  <c r="DG65" i="26464"/>
  <c r="DH65" i="26464"/>
  <c r="DI65" i="26464"/>
  <c r="DJ65" i="26464"/>
  <c r="DK65" i="26464"/>
  <c r="DL65" i="26464"/>
  <c r="DO65" i="26464"/>
  <c r="DP65" i="26464"/>
  <c r="DQ65" i="26464"/>
  <c r="DR65" i="26464"/>
  <c r="DS65" i="26464"/>
  <c r="DT65" i="26464"/>
  <c r="DU65" i="26464"/>
  <c r="DV65" i="26464"/>
  <c r="DW65" i="26464"/>
  <c r="DX65" i="26464"/>
  <c r="DY65" i="26464"/>
  <c r="DZ65" i="26464"/>
  <c r="EA65" i="26464"/>
  <c r="EB65" i="26464"/>
  <c r="EC65" i="26464"/>
  <c r="ED65" i="26464"/>
  <c r="EE65" i="26464"/>
  <c r="EJ65" i="26464"/>
  <c r="EK65" i="26464"/>
  <c r="EL65" i="26464"/>
  <c r="EM65" i="26464"/>
  <c r="EN65" i="26464"/>
  <c r="EO65" i="26464"/>
  <c r="EP65" i="26464"/>
  <c r="EQ65" i="26464"/>
  <c r="ER65" i="26464"/>
  <c r="ES65" i="26464"/>
  <c r="ET65" i="26464"/>
  <c r="EU65" i="26464"/>
  <c r="EV65" i="26464"/>
  <c r="EW65" i="26464"/>
  <c r="EX65" i="26464"/>
  <c r="EY65" i="26464"/>
  <c r="EZ65" i="26464"/>
  <c r="A66" i="26464"/>
  <c r="B66" i="26464"/>
  <c r="C66" i="26464"/>
  <c r="E66" i="26464"/>
  <c r="F66" i="26464"/>
  <c r="G66" i="26464"/>
  <c r="H66" i="26464"/>
  <c r="I66" i="26464"/>
  <c r="J66" i="26464"/>
  <c r="K66" i="26464"/>
  <c r="L66" i="26464"/>
  <c r="M66" i="26464"/>
  <c r="N66" i="26464"/>
  <c r="O66" i="26464"/>
  <c r="P66" i="26464"/>
  <c r="Q66" i="26464"/>
  <c r="R66" i="26464"/>
  <c r="S66" i="26464"/>
  <c r="T66" i="26464"/>
  <c r="U66" i="26464"/>
  <c r="V66" i="26464"/>
  <c r="W66" i="26464"/>
  <c r="X66" i="26464"/>
  <c r="Y66" i="26464"/>
  <c r="Z66" i="26464"/>
  <c r="AA66" i="26464"/>
  <c r="AB66" i="26464"/>
  <c r="AC66" i="26464"/>
  <c r="AD66" i="26464"/>
  <c r="AE66" i="26464"/>
  <c r="AF66" i="26464"/>
  <c r="AG66" i="26464"/>
  <c r="AH66" i="26464"/>
  <c r="AI66" i="26464"/>
  <c r="AJ66" i="26464"/>
  <c r="AK66" i="26464"/>
  <c r="AL66" i="26464"/>
  <c r="AM66" i="26464"/>
  <c r="AN66" i="26464"/>
  <c r="AO66" i="26464"/>
  <c r="AP66" i="26464"/>
  <c r="AQ66" i="26464"/>
  <c r="AR66" i="26464"/>
  <c r="AS66" i="26464"/>
  <c r="AT66" i="26464"/>
  <c r="AU66" i="26464"/>
  <c r="AV66" i="26464"/>
  <c r="AW66" i="26464"/>
  <c r="AX66" i="26464"/>
  <c r="AY66" i="26464"/>
  <c r="AZ66" i="26464"/>
  <c r="BA66" i="26464"/>
  <c r="BB66" i="26464"/>
  <c r="BC66" i="26464"/>
  <c r="BD66" i="26464"/>
  <c r="BE66" i="26464"/>
  <c r="BF66" i="26464"/>
  <c r="BG66" i="26464"/>
  <c r="BH66" i="26464"/>
  <c r="BI66" i="26464"/>
  <c r="BJ66" i="26464"/>
  <c r="BK66" i="26464"/>
  <c r="BL66" i="26464"/>
  <c r="BM66" i="26464"/>
  <c r="BN66" i="26464"/>
  <c r="BO66" i="26464"/>
  <c r="BP66" i="26464"/>
  <c r="BQ66" i="26464"/>
  <c r="BR66" i="26464"/>
  <c r="BS66" i="26464"/>
  <c r="BT66" i="26464"/>
  <c r="BU66" i="26464"/>
  <c r="BV66" i="26464"/>
  <c r="BW66" i="26464"/>
  <c r="BX66" i="26464"/>
  <c r="BY66" i="26464"/>
  <c r="BZ66" i="26464"/>
  <c r="CA66" i="26464"/>
  <c r="CB66" i="26464"/>
  <c r="CC66" i="26464"/>
  <c r="CD66" i="26464"/>
  <c r="CE66" i="26464"/>
  <c r="CF66" i="26464"/>
  <c r="CG66" i="26464"/>
  <c r="CH66" i="26464"/>
  <c r="CI66" i="26464"/>
  <c r="CJ66" i="26464"/>
  <c r="CK66" i="26464"/>
  <c r="CL66" i="26464"/>
  <c r="CM66" i="26464"/>
  <c r="CN66" i="26464"/>
  <c r="CO66" i="26464"/>
  <c r="CP66" i="26464"/>
  <c r="CQ66" i="26464"/>
  <c r="CR66" i="26464"/>
  <c r="CS66" i="26464"/>
  <c r="CT66" i="26464"/>
  <c r="CU66" i="26464"/>
  <c r="CV66" i="26464"/>
  <c r="CW66" i="26464"/>
  <c r="CX66" i="26464"/>
  <c r="CY66" i="26464"/>
  <c r="CZ66" i="26464"/>
  <c r="DA66" i="26464"/>
  <c r="DB66" i="26464"/>
  <c r="DC66" i="26464"/>
  <c r="DD66" i="26464"/>
  <c r="DE66" i="26464"/>
  <c r="DF66" i="26464"/>
  <c r="DG66" i="26464"/>
  <c r="DH66" i="26464"/>
  <c r="DI66" i="26464"/>
  <c r="DJ66" i="26464"/>
  <c r="DK66" i="26464"/>
  <c r="DL66" i="26464"/>
  <c r="DO66" i="26464"/>
  <c r="DP66" i="26464"/>
  <c r="DQ66" i="26464"/>
  <c r="DR66" i="26464"/>
  <c r="DS66" i="26464"/>
  <c r="DT66" i="26464"/>
  <c r="DU66" i="26464"/>
  <c r="DV66" i="26464"/>
  <c r="DW66" i="26464"/>
  <c r="DX66" i="26464"/>
  <c r="DY66" i="26464"/>
  <c r="DZ66" i="26464"/>
  <c r="EA66" i="26464"/>
  <c r="EB66" i="26464"/>
  <c r="EC66" i="26464"/>
  <c r="ED66" i="26464"/>
  <c r="EE66" i="26464"/>
  <c r="EJ66" i="26464"/>
  <c r="EK66" i="26464"/>
  <c r="EL66" i="26464"/>
  <c r="EM66" i="26464"/>
  <c r="EN66" i="26464"/>
  <c r="EO66" i="26464"/>
  <c r="EP66" i="26464"/>
  <c r="EQ66" i="26464"/>
  <c r="ER66" i="26464"/>
  <c r="ES66" i="26464"/>
  <c r="ET66" i="26464"/>
  <c r="EU66" i="26464"/>
  <c r="EV66" i="26464"/>
  <c r="EW66" i="26464"/>
  <c r="EX66" i="26464"/>
  <c r="EY66" i="26464"/>
  <c r="EZ66" i="26464"/>
  <c r="A67" i="26464"/>
  <c r="B67" i="26464"/>
  <c r="C67" i="26464"/>
  <c r="E67" i="26464"/>
  <c r="F67" i="26464"/>
  <c r="G67" i="26464"/>
  <c r="H67" i="26464"/>
  <c r="I67" i="26464"/>
  <c r="J67" i="26464"/>
  <c r="K67" i="26464"/>
  <c r="L67" i="26464"/>
  <c r="M67" i="26464"/>
  <c r="N67" i="26464"/>
  <c r="O67" i="26464"/>
  <c r="P67" i="26464"/>
  <c r="Q67" i="26464"/>
  <c r="R67" i="26464"/>
  <c r="S67" i="26464"/>
  <c r="T67" i="26464"/>
  <c r="U67" i="26464"/>
  <c r="V67" i="26464"/>
  <c r="W67" i="26464"/>
  <c r="X67" i="26464"/>
  <c r="Y67" i="26464"/>
  <c r="Z67" i="26464"/>
  <c r="AA67" i="26464"/>
  <c r="AB67" i="26464"/>
  <c r="AC67" i="26464"/>
  <c r="AD67" i="26464"/>
  <c r="AE67" i="26464"/>
  <c r="AF67" i="26464"/>
  <c r="AG67" i="26464"/>
  <c r="AH67" i="26464"/>
  <c r="AI67" i="26464"/>
  <c r="AJ67" i="26464"/>
  <c r="AK67" i="26464"/>
  <c r="AL67" i="26464"/>
  <c r="AM67" i="26464"/>
  <c r="AN67" i="26464"/>
  <c r="AO67" i="26464"/>
  <c r="AP67" i="26464"/>
  <c r="AQ67" i="26464"/>
  <c r="AR67" i="26464"/>
  <c r="AS67" i="26464"/>
  <c r="AT67" i="26464"/>
  <c r="AU67" i="26464"/>
  <c r="AV67" i="26464"/>
  <c r="AW67" i="26464"/>
  <c r="AX67" i="26464"/>
  <c r="AY67" i="26464"/>
  <c r="AZ67" i="26464"/>
  <c r="BA67" i="26464"/>
  <c r="BB67" i="26464"/>
  <c r="BC67" i="26464"/>
  <c r="BD67" i="26464"/>
  <c r="BE67" i="26464"/>
  <c r="BF67" i="26464"/>
  <c r="BG67" i="26464"/>
  <c r="BH67" i="26464"/>
  <c r="BI67" i="26464"/>
  <c r="BJ67" i="26464"/>
  <c r="BK67" i="26464"/>
  <c r="BL67" i="26464"/>
  <c r="BM67" i="26464"/>
  <c r="BN67" i="26464"/>
  <c r="BO67" i="26464"/>
  <c r="BP67" i="26464"/>
  <c r="BQ67" i="26464"/>
  <c r="BR67" i="26464"/>
  <c r="BS67" i="26464"/>
  <c r="BT67" i="26464"/>
  <c r="BU67" i="26464"/>
  <c r="BV67" i="26464"/>
  <c r="BW67" i="26464"/>
  <c r="BX67" i="26464"/>
  <c r="BY67" i="26464"/>
  <c r="BZ67" i="26464"/>
  <c r="CA67" i="26464"/>
  <c r="CB67" i="26464"/>
  <c r="CC67" i="26464"/>
  <c r="CD67" i="26464"/>
  <c r="CE67" i="26464"/>
  <c r="CF67" i="26464"/>
  <c r="CG67" i="26464"/>
  <c r="CH67" i="26464"/>
  <c r="CI67" i="26464"/>
  <c r="CJ67" i="26464"/>
  <c r="CK67" i="26464"/>
  <c r="CL67" i="26464"/>
  <c r="CM67" i="26464"/>
  <c r="CN67" i="26464"/>
  <c r="CO67" i="26464"/>
  <c r="CP67" i="26464"/>
  <c r="CQ67" i="26464"/>
  <c r="CR67" i="26464"/>
  <c r="CS67" i="26464"/>
  <c r="CT67" i="26464"/>
  <c r="CU67" i="26464"/>
  <c r="CV67" i="26464"/>
  <c r="CW67" i="26464"/>
  <c r="CX67" i="26464"/>
  <c r="CY67" i="26464"/>
  <c r="CZ67" i="26464"/>
  <c r="DA67" i="26464"/>
  <c r="DB67" i="26464"/>
  <c r="DC67" i="26464"/>
  <c r="DD67" i="26464"/>
  <c r="DE67" i="26464"/>
  <c r="DF67" i="26464"/>
  <c r="DG67" i="26464"/>
  <c r="DH67" i="26464"/>
  <c r="DI67" i="26464"/>
  <c r="DJ67" i="26464"/>
  <c r="DK67" i="26464"/>
  <c r="DL67" i="26464"/>
  <c r="DO67" i="26464"/>
  <c r="DP67" i="26464"/>
  <c r="DQ67" i="26464"/>
  <c r="DR67" i="26464"/>
  <c r="DS67" i="26464"/>
  <c r="DT67" i="26464"/>
  <c r="DU67" i="26464"/>
  <c r="DV67" i="26464"/>
  <c r="DW67" i="26464"/>
  <c r="DX67" i="26464"/>
  <c r="DY67" i="26464"/>
  <c r="DZ67" i="26464"/>
  <c r="EA67" i="26464"/>
  <c r="EB67" i="26464"/>
  <c r="EC67" i="26464"/>
  <c r="ED67" i="26464"/>
  <c r="EE67" i="26464"/>
  <c r="EJ67" i="26464"/>
  <c r="EK67" i="26464"/>
  <c r="EL67" i="26464"/>
  <c r="EM67" i="26464"/>
  <c r="EN67" i="26464"/>
  <c r="EO67" i="26464"/>
  <c r="EP67" i="26464"/>
  <c r="EQ67" i="26464"/>
  <c r="ER67" i="26464"/>
  <c r="ES67" i="26464"/>
  <c r="ET67" i="26464"/>
  <c r="EU67" i="26464"/>
  <c r="EV67" i="26464"/>
  <c r="EW67" i="26464"/>
  <c r="EX67" i="26464"/>
  <c r="EY67" i="26464"/>
  <c r="EZ67" i="26464"/>
  <c r="A68" i="26464"/>
  <c r="B68" i="26464"/>
  <c r="C68" i="26464"/>
  <c r="E68" i="26464"/>
  <c r="F68" i="26464"/>
  <c r="G68" i="26464"/>
  <c r="H68" i="26464"/>
  <c r="I68" i="26464"/>
  <c r="J68" i="26464"/>
  <c r="K68" i="26464"/>
  <c r="L68" i="26464"/>
  <c r="M68" i="26464"/>
  <c r="N68" i="26464"/>
  <c r="O68" i="26464"/>
  <c r="P68" i="26464"/>
  <c r="Q68" i="26464"/>
  <c r="R68" i="26464"/>
  <c r="S68" i="26464"/>
  <c r="T68" i="26464"/>
  <c r="U68" i="26464"/>
  <c r="V68" i="26464"/>
  <c r="W68" i="26464"/>
  <c r="X68" i="26464"/>
  <c r="Y68" i="26464"/>
  <c r="Z68" i="26464"/>
  <c r="AA68" i="26464"/>
  <c r="AB68" i="26464"/>
  <c r="AC68" i="26464"/>
  <c r="AD68" i="26464"/>
  <c r="AE68" i="26464"/>
  <c r="AF68" i="26464"/>
  <c r="AG68" i="26464"/>
  <c r="AH68" i="26464"/>
  <c r="AI68" i="26464"/>
  <c r="AJ68" i="26464"/>
  <c r="AK68" i="26464"/>
  <c r="AL68" i="26464"/>
  <c r="AM68" i="26464"/>
  <c r="AN68" i="26464"/>
  <c r="AO68" i="26464"/>
  <c r="AP68" i="26464"/>
  <c r="AQ68" i="26464"/>
  <c r="AR68" i="26464"/>
  <c r="AS68" i="26464"/>
  <c r="AT68" i="26464"/>
  <c r="AU68" i="26464"/>
  <c r="AV68" i="26464"/>
  <c r="AW68" i="26464"/>
  <c r="AX68" i="26464"/>
  <c r="AY68" i="26464"/>
  <c r="AZ68" i="26464"/>
  <c r="BA68" i="26464"/>
  <c r="BB68" i="26464"/>
  <c r="BC68" i="26464"/>
  <c r="BD68" i="26464"/>
  <c r="BE68" i="26464"/>
  <c r="BF68" i="26464"/>
  <c r="BG68" i="26464"/>
  <c r="BH68" i="26464"/>
  <c r="BI68" i="26464"/>
  <c r="BJ68" i="26464"/>
  <c r="BK68" i="26464"/>
  <c r="BL68" i="26464"/>
  <c r="BM68" i="26464"/>
  <c r="BN68" i="26464"/>
  <c r="BO68" i="26464"/>
  <c r="BP68" i="26464"/>
  <c r="BQ68" i="26464"/>
  <c r="BR68" i="26464"/>
  <c r="BS68" i="26464"/>
  <c r="BT68" i="26464"/>
  <c r="BU68" i="26464"/>
  <c r="BV68" i="26464"/>
  <c r="BW68" i="26464"/>
  <c r="BX68" i="26464"/>
  <c r="BY68" i="26464"/>
  <c r="BZ68" i="26464"/>
  <c r="CA68" i="26464"/>
  <c r="CB68" i="26464"/>
  <c r="CC68" i="26464"/>
  <c r="CD68" i="26464"/>
  <c r="CE68" i="26464"/>
  <c r="CF68" i="26464"/>
  <c r="CG68" i="26464"/>
  <c r="CH68" i="26464"/>
  <c r="CI68" i="26464"/>
  <c r="CJ68" i="26464"/>
  <c r="CK68" i="26464"/>
  <c r="CL68" i="26464"/>
  <c r="CM68" i="26464"/>
  <c r="CN68" i="26464"/>
  <c r="CO68" i="26464"/>
  <c r="CP68" i="26464"/>
  <c r="CQ68" i="26464"/>
  <c r="CR68" i="26464"/>
  <c r="CS68" i="26464"/>
  <c r="CT68" i="26464"/>
  <c r="CU68" i="26464"/>
  <c r="CV68" i="26464"/>
  <c r="CW68" i="26464"/>
  <c r="CX68" i="26464"/>
  <c r="CY68" i="26464"/>
  <c r="CZ68" i="26464"/>
  <c r="DA68" i="26464"/>
  <c r="DB68" i="26464"/>
  <c r="DC68" i="26464"/>
  <c r="DD68" i="26464"/>
  <c r="DE68" i="26464"/>
  <c r="DF68" i="26464"/>
  <c r="DG68" i="26464"/>
  <c r="DH68" i="26464"/>
  <c r="DI68" i="26464"/>
  <c r="DJ68" i="26464"/>
  <c r="DK68" i="26464"/>
  <c r="DL68" i="26464"/>
  <c r="DO68" i="26464"/>
  <c r="DP68" i="26464"/>
  <c r="DQ68" i="26464"/>
  <c r="DR68" i="26464"/>
  <c r="DS68" i="26464"/>
  <c r="DT68" i="26464"/>
  <c r="DU68" i="26464"/>
  <c r="DV68" i="26464"/>
  <c r="DW68" i="26464"/>
  <c r="DX68" i="26464"/>
  <c r="DY68" i="26464"/>
  <c r="DZ68" i="26464"/>
  <c r="EA68" i="26464"/>
  <c r="EB68" i="26464"/>
  <c r="EC68" i="26464"/>
  <c r="ED68" i="26464"/>
  <c r="EE68" i="26464"/>
  <c r="EJ68" i="26464"/>
  <c r="EK68" i="26464"/>
  <c r="EL68" i="26464"/>
  <c r="EM68" i="26464"/>
  <c r="EN68" i="26464"/>
  <c r="EO68" i="26464"/>
  <c r="EP68" i="26464"/>
  <c r="EQ68" i="26464"/>
  <c r="ER68" i="26464"/>
  <c r="ES68" i="26464"/>
  <c r="ET68" i="26464"/>
  <c r="EU68" i="26464"/>
  <c r="EV68" i="26464"/>
  <c r="EW68" i="26464"/>
  <c r="EX68" i="26464"/>
  <c r="EY68" i="26464"/>
  <c r="EZ68" i="26464"/>
  <c r="A69" i="26464"/>
  <c r="B69" i="26464"/>
  <c r="C69" i="26464"/>
  <c r="E69" i="26464"/>
  <c r="F69" i="26464"/>
  <c r="G69" i="26464"/>
  <c r="H69" i="26464"/>
  <c r="I69" i="26464"/>
  <c r="J69" i="26464"/>
  <c r="K69" i="26464"/>
  <c r="L69" i="26464"/>
  <c r="M69" i="26464"/>
  <c r="N69" i="26464"/>
  <c r="O69" i="26464"/>
  <c r="P69" i="26464"/>
  <c r="Q69" i="26464"/>
  <c r="R69" i="26464"/>
  <c r="S69" i="26464"/>
  <c r="T69" i="26464"/>
  <c r="U69" i="26464"/>
  <c r="V69" i="26464"/>
  <c r="W69" i="26464"/>
  <c r="X69" i="26464"/>
  <c r="Y69" i="26464"/>
  <c r="Z69" i="26464"/>
  <c r="AA69" i="26464"/>
  <c r="AB69" i="26464"/>
  <c r="AC69" i="26464"/>
  <c r="AD69" i="26464"/>
  <c r="AE69" i="26464"/>
  <c r="AF69" i="26464"/>
  <c r="AG69" i="26464"/>
  <c r="AH69" i="26464"/>
  <c r="AI69" i="26464"/>
  <c r="AJ69" i="26464"/>
  <c r="AK69" i="26464"/>
  <c r="AL69" i="26464"/>
  <c r="AM69" i="26464"/>
  <c r="AN69" i="26464"/>
  <c r="AO69" i="26464"/>
  <c r="AP69" i="26464"/>
  <c r="AQ69" i="26464"/>
  <c r="AR69" i="26464"/>
  <c r="AS69" i="26464"/>
  <c r="AT69" i="26464"/>
  <c r="AU69" i="26464"/>
  <c r="AV69" i="26464"/>
  <c r="AW69" i="26464"/>
  <c r="AX69" i="26464"/>
  <c r="AY69" i="26464"/>
  <c r="AZ69" i="26464"/>
  <c r="BA69" i="26464"/>
  <c r="BB69" i="26464"/>
  <c r="BC69" i="26464"/>
  <c r="BD69" i="26464"/>
  <c r="BE69" i="26464"/>
  <c r="BF69" i="26464"/>
  <c r="BG69" i="26464"/>
  <c r="BH69" i="26464"/>
  <c r="BI69" i="26464"/>
  <c r="BJ69" i="26464"/>
  <c r="BK69" i="26464"/>
  <c r="BL69" i="26464"/>
  <c r="BM69" i="26464"/>
  <c r="BN69" i="26464"/>
  <c r="BO69" i="26464"/>
  <c r="BP69" i="26464"/>
  <c r="BQ69" i="26464"/>
  <c r="BR69" i="26464"/>
  <c r="BS69" i="26464"/>
  <c r="BT69" i="26464"/>
  <c r="BU69" i="26464"/>
  <c r="BV69" i="26464"/>
  <c r="BW69" i="26464"/>
  <c r="BX69" i="26464"/>
  <c r="BY69" i="26464"/>
  <c r="BZ69" i="26464"/>
  <c r="CA69" i="26464"/>
  <c r="CB69" i="26464"/>
  <c r="CC69" i="26464"/>
  <c r="CD69" i="26464"/>
  <c r="CE69" i="26464"/>
  <c r="CF69" i="26464"/>
  <c r="CG69" i="26464"/>
  <c r="CH69" i="26464"/>
  <c r="CI69" i="26464"/>
  <c r="CJ69" i="26464"/>
  <c r="CK69" i="26464"/>
  <c r="CL69" i="26464"/>
  <c r="CM69" i="26464"/>
  <c r="CN69" i="26464"/>
  <c r="CO69" i="26464"/>
  <c r="CP69" i="26464"/>
  <c r="CQ69" i="26464"/>
  <c r="CR69" i="26464"/>
  <c r="CS69" i="26464"/>
  <c r="CT69" i="26464"/>
  <c r="CU69" i="26464"/>
  <c r="CV69" i="26464"/>
  <c r="CW69" i="26464"/>
  <c r="CX69" i="26464"/>
  <c r="CY69" i="26464"/>
  <c r="CZ69" i="26464"/>
  <c r="DA69" i="26464"/>
  <c r="DB69" i="26464"/>
  <c r="DC69" i="26464"/>
  <c r="DD69" i="26464"/>
  <c r="DE69" i="26464"/>
  <c r="DF69" i="26464"/>
  <c r="DG69" i="26464"/>
  <c r="DH69" i="26464"/>
  <c r="DI69" i="26464"/>
  <c r="DJ69" i="26464"/>
  <c r="DK69" i="26464"/>
  <c r="DL69" i="26464"/>
  <c r="DO69" i="26464"/>
  <c r="DP69" i="26464"/>
  <c r="DQ69" i="26464"/>
  <c r="DR69" i="26464"/>
  <c r="DS69" i="26464"/>
  <c r="DT69" i="26464"/>
  <c r="DU69" i="26464"/>
  <c r="DV69" i="26464"/>
  <c r="DW69" i="26464"/>
  <c r="DX69" i="26464"/>
  <c r="DY69" i="26464"/>
  <c r="DZ69" i="26464"/>
  <c r="EA69" i="26464"/>
  <c r="EB69" i="26464"/>
  <c r="EC69" i="26464"/>
  <c r="ED69" i="26464"/>
  <c r="EE69" i="26464"/>
  <c r="EJ69" i="26464"/>
  <c r="EK69" i="26464"/>
  <c r="EL69" i="26464"/>
  <c r="EM69" i="26464"/>
  <c r="EN69" i="26464"/>
  <c r="EO69" i="26464"/>
  <c r="EP69" i="26464"/>
  <c r="EQ69" i="26464"/>
  <c r="ER69" i="26464"/>
  <c r="ES69" i="26464"/>
  <c r="ET69" i="26464"/>
  <c r="EU69" i="26464"/>
  <c r="EV69" i="26464"/>
  <c r="EW69" i="26464"/>
  <c r="EX69" i="26464"/>
  <c r="EY69" i="26464"/>
  <c r="EZ69" i="26464"/>
  <c r="A70" i="26464"/>
  <c r="B70" i="26464"/>
  <c r="C70" i="26464"/>
  <c r="E70" i="26464"/>
  <c r="F70" i="26464"/>
  <c r="G70" i="26464"/>
  <c r="H70" i="26464"/>
  <c r="I70" i="26464"/>
  <c r="J70" i="26464"/>
  <c r="K70" i="26464"/>
  <c r="L70" i="26464"/>
  <c r="M70" i="26464"/>
  <c r="N70" i="26464"/>
  <c r="O70" i="26464"/>
  <c r="P70" i="26464"/>
  <c r="Q70" i="26464"/>
  <c r="R70" i="26464"/>
  <c r="S70" i="26464"/>
  <c r="T70" i="26464"/>
  <c r="U70" i="26464"/>
  <c r="V70" i="26464"/>
  <c r="W70" i="26464"/>
  <c r="X70" i="26464"/>
  <c r="Y70" i="26464"/>
  <c r="Z70" i="26464"/>
  <c r="AA70" i="26464"/>
  <c r="AB70" i="26464"/>
  <c r="AC70" i="26464"/>
  <c r="AD70" i="26464"/>
  <c r="AE70" i="26464"/>
  <c r="AF70" i="26464"/>
  <c r="AG70" i="26464"/>
  <c r="AH70" i="26464"/>
  <c r="AI70" i="26464"/>
  <c r="AJ70" i="26464"/>
  <c r="AK70" i="26464"/>
  <c r="AL70" i="26464"/>
  <c r="AM70" i="26464"/>
  <c r="AN70" i="26464"/>
  <c r="AO70" i="26464"/>
  <c r="AP70" i="26464"/>
  <c r="AQ70" i="26464"/>
  <c r="AR70" i="26464"/>
  <c r="AS70" i="26464"/>
  <c r="AT70" i="26464"/>
  <c r="AU70" i="26464"/>
  <c r="AV70" i="26464"/>
  <c r="AW70" i="26464"/>
  <c r="AX70" i="26464"/>
  <c r="AY70" i="26464"/>
  <c r="AZ70" i="26464"/>
  <c r="BA70" i="26464"/>
  <c r="BB70" i="26464"/>
  <c r="BC70" i="26464"/>
  <c r="BD70" i="26464"/>
  <c r="BE70" i="26464"/>
  <c r="BF70" i="26464"/>
  <c r="BG70" i="26464"/>
  <c r="BH70" i="26464"/>
  <c r="BI70" i="26464"/>
  <c r="BJ70" i="26464"/>
  <c r="BK70" i="26464"/>
  <c r="BL70" i="26464"/>
  <c r="BM70" i="26464"/>
  <c r="BN70" i="26464"/>
  <c r="BO70" i="26464"/>
  <c r="BP70" i="26464"/>
  <c r="BQ70" i="26464"/>
  <c r="BR70" i="26464"/>
  <c r="BS70" i="26464"/>
  <c r="BT70" i="26464"/>
  <c r="BU70" i="26464"/>
  <c r="BV70" i="26464"/>
  <c r="BW70" i="26464"/>
  <c r="BX70" i="26464"/>
  <c r="BY70" i="26464"/>
  <c r="BZ70" i="26464"/>
  <c r="CA70" i="26464"/>
  <c r="CB70" i="26464"/>
  <c r="CC70" i="26464"/>
  <c r="CD70" i="26464"/>
  <c r="CE70" i="26464"/>
  <c r="CF70" i="26464"/>
  <c r="CG70" i="26464"/>
  <c r="CH70" i="26464"/>
  <c r="CI70" i="26464"/>
  <c r="CJ70" i="26464"/>
  <c r="CK70" i="26464"/>
  <c r="CL70" i="26464"/>
  <c r="CM70" i="26464"/>
  <c r="CN70" i="26464"/>
  <c r="CO70" i="26464"/>
  <c r="CP70" i="26464"/>
  <c r="CQ70" i="26464"/>
  <c r="CR70" i="26464"/>
  <c r="CS70" i="26464"/>
  <c r="CT70" i="26464"/>
  <c r="CU70" i="26464"/>
  <c r="CV70" i="26464"/>
  <c r="CW70" i="26464"/>
  <c r="CX70" i="26464"/>
  <c r="CY70" i="26464"/>
  <c r="CZ70" i="26464"/>
  <c r="DA70" i="26464"/>
  <c r="DB70" i="26464"/>
  <c r="DC70" i="26464"/>
  <c r="DD70" i="26464"/>
  <c r="DE70" i="26464"/>
  <c r="DF70" i="26464"/>
  <c r="DG70" i="26464"/>
  <c r="DH70" i="26464"/>
  <c r="DI70" i="26464"/>
  <c r="DJ70" i="26464"/>
  <c r="DK70" i="26464"/>
  <c r="DL70" i="26464"/>
  <c r="DO70" i="26464"/>
  <c r="DP70" i="26464"/>
  <c r="DQ70" i="26464"/>
  <c r="DR70" i="26464"/>
  <c r="DS70" i="26464"/>
  <c r="DT70" i="26464"/>
  <c r="DU70" i="26464"/>
  <c r="DV70" i="26464"/>
  <c r="DW70" i="26464"/>
  <c r="DX70" i="26464"/>
  <c r="DY70" i="26464"/>
  <c r="DZ70" i="26464"/>
  <c r="EA70" i="26464"/>
  <c r="EB70" i="26464"/>
  <c r="EC70" i="26464"/>
  <c r="ED70" i="26464"/>
  <c r="EE70" i="26464"/>
  <c r="EJ70" i="26464"/>
  <c r="EK70" i="26464"/>
  <c r="EL70" i="26464"/>
  <c r="EM70" i="26464"/>
  <c r="EN70" i="26464"/>
  <c r="EO70" i="26464"/>
  <c r="EP70" i="26464"/>
  <c r="EQ70" i="26464"/>
  <c r="ER70" i="26464"/>
  <c r="ES70" i="26464"/>
  <c r="ET70" i="26464"/>
  <c r="EU70" i="26464"/>
  <c r="EV70" i="26464"/>
  <c r="EW70" i="26464"/>
  <c r="EX70" i="26464"/>
  <c r="EY70" i="26464"/>
  <c r="EZ70" i="26464"/>
  <c r="A71" i="26464"/>
  <c r="B71" i="26464"/>
  <c r="C71" i="26464"/>
  <c r="E71" i="26464"/>
  <c r="F71" i="26464"/>
  <c r="G71" i="26464"/>
  <c r="H71" i="26464"/>
  <c r="I71" i="26464"/>
  <c r="J71" i="26464"/>
  <c r="K71" i="26464"/>
  <c r="L71" i="26464"/>
  <c r="M71" i="26464"/>
  <c r="N71" i="26464"/>
  <c r="O71" i="26464"/>
  <c r="P71" i="26464"/>
  <c r="Q71" i="26464"/>
  <c r="R71" i="26464"/>
  <c r="S71" i="26464"/>
  <c r="T71" i="26464"/>
  <c r="U71" i="26464"/>
  <c r="V71" i="26464"/>
  <c r="W71" i="26464"/>
  <c r="X71" i="26464"/>
  <c r="Y71" i="26464"/>
  <c r="Z71" i="26464"/>
  <c r="AA71" i="26464"/>
  <c r="AB71" i="26464"/>
  <c r="AC71" i="26464"/>
  <c r="AD71" i="26464"/>
  <c r="AE71" i="26464"/>
  <c r="AF71" i="26464"/>
  <c r="AG71" i="26464"/>
  <c r="AH71" i="26464"/>
  <c r="AI71" i="26464"/>
  <c r="AJ71" i="26464"/>
  <c r="AK71" i="26464"/>
  <c r="AL71" i="26464"/>
  <c r="AM71" i="26464"/>
  <c r="AN71" i="26464"/>
  <c r="AO71" i="26464"/>
  <c r="AP71" i="26464"/>
  <c r="AQ71" i="26464"/>
  <c r="AR71" i="26464"/>
  <c r="AS71" i="26464"/>
  <c r="AT71" i="26464"/>
  <c r="AU71" i="26464"/>
  <c r="AV71" i="26464"/>
  <c r="AW71" i="26464"/>
  <c r="AX71" i="26464"/>
  <c r="AY71" i="26464"/>
  <c r="AZ71" i="26464"/>
  <c r="BA71" i="26464"/>
  <c r="BB71" i="26464"/>
  <c r="BC71" i="26464"/>
  <c r="BD71" i="26464"/>
  <c r="BE71" i="26464"/>
  <c r="BF71" i="26464"/>
  <c r="BG71" i="26464"/>
  <c r="BH71" i="26464"/>
  <c r="BI71" i="26464"/>
  <c r="BJ71" i="26464"/>
  <c r="BK71" i="26464"/>
  <c r="BL71" i="26464"/>
  <c r="BM71" i="26464"/>
  <c r="BN71" i="26464"/>
  <c r="BO71" i="26464"/>
  <c r="BP71" i="26464"/>
  <c r="BQ71" i="26464"/>
  <c r="BR71" i="26464"/>
  <c r="BS71" i="26464"/>
  <c r="BT71" i="26464"/>
  <c r="BU71" i="26464"/>
  <c r="BV71" i="26464"/>
  <c r="BW71" i="26464"/>
  <c r="BX71" i="26464"/>
  <c r="BY71" i="26464"/>
  <c r="BZ71" i="26464"/>
  <c r="CA71" i="26464"/>
  <c r="CB71" i="26464"/>
  <c r="CC71" i="26464"/>
  <c r="CD71" i="26464"/>
  <c r="CE71" i="26464"/>
  <c r="CF71" i="26464"/>
  <c r="CG71" i="26464"/>
  <c r="CH71" i="26464"/>
  <c r="CI71" i="26464"/>
  <c r="CJ71" i="26464"/>
  <c r="CK71" i="26464"/>
  <c r="CL71" i="26464"/>
  <c r="CM71" i="26464"/>
  <c r="CN71" i="26464"/>
  <c r="CO71" i="26464"/>
  <c r="CP71" i="26464"/>
  <c r="CQ71" i="26464"/>
  <c r="CR71" i="26464"/>
  <c r="CS71" i="26464"/>
  <c r="CT71" i="26464"/>
  <c r="CU71" i="26464"/>
  <c r="CV71" i="26464"/>
  <c r="CW71" i="26464"/>
  <c r="CX71" i="26464"/>
  <c r="CY71" i="26464"/>
  <c r="CZ71" i="26464"/>
  <c r="DA71" i="26464"/>
  <c r="DB71" i="26464"/>
  <c r="DC71" i="26464"/>
  <c r="DD71" i="26464"/>
  <c r="DE71" i="26464"/>
  <c r="DF71" i="26464"/>
  <c r="DG71" i="26464"/>
  <c r="DH71" i="26464"/>
  <c r="DI71" i="26464"/>
  <c r="DJ71" i="26464"/>
  <c r="DK71" i="26464"/>
  <c r="DL71" i="26464"/>
  <c r="DO71" i="26464"/>
  <c r="DP71" i="26464"/>
  <c r="DQ71" i="26464"/>
  <c r="DR71" i="26464"/>
  <c r="DS71" i="26464"/>
  <c r="DT71" i="26464"/>
  <c r="DU71" i="26464"/>
  <c r="DV71" i="26464"/>
  <c r="DW71" i="26464"/>
  <c r="DX71" i="26464"/>
  <c r="DY71" i="26464"/>
  <c r="DZ71" i="26464"/>
  <c r="EA71" i="26464"/>
  <c r="EB71" i="26464"/>
  <c r="EC71" i="26464"/>
  <c r="ED71" i="26464"/>
  <c r="EE71" i="26464"/>
  <c r="EJ71" i="26464"/>
  <c r="EK71" i="26464"/>
  <c r="EL71" i="26464"/>
  <c r="EM71" i="26464"/>
  <c r="EN71" i="26464"/>
  <c r="EO71" i="26464"/>
  <c r="EP71" i="26464"/>
  <c r="EQ71" i="26464"/>
  <c r="ER71" i="26464"/>
  <c r="ES71" i="26464"/>
  <c r="ET71" i="26464"/>
  <c r="EU71" i="26464"/>
  <c r="EV71" i="26464"/>
  <c r="EW71" i="26464"/>
  <c r="EX71" i="26464"/>
  <c r="EY71" i="26464"/>
  <c r="EZ71" i="26464"/>
  <c r="A72" i="26464"/>
  <c r="B72" i="26464"/>
  <c r="C72" i="26464"/>
  <c r="E72" i="26464"/>
  <c r="F72" i="26464"/>
  <c r="G72" i="26464"/>
  <c r="H72" i="26464"/>
  <c r="I72" i="26464"/>
  <c r="J72" i="26464"/>
  <c r="K72" i="26464"/>
  <c r="L72" i="26464"/>
  <c r="M72" i="26464"/>
  <c r="N72" i="26464"/>
  <c r="O72" i="26464"/>
  <c r="P72" i="26464"/>
  <c r="Q72" i="26464"/>
  <c r="R72" i="26464"/>
  <c r="S72" i="26464"/>
  <c r="T72" i="26464"/>
  <c r="U72" i="26464"/>
  <c r="V72" i="26464"/>
  <c r="W72" i="26464"/>
  <c r="X72" i="26464"/>
  <c r="Y72" i="26464"/>
  <c r="Z72" i="26464"/>
  <c r="AA72" i="26464"/>
  <c r="AB72" i="26464"/>
  <c r="AC72" i="26464"/>
  <c r="AD72" i="26464"/>
  <c r="AE72" i="26464"/>
  <c r="AF72" i="26464"/>
  <c r="AG72" i="26464"/>
  <c r="AH72" i="26464"/>
  <c r="AI72" i="26464"/>
  <c r="AJ72" i="26464"/>
  <c r="AK72" i="26464"/>
  <c r="AL72" i="26464"/>
  <c r="AM72" i="26464"/>
  <c r="AN72" i="26464"/>
  <c r="AO72" i="26464"/>
  <c r="AP72" i="26464"/>
  <c r="AQ72" i="26464"/>
  <c r="AR72" i="26464"/>
  <c r="AS72" i="26464"/>
  <c r="AT72" i="26464"/>
  <c r="AU72" i="26464"/>
  <c r="AV72" i="26464"/>
  <c r="AW72" i="26464"/>
  <c r="AX72" i="26464"/>
  <c r="AY72" i="26464"/>
  <c r="AZ72" i="26464"/>
  <c r="BA72" i="26464"/>
  <c r="BB72" i="26464"/>
  <c r="BC72" i="26464"/>
  <c r="BD72" i="26464"/>
  <c r="BE72" i="26464"/>
  <c r="BF72" i="26464"/>
  <c r="BG72" i="26464"/>
  <c r="BH72" i="26464"/>
  <c r="BI72" i="26464"/>
  <c r="BJ72" i="26464"/>
  <c r="BK72" i="26464"/>
  <c r="BL72" i="26464"/>
  <c r="BM72" i="26464"/>
  <c r="BN72" i="26464"/>
  <c r="BO72" i="26464"/>
  <c r="BP72" i="26464"/>
  <c r="BQ72" i="26464"/>
  <c r="BR72" i="26464"/>
  <c r="BS72" i="26464"/>
  <c r="BT72" i="26464"/>
  <c r="BU72" i="26464"/>
  <c r="BV72" i="26464"/>
  <c r="BW72" i="26464"/>
  <c r="BX72" i="26464"/>
  <c r="BY72" i="26464"/>
  <c r="BZ72" i="26464"/>
  <c r="CA72" i="26464"/>
  <c r="CB72" i="26464"/>
  <c r="CC72" i="26464"/>
  <c r="CD72" i="26464"/>
  <c r="CE72" i="26464"/>
  <c r="CF72" i="26464"/>
  <c r="CG72" i="26464"/>
  <c r="CH72" i="26464"/>
  <c r="CI72" i="26464"/>
  <c r="CJ72" i="26464"/>
  <c r="CK72" i="26464"/>
  <c r="CL72" i="26464"/>
  <c r="CM72" i="26464"/>
  <c r="CN72" i="26464"/>
  <c r="CO72" i="26464"/>
  <c r="CP72" i="26464"/>
  <c r="CQ72" i="26464"/>
  <c r="CR72" i="26464"/>
  <c r="CS72" i="26464"/>
  <c r="CT72" i="26464"/>
  <c r="CU72" i="26464"/>
  <c r="CV72" i="26464"/>
  <c r="CW72" i="26464"/>
  <c r="CX72" i="26464"/>
  <c r="CY72" i="26464"/>
  <c r="CZ72" i="26464"/>
  <c r="DA72" i="26464"/>
  <c r="DB72" i="26464"/>
  <c r="DC72" i="26464"/>
  <c r="DD72" i="26464"/>
  <c r="DE72" i="26464"/>
  <c r="DF72" i="26464"/>
  <c r="DG72" i="26464"/>
  <c r="DH72" i="26464"/>
  <c r="DI72" i="26464"/>
  <c r="DJ72" i="26464"/>
  <c r="DK72" i="26464"/>
  <c r="DL72" i="26464"/>
  <c r="DO72" i="26464"/>
  <c r="DP72" i="26464"/>
  <c r="DQ72" i="26464"/>
  <c r="DR72" i="26464"/>
  <c r="DS72" i="26464"/>
  <c r="DT72" i="26464"/>
  <c r="DU72" i="26464"/>
  <c r="DV72" i="26464"/>
  <c r="DW72" i="26464"/>
  <c r="DX72" i="26464"/>
  <c r="DY72" i="26464"/>
  <c r="DZ72" i="26464"/>
  <c r="EA72" i="26464"/>
  <c r="EB72" i="26464"/>
  <c r="EC72" i="26464"/>
  <c r="ED72" i="26464"/>
  <c r="EE72" i="26464"/>
  <c r="EJ72" i="26464"/>
  <c r="EK72" i="26464"/>
  <c r="EL72" i="26464"/>
  <c r="EM72" i="26464"/>
  <c r="EN72" i="26464"/>
  <c r="EO72" i="26464"/>
  <c r="EP72" i="26464"/>
  <c r="EQ72" i="26464"/>
  <c r="ER72" i="26464"/>
  <c r="ES72" i="26464"/>
  <c r="ET72" i="26464"/>
  <c r="EU72" i="26464"/>
  <c r="EV72" i="26464"/>
  <c r="EW72" i="26464"/>
  <c r="EX72" i="26464"/>
  <c r="EY72" i="26464"/>
  <c r="EZ72" i="26464"/>
  <c r="A73" i="26464"/>
  <c r="B73" i="26464"/>
  <c r="C73" i="26464"/>
  <c r="E73" i="26464"/>
  <c r="F73" i="26464"/>
  <c r="G73" i="26464"/>
  <c r="H73" i="26464"/>
  <c r="I73" i="26464"/>
  <c r="J73" i="26464"/>
  <c r="K73" i="26464"/>
  <c r="L73" i="26464"/>
  <c r="M73" i="26464"/>
  <c r="N73" i="26464"/>
  <c r="O73" i="26464"/>
  <c r="P73" i="26464"/>
  <c r="Q73" i="26464"/>
  <c r="R73" i="26464"/>
  <c r="S73" i="26464"/>
  <c r="T73" i="26464"/>
  <c r="U73" i="26464"/>
  <c r="V73" i="26464"/>
  <c r="W73" i="26464"/>
  <c r="X73" i="26464"/>
  <c r="Y73" i="26464"/>
  <c r="Z73" i="26464"/>
  <c r="AA73" i="26464"/>
  <c r="AB73" i="26464"/>
  <c r="AC73" i="26464"/>
  <c r="AD73" i="26464"/>
  <c r="AE73" i="26464"/>
  <c r="AF73" i="26464"/>
  <c r="AG73" i="26464"/>
  <c r="AH73" i="26464"/>
  <c r="AI73" i="26464"/>
  <c r="AJ73" i="26464"/>
  <c r="AK73" i="26464"/>
  <c r="AL73" i="26464"/>
  <c r="AM73" i="26464"/>
  <c r="AN73" i="26464"/>
  <c r="AO73" i="26464"/>
  <c r="AP73" i="26464"/>
  <c r="AQ73" i="26464"/>
  <c r="AR73" i="26464"/>
  <c r="AS73" i="26464"/>
  <c r="AT73" i="26464"/>
  <c r="AU73" i="26464"/>
  <c r="AV73" i="26464"/>
  <c r="AW73" i="26464"/>
  <c r="AX73" i="26464"/>
  <c r="AY73" i="26464"/>
  <c r="AZ73" i="26464"/>
  <c r="BA73" i="26464"/>
  <c r="BB73" i="26464"/>
  <c r="BC73" i="26464"/>
  <c r="BD73" i="26464"/>
  <c r="BE73" i="26464"/>
  <c r="BF73" i="26464"/>
  <c r="BG73" i="26464"/>
  <c r="BH73" i="26464"/>
  <c r="BI73" i="26464"/>
  <c r="BJ73" i="26464"/>
  <c r="BK73" i="26464"/>
  <c r="BL73" i="26464"/>
  <c r="BM73" i="26464"/>
  <c r="BN73" i="26464"/>
  <c r="BO73" i="26464"/>
  <c r="BP73" i="26464"/>
  <c r="BQ73" i="26464"/>
  <c r="BR73" i="26464"/>
  <c r="BS73" i="26464"/>
  <c r="BT73" i="26464"/>
  <c r="BU73" i="26464"/>
  <c r="BV73" i="26464"/>
  <c r="BW73" i="26464"/>
  <c r="BX73" i="26464"/>
  <c r="BY73" i="26464"/>
  <c r="BZ73" i="26464"/>
  <c r="CA73" i="26464"/>
  <c r="CB73" i="26464"/>
  <c r="CC73" i="26464"/>
  <c r="CD73" i="26464"/>
  <c r="CE73" i="26464"/>
  <c r="CF73" i="26464"/>
  <c r="CG73" i="26464"/>
  <c r="CH73" i="26464"/>
  <c r="CI73" i="26464"/>
  <c r="CJ73" i="26464"/>
  <c r="CK73" i="26464"/>
  <c r="CL73" i="26464"/>
  <c r="CM73" i="26464"/>
  <c r="CN73" i="26464"/>
  <c r="CO73" i="26464"/>
  <c r="CP73" i="26464"/>
  <c r="CQ73" i="26464"/>
  <c r="CR73" i="26464"/>
  <c r="CS73" i="26464"/>
  <c r="CT73" i="26464"/>
  <c r="CU73" i="26464"/>
  <c r="CV73" i="26464"/>
  <c r="CW73" i="26464"/>
  <c r="CX73" i="26464"/>
  <c r="CY73" i="26464"/>
  <c r="CZ73" i="26464"/>
  <c r="DA73" i="26464"/>
  <c r="DB73" i="26464"/>
  <c r="DC73" i="26464"/>
  <c r="DD73" i="26464"/>
  <c r="DE73" i="26464"/>
  <c r="DF73" i="26464"/>
  <c r="DG73" i="26464"/>
  <c r="DH73" i="26464"/>
  <c r="DI73" i="26464"/>
  <c r="DJ73" i="26464"/>
  <c r="DK73" i="26464"/>
  <c r="DL73" i="26464"/>
  <c r="DO73" i="26464"/>
  <c r="DP73" i="26464"/>
  <c r="DQ73" i="26464"/>
  <c r="DR73" i="26464"/>
  <c r="DS73" i="26464"/>
  <c r="DT73" i="26464"/>
  <c r="DU73" i="26464"/>
  <c r="DV73" i="26464"/>
  <c r="DW73" i="26464"/>
  <c r="DX73" i="26464"/>
  <c r="DY73" i="26464"/>
  <c r="DZ73" i="26464"/>
  <c r="EA73" i="26464"/>
  <c r="EB73" i="26464"/>
  <c r="EC73" i="26464"/>
  <c r="ED73" i="26464"/>
  <c r="EE73" i="26464"/>
  <c r="EJ73" i="26464"/>
  <c r="EK73" i="26464"/>
  <c r="EL73" i="26464"/>
  <c r="EM73" i="26464"/>
  <c r="EN73" i="26464"/>
  <c r="EO73" i="26464"/>
  <c r="EP73" i="26464"/>
  <c r="EQ73" i="26464"/>
  <c r="ER73" i="26464"/>
  <c r="ES73" i="26464"/>
  <c r="ET73" i="26464"/>
  <c r="EU73" i="26464"/>
  <c r="EV73" i="26464"/>
  <c r="EW73" i="26464"/>
  <c r="EX73" i="26464"/>
  <c r="EY73" i="26464"/>
  <c r="EZ73" i="26464"/>
  <c r="A74" i="26464"/>
  <c r="B74" i="26464"/>
  <c r="C74" i="26464"/>
  <c r="E74" i="26464"/>
  <c r="F74" i="26464"/>
  <c r="G74" i="26464"/>
  <c r="H74" i="26464"/>
  <c r="I74" i="26464"/>
  <c r="J74" i="26464"/>
  <c r="K74" i="26464"/>
  <c r="L74" i="26464"/>
  <c r="M74" i="26464"/>
  <c r="N74" i="26464"/>
  <c r="O74" i="26464"/>
  <c r="P74" i="26464"/>
  <c r="Q74" i="26464"/>
  <c r="R74" i="26464"/>
  <c r="S74" i="26464"/>
  <c r="T74" i="26464"/>
  <c r="U74" i="26464"/>
  <c r="V74" i="26464"/>
  <c r="W74" i="26464"/>
  <c r="X74" i="26464"/>
  <c r="Y74" i="26464"/>
  <c r="Z74" i="26464"/>
  <c r="AA74" i="26464"/>
  <c r="AB74" i="26464"/>
  <c r="AC74" i="26464"/>
  <c r="AD74" i="26464"/>
  <c r="AE74" i="26464"/>
  <c r="AF74" i="26464"/>
  <c r="AG74" i="26464"/>
  <c r="AH74" i="26464"/>
  <c r="AI74" i="26464"/>
  <c r="AJ74" i="26464"/>
  <c r="AK74" i="26464"/>
  <c r="AL74" i="26464"/>
  <c r="AM74" i="26464"/>
  <c r="AN74" i="26464"/>
  <c r="AO74" i="26464"/>
  <c r="AP74" i="26464"/>
  <c r="AQ74" i="26464"/>
  <c r="AR74" i="26464"/>
  <c r="AS74" i="26464"/>
  <c r="AT74" i="26464"/>
  <c r="AU74" i="26464"/>
  <c r="AV74" i="26464"/>
  <c r="AW74" i="26464"/>
  <c r="AX74" i="26464"/>
  <c r="AY74" i="26464"/>
  <c r="AZ74" i="26464"/>
  <c r="BA74" i="26464"/>
  <c r="BB74" i="26464"/>
  <c r="BC74" i="26464"/>
  <c r="BD74" i="26464"/>
  <c r="BE74" i="26464"/>
  <c r="BF74" i="26464"/>
  <c r="BG74" i="26464"/>
  <c r="BH74" i="26464"/>
  <c r="BI74" i="26464"/>
  <c r="BJ74" i="26464"/>
  <c r="BK74" i="26464"/>
  <c r="BL74" i="26464"/>
  <c r="BM74" i="26464"/>
  <c r="BN74" i="26464"/>
  <c r="BO74" i="26464"/>
  <c r="BP74" i="26464"/>
  <c r="BQ74" i="26464"/>
  <c r="BR74" i="26464"/>
  <c r="BS74" i="26464"/>
  <c r="BT74" i="26464"/>
  <c r="BU74" i="26464"/>
  <c r="BV74" i="26464"/>
  <c r="BW74" i="26464"/>
  <c r="BX74" i="26464"/>
  <c r="BY74" i="26464"/>
  <c r="BZ74" i="26464"/>
  <c r="CA74" i="26464"/>
  <c r="CB74" i="26464"/>
  <c r="CC74" i="26464"/>
  <c r="CD74" i="26464"/>
  <c r="CE74" i="26464"/>
  <c r="CF74" i="26464"/>
  <c r="CG74" i="26464"/>
  <c r="CH74" i="26464"/>
  <c r="CI74" i="26464"/>
  <c r="CJ74" i="26464"/>
  <c r="CK74" i="26464"/>
  <c r="CL74" i="26464"/>
  <c r="CM74" i="26464"/>
  <c r="CN74" i="26464"/>
  <c r="CO74" i="26464"/>
  <c r="CP74" i="26464"/>
  <c r="CQ74" i="26464"/>
  <c r="CR74" i="26464"/>
  <c r="CS74" i="26464"/>
  <c r="CT74" i="26464"/>
  <c r="CU74" i="26464"/>
  <c r="CV74" i="26464"/>
  <c r="CW74" i="26464"/>
  <c r="CX74" i="26464"/>
  <c r="CY74" i="26464"/>
  <c r="CZ74" i="26464"/>
  <c r="DA74" i="26464"/>
  <c r="DB74" i="26464"/>
  <c r="DC74" i="26464"/>
  <c r="DD74" i="26464"/>
  <c r="DE74" i="26464"/>
  <c r="DF74" i="26464"/>
  <c r="DG74" i="26464"/>
  <c r="DH74" i="26464"/>
  <c r="DI74" i="26464"/>
  <c r="DJ74" i="26464"/>
  <c r="DK74" i="26464"/>
  <c r="DL74" i="26464"/>
  <c r="DO74" i="26464"/>
  <c r="DP74" i="26464"/>
  <c r="DQ74" i="26464"/>
  <c r="DR74" i="26464"/>
  <c r="DS74" i="26464"/>
  <c r="DT74" i="26464"/>
  <c r="DU74" i="26464"/>
  <c r="DV74" i="26464"/>
  <c r="DW74" i="26464"/>
  <c r="DX74" i="26464"/>
  <c r="DY74" i="26464"/>
  <c r="DZ74" i="26464"/>
  <c r="EA74" i="26464"/>
  <c r="EB74" i="26464"/>
  <c r="EC74" i="26464"/>
  <c r="ED74" i="26464"/>
  <c r="EE74" i="26464"/>
  <c r="EJ74" i="26464"/>
  <c r="EK74" i="26464"/>
  <c r="EL74" i="26464"/>
  <c r="EM74" i="26464"/>
  <c r="EN74" i="26464"/>
  <c r="EO74" i="26464"/>
  <c r="EP74" i="26464"/>
  <c r="EQ74" i="26464"/>
  <c r="ER74" i="26464"/>
  <c r="ES74" i="26464"/>
  <c r="ET74" i="26464"/>
  <c r="EU74" i="26464"/>
  <c r="EV74" i="26464"/>
  <c r="EW74" i="26464"/>
  <c r="EX74" i="26464"/>
  <c r="EY74" i="26464"/>
  <c r="EZ74" i="26464"/>
  <c r="A75" i="26464"/>
  <c r="B75" i="26464"/>
  <c r="C75" i="26464"/>
  <c r="E75" i="26464"/>
  <c r="F75" i="26464"/>
  <c r="G75" i="26464"/>
  <c r="H75" i="26464"/>
  <c r="I75" i="26464"/>
  <c r="J75" i="26464"/>
  <c r="K75" i="26464"/>
  <c r="L75" i="26464"/>
  <c r="M75" i="26464"/>
  <c r="N75" i="26464"/>
  <c r="O75" i="26464"/>
  <c r="P75" i="26464"/>
  <c r="Q75" i="26464"/>
  <c r="R75" i="26464"/>
  <c r="S75" i="26464"/>
  <c r="T75" i="26464"/>
  <c r="U75" i="26464"/>
  <c r="V75" i="26464"/>
  <c r="W75" i="26464"/>
  <c r="X75" i="26464"/>
  <c r="Y75" i="26464"/>
  <c r="Z75" i="26464"/>
  <c r="AA75" i="26464"/>
  <c r="AB75" i="26464"/>
  <c r="AC75" i="26464"/>
  <c r="AD75" i="26464"/>
  <c r="AE75" i="26464"/>
  <c r="AF75" i="26464"/>
  <c r="AG75" i="26464"/>
  <c r="AH75" i="26464"/>
  <c r="AI75" i="26464"/>
  <c r="AJ75" i="26464"/>
  <c r="AK75" i="26464"/>
  <c r="AL75" i="26464"/>
  <c r="AM75" i="26464"/>
  <c r="AN75" i="26464"/>
  <c r="AO75" i="26464"/>
  <c r="AP75" i="26464"/>
  <c r="AQ75" i="26464"/>
  <c r="AR75" i="26464"/>
  <c r="AS75" i="26464"/>
  <c r="AT75" i="26464"/>
  <c r="AU75" i="26464"/>
  <c r="AV75" i="26464"/>
  <c r="AW75" i="26464"/>
  <c r="AX75" i="26464"/>
  <c r="AY75" i="26464"/>
  <c r="AZ75" i="26464"/>
  <c r="BA75" i="26464"/>
  <c r="BB75" i="26464"/>
  <c r="BC75" i="26464"/>
  <c r="BD75" i="26464"/>
  <c r="BE75" i="26464"/>
  <c r="BF75" i="26464"/>
  <c r="BG75" i="26464"/>
  <c r="BH75" i="26464"/>
  <c r="BI75" i="26464"/>
  <c r="BJ75" i="26464"/>
  <c r="BK75" i="26464"/>
  <c r="BL75" i="26464"/>
  <c r="BM75" i="26464"/>
  <c r="BN75" i="26464"/>
  <c r="BO75" i="26464"/>
  <c r="BP75" i="26464"/>
  <c r="BQ75" i="26464"/>
  <c r="BR75" i="26464"/>
  <c r="BS75" i="26464"/>
  <c r="BT75" i="26464"/>
  <c r="BU75" i="26464"/>
  <c r="BV75" i="26464"/>
  <c r="BW75" i="26464"/>
  <c r="BX75" i="26464"/>
  <c r="BY75" i="26464"/>
  <c r="BZ75" i="26464"/>
  <c r="CA75" i="26464"/>
  <c r="CB75" i="26464"/>
  <c r="CC75" i="26464"/>
  <c r="CD75" i="26464"/>
  <c r="CE75" i="26464"/>
  <c r="CF75" i="26464"/>
  <c r="CG75" i="26464"/>
  <c r="CH75" i="26464"/>
  <c r="CI75" i="26464"/>
  <c r="CJ75" i="26464"/>
  <c r="CK75" i="26464"/>
  <c r="CL75" i="26464"/>
  <c r="CM75" i="26464"/>
  <c r="CN75" i="26464"/>
  <c r="CO75" i="26464"/>
  <c r="CP75" i="26464"/>
  <c r="CQ75" i="26464"/>
  <c r="CR75" i="26464"/>
  <c r="CS75" i="26464"/>
  <c r="CT75" i="26464"/>
  <c r="CU75" i="26464"/>
  <c r="CV75" i="26464"/>
  <c r="CW75" i="26464"/>
  <c r="CX75" i="26464"/>
  <c r="CY75" i="26464"/>
  <c r="CZ75" i="26464"/>
  <c r="DA75" i="26464"/>
  <c r="DB75" i="26464"/>
  <c r="DC75" i="26464"/>
  <c r="DD75" i="26464"/>
  <c r="DE75" i="26464"/>
  <c r="DF75" i="26464"/>
  <c r="DG75" i="26464"/>
  <c r="DH75" i="26464"/>
  <c r="DI75" i="26464"/>
  <c r="DJ75" i="26464"/>
  <c r="DK75" i="26464"/>
  <c r="DL75" i="26464"/>
  <c r="DO75" i="26464"/>
  <c r="DP75" i="26464"/>
  <c r="DQ75" i="26464"/>
  <c r="DR75" i="26464"/>
  <c r="DS75" i="26464"/>
  <c r="DT75" i="26464"/>
  <c r="DU75" i="26464"/>
  <c r="DV75" i="26464"/>
  <c r="DW75" i="26464"/>
  <c r="DX75" i="26464"/>
  <c r="DY75" i="26464"/>
  <c r="DZ75" i="26464"/>
  <c r="EA75" i="26464"/>
  <c r="EB75" i="26464"/>
  <c r="EC75" i="26464"/>
  <c r="ED75" i="26464"/>
  <c r="EE75" i="26464"/>
  <c r="EJ75" i="26464"/>
  <c r="EK75" i="26464"/>
  <c r="EL75" i="26464"/>
  <c r="EM75" i="26464"/>
  <c r="EN75" i="26464"/>
  <c r="EO75" i="26464"/>
  <c r="EP75" i="26464"/>
  <c r="EQ75" i="26464"/>
  <c r="ER75" i="26464"/>
  <c r="ES75" i="26464"/>
  <c r="ET75" i="26464"/>
  <c r="EU75" i="26464"/>
  <c r="EV75" i="26464"/>
  <c r="EW75" i="26464"/>
  <c r="EX75" i="26464"/>
  <c r="EY75" i="26464"/>
  <c r="EZ75" i="26464"/>
  <c r="A76" i="26464"/>
  <c r="B76" i="26464"/>
  <c r="C76" i="26464"/>
  <c r="E76" i="26464"/>
  <c r="F76" i="26464"/>
  <c r="G76" i="26464"/>
  <c r="H76" i="26464"/>
  <c r="I76" i="26464"/>
  <c r="J76" i="26464"/>
  <c r="K76" i="26464"/>
  <c r="L76" i="26464"/>
  <c r="M76" i="26464"/>
  <c r="N76" i="26464"/>
  <c r="O76" i="26464"/>
  <c r="P76" i="26464"/>
  <c r="Q76" i="26464"/>
  <c r="R76" i="26464"/>
  <c r="S76" i="26464"/>
  <c r="T76" i="26464"/>
  <c r="U76" i="26464"/>
  <c r="V76" i="26464"/>
  <c r="W76" i="26464"/>
  <c r="X76" i="26464"/>
  <c r="Y76" i="26464"/>
  <c r="Z76" i="26464"/>
  <c r="AA76" i="26464"/>
  <c r="AB76" i="26464"/>
  <c r="AC76" i="26464"/>
  <c r="AD76" i="26464"/>
  <c r="AE76" i="26464"/>
  <c r="AF76" i="26464"/>
  <c r="AG76" i="26464"/>
  <c r="AH76" i="26464"/>
  <c r="AI76" i="26464"/>
  <c r="AJ76" i="26464"/>
  <c r="AK76" i="26464"/>
  <c r="AL76" i="26464"/>
  <c r="AM76" i="26464"/>
  <c r="AN76" i="26464"/>
  <c r="AO76" i="26464"/>
  <c r="AP76" i="26464"/>
  <c r="AQ76" i="26464"/>
  <c r="AR76" i="26464"/>
  <c r="AS76" i="26464"/>
  <c r="AT76" i="26464"/>
  <c r="AU76" i="26464"/>
  <c r="AV76" i="26464"/>
  <c r="AW76" i="26464"/>
  <c r="AX76" i="26464"/>
  <c r="AY76" i="26464"/>
  <c r="AZ76" i="26464"/>
  <c r="BA76" i="26464"/>
  <c r="BB76" i="26464"/>
  <c r="BC76" i="26464"/>
  <c r="BD76" i="26464"/>
  <c r="BE76" i="26464"/>
  <c r="BF76" i="26464"/>
  <c r="BG76" i="26464"/>
  <c r="BH76" i="26464"/>
  <c r="BI76" i="26464"/>
  <c r="BJ76" i="26464"/>
  <c r="BK76" i="26464"/>
  <c r="BL76" i="26464"/>
  <c r="BM76" i="26464"/>
  <c r="BN76" i="26464"/>
  <c r="BO76" i="26464"/>
  <c r="BP76" i="26464"/>
  <c r="BQ76" i="26464"/>
  <c r="BR76" i="26464"/>
  <c r="BS76" i="26464"/>
  <c r="BT76" i="26464"/>
  <c r="BU76" i="26464"/>
  <c r="BV76" i="26464"/>
  <c r="BW76" i="26464"/>
  <c r="BX76" i="26464"/>
  <c r="BY76" i="26464"/>
  <c r="BZ76" i="26464"/>
  <c r="CA76" i="26464"/>
  <c r="CB76" i="26464"/>
  <c r="CC76" i="26464"/>
  <c r="CD76" i="26464"/>
  <c r="CE76" i="26464"/>
  <c r="CF76" i="26464"/>
  <c r="CG76" i="26464"/>
  <c r="CH76" i="26464"/>
  <c r="CI76" i="26464"/>
  <c r="CJ76" i="26464"/>
  <c r="CK76" i="26464"/>
  <c r="CL76" i="26464"/>
  <c r="CM76" i="26464"/>
  <c r="CN76" i="26464"/>
  <c r="CO76" i="26464"/>
  <c r="CP76" i="26464"/>
  <c r="CQ76" i="26464"/>
  <c r="CR76" i="26464"/>
  <c r="CS76" i="26464"/>
  <c r="CT76" i="26464"/>
  <c r="CU76" i="26464"/>
  <c r="CV76" i="26464"/>
  <c r="CW76" i="26464"/>
  <c r="CX76" i="26464"/>
  <c r="CY76" i="26464"/>
  <c r="CZ76" i="26464"/>
  <c r="DA76" i="26464"/>
  <c r="DB76" i="26464"/>
  <c r="DC76" i="26464"/>
  <c r="DD76" i="26464"/>
  <c r="DE76" i="26464"/>
  <c r="DF76" i="26464"/>
  <c r="DG76" i="26464"/>
  <c r="DH76" i="26464"/>
  <c r="DI76" i="26464"/>
  <c r="DJ76" i="26464"/>
  <c r="DK76" i="26464"/>
  <c r="DL76" i="26464"/>
  <c r="DO76" i="26464"/>
  <c r="DP76" i="26464"/>
  <c r="DQ76" i="26464"/>
  <c r="DR76" i="26464"/>
  <c r="DS76" i="26464"/>
  <c r="DT76" i="26464"/>
  <c r="DU76" i="26464"/>
  <c r="DV76" i="26464"/>
  <c r="DW76" i="26464"/>
  <c r="DX76" i="26464"/>
  <c r="DY76" i="26464"/>
  <c r="DZ76" i="26464"/>
  <c r="EA76" i="26464"/>
  <c r="EB76" i="26464"/>
  <c r="EC76" i="26464"/>
  <c r="ED76" i="26464"/>
  <c r="EE76" i="26464"/>
  <c r="EJ76" i="26464"/>
  <c r="EK76" i="26464"/>
  <c r="EL76" i="26464"/>
  <c r="EM76" i="26464"/>
  <c r="EN76" i="26464"/>
  <c r="EO76" i="26464"/>
  <c r="EP76" i="26464"/>
  <c r="EQ76" i="26464"/>
  <c r="ER76" i="26464"/>
  <c r="ES76" i="26464"/>
  <c r="ET76" i="26464"/>
  <c r="EU76" i="26464"/>
  <c r="EV76" i="26464"/>
  <c r="EW76" i="26464"/>
  <c r="EX76" i="26464"/>
  <c r="EY76" i="26464"/>
  <c r="EZ76" i="26464"/>
  <c r="A77" i="26464"/>
  <c r="B77" i="26464"/>
  <c r="C77" i="26464"/>
  <c r="E77" i="26464"/>
  <c r="F77" i="26464"/>
  <c r="G77" i="26464"/>
  <c r="H77" i="26464"/>
  <c r="I77" i="26464"/>
  <c r="J77" i="26464"/>
  <c r="K77" i="26464"/>
  <c r="L77" i="26464"/>
  <c r="M77" i="26464"/>
  <c r="N77" i="26464"/>
  <c r="O77" i="26464"/>
  <c r="P77" i="26464"/>
  <c r="Q77" i="26464"/>
  <c r="R77" i="26464"/>
  <c r="S77" i="26464"/>
  <c r="T77" i="26464"/>
  <c r="U77" i="26464"/>
  <c r="V77" i="26464"/>
  <c r="W77" i="26464"/>
  <c r="X77" i="26464"/>
  <c r="Y77" i="26464"/>
  <c r="Z77" i="26464"/>
  <c r="AA77" i="26464"/>
  <c r="AB77" i="26464"/>
  <c r="AC77" i="26464"/>
  <c r="AD77" i="26464"/>
  <c r="AE77" i="26464"/>
  <c r="AF77" i="26464"/>
  <c r="AG77" i="26464"/>
  <c r="AH77" i="26464"/>
  <c r="AI77" i="26464"/>
  <c r="AJ77" i="26464"/>
  <c r="AK77" i="26464"/>
  <c r="AL77" i="26464"/>
  <c r="AM77" i="26464"/>
  <c r="AN77" i="26464"/>
  <c r="AO77" i="26464"/>
  <c r="AP77" i="26464"/>
  <c r="AQ77" i="26464"/>
  <c r="AR77" i="26464"/>
  <c r="AS77" i="26464"/>
  <c r="AT77" i="26464"/>
  <c r="AU77" i="26464"/>
  <c r="AV77" i="26464"/>
  <c r="AW77" i="26464"/>
  <c r="AX77" i="26464"/>
  <c r="AY77" i="26464"/>
  <c r="AZ77" i="26464"/>
  <c r="BA77" i="26464"/>
  <c r="BB77" i="26464"/>
  <c r="BC77" i="26464"/>
  <c r="BD77" i="26464"/>
  <c r="BE77" i="26464"/>
  <c r="BF77" i="26464"/>
  <c r="BG77" i="26464"/>
  <c r="BH77" i="26464"/>
  <c r="BI77" i="26464"/>
  <c r="BJ77" i="26464"/>
  <c r="BK77" i="26464"/>
  <c r="BL77" i="26464"/>
  <c r="BM77" i="26464"/>
  <c r="BN77" i="26464"/>
  <c r="BO77" i="26464"/>
  <c r="BP77" i="26464"/>
  <c r="BQ77" i="26464"/>
  <c r="BR77" i="26464"/>
  <c r="BS77" i="26464"/>
  <c r="BT77" i="26464"/>
  <c r="BU77" i="26464"/>
  <c r="BV77" i="26464"/>
  <c r="BW77" i="26464"/>
  <c r="BX77" i="26464"/>
  <c r="BY77" i="26464"/>
  <c r="BZ77" i="26464"/>
  <c r="CA77" i="26464"/>
  <c r="CB77" i="26464"/>
  <c r="CC77" i="26464"/>
  <c r="CD77" i="26464"/>
  <c r="CE77" i="26464"/>
  <c r="CF77" i="26464"/>
  <c r="CG77" i="26464"/>
  <c r="CH77" i="26464"/>
  <c r="CI77" i="26464"/>
  <c r="CJ77" i="26464"/>
  <c r="CK77" i="26464"/>
  <c r="CL77" i="26464"/>
  <c r="CM77" i="26464"/>
  <c r="CN77" i="26464"/>
  <c r="CO77" i="26464"/>
  <c r="CP77" i="26464"/>
  <c r="CQ77" i="26464"/>
  <c r="CR77" i="26464"/>
  <c r="CS77" i="26464"/>
  <c r="CT77" i="26464"/>
  <c r="CU77" i="26464"/>
  <c r="CV77" i="26464"/>
  <c r="CW77" i="26464"/>
  <c r="CX77" i="26464"/>
  <c r="CY77" i="26464"/>
  <c r="CZ77" i="26464"/>
  <c r="DA77" i="26464"/>
  <c r="DB77" i="26464"/>
  <c r="DC77" i="26464"/>
  <c r="DD77" i="26464"/>
  <c r="DE77" i="26464"/>
  <c r="DF77" i="26464"/>
  <c r="DG77" i="26464"/>
  <c r="DH77" i="26464"/>
  <c r="DI77" i="26464"/>
  <c r="DJ77" i="26464"/>
  <c r="DK77" i="26464"/>
  <c r="DL77" i="26464"/>
  <c r="DO77" i="26464"/>
  <c r="DP77" i="26464"/>
  <c r="DQ77" i="26464"/>
  <c r="DR77" i="26464"/>
  <c r="DS77" i="26464"/>
  <c r="DT77" i="26464"/>
  <c r="DU77" i="26464"/>
  <c r="DV77" i="26464"/>
  <c r="DW77" i="26464"/>
  <c r="DX77" i="26464"/>
  <c r="DY77" i="26464"/>
  <c r="DZ77" i="26464"/>
  <c r="EA77" i="26464"/>
  <c r="EB77" i="26464"/>
  <c r="EC77" i="26464"/>
  <c r="ED77" i="26464"/>
  <c r="EE77" i="26464"/>
  <c r="EJ77" i="26464"/>
  <c r="EK77" i="26464"/>
  <c r="EL77" i="26464"/>
  <c r="EM77" i="26464"/>
  <c r="EN77" i="26464"/>
  <c r="EO77" i="26464"/>
  <c r="EP77" i="26464"/>
  <c r="EQ77" i="26464"/>
  <c r="ER77" i="26464"/>
  <c r="ES77" i="26464"/>
  <c r="ET77" i="26464"/>
  <c r="EU77" i="26464"/>
  <c r="EV77" i="26464"/>
  <c r="EW77" i="26464"/>
  <c r="EX77" i="26464"/>
  <c r="EY77" i="26464"/>
  <c r="EZ77" i="26464"/>
  <c r="A78" i="26464"/>
  <c r="B78" i="26464"/>
  <c r="C78" i="26464"/>
  <c r="E78" i="26464"/>
  <c r="F78" i="26464"/>
  <c r="G78" i="26464"/>
  <c r="H78" i="26464"/>
  <c r="I78" i="26464"/>
  <c r="J78" i="26464"/>
  <c r="K78" i="26464"/>
  <c r="L78" i="26464"/>
  <c r="M78" i="26464"/>
  <c r="N78" i="26464"/>
  <c r="O78" i="26464"/>
  <c r="P78" i="26464"/>
  <c r="Q78" i="26464"/>
  <c r="R78" i="26464"/>
  <c r="S78" i="26464"/>
  <c r="T78" i="26464"/>
  <c r="U78" i="26464"/>
  <c r="V78" i="26464"/>
  <c r="W78" i="26464"/>
  <c r="X78" i="26464"/>
  <c r="Y78" i="26464"/>
  <c r="Z78" i="26464"/>
  <c r="AA78" i="26464"/>
  <c r="AB78" i="26464"/>
  <c r="AC78" i="26464"/>
  <c r="AD78" i="26464"/>
  <c r="AE78" i="26464"/>
  <c r="AF78" i="26464"/>
  <c r="AG78" i="26464"/>
  <c r="AH78" i="26464"/>
  <c r="AI78" i="26464"/>
  <c r="AJ78" i="26464"/>
  <c r="AK78" i="26464"/>
  <c r="AL78" i="26464"/>
  <c r="AM78" i="26464"/>
  <c r="AN78" i="26464"/>
  <c r="AO78" i="26464"/>
  <c r="AP78" i="26464"/>
  <c r="AQ78" i="26464"/>
  <c r="AR78" i="26464"/>
  <c r="AS78" i="26464"/>
  <c r="AT78" i="26464"/>
  <c r="AU78" i="26464"/>
  <c r="AV78" i="26464"/>
  <c r="AW78" i="26464"/>
  <c r="AX78" i="26464"/>
  <c r="AY78" i="26464"/>
  <c r="AZ78" i="26464"/>
  <c r="BA78" i="26464"/>
  <c r="BB78" i="26464"/>
  <c r="BC78" i="26464"/>
  <c r="BD78" i="26464"/>
  <c r="BE78" i="26464"/>
  <c r="BF78" i="26464"/>
  <c r="BG78" i="26464"/>
  <c r="BH78" i="26464"/>
  <c r="BI78" i="26464"/>
  <c r="BJ78" i="26464"/>
  <c r="BK78" i="26464"/>
  <c r="BL78" i="26464"/>
  <c r="BM78" i="26464"/>
  <c r="BN78" i="26464"/>
  <c r="BO78" i="26464"/>
  <c r="BP78" i="26464"/>
  <c r="BQ78" i="26464"/>
  <c r="BR78" i="26464"/>
  <c r="BS78" i="26464"/>
  <c r="BT78" i="26464"/>
  <c r="BU78" i="26464"/>
  <c r="BV78" i="26464"/>
  <c r="BW78" i="26464"/>
  <c r="BX78" i="26464"/>
  <c r="BY78" i="26464"/>
  <c r="BZ78" i="26464"/>
  <c r="CA78" i="26464"/>
  <c r="CB78" i="26464"/>
  <c r="CC78" i="26464"/>
  <c r="CD78" i="26464"/>
  <c r="CE78" i="26464"/>
  <c r="CF78" i="26464"/>
  <c r="CG78" i="26464"/>
  <c r="CH78" i="26464"/>
  <c r="CI78" i="26464"/>
  <c r="CJ78" i="26464"/>
  <c r="CK78" i="26464"/>
  <c r="CL78" i="26464"/>
  <c r="CM78" i="26464"/>
  <c r="CN78" i="26464"/>
  <c r="CO78" i="26464"/>
  <c r="CP78" i="26464"/>
  <c r="CQ78" i="26464"/>
  <c r="CR78" i="26464"/>
  <c r="CS78" i="26464"/>
  <c r="CT78" i="26464"/>
  <c r="CU78" i="26464"/>
  <c r="CV78" i="26464"/>
  <c r="CW78" i="26464"/>
  <c r="CX78" i="26464"/>
  <c r="CY78" i="26464"/>
  <c r="CZ78" i="26464"/>
  <c r="DA78" i="26464"/>
  <c r="DB78" i="26464"/>
  <c r="DC78" i="26464"/>
  <c r="DD78" i="26464"/>
  <c r="DE78" i="26464"/>
  <c r="DF78" i="26464"/>
  <c r="DG78" i="26464"/>
  <c r="DH78" i="26464"/>
  <c r="DI78" i="26464"/>
  <c r="DJ78" i="26464"/>
  <c r="DK78" i="26464"/>
  <c r="DL78" i="26464"/>
  <c r="DO78" i="26464"/>
  <c r="DP78" i="26464"/>
  <c r="DQ78" i="26464"/>
  <c r="DR78" i="26464"/>
  <c r="DS78" i="26464"/>
  <c r="DT78" i="26464"/>
  <c r="DU78" i="26464"/>
  <c r="DV78" i="26464"/>
  <c r="DW78" i="26464"/>
  <c r="DX78" i="26464"/>
  <c r="DY78" i="26464"/>
  <c r="DZ78" i="26464"/>
  <c r="EA78" i="26464"/>
  <c r="EB78" i="26464"/>
  <c r="EC78" i="26464"/>
  <c r="ED78" i="26464"/>
  <c r="EE78" i="26464"/>
  <c r="EJ78" i="26464"/>
  <c r="EK78" i="26464"/>
  <c r="EL78" i="26464"/>
  <c r="EM78" i="26464"/>
  <c r="EN78" i="26464"/>
  <c r="EO78" i="26464"/>
  <c r="EP78" i="26464"/>
  <c r="EQ78" i="26464"/>
  <c r="ER78" i="26464"/>
  <c r="ES78" i="26464"/>
  <c r="ET78" i="26464"/>
  <c r="EU78" i="26464"/>
  <c r="EV78" i="26464"/>
  <c r="EW78" i="26464"/>
  <c r="EX78" i="26464"/>
  <c r="EY78" i="26464"/>
  <c r="EZ78" i="26464"/>
  <c r="A79" i="26464"/>
  <c r="B79" i="26464"/>
  <c r="C79" i="26464"/>
  <c r="E79" i="26464"/>
  <c r="F79" i="26464"/>
  <c r="G79" i="26464"/>
  <c r="H79" i="26464"/>
  <c r="I79" i="26464"/>
  <c r="J79" i="26464"/>
  <c r="K79" i="26464"/>
  <c r="L79" i="26464"/>
  <c r="M79" i="26464"/>
  <c r="N79" i="26464"/>
  <c r="O79" i="26464"/>
  <c r="P79" i="26464"/>
  <c r="Q79" i="26464"/>
  <c r="R79" i="26464"/>
  <c r="S79" i="26464"/>
  <c r="T79" i="26464"/>
  <c r="U79" i="26464"/>
  <c r="V79" i="26464"/>
  <c r="W79" i="26464"/>
  <c r="X79" i="26464"/>
  <c r="Y79" i="26464"/>
  <c r="Z79" i="26464"/>
  <c r="AA79" i="26464"/>
  <c r="AB79" i="26464"/>
  <c r="AC79" i="26464"/>
  <c r="AD79" i="26464"/>
  <c r="AE79" i="26464"/>
  <c r="AF79" i="26464"/>
  <c r="AG79" i="26464"/>
  <c r="AH79" i="26464"/>
  <c r="AI79" i="26464"/>
  <c r="AJ79" i="26464"/>
  <c r="AK79" i="26464"/>
  <c r="AL79" i="26464"/>
  <c r="AM79" i="26464"/>
  <c r="AN79" i="26464"/>
  <c r="AO79" i="26464"/>
  <c r="AP79" i="26464"/>
  <c r="AQ79" i="26464"/>
  <c r="AR79" i="26464"/>
  <c r="AS79" i="26464"/>
  <c r="AT79" i="26464"/>
  <c r="AU79" i="26464"/>
  <c r="AV79" i="26464"/>
  <c r="AW79" i="26464"/>
  <c r="AX79" i="26464"/>
  <c r="AY79" i="26464"/>
  <c r="AZ79" i="26464"/>
  <c r="BA79" i="26464"/>
  <c r="BB79" i="26464"/>
  <c r="BC79" i="26464"/>
  <c r="BD79" i="26464"/>
  <c r="BE79" i="26464"/>
  <c r="BF79" i="26464"/>
  <c r="BG79" i="26464"/>
  <c r="BH79" i="26464"/>
  <c r="BI79" i="26464"/>
  <c r="BJ79" i="26464"/>
  <c r="BK79" i="26464"/>
  <c r="BL79" i="26464"/>
  <c r="BM79" i="26464"/>
  <c r="BN79" i="26464"/>
  <c r="BO79" i="26464"/>
  <c r="BP79" i="26464"/>
  <c r="BQ79" i="26464"/>
  <c r="BR79" i="26464"/>
  <c r="BS79" i="26464"/>
  <c r="BT79" i="26464"/>
  <c r="BU79" i="26464"/>
  <c r="BV79" i="26464"/>
  <c r="BW79" i="26464"/>
  <c r="BX79" i="26464"/>
  <c r="BY79" i="26464"/>
  <c r="BZ79" i="26464"/>
  <c r="CA79" i="26464"/>
  <c r="CB79" i="26464"/>
  <c r="CC79" i="26464"/>
  <c r="CD79" i="26464"/>
  <c r="CE79" i="26464"/>
  <c r="CF79" i="26464"/>
  <c r="CG79" i="26464"/>
  <c r="CH79" i="26464"/>
  <c r="CI79" i="26464"/>
  <c r="CJ79" i="26464"/>
  <c r="CK79" i="26464"/>
  <c r="CL79" i="26464"/>
  <c r="CM79" i="26464"/>
  <c r="CN79" i="26464"/>
  <c r="CO79" i="26464"/>
  <c r="CP79" i="26464"/>
  <c r="CQ79" i="26464"/>
  <c r="CR79" i="26464"/>
  <c r="CS79" i="26464"/>
  <c r="CT79" i="26464"/>
  <c r="CU79" i="26464"/>
  <c r="CV79" i="26464"/>
  <c r="CW79" i="26464"/>
  <c r="CX79" i="26464"/>
  <c r="CY79" i="26464"/>
  <c r="CZ79" i="26464"/>
  <c r="DA79" i="26464"/>
  <c r="DB79" i="26464"/>
  <c r="DC79" i="26464"/>
  <c r="DD79" i="26464"/>
  <c r="DE79" i="26464"/>
  <c r="DF79" i="26464"/>
  <c r="DG79" i="26464"/>
  <c r="DH79" i="26464"/>
  <c r="DI79" i="26464"/>
  <c r="DJ79" i="26464"/>
  <c r="DK79" i="26464"/>
  <c r="DL79" i="26464"/>
  <c r="DO79" i="26464"/>
  <c r="DP79" i="26464"/>
  <c r="DQ79" i="26464"/>
  <c r="DR79" i="26464"/>
  <c r="DS79" i="26464"/>
  <c r="DT79" i="26464"/>
  <c r="DU79" i="26464"/>
  <c r="DV79" i="26464"/>
  <c r="DW79" i="26464"/>
  <c r="DX79" i="26464"/>
  <c r="DY79" i="26464"/>
  <c r="DZ79" i="26464"/>
  <c r="EA79" i="26464"/>
  <c r="EB79" i="26464"/>
  <c r="EC79" i="26464"/>
  <c r="ED79" i="26464"/>
  <c r="EE79" i="26464"/>
  <c r="EJ79" i="26464"/>
  <c r="EK79" i="26464"/>
  <c r="EL79" i="26464"/>
  <c r="EM79" i="26464"/>
  <c r="EN79" i="26464"/>
  <c r="EO79" i="26464"/>
  <c r="EP79" i="26464"/>
  <c r="EQ79" i="26464"/>
  <c r="ER79" i="26464"/>
  <c r="ES79" i="26464"/>
  <c r="ET79" i="26464"/>
  <c r="EU79" i="26464"/>
  <c r="EV79" i="26464"/>
  <c r="EW79" i="26464"/>
  <c r="EX79" i="26464"/>
  <c r="EY79" i="26464"/>
  <c r="EZ79" i="26464"/>
  <c r="A80" i="26464"/>
  <c r="B80" i="26464"/>
  <c r="C80" i="26464"/>
  <c r="E80" i="26464"/>
  <c r="F80" i="26464"/>
  <c r="G80" i="26464"/>
  <c r="H80" i="26464"/>
  <c r="I80" i="26464"/>
  <c r="J80" i="26464"/>
  <c r="K80" i="26464"/>
  <c r="L80" i="26464"/>
  <c r="M80" i="26464"/>
  <c r="N80" i="26464"/>
  <c r="O80" i="26464"/>
  <c r="P80" i="26464"/>
  <c r="Q80" i="26464"/>
  <c r="R80" i="26464"/>
  <c r="S80" i="26464"/>
  <c r="T80" i="26464"/>
  <c r="U80" i="26464"/>
  <c r="V80" i="26464"/>
  <c r="W80" i="26464"/>
  <c r="X80" i="26464"/>
  <c r="Y80" i="26464"/>
  <c r="Z80" i="26464"/>
  <c r="AA80" i="26464"/>
  <c r="AB80" i="26464"/>
  <c r="AC80" i="26464"/>
  <c r="AD80" i="26464"/>
  <c r="AE80" i="26464"/>
  <c r="AF80" i="26464"/>
  <c r="AG80" i="26464"/>
  <c r="AH80" i="26464"/>
  <c r="AI80" i="26464"/>
  <c r="AJ80" i="26464"/>
  <c r="AK80" i="26464"/>
  <c r="AL80" i="26464"/>
  <c r="AM80" i="26464"/>
  <c r="AN80" i="26464"/>
  <c r="AO80" i="26464"/>
  <c r="AP80" i="26464"/>
  <c r="AQ80" i="26464"/>
  <c r="AR80" i="26464"/>
  <c r="AS80" i="26464"/>
  <c r="AT80" i="26464"/>
  <c r="AU80" i="26464"/>
  <c r="AV80" i="26464"/>
  <c r="AW80" i="26464"/>
  <c r="AX80" i="26464"/>
  <c r="AY80" i="26464"/>
  <c r="AZ80" i="26464"/>
  <c r="BA80" i="26464"/>
  <c r="BB80" i="26464"/>
  <c r="BC80" i="26464"/>
  <c r="BD80" i="26464"/>
  <c r="BE80" i="26464"/>
  <c r="BF80" i="26464"/>
  <c r="BG80" i="26464"/>
  <c r="BH80" i="26464"/>
  <c r="BI80" i="26464"/>
  <c r="BJ80" i="26464"/>
  <c r="BK80" i="26464"/>
  <c r="BL80" i="26464"/>
  <c r="BM80" i="26464"/>
  <c r="BN80" i="26464"/>
  <c r="BO80" i="26464"/>
  <c r="BP80" i="26464"/>
  <c r="BQ80" i="26464"/>
  <c r="BR80" i="26464"/>
  <c r="BS80" i="26464"/>
  <c r="BT80" i="26464"/>
  <c r="BU80" i="26464"/>
  <c r="BV80" i="26464"/>
  <c r="BW80" i="26464"/>
  <c r="BX80" i="26464"/>
  <c r="BY80" i="26464"/>
  <c r="BZ80" i="26464"/>
  <c r="CA80" i="26464"/>
  <c r="CB80" i="26464"/>
  <c r="CC80" i="26464"/>
  <c r="CD80" i="26464"/>
  <c r="CE80" i="26464"/>
  <c r="CF80" i="26464"/>
  <c r="CG80" i="26464"/>
  <c r="CH80" i="26464"/>
  <c r="CI80" i="26464"/>
  <c r="CJ80" i="26464"/>
  <c r="CK80" i="26464"/>
  <c r="CL80" i="26464"/>
  <c r="CM80" i="26464"/>
  <c r="CN80" i="26464"/>
  <c r="CO80" i="26464"/>
  <c r="CP80" i="26464"/>
  <c r="CQ80" i="26464"/>
  <c r="CR80" i="26464"/>
  <c r="CS80" i="26464"/>
  <c r="CT80" i="26464"/>
  <c r="CU80" i="26464"/>
  <c r="CV80" i="26464"/>
  <c r="CW80" i="26464"/>
  <c r="CX80" i="26464"/>
  <c r="CY80" i="26464"/>
  <c r="CZ80" i="26464"/>
  <c r="DA80" i="26464"/>
  <c r="DB80" i="26464"/>
  <c r="DC80" i="26464"/>
  <c r="DD80" i="26464"/>
  <c r="DE80" i="26464"/>
  <c r="DF80" i="26464"/>
  <c r="DG80" i="26464"/>
  <c r="DH80" i="26464"/>
  <c r="DI80" i="26464"/>
  <c r="DJ80" i="26464"/>
  <c r="DK80" i="26464"/>
  <c r="DL80" i="26464"/>
  <c r="DO80" i="26464"/>
  <c r="DP80" i="26464"/>
  <c r="DQ80" i="26464"/>
  <c r="DR80" i="26464"/>
  <c r="DS80" i="26464"/>
  <c r="DT80" i="26464"/>
  <c r="DU80" i="26464"/>
  <c r="DV80" i="26464"/>
  <c r="DW80" i="26464"/>
  <c r="DX80" i="26464"/>
  <c r="DY80" i="26464"/>
  <c r="DZ80" i="26464"/>
  <c r="EA80" i="26464"/>
  <c r="EB80" i="26464"/>
  <c r="EC80" i="26464"/>
  <c r="ED80" i="26464"/>
  <c r="EE80" i="26464"/>
  <c r="EJ80" i="26464"/>
  <c r="EK80" i="26464"/>
  <c r="EL80" i="26464"/>
  <c r="EM80" i="26464"/>
  <c r="EN80" i="26464"/>
  <c r="EO80" i="26464"/>
  <c r="EP80" i="26464"/>
  <c r="EQ80" i="26464"/>
  <c r="ER80" i="26464"/>
  <c r="ES80" i="26464"/>
  <c r="ET80" i="26464"/>
  <c r="EU80" i="26464"/>
  <c r="EV80" i="26464"/>
  <c r="EW80" i="26464"/>
  <c r="EX80" i="26464"/>
  <c r="EY80" i="26464"/>
  <c r="EZ80" i="26464"/>
  <c r="A81" i="26464"/>
  <c r="B81" i="26464"/>
  <c r="C81" i="26464"/>
  <c r="E81" i="26464"/>
  <c r="F81" i="26464"/>
  <c r="G81" i="26464"/>
  <c r="H81" i="26464"/>
  <c r="I81" i="26464"/>
  <c r="J81" i="26464"/>
  <c r="K81" i="26464"/>
  <c r="L81" i="26464"/>
  <c r="M81" i="26464"/>
  <c r="N81" i="26464"/>
  <c r="O81" i="26464"/>
  <c r="P81" i="26464"/>
  <c r="Q81" i="26464"/>
  <c r="R81" i="26464"/>
  <c r="S81" i="26464"/>
  <c r="T81" i="26464"/>
  <c r="U81" i="26464"/>
  <c r="V81" i="26464"/>
  <c r="W81" i="26464"/>
  <c r="X81" i="26464"/>
  <c r="Y81" i="26464"/>
  <c r="Z81" i="26464"/>
  <c r="AA81" i="26464"/>
  <c r="AB81" i="26464"/>
  <c r="AC81" i="26464"/>
  <c r="AD81" i="26464"/>
  <c r="AE81" i="26464"/>
  <c r="AF81" i="26464"/>
  <c r="AG81" i="26464"/>
  <c r="AH81" i="26464"/>
  <c r="AI81" i="26464"/>
  <c r="AJ81" i="26464"/>
  <c r="AK81" i="26464"/>
  <c r="AL81" i="26464"/>
  <c r="AM81" i="26464"/>
  <c r="AN81" i="26464"/>
  <c r="AO81" i="26464"/>
  <c r="AP81" i="26464"/>
  <c r="AQ81" i="26464"/>
  <c r="AR81" i="26464"/>
  <c r="AS81" i="26464"/>
  <c r="AT81" i="26464"/>
  <c r="AU81" i="26464"/>
  <c r="AV81" i="26464"/>
  <c r="AW81" i="26464"/>
  <c r="AX81" i="26464"/>
  <c r="AY81" i="26464"/>
  <c r="AZ81" i="26464"/>
  <c r="BA81" i="26464"/>
  <c r="BB81" i="26464"/>
  <c r="BC81" i="26464"/>
  <c r="BD81" i="26464"/>
  <c r="BE81" i="26464"/>
  <c r="BF81" i="26464"/>
  <c r="BG81" i="26464"/>
  <c r="BH81" i="26464"/>
  <c r="BI81" i="26464"/>
  <c r="BJ81" i="26464"/>
  <c r="BK81" i="26464"/>
  <c r="BL81" i="26464"/>
  <c r="BM81" i="26464"/>
  <c r="BN81" i="26464"/>
  <c r="BO81" i="26464"/>
  <c r="BP81" i="26464"/>
  <c r="BQ81" i="26464"/>
  <c r="BR81" i="26464"/>
  <c r="BS81" i="26464"/>
  <c r="BT81" i="26464"/>
  <c r="BU81" i="26464"/>
  <c r="BV81" i="26464"/>
  <c r="BW81" i="26464"/>
  <c r="BX81" i="26464"/>
  <c r="BY81" i="26464"/>
  <c r="BZ81" i="26464"/>
  <c r="CA81" i="26464"/>
  <c r="CB81" i="26464"/>
  <c r="CC81" i="26464"/>
  <c r="CD81" i="26464"/>
  <c r="CE81" i="26464"/>
  <c r="CF81" i="26464"/>
  <c r="CG81" i="26464"/>
  <c r="CH81" i="26464"/>
  <c r="CI81" i="26464"/>
  <c r="CJ81" i="26464"/>
  <c r="CK81" i="26464"/>
  <c r="CL81" i="26464"/>
  <c r="CM81" i="26464"/>
  <c r="CN81" i="26464"/>
  <c r="CO81" i="26464"/>
  <c r="CP81" i="26464"/>
  <c r="CQ81" i="26464"/>
  <c r="CR81" i="26464"/>
  <c r="CS81" i="26464"/>
  <c r="CT81" i="26464"/>
  <c r="CU81" i="26464"/>
  <c r="CV81" i="26464"/>
  <c r="CW81" i="26464"/>
  <c r="CX81" i="26464"/>
  <c r="CY81" i="26464"/>
  <c r="CZ81" i="26464"/>
  <c r="DA81" i="26464"/>
  <c r="DB81" i="26464"/>
  <c r="DC81" i="26464"/>
  <c r="DD81" i="26464"/>
  <c r="DE81" i="26464"/>
  <c r="DF81" i="26464"/>
  <c r="DG81" i="26464"/>
  <c r="DH81" i="26464"/>
  <c r="DI81" i="26464"/>
  <c r="DJ81" i="26464"/>
  <c r="DK81" i="26464"/>
  <c r="DL81" i="26464"/>
  <c r="DO81" i="26464"/>
  <c r="DP81" i="26464"/>
  <c r="DQ81" i="26464"/>
  <c r="DR81" i="26464"/>
  <c r="DS81" i="26464"/>
  <c r="DT81" i="26464"/>
  <c r="DU81" i="26464"/>
  <c r="DV81" i="26464"/>
  <c r="DW81" i="26464"/>
  <c r="DX81" i="26464"/>
  <c r="DY81" i="26464"/>
  <c r="DZ81" i="26464"/>
  <c r="EA81" i="26464"/>
  <c r="EB81" i="26464"/>
  <c r="EC81" i="26464"/>
  <c r="ED81" i="26464"/>
  <c r="EE81" i="26464"/>
  <c r="EJ81" i="26464"/>
  <c r="EK81" i="26464"/>
  <c r="EL81" i="26464"/>
  <c r="EM81" i="26464"/>
  <c r="EN81" i="26464"/>
  <c r="EO81" i="26464"/>
  <c r="EP81" i="26464"/>
  <c r="EQ81" i="26464"/>
  <c r="ER81" i="26464"/>
  <c r="ES81" i="26464"/>
  <c r="ET81" i="26464"/>
  <c r="EU81" i="26464"/>
  <c r="EV81" i="26464"/>
  <c r="EW81" i="26464"/>
  <c r="EX81" i="26464"/>
  <c r="EY81" i="26464"/>
  <c r="EZ81" i="26464"/>
  <c r="A82" i="26464"/>
  <c r="B82" i="26464"/>
  <c r="C82" i="26464"/>
  <c r="E82" i="26464"/>
  <c r="F82" i="26464"/>
  <c r="G82" i="26464"/>
  <c r="H82" i="26464"/>
  <c r="I82" i="26464"/>
  <c r="J82" i="26464"/>
  <c r="K82" i="26464"/>
  <c r="L82" i="26464"/>
  <c r="M82" i="26464"/>
  <c r="N82" i="26464"/>
  <c r="O82" i="26464"/>
  <c r="P82" i="26464"/>
  <c r="Q82" i="26464"/>
  <c r="R82" i="26464"/>
  <c r="S82" i="26464"/>
  <c r="T82" i="26464"/>
  <c r="U82" i="26464"/>
  <c r="V82" i="26464"/>
  <c r="W82" i="26464"/>
  <c r="X82" i="26464"/>
  <c r="Y82" i="26464"/>
  <c r="Z82" i="26464"/>
  <c r="AA82" i="26464"/>
  <c r="AB82" i="26464"/>
  <c r="AC82" i="26464"/>
  <c r="AD82" i="26464"/>
  <c r="AE82" i="26464"/>
  <c r="AF82" i="26464"/>
  <c r="AG82" i="26464"/>
  <c r="AH82" i="26464"/>
  <c r="AI82" i="26464"/>
  <c r="AJ82" i="26464"/>
  <c r="AK82" i="26464"/>
  <c r="AL82" i="26464"/>
  <c r="AM82" i="26464"/>
  <c r="AN82" i="26464"/>
  <c r="AO82" i="26464"/>
  <c r="AP82" i="26464"/>
  <c r="AQ82" i="26464"/>
  <c r="AR82" i="26464"/>
  <c r="AS82" i="26464"/>
  <c r="AT82" i="26464"/>
  <c r="AU82" i="26464"/>
  <c r="AV82" i="26464"/>
  <c r="AW82" i="26464"/>
  <c r="AX82" i="26464"/>
  <c r="AY82" i="26464"/>
  <c r="AZ82" i="26464"/>
  <c r="BA82" i="26464"/>
  <c r="BB82" i="26464"/>
  <c r="BC82" i="26464"/>
  <c r="BD82" i="26464"/>
  <c r="BE82" i="26464"/>
  <c r="BF82" i="26464"/>
  <c r="BG82" i="26464"/>
  <c r="BH82" i="26464"/>
  <c r="BI82" i="26464"/>
  <c r="BJ82" i="26464"/>
  <c r="BK82" i="26464"/>
  <c r="BL82" i="26464"/>
  <c r="BM82" i="26464"/>
  <c r="BN82" i="26464"/>
  <c r="BO82" i="26464"/>
  <c r="BP82" i="26464"/>
  <c r="BQ82" i="26464"/>
  <c r="BR82" i="26464"/>
  <c r="BS82" i="26464"/>
  <c r="BT82" i="26464"/>
  <c r="BU82" i="26464"/>
  <c r="BV82" i="26464"/>
  <c r="BW82" i="26464"/>
  <c r="BX82" i="26464"/>
  <c r="BY82" i="26464"/>
  <c r="BZ82" i="26464"/>
  <c r="CA82" i="26464"/>
  <c r="CB82" i="26464"/>
  <c r="CC82" i="26464"/>
  <c r="CD82" i="26464"/>
  <c r="CE82" i="26464"/>
  <c r="CF82" i="26464"/>
  <c r="CG82" i="26464"/>
  <c r="CH82" i="26464"/>
  <c r="CI82" i="26464"/>
  <c r="CJ82" i="26464"/>
  <c r="CK82" i="26464"/>
  <c r="CL82" i="26464"/>
  <c r="CM82" i="26464"/>
  <c r="CN82" i="26464"/>
  <c r="CO82" i="26464"/>
  <c r="CP82" i="26464"/>
  <c r="CQ82" i="26464"/>
  <c r="CR82" i="26464"/>
  <c r="CS82" i="26464"/>
  <c r="CT82" i="26464"/>
  <c r="CU82" i="26464"/>
  <c r="CV82" i="26464"/>
  <c r="CW82" i="26464"/>
  <c r="CX82" i="26464"/>
  <c r="CY82" i="26464"/>
  <c r="CZ82" i="26464"/>
  <c r="DA82" i="26464"/>
  <c r="DB82" i="26464"/>
  <c r="DC82" i="26464"/>
  <c r="DD82" i="26464"/>
  <c r="DE82" i="26464"/>
  <c r="DF82" i="26464"/>
  <c r="DG82" i="26464"/>
  <c r="DH82" i="26464"/>
  <c r="DI82" i="26464"/>
  <c r="DJ82" i="26464"/>
  <c r="DK82" i="26464"/>
  <c r="DL82" i="26464"/>
  <c r="DO82" i="26464"/>
  <c r="DP82" i="26464"/>
  <c r="DQ82" i="26464"/>
  <c r="DR82" i="26464"/>
  <c r="DS82" i="26464"/>
  <c r="DT82" i="26464"/>
  <c r="DU82" i="26464"/>
  <c r="DV82" i="26464"/>
  <c r="DW82" i="26464"/>
  <c r="DX82" i="26464"/>
  <c r="DY82" i="26464"/>
  <c r="DZ82" i="26464"/>
  <c r="EA82" i="26464"/>
  <c r="EB82" i="26464"/>
  <c r="EC82" i="26464"/>
  <c r="ED82" i="26464"/>
  <c r="EE82" i="26464"/>
  <c r="EJ82" i="26464"/>
  <c r="EK82" i="26464"/>
  <c r="EL82" i="26464"/>
  <c r="EM82" i="26464"/>
  <c r="EN82" i="26464"/>
  <c r="EO82" i="26464"/>
  <c r="EP82" i="26464"/>
  <c r="EQ82" i="26464"/>
  <c r="ER82" i="26464"/>
  <c r="ES82" i="26464"/>
  <c r="ET82" i="26464"/>
  <c r="EU82" i="26464"/>
  <c r="EV82" i="26464"/>
  <c r="EW82" i="26464"/>
  <c r="EX82" i="26464"/>
  <c r="EY82" i="26464"/>
  <c r="EZ82" i="26464"/>
  <c r="A83" i="26464"/>
  <c r="B83" i="26464"/>
  <c r="C83" i="26464"/>
  <c r="E83" i="26464"/>
  <c r="F83" i="26464"/>
  <c r="G83" i="26464"/>
  <c r="H83" i="26464"/>
  <c r="I83" i="26464"/>
  <c r="J83" i="26464"/>
  <c r="K83" i="26464"/>
  <c r="L83" i="26464"/>
  <c r="M83" i="26464"/>
  <c r="N83" i="26464"/>
  <c r="O83" i="26464"/>
  <c r="P83" i="26464"/>
  <c r="Q83" i="26464"/>
  <c r="R83" i="26464"/>
  <c r="S83" i="26464"/>
  <c r="T83" i="26464"/>
  <c r="U83" i="26464"/>
  <c r="V83" i="26464"/>
  <c r="W83" i="26464"/>
  <c r="X83" i="26464"/>
  <c r="Y83" i="26464"/>
  <c r="Z83" i="26464"/>
  <c r="AA83" i="26464"/>
  <c r="AB83" i="26464"/>
  <c r="AC83" i="26464"/>
  <c r="AD83" i="26464"/>
  <c r="AE83" i="26464"/>
  <c r="AF83" i="26464"/>
  <c r="AG83" i="26464"/>
  <c r="AH83" i="26464"/>
  <c r="AI83" i="26464"/>
  <c r="AJ83" i="26464"/>
  <c r="AK83" i="26464"/>
  <c r="AL83" i="26464"/>
  <c r="AM83" i="26464"/>
  <c r="AN83" i="26464"/>
  <c r="AO83" i="26464"/>
  <c r="AP83" i="26464"/>
  <c r="AQ83" i="26464"/>
  <c r="AR83" i="26464"/>
  <c r="AS83" i="26464"/>
  <c r="AT83" i="26464"/>
  <c r="AU83" i="26464"/>
  <c r="AV83" i="26464"/>
  <c r="AW83" i="26464"/>
  <c r="AX83" i="26464"/>
  <c r="AY83" i="26464"/>
  <c r="AZ83" i="26464"/>
  <c r="BA83" i="26464"/>
  <c r="BB83" i="26464"/>
  <c r="BC83" i="26464"/>
  <c r="BD83" i="26464"/>
  <c r="BE83" i="26464"/>
  <c r="BF83" i="26464"/>
  <c r="BG83" i="26464"/>
  <c r="BH83" i="26464"/>
  <c r="BI83" i="26464"/>
  <c r="BJ83" i="26464"/>
  <c r="BK83" i="26464"/>
  <c r="BL83" i="26464"/>
  <c r="BM83" i="26464"/>
  <c r="BN83" i="26464"/>
  <c r="BO83" i="26464"/>
  <c r="BP83" i="26464"/>
  <c r="BQ83" i="26464"/>
  <c r="BR83" i="26464"/>
  <c r="BS83" i="26464"/>
  <c r="BT83" i="26464"/>
  <c r="BU83" i="26464"/>
  <c r="BV83" i="26464"/>
  <c r="BW83" i="26464"/>
  <c r="BX83" i="26464"/>
  <c r="BY83" i="26464"/>
  <c r="BZ83" i="26464"/>
  <c r="CA83" i="26464"/>
  <c r="CB83" i="26464"/>
  <c r="CC83" i="26464"/>
  <c r="CD83" i="26464"/>
  <c r="CE83" i="26464"/>
  <c r="CF83" i="26464"/>
  <c r="CG83" i="26464"/>
  <c r="CH83" i="26464"/>
  <c r="CI83" i="26464"/>
  <c r="CJ83" i="26464"/>
  <c r="CK83" i="26464"/>
  <c r="CL83" i="26464"/>
  <c r="CM83" i="26464"/>
  <c r="CN83" i="26464"/>
  <c r="CO83" i="26464"/>
  <c r="CP83" i="26464"/>
  <c r="CQ83" i="26464"/>
  <c r="CR83" i="26464"/>
  <c r="CS83" i="26464"/>
  <c r="CT83" i="26464"/>
  <c r="CU83" i="26464"/>
  <c r="CV83" i="26464"/>
  <c r="CW83" i="26464"/>
  <c r="CX83" i="26464"/>
  <c r="CY83" i="26464"/>
  <c r="CZ83" i="26464"/>
  <c r="DA83" i="26464"/>
  <c r="DB83" i="26464"/>
  <c r="DC83" i="26464"/>
  <c r="DD83" i="26464"/>
  <c r="DE83" i="26464"/>
  <c r="DF83" i="26464"/>
  <c r="DG83" i="26464"/>
  <c r="DH83" i="26464"/>
  <c r="DI83" i="26464"/>
  <c r="DJ83" i="26464"/>
  <c r="DK83" i="26464"/>
  <c r="DL83" i="26464"/>
  <c r="DO83" i="26464"/>
  <c r="DP83" i="26464"/>
  <c r="DQ83" i="26464"/>
  <c r="DR83" i="26464"/>
  <c r="DS83" i="26464"/>
  <c r="DT83" i="26464"/>
  <c r="DU83" i="26464"/>
  <c r="DV83" i="26464"/>
  <c r="DW83" i="26464"/>
  <c r="DX83" i="26464"/>
  <c r="DY83" i="26464"/>
  <c r="DZ83" i="26464"/>
  <c r="EA83" i="26464"/>
  <c r="EB83" i="26464"/>
  <c r="EC83" i="26464"/>
  <c r="ED83" i="26464"/>
  <c r="EE83" i="26464"/>
  <c r="EJ83" i="26464"/>
  <c r="EK83" i="26464"/>
  <c r="EL83" i="26464"/>
  <c r="EM83" i="26464"/>
  <c r="EN83" i="26464"/>
  <c r="EO83" i="26464"/>
  <c r="EP83" i="26464"/>
  <c r="EQ83" i="26464"/>
  <c r="ER83" i="26464"/>
  <c r="ES83" i="26464"/>
  <c r="ET83" i="26464"/>
  <c r="EU83" i="26464"/>
  <c r="EV83" i="26464"/>
  <c r="EW83" i="26464"/>
  <c r="EX83" i="26464"/>
  <c r="EY83" i="26464"/>
  <c r="EZ83" i="26464"/>
  <c r="A84" i="26464"/>
  <c r="B84" i="26464"/>
  <c r="C84" i="26464"/>
  <c r="E84" i="26464"/>
  <c r="F84" i="26464"/>
  <c r="G84" i="26464"/>
  <c r="H84" i="26464"/>
  <c r="I84" i="26464"/>
  <c r="J84" i="26464"/>
  <c r="K84" i="26464"/>
  <c r="L84" i="26464"/>
  <c r="M84" i="26464"/>
  <c r="N84" i="26464"/>
  <c r="O84" i="26464"/>
  <c r="P84" i="26464"/>
  <c r="Q84" i="26464"/>
  <c r="R84" i="26464"/>
  <c r="S84" i="26464"/>
  <c r="T84" i="26464"/>
  <c r="U84" i="26464"/>
  <c r="V84" i="26464"/>
  <c r="W84" i="26464"/>
  <c r="X84" i="26464"/>
  <c r="Y84" i="26464"/>
  <c r="Z84" i="26464"/>
  <c r="AA84" i="26464"/>
  <c r="AB84" i="26464"/>
  <c r="AC84" i="26464"/>
  <c r="AD84" i="26464"/>
  <c r="AE84" i="26464"/>
  <c r="AF84" i="26464"/>
  <c r="AG84" i="26464"/>
  <c r="AH84" i="26464"/>
  <c r="AI84" i="26464"/>
  <c r="AJ84" i="26464"/>
  <c r="AK84" i="26464"/>
  <c r="AL84" i="26464"/>
  <c r="AM84" i="26464"/>
  <c r="AN84" i="26464"/>
  <c r="AO84" i="26464"/>
  <c r="AP84" i="26464"/>
  <c r="AQ84" i="26464"/>
  <c r="AR84" i="26464"/>
  <c r="AS84" i="26464"/>
  <c r="AT84" i="26464"/>
  <c r="AU84" i="26464"/>
  <c r="AV84" i="26464"/>
  <c r="AW84" i="26464"/>
  <c r="AX84" i="26464"/>
  <c r="AY84" i="26464"/>
  <c r="AZ84" i="26464"/>
  <c r="BA84" i="26464"/>
  <c r="BB84" i="26464"/>
  <c r="BC84" i="26464"/>
  <c r="BD84" i="26464"/>
  <c r="BE84" i="26464"/>
  <c r="BF84" i="26464"/>
  <c r="BG84" i="26464"/>
  <c r="BH84" i="26464"/>
  <c r="BI84" i="26464"/>
  <c r="BJ84" i="26464"/>
  <c r="BK84" i="26464"/>
  <c r="BL84" i="26464"/>
  <c r="BM84" i="26464"/>
  <c r="BN84" i="26464"/>
  <c r="BO84" i="26464"/>
  <c r="BP84" i="26464"/>
  <c r="BQ84" i="26464"/>
  <c r="BR84" i="26464"/>
  <c r="BS84" i="26464"/>
  <c r="BT84" i="26464"/>
  <c r="BU84" i="26464"/>
  <c r="BV84" i="26464"/>
  <c r="BW84" i="26464"/>
  <c r="BX84" i="26464"/>
  <c r="BY84" i="26464"/>
  <c r="BZ84" i="26464"/>
  <c r="CA84" i="26464"/>
  <c r="CB84" i="26464"/>
  <c r="CC84" i="26464"/>
  <c r="CD84" i="26464"/>
  <c r="CE84" i="26464"/>
  <c r="CF84" i="26464"/>
  <c r="CG84" i="26464"/>
  <c r="CH84" i="26464"/>
  <c r="CI84" i="26464"/>
  <c r="CJ84" i="26464"/>
  <c r="CK84" i="26464"/>
  <c r="CL84" i="26464"/>
  <c r="CM84" i="26464"/>
  <c r="CN84" i="26464"/>
  <c r="CO84" i="26464"/>
  <c r="CP84" i="26464"/>
  <c r="CQ84" i="26464"/>
  <c r="CR84" i="26464"/>
  <c r="CS84" i="26464"/>
  <c r="CT84" i="26464"/>
  <c r="CU84" i="26464"/>
  <c r="CV84" i="26464"/>
  <c r="CW84" i="26464"/>
  <c r="CX84" i="26464"/>
  <c r="CY84" i="26464"/>
  <c r="CZ84" i="26464"/>
  <c r="DA84" i="26464"/>
  <c r="DB84" i="26464"/>
  <c r="DC84" i="26464"/>
  <c r="DD84" i="26464"/>
  <c r="DE84" i="26464"/>
  <c r="DF84" i="26464"/>
  <c r="DG84" i="26464"/>
  <c r="DH84" i="26464"/>
  <c r="DI84" i="26464"/>
  <c r="DJ84" i="26464"/>
  <c r="DK84" i="26464"/>
  <c r="DL84" i="26464"/>
  <c r="DO84" i="26464"/>
  <c r="DP84" i="26464"/>
  <c r="DQ84" i="26464"/>
  <c r="DR84" i="26464"/>
  <c r="DS84" i="26464"/>
  <c r="DT84" i="26464"/>
  <c r="DU84" i="26464"/>
  <c r="DV84" i="26464"/>
  <c r="DW84" i="26464"/>
  <c r="DX84" i="26464"/>
  <c r="DY84" i="26464"/>
  <c r="DZ84" i="26464"/>
  <c r="EA84" i="26464"/>
  <c r="EB84" i="26464"/>
  <c r="EC84" i="26464"/>
  <c r="ED84" i="26464"/>
  <c r="EE84" i="26464"/>
  <c r="EJ84" i="26464"/>
  <c r="EK84" i="26464"/>
  <c r="EL84" i="26464"/>
  <c r="EM84" i="26464"/>
  <c r="EN84" i="26464"/>
  <c r="EO84" i="26464"/>
  <c r="EP84" i="26464"/>
  <c r="EQ84" i="26464"/>
  <c r="ER84" i="26464"/>
  <c r="ES84" i="26464"/>
  <c r="ET84" i="26464"/>
  <c r="EU84" i="26464"/>
  <c r="EV84" i="26464"/>
  <c r="EW84" i="26464"/>
  <c r="EX84" i="26464"/>
  <c r="EY84" i="26464"/>
  <c r="EZ84" i="26464"/>
  <c r="A85" i="26464"/>
  <c r="B85" i="26464"/>
  <c r="C85" i="26464"/>
  <c r="E85" i="26464"/>
  <c r="F85" i="26464"/>
  <c r="G85" i="26464"/>
  <c r="H85" i="26464"/>
  <c r="I85" i="26464"/>
  <c r="J85" i="26464"/>
  <c r="K85" i="26464"/>
  <c r="L85" i="26464"/>
  <c r="M85" i="26464"/>
  <c r="N85" i="26464"/>
  <c r="O85" i="26464"/>
  <c r="P85" i="26464"/>
  <c r="Q85" i="26464"/>
  <c r="R85" i="26464"/>
  <c r="S85" i="26464"/>
  <c r="T85" i="26464"/>
  <c r="U85" i="26464"/>
  <c r="V85" i="26464"/>
  <c r="W85" i="26464"/>
  <c r="X85" i="26464"/>
  <c r="Y85" i="26464"/>
  <c r="Z85" i="26464"/>
  <c r="AA85" i="26464"/>
  <c r="AB85" i="26464"/>
  <c r="AC85" i="26464"/>
  <c r="AD85" i="26464"/>
  <c r="AE85" i="26464"/>
  <c r="AF85" i="26464"/>
  <c r="AG85" i="26464"/>
  <c r="AH85" i="26464"/>
  <c r="AI85" i="26464"/>
  <c r="AJ85" i="26464"/>
  <c r="AK85" i="26464"/>
  <c r="AL85" i="26464"/>
  <c r="AM85" i="26464"/>
  <c r="AN85" i="26464"/>
  <c r="AO85" i="26464"/>
  <c r="AP85" i="26464"/>
  <c r="AQ85" i="26464"/>
  <c r="AR85" i="26464"/>
  <c r="AS85" i="26464"/>
  <c r="AT85" i="26464"/>
  <c r="AU85" i="26464"/>
  <c r="AV85" i="26464"/>
  <c r="AW85" i="26464"/>
  <c r="AX85" i="26464"/>
  <c r="AY85" i="26464"/>
  <c r="AZ85" i="26464"/>
  <c r="BA85" i="26464"/>
  <c r="BB85" i="26464"/>
  <c r="BC85" i="26464"/>
  <c r="BD85" i="26464"/>
  <c r="BE85" i="26464"/>
  <c r="BF85" i="26464"/>
  <c r="BG85" i="26464"/>
  <c r="BH85" i="26464"/>
  <c r="BI85" i="26464"/>
  <c r="BJ85" i="26464"/>
  <c r="BK85" i="26464"/>
  <c r="BL85" i="26464"/>
  <c r="BM85" i="26464"/>
  <c r="BN85" i="26464"/>
  <c r="BO85" i="26464"/>
  <c r="BP85" i="26464"/>
  <c r="BQ85" i="26464"/>
  <c r="BR85" i="26464"/>
  <c r="BS85" i="26464"/>
  <c r="BT85" i="26464"/>
  <c r="BU85" i="26464"/>
  <c r="BV85" i="26464"/>
  <c r="BW85" i="26464"/>
  <c r="BX85" i="26464"/>
  <c r="BY85" i="26464"/>
  <c r="BZ85" i="26464"/>
  <c r="CA85" i="26464"/>
  <c r="CB85" i="26464"/>
  <c r="CC85" i="26464"/>
  <c r="CD85" i="26464"/>
  <c r="CE85" i="26464"/>
  <c r="CF85" i="26464"/>
  <c r="CG85" i="26464"/>
  <c r="CH85" i="26464"/>
  <c r="CI85" i="26464"/>
  <c r="CJ85" i="26464"/>
  <c r="CK85" i="26464"/>
  <c r="CL85" i="26464"/>
  <c r="CM85" i="26464"/>
  <c r="CN85" i="26464"/>
  <c r="CO85" i="26464"/>
  <c r="CP85" i="26464"/>
  <c r="CQ85" i="26464"/>
  <c r="CR85" i="26464"/>
  <c r="CS85" i="26464"/>
  <c r="CT85" i="26464"/>
  <c r="CU85" i="26464"/>
  <c r="CV85" i="26464"/>
  <c r="CW85" i="26464"/>
  <c r="CX85" i="26464"/>
  <c r="CY85" i="26464"/>
  <c r="CZ85" i="26464"/>
  <c r="DA85" i="26464"/>
  <c r="DB85" i="26464"/>
  <c r="DC85" i="26464"/>
  <c r="DD85" i="26464"/>
  <c r="DE85" i="26464"/>
  <c r="DF85" i="26464"/>
  <c r="DG85" i="26464"/>
  <c r="DH85" i="26464"/>
  <c r="DI85" i="26464"/>
  <c r="DJ85" i="26464"/>
  <c r="DK85" i="26464"/>
  <c r="DL85" i="26464"/>
  <c r="DO85" i="26464"/>
  <c r="DP85" i="26464"/>
  <c r="DQ85" i="26464"/>
  <c r="DR85" i="26464"/>
  <c r="DS85" i="26464"/>
  <c r="DT85" i="26464"/>
  <c r="DU85" i="26464"/>
  <c r="DV85" i="26464"/>
  <c r="DW85" i="26464"/>
  <c r="DX85" i="26464"/>
  <c r="DY85" i="26464"/>
  <c r="DZ85" i="26464"/>
  <c r="EA85" i="26464"/>
  <c r="EB85" i="26464"/>
  <c r="EC85" i="26464"/>
  <c r="ED85" i="26464"/>
  <c r="EE85" i="26464"/>
  <c r="EJ85" i="26464"/>
  <c r="EK85" i="26464"/>
  <c r="EL85" i="26464"/>
  <c r="EM85" i="26464"/>
  <c r="EN85" i="26464"/>
  <c r="EO85" i="26464"/>
  <c r="EP85" i="26464"/>
  <c r="EQ85" i="26464"/>
  <c r="ER85" i="26464"/>
  <c r="ES85" i="26464"/>
  <c r="ET85" i="26464"/>
  <c r="EU85" i="26464"/>
  <c r="EV85" i="26464"/>
  <c r="EW85" i="26464"/>
  <c r="EX85" i="26464"/>
  <c r="EY85" i="26464"/>
  <c r="EZ85" i="26464"/>
  <c r="A86" i="26464"/>
  <c r="B86" i="26464"/>
  <c r="C86" i="26464"/>
  <c r="E86" i="26464"/>
  <c r="F86" i="26464"/>
  <c r="G86" i="26464"/>
  <c r="H86" i="26464"/>
  <c r="I86" i="26464"/>
  <c r="J86" i="26464"/>
  <c r="K86" i="26464"/>
  <c r="L86" i="26464"/>
  <c r="M86" i="26464"/>
  <c r="N86" i="26464"/>
  <c r="O86" i="26464"/>
  <c r="P86" i="26464"/>
  <c r="Q86" i="26464"/>
  <c r="R86" i="26464"/>
  <c r="S86" i="26464"/>
  <c r="T86" i="26464"/>
  <c r="U86" i="26464"/>
  <c r="V86" i="26464"/>
  <c r="W86" i="26464"/>
  <c r="X86" i="26464"/>
  <c r="Y86" i="26464"/>
  <c r="Z86" i="26464"/>
  <c r="AA86" i="26464"/>
  <c r="AB86" i="26464"/>
  <c r="AC86" i="26464"/>
  <c r="AD86" i="26464"/>
  <c r="AE86" i="26464"/>
  <c r="AF86" i="26464"/>
  <c r="AG86" i="26464"/>
  <c r="AH86" i="26464"/>
  <c r="AI86" i="26464"/>
  <c r="AJ86" i="26464"/>
  <c r="AK86" i="26464"/>
  <c r="AL86" i="26464"/>
  <c r="AM86" i="26464"/>
  <c r="AN86" i="26464"/>
  <c r="AO86" i="26464"/>
  <c r="AP86" i="26464"/>
  <c r="AQ86" i="26464"/>
  <c r="AR86" i="26464"/>
  <c r="AS86" i="26464"/>
  <c r="AT86" i="26464"/>
  <c r="AU86" i="26464"/>
  <c r="AV86" i="26464"/>
  <c r="AW86" i="26464"/>
  <c r="AX86" i="26464"/>
  <c r="AY86" i="26464"/>
  <c r="AZ86" i="26464"/>
  <c r="BA86" i="26464"/>
  <c r="BB86" i="26464"/>
  <c r="BC86" i="26464"/>
  <c r="BD86" i="26464"/>
  <c r="BE86" i="26464"/>
  <c r="BF86" i="26464"/>
  <c r="BG86" i="26464"/>
  <c r="BH86" i="26464"/>
  <c r="BI86" i="26464"/>
  <c r="BJ86" i="26464"/>
  <c r="BK86" i="26464"/>
  <c r="BL86" i="26464"/>
  <c r="BM86" i="26464"/>
  <c r="BN86" i="26464"/>
  <c r="BO86" i="26464"/>
  <c r="BP86" i="26464"/>
  <c r="BQ86" i="26464"/>
  <c r="BR86" i="26464"/>
  <c r="BS86" i="26464"/>
  <c r="BT86" i="26464"/>
  <c r="BU86" i="26464"/>
  <c r="BV86" i="26464"/>
  <c r="BW86" i="26464"/>
  <c r="BX86" i="26464"/>
  <c r="BY86" i="26464"/>
  <c r="BZ86" i="26464"/>
  <c r="CA86" i="26464"/>
  <c r="CB86" i="26464"/>
  <c r="CC86" i="26464"/>
  <c r="CD86" i="26464"/>
  <c r="CE86" i="26464"/>
  <c r="CF86" i="26464"/>
  <c r="CG86" i="26464"/>
  <c r="CH86" i="26464"/>
  <c r="CI86" i="26464"/>
  <c r="CJ86" i="26464"/>
  <c r="CK86" i="26464"/>
  <c r="CL86" i="26464"/>
  <c r="CM86" i="26464"/>
  <c r="CN86" i="26464"/>
  <c r="CO86" i="26464"/>
  <c r="CP86" i="26464"/>
  <c r="CQ86" i="26464"/>
  <c r="CR86" i="26464"/>
  <c r="CS86" i="26464"/>
  <c r="CT86" i="26464"/>
  <c r="CU86" i="26464"/>
  <c r="CV86" i="26464"/>
  <c r="CW86" i="26464"/>
  <c r="CX86" i="26464"/>
  <c r="CY86" i="26464"/>
  <c r="CZ86" i="26464"/>
  <c r="DA86" i="26464"/>
  <c r="DB86" i="26464"/>
  <c r="DC86" i="26464"/>
  <c r="DD86" i="26464"/>
  <c r="DE86" i="26464"/>
  <c r="DF86" i="26464"/>
  <c r="DG86" i="26464"/>
  <c r="DH86" i="26464"/>
  <c r="DI86" i="26464"/>
  <c r="DJ86" i="26464"/>
  <c r="DK86" i="26464"/>
  <c r="DL86" i="26464"/>
  <c r="DO86" i="26464"/>
  <c r="DP86" i="26464"/>
  <c r="DQ86" i="26464"/>
  <c r="DR86" i="26464"/>
  <c r="DS86" i="26464"/>
  <c r="DT86" i="26464"/>
  <c r="DU86" i="26464"/>
  <c r="DV86" i="26464"/>
  <c r="DW86" i="26464"/>
  <c r="DX86" i="26464"/>
  <c r="DY86" i="26464"/>
  <c r="DZ86" i="26464"/>
  <c r="EA86" i="26464"/>
  <c r="EB86" i="26464"/>
  <c r="EC86" i="26464"/>
  <c r="ED86" i="26464"/>
  <c r="EE86" i="26464"/>
  <c r="EJ86" i="26464"/>
  <c r="EK86" i="26464"/>
  <c r="EL86" i="26464"/>
  <c r="EM86" i="26464"/>
  <c r="EN86" i="26464"/>
  <c r="EO86" i="26464"/>
  <c r="EP86" i="26464"/>
  <c r="EQ86" i="26464"/>
  <c r="ER86" i="26464"/>
  <c r="ES86" i="26464"/>
  <c r="ET86" i="26464"/>
  <c r="EU86" i="26464"/>
  <c r="EV86" i="26464"/>
  <c r="EW86" i="26464"/>
  <c r="EX86" i="26464"/>
  <c r="EY86" i="26464"/>
  <c r="EZ86" i="26464"/>
  <c r="A87" i="26464"/>
  <c r="B87" i="26464"/>
  <c r="C87" i="26464"/>
  <c r="E87" i="26464"/>
  <c r="F87" i="26464"/>
  <c r="G87" i="26464"/>
  <c r="H87" i="26464"/>
  <c r="I87" i="26464"/>
  <c r="J87" i="26464"/>
  <c r="K87" i="26464"/>
  <c r="L87" i="26464"/>
  <c r="M87" i="26464"/>
  <c r="N87" i="26464"/>
  <c r="O87" i="26464"/>
  <c r="P87" i="26464"/>
  <c r="Q87" i="26464"/>
  <c r="R87" i="26464"/>
  <c r="S87" i="26464"/>
  <c r="T87" i="26464"/>
  <c r="U87" i="26464"/>
  <c r="V87" i="26464"/>
  <c r="W87" i="26464"/>
  <c r="X87" i="26464"/>
  <c r="Y87" i="26464"/>
  <c r="Z87" i="26464"/>
  <c r="AA87" i="26464"/>
  <c r="AB87" i="26464"/>
  <c r="AC87" i="26464"/>
  <c r="AD87" i="26464"/>
  <c r="AE87" i="26464"/>
  <c r="AF87" i="26464"/>
  <c r="AG87" i="26464"/>
  <c r="AH87" i="26464"/>
  <c r="AI87" i="26464"/>
  <c r="AJ87" i="26464"/>
  <c r="AK87" i="26464"/>
  <c r="AL87" i="26464"/>
  <c r="AM87" i="26464"/>
  <c r="AN87" i="26464"/>
  <c r="AO87" i="26464"/>
  <c r="AP87" i="26464"/>
  <c r="AQ87" i="26464"/>
  <c r="AR87" i="26464"/>
  <c r="AS87" i="26464"/>
  <c r="AT87" i="26464"/>
  <c r="AU87" i="26464"/>
  <c r="AV87" i="26464"/>
  <c r="AW87" i="26464"/>
  <c r="AX87" i="26464"/>
  <c r="AY87" i="26464"/>
  <c r="AZ87" i="26464"/>
  <c r="BA87" i="26464"/>
  <c r="BB87" i="26464"/>
  <c r="BC87" i="26464"/>
  <c r="BD87" i="26464"/>
  <c r="BE87" i="26464"/>
  <c r="BF87" i="26464"/>
  <c r="BG87" i="26464"/>
  <c r="BH87" i="26464"/>
  <c r="BI87" i="26464"/>
  <c r="BJ87" i="26464"/>
  <c r="BK87" i="26464"/>
  <c r="BL87" i="26464"/>
  <c r="BM87" i="26464"/>
  <c r="BN87" i="26464"/>
  <c r="BO87" i="26464"/>
  <c r="BP87" i="26464"/>
  <c r="BQ87" i="26464"/>
  <c r="BR87" i="26464"/>
  <c r="BS87" i="26464"/>
  <c r="BT87" i="26464"/>
  <c r="BU87" i="26464"/>
  <c r="BV87" i="26464"/>
  <c r="BW87" i="26464"/>
  <c r="BX87" i="26464"/>
  <c r="BY87" i="26464"/>
  <c r="BZ87" i="26464"/>
  <c r="CA87" i="26464"/>
  <c r="CB87" i="26464"/>
  <c r="CC87" i="26464"/>
  <c r="CD87" i="26464"/>
  <c r="CE87" i="26464"/>
  <c r="CF87" i="26464"/>
  <c r="CG87" i="26464"/>
  <c r="CH87" i="26464"/>
  <c r="CI87" i="26464"/>
  <c r="CJ87" i="26464"/>
  <c r="CK87" i="26464"/>
  <c r="CL87" i="26464"/>
  <c r="CM87" i="26464"/>
  <c r="CN87" i="26464"/>
  <c r="CO87" i="26464"/>
  <c r="CP87" i="26464"/>
  <c r="CQ87" i="26464"/>
  <c r="CR87" i="26464"/>
  <c r="CS87" i="26464"/>
  <c r="CT87" i="26464"/>
  <c r="CU87" i="26464"/>
  <c r="CV87" i="26464"/>
  <c r="CW87" i="26464"/>
  <c r="CX87" i="26464"/>
  <c r="CY87" i="26464"/>
  <c r="CZ87" i="26464"/>
  <c r="DA87" i="26464"/>
  <c r="DB87" i="26464"/>
  <c r="DC87" i="26464"/>
  <c r="DD87" i="26464"/>
  <c r="DE87" i="26464"/>
  <c r="DF87" i="26464"/>
  <c r="DG87" i="26464"/>
  <c r="DH87" i="26464"/>
  <c r="DI87" i="26464"/>
  <c r="DJ87" i="26464"/>
  <c r="DK87" i="26464"/>
  <c r="DL87" i="26464"/>
  <c r="DO87" i="26464"/>
  <c r="DP87" i="26464"/>
  <c r="DQ87" i="26464"/>
  <c r="DR87" i="26464"/>
  <c r="DS87" i="26464"/>
  <c r="DT87" i="26464"/>
  <c r="DU87" i="26464"/>
  <c r="DV87" i="26464"/>
  <c r="DW87" i="26464"/>
  <c r="DX87" i="26464"/>
  <c r="DY87" i="26464"/>
  <c r="DZ87" i="26464"/>
  <c r="EA87" i="26464"/>
  <c r="EB87" i="26464"/>
  <c r="EC87" i="26464"/>
  <c r="ED87" i="26464"/>
  <c r="EE87" i="26464"/>
  <c r="EJ87" i="26464"/>
  <c r="EK87" i="26464"/>
  <c r="EL87" i="26464"/>
  <c r="EM87" i="26464"/>
  <c r="EN87" i="26464"/>
  <c r="EO87" i="26464"/>
  <c r="EP87" i="26464"/>
  <c r="EQ87" i="26464"/>
  <c r="ER87" i="26464"/>
  <c r="ES87" i="26464"/>
  <c r="ET87" i="26464"/>
  <c r="EU87" i="26464"/>
  <c r="EV87" i="26464"/>
  <c r="EW87" i="26464"/>
  <c r="EX87" i="26464"/>
  <c r="EY87" i="26464"/>
  <c r="EZ87" i="26464"/>
  <c r="A88" i="26464"/>
  <c r="B88" i="26464"/>
  <c r="C88" i="26464"/>
  <c r="E88" i="26464"/>
  <c r="F88" i="26464"/>
  <c r="G88" i="26464"/>
  <c r="H88" i="26464"/>
  <c r="I88" i="26464"/>
  <c r="J88" i="26464"/>
  <c r="K88" i="26464"/>
  <c r="L88" i="26464"/>
  <c r="M88" i="26464"/>
  <c r="N88" i="26464"/>
  <c r="O88" i="26464"/>
  <c r="P88" i="26464"/>
  <c r="Q88" i="26464"/>
  <c r="R88" i="26464"/>
  <c r="S88" i="26464"/>
  <c r="T88" i="26464"/>
  <c r="U88" i="26464"/>
  <c r="V88" i="26464"/>
  <c r="W88" i="26464"/>
  <c r="X88" i="26464"/>
  <c r="Y88" i="26464"/>
  <c r="Z88" i="26464"/>
  <c r="AA88" i="26464"/>
  <c r="AB88" i="26464"/>
  <c r="AC88" i="26464"/>
  <c r="AD88" i="26464"/>
  <c r="AE88" i="26464"/>
  <c r="AF88" i="26464"/>
  <c r="AG88" i="26464"/>
  <c r="AH88" i="26464"/>
  <c r="AI88" i="26464"/>
  <c r="AJ88" i="26464"/>
  <c r="AK88" i="26464"/>
  <c r="AL88" i="26464"/>
  <c r="AM88" i="26464"/>
  <c r="AN88" i="26464"/>
  <c r="AO88" i="26464"/>
  <c r="AP88" i="26464"/>
  <c r="AQ88" i="26464"/>
  <c r="AR88" i="26464"/>
  <c r="AS88" i="26464"/>
  <c r="AT88" i="26464"/>
  <c r="AU88" i="26464"/>
  <c r="AV88" i="26464"/>
  <c r="AW88" i="26464"/>
  <c r="AX88" i="26464"/>
  <c r="AY88" i="26464"/>
  <c r="AZ88" i="26464"/>
  <c r="BA88" i="26464"/>
  <c r="BB88" i="26464"/>
  <c r="BC88" i="26464"/>
  <c r="BD88" i="26464"/>
  <c r="BE88" i="26464"/>
  <c r="BF88" i="26464"/>
  <c r="BG88" i="26464"/>
  <c r="BH88" i="26464"/>
  <c r="BI88" i="26464"/>
  <c r="BJ88" i="26464"/>
  <c r="BK88" i="26464"/>
  <c r="BL88" i="26464"/>
  <c r="BM88" i="26464"/>
  <c r="BN88" i="26464"/>
  <c r="BO88" i="26464"/>
  <c r="BP88" i="26464"/>
  <c r="BQ88" i="26464"/>
  <c r="BR88" i="26464"/>
  <c r="BS88" i="26464"/>
  <c r="BT88" i="26464"/>
  <c r="BU88" i="26464"/>
  <c r="BV88" i="26464"/>
  <c r="BW88" i="26464"/>
  <c r="BX88" i="26464"/>
  <c r="BY88" i="26464"/>
  <c r="BZ88" i="26464"/>
  <c r="CA88" i="26464"/>
  <c r="CB88" i="26464"/>
  <c r="CC88" i="26464"/>
  <c r="CD88" i="26464"/>
  <c r="CE88" i="26464"/>
  <c r="CF88" i="26464"/>
  <c r="CG88" i="26464"/>
  <c r="CH88" i="26464"/>
  <c r="CI88" i="26464"/>
  <c r="CJ88" i="26464"/>
  <c r="CK88" i="26464"/>
  <c r="CL88" i="26464"/>
  <c r="CM88" i="26464"/>
  <c r="CN88" i="26464"/>
  <c r="CO88" i="26464"/>
  <c r="CP88" i="26464"/>
  <c r="CQ88" i="26464"/>
  <c r="CR88" i="26464"/>
  <c r="CS88" i="26464"/>
  <c r="CT88" i="26464"/>
  <c r="CU88" i="26464"/>
  <c r="CV88" i="26464"/>
  <c r="CW88" i="26464"/>
  <c r="CX88" i="26464"/>
  <c r="CY88" i="26464"/>
  <c r="CZ88" i="26464"/>
  <c r="DA88" i="26464"/>
  <c r="DB88" i="26464"/>
  <c r="DC88" i="26464"/>
  <c r="DD88" i="26464"/>
  <c r="DE88" i="26464"/>
  <c r="DF88" i="26464"/>
  <c r="DG88" i="26464"/>
  <c r="DH88" i="26464"/>
  <c r="DI88" i="26464"/>
  <c r="DJ88" i="26464"/>
  <c r="DK88" i="26464"/>
  <c r="DL88" i="26464"/>
  <c r="DO88" i="26464"/>
  <c r="DP88" i="26464"/>
  <c r="DQ88" i="26464"/>
  <c r="DR88" i="26464"/>
  <c r="DS88" i="26464"/>
  <c r="DT88" i="26464"/>
  <c r="DU88" i="26464"/>
  <c r="DV88" i="26464"/>
  <c r="DW88" i="26464"/>
  <c r="DX88" i="26464"/>
  <c r="DY88" i="26464"/>
  <c r="DZ88" i="26464"/>
  <c r="EA88" i="26464"/>
  <c r="EB88" i="26464"/>
  <c r="EC88" i="26464"/>
  <c r="ED88" i="26464"/>
  <c r="EE88" i="26464"/>
  <c r="EJ88" i="26464"/>
  <c r="EK88" i="26464"/>
  <c r="EL88" i="26464"/>
  <c r="EM88" i="26464"/>
  <c r="EN88" i="26464"/>
  <c r="EO88" i="26464"/>
  <c r="EP88" i="26464"/>
  <c r="EQ88" i="26464"/>
  <c r="ER88" i="26464"/>
  <c r="ES88" i="26464"/>
  <c r="ET88" i="26464"/>
  <c r="EU88" i="26464"/>
  <c r="EV88" i="26464"/>
  <c r="EW88" i="26464"/>
  <c r="EX88" i="26464"/>
  <c r="EY88" i="26464"/>
  <c r="EZ88" i="26464"/>
  <c r="A89" i="26464"/>
  <c r="B89" i="26464"/>
  <c r="C89" i="26464"/>
  <c r="E89" i="26464"/>
  <c r="F89" i="26464"/>
  <c r="G89" i="26464"/>
  <c r="H89" i="26464"/>
  <c r="I89" i="26464"/>
  <c r="J89" i="26464"/>
  <c r="K89" i="26464"/>
  <c r="L89" i="26464"/>
  <c r="M89" i="26464"/>
  <c r="N89" i="26464"/>
  <c r="O89" i="26464"/>
  <c r="P89" i="26464"/>
  <c r="Q89" i="26464"/>
  <c r="R89" i="26464"/>
  <c r="S89" i="26464"/>
  <c r="T89" i="26464"/>
  <c r="U89" i="26464"/>
  <c r="V89" i="26464"/>
  <c r="W89" i="26464"/>
  <c r="X89" i="26464"/>
  <c r="Y89" i="26464"/>
  <c r="Z89" i="26464"/>
  <c r="AA89" i="26464"/>
  <c r="AB89" i="26464"/>
  <c r="AC89" i="26464"/>
  <c r="AD89" i="26464"/>
  <c r="AE89" i="26464"/>
  <c r="AF89" i="26464"/>
  <c r="AG89" i="26464"/>
  <c r="AH89" i="26464"/>
  <c r="AI89" i="26464"/>
  <c r="AJ89" i="26464"/>
  <c r="AK89" i="26464"/>
  <c r="AL89" i="26464"/>
  <c r="AM89" i="26464"/>
  <c r="AN89" i="26464"/>
  <c r="AO89" i="26464"/>
  <c r="AP89" i="26464"/>
  <c r="AQ89" i="26464"/>
  <c r="AR89" i="26464"/>
  <c r="AS89" i="26464"/>
  <c r="AT89" i="26464"/>
  <c r="AU89" i="26464"/>
  <c r="AV89" i="26464"/>
  <c r="AW89" i="26464"/>
  <c r="AX89" i="26464"/>
  <c r="AY89" i="26464"/>
  <c r="AZ89" i="26464"/>
  <c r="BA89" i="26464"/>
  <c r="BB89" i="26464"/>
  <c r="BC89" i="26464"/>
  <c r="BD89" i="26464"/>
  <c r="BE89" i="26464"/>
  <c r="BF89" i="26464"/>
  <c r="BG89" i="26464"/>
  <c r="BH89" i="26464"/>
  <c r="BI89" i="26464"/>
  <c r="BJ89" i="26464"/>
  <c r="BK89" i="26464"/>
  <c r="BL89" i="26464"/>
  <c r="BM89" i="26464"/>
  <c r="BN89" i="26464"/>
  <c r="BO89" i="26464"/>
  <c r="BP89" i="26464"/>
  <c r="BQ89" i="26464"/>
  <c r="BR89" i="26464"/>
  <c r="BS89" i="26464"/>
  <c r="BT89" i="26464"/>
  <c r="BU89" i="26464"/>
  <c r="BV89" i="26464"/>
  <c r="BW89" i="26464"/>
  <c r="BX89" i="26464"/>
  <c r="BY89" i="26464"/>
  <c r="BZ89" i="26464"/>
  <c r="CA89" i="26464"/>
  <c r="CB89" i="26464"/>
  <c r="CC89" i="26464"/>
  <c r="CD89" i="26464"/>
  <c r="CE89" i="26464"/>
  <c r="CF89" i="26464"/>
  <c r="CG89" i="26464"/>
  <c r="CH89" i="26464"/>
  <c r="CI89" i="26464"/>
  <c r="CJ89" i="26464"/>
  <c r="CK89" i="26464"/>
  <c r="CL89" i="26464"/>
  <c r="CM89" i="26464"/>
  <c r="CN89" i="26464"/>
  <c r="CO89" i="26464"/>
  <c r="CP89" i="26464"/>
  <c r="CQ89" i="26464"/>
  <c r="CR89" i="26464"/>
  <c r="CS89" i="26464"/>
  <c r="CT89" i="26464"/>
  <c r="CU89" i="26464"/>
  <c r="CV89" i="26464"/>
  <c r="CW89" i="26464"/>
  <c r="CX89" i="26464"/>
  <c r="CY89" i="26464"/>
  <c r="CZ89" i="26464"/>
  <c r="DA89" i="26464"/>
  <c r="DB89" i="26464"/>
  <c r="DC89" i="26464"/>
  <c r="DD89" i="26464"/>
  <c r="DE89" i="26464"/>
  <c r="DF89" i="26464"/>
  <c r="DG89" i="26464"/>
  <c r="DH89" i="26464"/>
  <c r="DI89" i="26464"/>
  <c r="DJ89" i="26464"/>
  <c r="DK89" i="26464"/>
  <c r="DL89" i="26464"/>
  <c r="DO89" i="26464"/>
  <c r="DP89" i="26464"/>
  <c r="DQ89" i="26464"/>
  <c r="DR89" i="26464"/>
  <c r="DS89" i="26464"/>
  <c r="DT89" i="26464"/>
  <c r="DU89" i="26464"/>
  <c r="DV89" i="26464"/>
  <c r="DW89" i="26464"/>
  <c r="DX89" i="26464"/>
  <c r="DY89" i="26464"/>
  <c r="DZ89" i="26464"/>
  <c r="EA89" i="26464"/>
  <c r="EB89" i="26464"/>
  <c r="EC89" i="26464"/>
  <c r="ED89" i="26464"/>
  <c r="EE89" i="26464"/>
  <c r="EJ89" i="26464"/>
  <c r="EK89" i="26464"/>
  <c r="EL89" i="26464"/>
  <c r="EM89" i="26464"/>
  <c r="EN89" i="26464"/>
  <c r="EO89" i="26464"/>
  <c r="EP89" i="26464"/>
  <c r="EQ89" i="26464"/>
  <c r="ER89" i="26464"/>
  <c r="ES89" i="26464"/>
  <c r="ET89" i="26464"/>
  <c r="EU89" i="26464"/>
  <c r="EV89" i="26464"/>
  <c r="EW89" i="26464"/>
  <c r="EX89" i="26464"/>
  <c r="EY89" i="26464"/>
  <c r="EZ89" i="26464"/>
  <c r="A90" i="26464"/>
  <c r="B90" i="26464"/>
  <c r="C90" i="26464"/>
  <c r="E90" i="26464"/>
  <c r="F90" i="26464"/>
  <c r="G90" i="26464"/>
  <c r="H90" i="26464"/>
  <c r="I90" i="26464"/>
  <c r="J90" i="26464"/>
  <c r="K90" i="26464"/>
  <c r="L90" i="26464"/>
  <c r="M90" i="26464"/>
  <c r="N90" i="26464"/>
  <c r="O90" i="26464"/>
  <c r="P90" i="26464"/>
  <c r="Q90" i="26464"/>
  <c r="R90" i="26464"/>
  <c r="S90" i="26464"/>
  <c r="T90" i="26464"/>
  <c r="U90" i="26464"/>
  <c r="V90" i="26464"/>
  <c r="W90" i="26464"/>
  <c r="X90" i="26464"/>
  <c r="Y90" i="26464"/>
  <c r="Z90" i="26464"/>
  <c r="AA90" i="26464"/>
  <c r="AB90" i="26464"/>
  <c r="AC90" i="26464"/>
  <c r="AD90" i="26464"/>
  <c r="AE90" i="26464"/>
  <c r="AF90" i="26464"/>
  <c r="AG90" i="26464"/>
  <c r="AH90" i="26464"/>
  <c r="AI90" i="26464"/>
  <c r="AJ90" i="26464"/>
  <c r="AK90" i="26464"/>
  <c r="AL90" i="26464"/>
  <c r="AM90" i="26464"/>
  <c r="AN90" i="26464"/>
  <c r="AO90" i="26464"/>
  <c r="AP90" i="26464"/>
  <c r="AQ90" i="26464"/>
  <c r="AR90" i="26464"/>
  <c r="AS90" i="26464"/>
  <c r="AT90" i="26464"/>
  <c r="AU90" i="26464"/>
  <c r="AV90" i="26464"/>
  <c r="AW90" i="26464"/>
  <c r="AX90" i="26464"/>
  <c r="AY90" i="26464"/>
  <c r="AZ90" i="26464"/>
  <c r="BA90" i="26464"/>
  <c r="BB90" i="26464"/>
  <c r="BC90" i="26464"/>
  <c r="BD90" i="26464"/>
  <c r="BE90" i="26464"/>
  <c r="BF90" i="26464"/>
  <c r="BG90" i="26464"/>
  <c r="BH90" i="26464"/>
  <c r="BI90" i="26464"/>
  <c r="BJ90" i="26464"/>
  <c r="BK90" i="26464"/>
  <c r="BL90" i="26464"/>
  <c r="BM90" i="26464"/>
  <c r="BN90" i="26464"/>
  <c r="BO90" i="26464"/>
  <c r="BP90" i="26464"/>
  <c r="BQ90" i="26464"/>
  <c r="BR90" i="26464"/>
  <c r="BS90" i="26464"/>
  <c r="BT90" i="26464"/>
  <c r="BU90" i="26464"/>
  <c r="BV90" i="26464"/>
  <c r="BW90" i="26464"/>
  <c r="BX90" i="26464"/>
  <c r="BY90" i="26464"/>
  <c r="BZ90" i="26464"/>
  <c r="CA90" i="26464"/>
  <c r="CB90" i="26464"/>
  <c r="CC90" i="26464"/>
  <c r="CD90" i="26464"/>
  <c r="CE90" i="26464"/>
  <c r="CF90" i="26464"/>
  <c r="CG90" i="26464"/>
  <c r="CH90" i="26464"/>
  <c r="CI90" i="26464"/>
  <c r="CJ90" i="26464"/>
  <c r="CK90" i="26464"/>
  <c r="CL90" i="26464"/>
  <c r="CM90" i="26464"/>
  <c r="CN90" i="26464"/>
  <c r="CO90" i="26464"/>
  <c r="CP90" i="26464"/>
  <c r="CQ90" i="26464"/>
  <c r="CR90" i="26464"/>
  <c r="CS90" i="26464"/>
  <c r="CT90" i="26464"/>
  <c r="CU90" i="26464"/>
  <c r="CV90" i="26464"/>
  <c r="CW90" i="26464"/>
  <c r="CX90" i="26464"/>
  <c r="CY90" i="26464"/>
  <c r="CZ90" i="26464"/>
  <c r="DA90" i="26464"/>
  <c r="DB90" i="26464"/>
  <c r="DC90" i="26464"/>
  <c r="DD90" i="26464"/>
  <c r="DE90" i="26464"/>
  <c r="DF90" i="26464"/>
  <c r="DG90" i="26464"/>
  <c r="DH90" i="26464"/>
  <c r="DI90" i="26464"/>
  <c r="DJ90" i="26464"/>
  <c r="DK90" i="26464"/>
  <c r="DL90" i="26464"/>
  <c r="DO90" i="26464"/>
  <c r="DP90" i="26464"/>
  <c r="DQ90" i="26464"/>
  <c r="DR90" i="26464"/>
  <c r="DS90" i="26464"/>
  <c r="DT90" i="26464"/>
  <c r="DU90" i="26464"/>
  <c r="DV90" i="26464"/>
  <c r="DW90" i="26464"/>
  <c r="DX90" i="26464"/>
  <c r="DY90" i="26464"/>
  <c r="DZ90" i="26464"/>
  <c r="EA90" i="26464"/>
  <c r="EB90" i="26464"/>
  <c r="EC90" i="26464"/>
  <c r="ED90" i="26464"/>
  <c r="EE90" i="26464"/>
  <c r="EJ90" i="26464"/>
  <c r="EK90" i="26464"/>
  <c r="EL90" i="26464"/>
  <c r="EM90" i="26464"/>
  <c r="EN90" i="26464"/>
  <c r="EO90" i="26464"/>
  <c r="EP90" i="26464"/>
  <c r="EQ90" i="26464"/>
  <c r="ER90" i="26464"/>
  <c r="ES90" i="26464"/>
  <c r="ET90" i="26464"/>
  <c r="EU90" i="26464"/>
  <c r="EV90" i="26464"/>
  <c r="EW90" i="26464"/>
  <c r="EX90" i="26464"/>
  <c r="EY90" i="26464"/>
  <c r="EZ90" i="26464"/>
  <c r="A91" i="26464"/>
  <c r="B91" i="26464"/>
  <c r="C91" i="26464"/>
  <c r="E91" i="26464"/>
  <c r="F91" i="26464"/>
  <c r="G91" i="26464"/>
  <c r="H91" i="26464"/>
  <c r="I91" i="26464"/>
  <c r="J91" i="26464"/>
  <c r="K91" i="26464"/>
  <c r="L91" i="26464"/>
  <c r="M91" i="26464"/>
  <c r="N91" i="26464"/>
  <c r="O91" i="26464"/>
  <c r="P91" i="26464"/>
  <c r="Q91" i="26464"/>
  <c r="R91" i="26464"/>
  <c r="S91" i="26464"/>
  <c r="T91" i="26464"/>
  <c r="U91" i="26464"/>
  <c r="V91" i="26464"/>
  <c r="W91" i="26464"/>
  <c r="X91" i="26464"/>
  <c r="Y91" i="26464"/>
  <c r="Z91" i="26464"/>
  <c r="AA91" i="26464"/>
  <c r="AB91" i="26464"/>
  <c r="AC91" i="26464"/>
  <c r="AD91" i="26464"/>
  <c r="AE91" i="26464"/>
  <c r="AF91" i="26464"/>
  <c r="AG91" i="26464"/>
  <c r="AH91" i="26464"/>
  <c r="AI91" i="26464"/>
  <c r="AJ91" i="26464"/>
  <c r="AK91" i="26464"/>
  <c r="AL91" i="26464"/>
  <c r="AM91" i="26464"/>
  <c r="AN91" i="26464"/>
  <c r="AO91" i="26464"/>
  <c r="AP91" i="26464"/>
  <c r="AQ91" i="26464"/>
  <c r="AR91" i="26464"/>
  <c r="AS91" i="26464"/>
  <c r="AT91" i="26464"/>
  <c r="AU91" i="26464"/>
  <c r="AV91" i="26464"/>
  <c r="AW91" i="26464"/>
  <c r="AX91" i="26464"/>
  <c r="AY91" i="26464"/>
  <c r="AZ91" i="26464"/>
  <c r="BA91" i="26464"/>
  <c r="BB91" i="26464"/>
  <c r="BC91" i="26464"/>
  <c r="BD91" i="26464"/>
  <c r="BE91" i="26464"/>
  <c r="BF91" i="26464"/>
  <c r="BG91" i="26464"/>
  <c r="BH91" i="26464"/>
  <c r="BI91" i="26464"/>
  <c r="BJ91" i="26464"/>
  <c r="BK91" i="26464"/>
  <c r="BL91" i="26464"/>
  <c r="BM91" i="26464"/>
  <c r="BN91" i="26464"/>
  <c r="BO91" i="26464"/>
  <c r="BP91" i="26464"/>
  <c r="BQ91" i="26464"/>
  <c r="BR91" i="26464"/>
  <c r="BS91" i="26464"/>
  <c r="BT91" i="26464"/>
  <c r="BU91" i="26464"/>
  <c r="BV91" i="26464"/>
  <c r="BW91" i="26464"/>
  <c r="BX91" i="26464"/>
  <c r="BY91" i="26464"/>
  <c r="BZ91" i="26464"/>
  <c r="CA91" i="26464"/>
  <c r="CB91" i="26464"/>
  <c r="CC91" i="26464"/>
  <c r="CD91" i="26464"/>
  <c r="CE91" i="26464"/>
  <c r="CF91" i="26464"/>
  <c r="CG91" i="26464"/>
  <c r="CH91" i="26464"/>
  <c r="CI91" i="26464"/>
  <c r="CJ91" i="26464"/>
  <c r="CK91" i="26464"/>
  <c r="CL91" i="26464"/>
  <c r="CM91" i="26464"/>
  <c r="CN91" i="26464"/>
  <c r="CO91" i="26464"/>
  <c r="CP91" i="26464"/>
  <c r="CQ91" i="26464"/>
  <c r="CR91" i="26464"/>
  <c r="CS91" i="26464"/>
  <c r="CT91" i="26464"/>
  <c r="CU91" i="26464"/>
  <c r="CV91" i="26464"/>
  <c r="CW91" i="26464"/>
  <c r="CX91" i="26464"/>
  <c r="CY91" i="26464"/>
  <c r="CZ91" i="26464"/>
  <c r="DA91" i="26464"/>
  <c r="DB91" i="26464"/>
  <c r="DC91" i="26464"/>
  <c r="DD91" i="26464"/>
  <c r="DE91" i="26464"/>
  <c r="DF91" i="26464"/>
  <c r="DG91" i="26464"/>
  <c r="DH91" i="26464"/>
  <c r="DI91" i="26464"/>
  <c r="DJ91" i="26464"/>
  <c r="DK91" i="26464"/>
  <c r="DL91" i="26464"/>
  <c r="DO91" i="26464"/>
  <c r="DP91" i="26464"/>
  <c r="DQ91" i="26464"/>
  <c r="DR91" i="26464"/>
  <c r="DS91" i="26464"/>
  <c r="DT91" i="26464"/>
  <c r="DU91" i="26464"/>
  <c r="DV91" i="26464"/>
  <c r="DW91" i="26464"/>
  <c r="DX91" i="26464"/>
  <c r="DY91" i="26464"/>
  <c r="DZ91" i="26464"/>
  <c r="EA91" i="26464"/>
  <c r="EB91" i="26464"/>
  <c r="EC91" i="26464"/>
  <c r="ED91" i="26464"/>
  <c r="EE91" i="26464"/>
  <c r="EJ91" i="26464"/>
  <c r="EK91" i="26464"/>
  <c r="EL91" i="26464"/>
  <c r="EM91" i="26464"/>
  <c r="EN91" i="26464"/>
  <c r="EO91" i="26464"/>
  <c r="EP91" i="26464"/>
  <c r="EQ91" i="26464"/>
  <c r="ER91" i="26464"/>
  <c r="ES91" i="26464"/>
  <c r="ET91" i="26464"/>
  <c r="EU91" i="26464"/>
  <c r="EV91" i="26464"/>
  <c r="EW91" i="26464"/>
  <c r="EX91" i="26464"/>
  <c r="EY91" i="26464"/>
  <c r="EZ91" i="26464"/>
  <c r="A92" i="26464"/>
  <c r="B92" i="26464"/>
  <c r="C92" i="26464"/>
  <c r="E92" i="26464"/>
  <c r="F92" i="26464"/>
  <c r="G92" i="26464"/>
  <c r="H92" i="26464"/>
  <c r="I92" i="26464"/>
  <c r="J92" i="26464"/>
  <c r="K92" i="26464"/>
  <c r="L92" i="26464"/>
  <c r="M92" i="26464"/>
  <c r="N92" i="26464"/>
  <c r="O92" i="26464"/>
  <c r="P92" i="26464"/>
  <c r="Q92" i="26464"/>
  <c r="R92" i="26464"/>
  <c r="S92" i="26464"/>
  <c r="T92" i="26464"/>
  <c r="U92" i="26464"/>
  <c r="V92" i="26464"/>
  <c r="W92" i="26464"/>
  <c r="X92" i="26464"/>
  <c r="Y92" i="26464"/>
  <c r="Z92" i="26464"/>
  <c r="AA92" i="26464"/>
  <c r="AB92" i="26464"/>
  <c r="AC92" i="26464"/>
  <c r="AD92" i="26464"/>
  <c r="AE92" i="26464"/>
  <c r="AF92" i="26464"/>
  <c r="AG92" i="26464"/>
  <c r="AH92" i="26464"/>
  <c r="AI92" i="26464"/>
  <c r="AJ92" i="26464"/>
  <c r="AK92" i="26464"/>
  <c r="AL92" i="26464"/>
  <c r="AM92" i="26464"/>
  <c r="AN92" i="26464"/>
  <c r="AO92" i="26464"/>
  <c r="AP92" i="26464"/>
  <c r="AQ92" i="26464"/>
  <c r="AR92" i="26464"/>
  <c r="AS92" i="26464"/>
  <c r="AT92" i="26464"/>
  <c r="AU92" i="26464"/>
  <c r="AV92" i="26464"/>
  <c r="AW92" i="26464"/>
  <c r="AX92" i="26464"/>
  <c r="AY92" i="26464"/>
  <c r="AZ92" i="26464"/>
  <c r="BA92" i="26464"/>
  <c r="BB92" i="26464"/>
  <c r="BC92" i="26464"/>
  <c r="BD92" i="26464"/>
  <c r="BE92" i="26464"/>
  <c r="BF92" i="26464"/>
  <c r="BG92" i="26464"/>
  <c r="BH92" i="26464"/>
  <c r="BI92" i="26464"/>
  <c r="BJ92" i="26464"/>
  <c r="BK92" i="26464"/>
  <c r="BL92" i="26464"/>
  <c r="BM92" i="26464"/>
  <c r="BN92" i="26464"/>
  <c r="BO92" i="26464"/>
  <c r="BP92" i="26464"/>
  <c r="BQ92" i="26464"/>
  <c r="BR92" i="26464"/>
  <c r="BS92" i="26464"/>
  <c r="BT92" i="26464"/>
  <c r="BU92" i="26464"/>
  <c r="BV92" i="26464"/>
  <c r="BW92" i="26464"/>
  <c r="BX92" i="26464"/>
  <c r="BY92" i="26464"/>
  <c r="BZ92" i="26464"/>
  <c r="CA92" i="26464"/>
  <c r="CB92" i="26464"/>
  <c r="CC92" i="26464"/>
  <c r="CD92" i="26464"/>
  <c r="CE92" i="26464"/>
  <c r="CF92" i="26464"/>
  <c r="CG92" i="26464"/>
  <c r="CH92" i="26464"/>
  <c r="CI92" i="26464"/>
  <c r="CJ92" i="26464"/>
  <c r="CK92" i="26464"/>
  <c r="CL92" i="26464"/>
  <c r="CM92" i="26464"/>
  <c r="CN92" i="26464"/>
  <c r="CO92" i="26464"/>
  <c r="CP92" i="26464"/>
  <c r="CQ92" i="26464"/>
  <c r="CR92" i="26464"/>
  <c r="CS92" i="26464"/>
  <c r="CT92" i="26464"/>
  <c r="CU92" i="26464"/>
  <c r="CV92" i="26464"/>
  <c r="CW92" i="26464"/>
  <c r="CX92" i="26464"/>
  <c r="CY92" i="26464"/>
  <c r="CZ92" i="26464"/>
  <c r="DA92" i="26464"/>
  <c r="DB92" i="26464"/>
  <c r="DC92" i="26464"/>
  <c r="DD92" i="26464"/>
  <c r="DE92" i="26464"/>
  <c r="DF92" i="26464"/>
  <c r="DG92" i="26464"/>
  <c r="DH92" i="26464"/>
  <c r="DI92" i="26464"/>
  <c r="DJ92" i="26464"/>
  <c r="DK92" i="26464"/>
  <c r="DL92" i="26464"/>
  <c r="DO92" i="26464"/>
  <c r="DP92" i="26464"/>
  <c r="DQ92" i="26464"/>
  <c r="DR92" i="26464"/>
  <c r="DS92" i="26464"/>
  <c r="DT92" i="26464"/>
  <c r="DU92" i="26464"/>
  <c r="DV92" i="26464"/>
  <c r="DW92" i="26464"/>
  <c r="DX92" i="26464"/>
  <c r="DY92" i="26464"/>
  <c r="DZ92" i="26464"/>
  <c r="EA92" i="26464"/>
  <c r="EB92" i="26464"/>
  <c r="EC92" i="26464"/>
  <c r="ED92" i="26464"/>
  <c r="EE92" i="26464"/>
  <c r="EJ92" i="26464"/>
  <c r="EK92" i="26464"/>
  <c r="EL92" i="26464"/>
  <c r="EM92" i="26464"/>
  <c r="EN92" i="26464"/>
  <c r="EO92" i="26464"/>
  <c r="EP92" i="26464"/>
  <c r="EQ92" i="26464"/>
  <c r="ER92" i="26464"/>
  <c r="ES92" i="26464"/>
  <c r="ET92" i="26464"/>
  <c r="EU92" i="26464"/>
  <c r="EV92" i="26464"/>
  <c r="EW92" i="26464"/>
  <c r="EX92" i="26464"/>
  <c r="EY92" i="26464"/>
  <c r="EZ92" i="26464"/>
  <c r="A93" i="26464"/>
  <c r="B93" i="26464"/>
  <c r="C93" i="26464"/>
  <c r="E93" i="26464"/>
  <c r="F93" i="26464"/>
  <c r="G93" i="26464"/>
  <c r="H93" i="26464"/>
  <c r="I93" i="26464"/>
  <c r="J93" i="26464"/>
  <c r="K93" i="26464"/>
  <c r="L93" i="26464"/>
  <c r="M93" i="26464"/>
  <c r="N93" i="26464"/>
  <c r="O93" i="26464"/>
  <c r="P93" i="26464"/>
  <c r="Q93" i="26464"/>
  <c r="R93" i="26464"/>
  <c r="S93" i="26464"/>
  <c r="T93" i="26464"/>
  <c r="U93" i="26464"/>
  <c r="V93" i="26464"/>
  <c r="W93" i="26464"/>
  <c r="X93" i="26464"/>
  <c r="Y93" i="26464"/>
  <c r="Z93" i="26464"/>
  <c r="AA93" i="26464"/>
  <c r="AB93" i="26464"/>
  <c r="AC93" i="26464"/>
  <c r="AD93" i="26464"/>
  <c r="AE93" i="26464"/>
  <c r="AF93" i="26464"/>
  <c r="AG93" i="26464"/>
  <c r="AH93" i="26464"/>
  <c r="AI93" i="26464"/>
  <c r="AJ93" i="26464"/>
  <c r="AK93" i="26464"/>
  <c r="AL93" i="26464"/>
  <c r="AM93" i="26464"/>
  <c r="AN93" i="26464"/>
  <c r="AO93" i="26464"/>
  <c r="AP93" i="26464"/>
  <c r="AQ93" i="26464"/>
  <c r="AR93" i="26464"/>
  <c r="AS93" i="26464"/>
  <c r="AT93" i="26464"/>
  <c r="AU93" i="26464"/>
  <c r="AV93" i="26464"/>
  <c r="AW93" i="26464"/>
  <c r="AX93" i="26464"/>
  <c r="AY93" i="26464"/>
  <c r="AZ93" i="26464"/>
  <c r="BA93" i="26464"/>
  <c r="BB93" i="26464"/>
  <c r="BC93" i="26464"/>
  <c r="BD93" i="26464"/>
  <c r="BE93" i="26464"/>
  <c r="BF93" i="26464"/>
  <c r="BG93" i="26464"/>
  <c r="BH93" i="26464"/>
  <c r="BI93" i="26464"/>
  <c r="BJ93" i="26464"/>
  <c r="BK93" i="26464"/>
  <c r="BL93" i="26464"/>
  <c r="BM93" i="26464"/>
  <c r="BN93" i="26464"/>
  <c r="BO93" i="26464"/>
  <c r="BP93" i="26464"/>
  <c r="BQ93" i="26464"/>
  <c r="BR93" i="26464"/>
  <c r="BS93" i="26464"/>
  <c r="BT93" i="26464"/>
  <c r="BU93" i="26464"/>
  <c r="BV93" i="26464"/>
  <c r="BW93" i="26464"/>
  <c r="BX93" i="26464"/>
  <c r="BY93" i="26464"/>
  <c r="BZ93" i="26464"/>
  <c r="CA93" i="26464"/>
  <c r="CB93" i="26464"/>
  <c r="CC93" i="26464"/>
  <c r="CD93" i="26464"/>
  <c r="CE93" i="26464"/>
  <c r="CF93" i="26464"/>
  <c r="CG93" i="26464"/>
  <c r="CH93" i="26464"/>
  <c r="CI93" i="26464"/>
  <c r="CJ93" i="26464"/>
  <c r="CK93" i="26464"/>
  <c r="CL93" i="26464"/>
  <c r="CM93" i="26464"/>
  <c r="CN93" i="26464"/>
  <c r="CO93" i="26464"/>
  <c r="CP93" i="26464"/>
  <c r="CQ93" i="26464"/>
  <c r="CR93" i="26464"/>
  <c r="CS93" i="26464"/>
  <c r="CT93" i="26464"/>
  <c r="CU93" i="26464"/>
  <c r="CV93" i="26464"/>
  <c r="CW93" i="26464"/>
  <c r="CX93" i="26464"/>
  <c r="CY93" i="26464"/>
  <c r="CZ93" i="26464"/>
  <c r="DA93" i="26464"/>
  <c r="DB93" i="26464"/>
  <c r="DC93" i="26464"/>
  <c r="DD93" i="26464"/>
  <c r="DE93" i="26464"/>
  <c r="DF93" i="26464"/>
  <c r="DG93" i="26464"/>
  <c r="DH93" i="26464"/>
  <c r="DI93" i="26464"/>
  <c r="DJ93" i="26464"/>
  <c r="DK93" i="26464"/>
  <c r="DL93" i="26464"/>
  <c r="DO93" i="26464"/>
  <c r="DP93" i="26464"/>
  <c r="DQ93" i="26464"/>
  <c r="DR93" i="26464"/>
  <c r="DS93" i="26464"/>
  <c r="DT93" i="26464"/>
  <c r="DU93" i="26464"/>
  <c r="DV93" i="26464"/>
  <c r="DW93" i="26464"/>
  <c r="DX93" i="26464"/>
  <c r="DY93" i="26464"/>
  <c r="DZ93" i="26464"/>
  <c r="EA93" i="26464"/>
  <c r="EB93" i="26464"/>
  <c r="EC93" i="26464"/>
  <c r="ED93" i="26464"/>
  <c r="EE93" i="26464"/>
  <c r="EJ93" i="26464"/>
  <c r="EK93" i="26464"/>
  <c r="EL93" i="26464"/>
  <c r="EM93" i="26464"/>
  <c r="EN93" i="26464"/>
  <c r="EO93" i="26464"/>
  <c r="EP93" i="26464"/>
  <c r="EQ93" i="26464"/>
  <c r="ER93" i="26464"/>
  <c r="ES93" i="26464"/>
  <c r="ET93" i="26464"/>
  <c r="EU93" i="26464"/>
  <c r="EV93" i="26464"/>
  <c r="EW93" i="26464"/>
  <c r="EX93" i="26464"/>
  <c r="EY93" i="26464"/>
  <c r="EZ93" i="26464"/>
  <c r="A94" i="26464"/>
  <c r="B94" i="26464"/>
  <c r="C94" i="26464"/>
  <c r="E94" i="26464"/>
  <c r="F94" i="26464"/>
  <c r="G94" i="26464"/>
  <c r="H94" i="26464"/>
  <c r="I94" i="26464"/>
  <c r="J94" i="26464"/>
  <c r="K94" i="26464"/>
  <c r="L94" i="26464"/>
  <c r="M94" i="26464"/>
  <c r="N94" i="26464"/>
  <c r="O94" i="26464"/>
  <c r="P94" i="26464"/>
  <c r="Q94" i="26464"/>
  <c r="R94" i="26464"/>
  <c r="S94" i="26464"/>
  <c r="T94" i="26464"/>
  <c r="U94" i="26464"/>
  <c r="V94" i="26464"/>
  <c r="W94" i="26464"/>
  <c r="X94" i="26464"/>
  <c r="Y94" i="26464"/>
  <c r="Z94" i="26464"/>
  <c r="AA94" i="26464"/>
  <c r="AB94" i="26464"/>
  <c r="AC94" i="26464"/>
  <c r="AD94" i="26464"/>
  <c r="AE94" i="26464"/>
  <c r="AF94" i="26464"/>
  <c r="AG94" i="26464"/>
  <c r="AH94" i="26464"/>
  <c r="AI94" i="26464"/>
  <c r="AJ94" i="26464"/>
  <c r="AK94" i="26464"/>
  <c r="AL94" i="26464"/>
  <c r="AM94" i="26464"/>
  <c r="AN94" i="26464"/>
  <c r="AO94" i="26464"/>
  <c r="AP94" i="26464"/>
  <c r="AQ94" i="26464"/>
  <c r="AR94" i="26464"/>
  <c r="AS94" i="26464"/>
  <c r="AT94" i="26464"/>
  <c r="AU94" i="26464"/>
  <c r="AV94" i="26464"/>
  <c r="AW94" i="26464"/>
  <c r="AX94" i="26464"/>
  <c r="AY94" i="26464"/>
  <c r="AZ94" i="26464"/>
  <c r="BA94" i="26464"/>
  <c r="BB94" i="26464"/>
  <c r="BC94" i="26464"/>
  <c r="BD94" i="26464"/>
  <c r="BE94" i="26464"/>
  <c r="BF94" i="26464"/>
  <c r="BG94" i="26464"/>
  <c r="BH94" i="26464"/>
  <c r="BI94" i="26464"/>
  <c r="BJ94" i="26464"/>
  <c r="BK94" i="26464"/>
  <c r="BL94" i="26464"/>
  <c r="BM94" i="26464"/>
  <c r="BN94" i="26464"/>
  <c r="BO94" i="26464"/>
  <c r="BP94" i="26464"/>
  <c r="BQ94" i="26464"/>
  <c r="BR94" i="26464"/>
  <c r="BS94" i="26464"/>
  <c r="BT94" i="26464"/>
  <c r="BU94" i="26464"/>
  <c r="BV94" i="26464"/>
  <c r="BW94" i="26464"/>
  <c r="BX94" i="26464"/>
  <c r="BY94" i="26464"/>
  <c r="BZ94" i="26464"/>
  <c r="CA94" i="26464"/>
  <c r="CB94" i="26464"/>
  <c r="CC94" i="26464"/>
  <c r="CD94" i="26464"/>
  <c r="CE94" i="26464"/>
  <c r="CF94" i="26464"/>
  <c r="CG94" i="26464"/>
  <c r="CH94" i="26464"/>
  <c r="CI94" i="26464"/>
  <c r="CJ94" i="26464"/>
  <c r="CK94" i="26464"/>
  <c r="CL94" i="26464"/>
  <c r="CM94" i="26464"/>
  <c r="CN94" i="26464"/>
  <c r="CO94" i="26464"/>
  <c r="CP94" i="26464"/>
  <c r="CQ94" i="26464"/>
  <c r="CR94" i="26464"/>
  <c r="CS94" i="26464"/>
  <c r="CT94" i="26464"/>
  <c r="CU94" i="26464"/>
  <c r="CV94" i="26464"/>
  <c r="CW94" i="26464"/>
  <c r="CX94" i="26464"/>
  <c r="CY94" i="26464"/>
  <c r="CZ94" i="26464"/>
  <c r="DA94" i="26464"/>
  <c r="DB94" i="26464"/>
  <c r="DC94" i="26464"/>
  <c r="DD94" i="26464"/>
  <c r="DE94" i="26464"/>
  <c r="DF94" i="26464"/>
  <c r="DG94" i="26464"/>
  <c r="DH94" i="26464"/>
  <c r="DI94" i="26464"/>
  <c r="DJ94" i="26464"/>
  <c r="DK94" i="26464"/>
  <c r="DL94" i="26464"/>
  <c r="DO94" i="26464"/>
  <c r="DP94" i="26464"/>
  <c r="DQ94" i="26464"/>
  <c r="DR94" i="26464"/>
  <c r="DS94" i="26464"/>
  <c r="DT94" i="26464"/>
  <c r="DU94" i="26464"/>
  <c r="DV94" i="26464"/>
  <c r="DW94" i="26464"/>
  <c r="DX94" i="26464"/>
  <c r="DY94" i="26464"/>
  <c r="DZ94" i="26464"/>
  <c r="EA94" i="26464"/>
  <c r="EB94" i="26464"/>
  <c r="EC94" i="26464"/>
  <c r="ED94" i="26464"/>
  <c r="EE94" i="26464"/>
  <c r="EJ94" i="26464"/>
  <c r="EK94" i="26464"/>
  <c r="EL94" i="26464"/>
  <c r="EM94" i="26464"/>
  <c r="EN94" i="26464"/>
  <c r="EO94" i="26464"/>
  <c r="EP94" i="26464"/>
  <c r="EQ94" i="26464"/>
  <c r="ER94" i="26464"/>
  <c r="ES94" i="26464"/>
  <c r="ET94" i="26464"/>
  <c r="EU94" i="26464"/>
  <c r="EV94" i="26464"/>
  <c r="EW94" i="26464"/>
  <c r="EX94" i="26464"/>
  <c r="EY94" i="26464"/>
  <c r="EZ94" i="26464"/>
  <c r="A95" i="26464"/>
  <c r="B95" i="26464"/>
  <c r="C95" i="26464"/>
  <c r="E95" i="26464"/>
  <c r="F95" i="26464"/>
  <c r="G95" i="26464"/>
  <c r="H95" i="26464"/>
  <c r="I95" i="26464"/>
  <c r="J95" i="26464"/>
  <c r="K95" i="26464"/>
  <c r="L95" i="26464"/>
  <c r="M95" i="26464"/>
  <c r="N95" i="26464"/>
  <c r="O95" i="26464"/>
  <c r="P95" i="26464"/>
  <c r="Q95" i="26464"/>
  <c r="R95" i="26464"/>
  <c r="S95" i="26464"/>
  <c r="T95" i="26464"/>
  <c r="U95" i="26464"/>
  <c r="V95" i="26464"/>
  <c r="W95" i="26464"/>
  <c r="X95" i="26464"/>
  <c r="Y95" i="26464"/>
  <c r="Z95" i="26464"/>
  <c r="AA95" i="26464"/>
  <c r="AB95" i="26464"/>
  <c r="AC95" i="26464"/>
  <c r="AD95" i="26464"/>
  <c r="AE95" i="26464"/>
  <c r="AF95" i="26464"/>
  <c r="AG95" i="26464"/>
  <c r="AH95" i="26464"/>
  <c r="AI95" i="26464"/>
  <c r="AJ95" i="26464"/>
  <c r="AK95" i="26464"/>
  <c r="AL95" i="26464"/>
  <c r="AM95" i="26464"/>
  <c r="AN95" i="26464"/>
  <c r="AO95" i="26464"/>
  <c r="AP95" i="26464"/>
  <c r="AQ95" i="26464"/>
  <c r="AR95" i="26464"/>
  <c r="AS95" i="26464"/>
  <c r="AT95" i="26464"/>
  <c r="AU95" i="26464"/>
  <c r="AV95" i="26464"/>
  <c r="AW95" i="26464"/>
  <c r="AX95" i="26464"/>
  <c r="AY95" i="26464"/>
  <c r="AZ95" i="26464"/>
  <c r="BA95" i="26464"/>
  <c r="BB95" i="26464"/>
  <c r="BC95" i="26464"/>
  <c r="BD95" i="26464"/>
  <c r="BE95" i="26464"/>
  <c r="BF95" i="26464"/>
  <c r="BG95" i="26464"/>
  <c r="BH95" i="26464"/>
  <c r="BI95" i="26464"/>
  <c r="BJ95" i="26464"/>
  <c r="BK95" i="26464"/>
  <c r="BL95" i="26464"/>
  <c r="BM95" i="26464"/>
  <c r="BN95" i="26464"/>
  <c r="BO95" i="26464"/>
  <c r="BP95" i="26464"/>
  <c r="BQ95" i="26464"/>
  <c r="BR95" i="26464"/>
  <c r="BS95" i="26464"/>
  <c r="BT95" i="26464"/>
  <c r="BU95" i="26464"/>
  <c r="BV95" i="26464"/>
  <c r="BW95" i="26464"/>
  <c r="BX95" i="26464"/>
  <c r="BY95" i="26464"/>
  <c r="BZ95" i="26464"/>
  <c r="CA95" i="26464"/>
  <c r="CB95" i="26464"/>
  <c r="CC95" i="26464"/>
  <c r="CD95" i="26464"/>
  <c r="CE95" i="26464"/>
  <c r="CF95" i="26464"/>
  <c r="CG95" i="26464"/>
  <c r="CH95" i="26464"/>
  <c r="CI95" i="26464"/>
  <c r="CJ95" i="26464"/>
  <c r="CK95" i="26464"/>
  <c r="CL95" i="26464"/>
  <c r="CM95" i="26464"/>
  <c r="CN95" i="26464"/>
  <c r="CO95" i="26464"/>
  <c r="CP95" i="26464"/>
  <c r="CQ95" i="26464"/>
  <c r="CR95" i="26464"/>
  <c r="CS95" i="26464"/>
  <c r="CT95" i="26464"/>
  <c r="CU95" i="26464"/>
  <c r="CV95" i="26464"/>
  <c r="CW95" i="26464"/>
  <c r="CX95" i="26464"/>
  <c r="CY95" i="26464"/>
  <c r="CZ95" i="26464"/>
  <c r="DA95" i="26464"/>
  <c r="DB95" i="26464"/>
  <c r="DC95" i="26464"/>
  <c r="DD95" i="26464"/>
  <c r="DE95" i="26464"/>
  <c r="DF95" i="26464"/>
  <c r="DG95" i="26464"/>
  <c r="DH95" i="26464"/>
  <c r="DI95" i="26464"/>
  <c r="DJ95" i="26464"/>
  <c r="DK95" i="26464"/>
  <c r="DL95" i="26464"/>
  <c r="DO95" i="26464"/>
  <c r="DP95" i="26464"/>
  <c r="DQ95" i="26464"/>
  <c r="DR95" i="26464"/>
  <c r="DS95" i="26464"/>
  <c r="DT95" i="26464"/>
  <c r="DU95" i="26464"/>
  <c r="DV95" i="26464"/>
  <c r="DW95" i="26464"/>
  <c r="DX95" i="26464"/>
  <c r="DY95" i="26464"/>
  <c r="DZ95" i="26464"/>
  <c r="EA95" i="26464"/>
  <c r="EB95" i="26464"/>
  <c r="EC95" i="26464"/>
  <c r="ED95" i="26464"/>
  <c r="EE95" i="26464"/>
  <c r="EJ95" i="26464"/>
  <c r="EK95" i="26464"/>
  <c r="EL95" i="26464"/>
  <c r="EM95" i="26464"/>
  <c r="EN95" i="26464"/>
  <c r="EO95" i="26464"/>
  <c r="EP95" i="26464"/>
  <c r="EQ95" i="26464"/>
  <c r="ER95" i="26464"/>
  <c r="ES95" i="26464"/>
  <c r="ET95" i="26464"/>
  <c r="EU95" i="26464"/>
  <c r="EV95" i="26464"/>
  <c r="EW95" i="26464"/>
  <c r="EX95" i="26464"/>
  <c r="EY95" i="26464"/>
  <c r="EZ95" i="26464"/>
  <c r="A96" i="26464"/>
  <c r="B96" i="26464"/>
  <c r="C96" i="26464"/>
  <c r="E96" i="26464"/>
  <c r="F96" i="26464"/>
  <c r="G96" i="26464"/>
  <c r="H96" i="26464"/>
  <c r="I96" i="26464"/>
  <c r="J96" i="26464"/>
  <c r="K96" i="26464"/>
  <c r="L96" i="26464"/>
  <c r="M96" i="26464"/>
  <c r="N96" i="26464"/>
  <c r="O96" i="26464"/>
  <c r="P96" i="26464"/>
  <c r="Q96" i="26464"/>
  <c r="R96" i="26464"/>
  <c r="S96" i="26464"/>
  <c r="T96" i="26464"/>
  <c r="U96" i="26464"/>
  <c r="V96" i="26464"/>
  <c r="W96" i="26464"/>
  <c r="X96" i="26464"/>
  <c r="Y96" i="26464"/>
  <c r="Z96" i="26464"/>
  <c r="AA96" i="26464"/>
  <c r="AB96" i="26464"/>
  <c r="AC96" i="26464"/>
  <c r="AD96" i="26464"/>
  <c r="AE96" i="26464"/>
  <c r="AF96" i="26464"/>
  <c r="AG96" i="26464"/>
  <c r="AH96" i="26464"/>
  <c r="AI96" i="26464"/>
  <c r="AJ96" i="26464"/>
  <c r="AK96" i="26464"/>
  <c r="AL96" i="26464"/>
  <c r="AM96" i="26464"/>
  <c r="AN96" i="26464"/>
  <c r="AO96" i="26464"/>
  <c r="AP96" i="26464"/>
  <c r="AQ96" i="26464"/>
  <c r="AR96" i="26464"/>
  <c r="AS96" i="26464"/>
  <c r="AT96" i="26464"/>
  <c r="AU96" i="26464"/>
  <c r="AV96" i="26464"/>
  <c r="AW96" i="26464"/>
  <c r="AX96" i="26464"/>
  <c r="AY96" i="26464"/>
  <c r="AZ96" i="26464"/>
  <c r="BA96" i="26464"/>
  <c r="BB96" i="26464"/>
  <c r="BC96" i="26464"/>
  <c r="BD96" i="26464"/>
  <c r="BE96" i="26464"/>
  <c r="BF96" i="26464"/>
  <c r="BG96" i="26464"/>
  <c r="BH96" i="26464"/>
  <c r="BI96" i="26464"/>
  <c r="BJ96" i="26464"/>
  <c r="BK96" i="26464"/>
  <c r="BL96" i="26464"/>
  <c r="BM96" i="26464"/>
  <c r="BN96" i="26464"/>
  <c r="BO96" i="26464"/>
  <c r="BP96" i="26464"/>
  <c r="BQ96" i="26464"/>
  <c r="BR96" i="26464"/>
  <c r="BS96" i="26464"/>
  <c r="BT96" i="26464"/>
  <c r="BU96" i="26464"/>
  <c r="BV96" i="26464"/>
  <c r="BW96" i="26464"/>
  <c r="BX96" i="26464"/>
  <c r="BY96" i="26464"/>
  <c r="BZ96" i="26464"/>
  <c r="CA96" i="26464"/>
  <c r="CB96" i="26464"/>
  <c r="CC96" i="26464"/>
  <c r="CD96" i="26464"/>
  <c r="CE96" i="26464"/>
  <c r="CF96" i="26464"/>
  <c r="CG96" i="26464"/>
  <c r="CH96" i="26464"/>
  <c r="CI96" i="26464"/>
  <c r="CJ96" i="26464"/>
  <c r="CK96" i="26464"/>
  <c r="CL96" i="26464"/>
  <c r="CM96" i="26464"/>
  <c r="CN96" i="26464"/>
  <c r="CO96" i="26464"/>
  <c r="CP96" i="26464"/>
  <c r="CQ96" i="26464"/>
  <c r="CR96" i="26464"/>
  <c r="CS96" i="26464"/>
  <c r="CT96" i="26464"/>
  <c r="CU96" i="26464"/>
  <c r="CV96" i="26464"/>
  <c r="CW96" i="26464"/>
  <c r="CX96" i="26464"/>
  <c r="CY96" i="26464"/>
  <c r="CZ96" i="26464"/>
  <c r="DA96" i="26464"/>
  <c r="DB96" i="26464"/>
  <c r="DC96" i="26464"/>
  <c r="DD96" i="26464"/>
  <c r="DE96" i="26464"/>
  <c r="DF96" i="26464"/>
  <c r="DG96" i="26464"/>
  <c r="DH96" i="26464"/>
  <c r="DI96" i="26464"/>
  <c r="DJ96" i="26464"/>
  <c r="DK96" i="26464"/>
  <c r="DL96" i="26464"/>
  <c r="DO96" i="26464"/>
  <c r="DP96" i="26464"/>
  <c r="DQ96" i="26464"/>
  <c r="DR96" i="26464"/>
  <c r="DS96" i="26464"/>
  <c r="DT96" i="26464"/>
  <c r="DU96" i="26464"/>
  <c r="DV96" i="26464"/>
  <c r="DW96" i="26464"/>
  <c r="DX96" i="26464"/>
  <c r="DY96" i="26464"/>
  <c r="DZ96" i="26464"/>
  <c r="EA96" i="26464"/>
  <c r="EB96" i="26464"/>
  <c r="EC96" i="26464"/>
  <c r="ED96" i="26464"/>
  <c r="EE96" i="26464"/>
  <c r="EJ96" i="26464"/>
  <c r="EK96" i="26464"/>
  <c r="EL96" i="26464"/>
  <c r="EM96" i="26464"/>
  <c r="EN96" i="26464"/>
  <c r="EO96" i="26464"/>
  <c r="EP96" i="26464"/>
  <c r="EQ96" i="26464"/>
  <c r="ER96" i="26464"/>
  <c r="ES96" i="26464"/>
  <c r="ET96" i="26464"/>
  <c r="EU96" i="26464"/>
  <c r="EV96" i="26464"/>
  <c r="EW96" i="26464"/>
  <c r="EX96" i="26464"/>
  <c r="EY96" i="26464"/>
  <c r="EZ96" i="26464"/>
  <c r="A97" i="26464"/>
  <c r="B97" i="26464"/>
  <c r="C97" i="26464"/>
  <c r="E97" i="26464"/>
  <c r="F97" i="26464"/>
  <c r="G97" i="26464"/>
  <c r="H97" i="26464"/>
  <c r="I97" i="26464"/>
  <c r="J97" i="26464"/>
  <c r="K97" i="26464"/>
  <c r="L97" i="26464"/>
  <c r="M97" i="26464"/>
  <c r="N97" i="26464"/>
  <c r="O97" i="26464"/>
  <c r="P97" i="26464"/>
  <c r="Q97" i="26464"/>
  <c r="R97" i="26464"/>
  <c r="S97" i="26464"/>
  <c r="T97" i="26464"/>
  <c r="U97" i="26464"/>
  <c r="V97" i="26464"/>
  <c r="W97" i="26464"/>
  <c r="X97" i="26464"/>
  <c r="Y97" i="26464"/>
  <c r="Z97" i="26464"/>
  <c r="AA97" i="26464"/>
  <c r="AB97" i="26464"/>
  <c r="AC97" i="26464"/>
  <c r="AD97" i="26464"/>
  <c r="AE97" i="26464"/>
  <c r="AF97" i="26464"/>
  <c r="AG97" i="26464"/>
  <c r="AH97" i="26464"/>
  <c r="AI97" i="26464"/>
  <c r="AJ97" i="26464"/>
  <c r="AK97" i="26464"/>
  <c r="AL97" i="26464"/>
  <c r="AM97" i="26464"/>
  <c r="AN97" i="26464"/>
  <c r="AO97" i="26464"/>
  <c r="AP97" i="26464"/>
  <c r="AQ97" i="26464"/>
  <c r="AR97" i="26464"/>
  <c r="AS97" i="26464"/>
  <c r="AT97" i="26464"/>
  <c r="AU97" i="26464"/>
  <c r="AV97" i="26464"/>
  <c r="AW97" i="26464"/>
  <c r="AX97" i="26464"/>
  <c r="AY97" i="26464"/>
  <c r="AZ97" i="26464"/>
  <c r="BA97" i="26464"/>
  <c r="BB97" i="26464"/>
  <c r="BC97" i="26464"/>
  <c r="BD97" i="26464"/>
  <c r="BE97" i="26464"/>
  <c r="BF97" i="26464"/>
  <c r="BG97" i="26464"/>
  <c r="BH97" i="26464"/>
  <c r="BI97" i="26464"/>
  <c r="BJ97" i="26464"/>
  <c r="BK97" i="26464"/>
  <c r="BL97" i="26464"/>
  <c r="BM97" i="26464"/>
  <c r="BN97" i="26464"/>
  <c r="BO97" i="26464"/>
  <c r="BP97" i="26464"/>
  <c r="BQ97" i="26464"/>
  <c r="BR97" i="26464"/>
  <c r="BS97" i="26464"/>
  <c r="BT97" i="26464"/>
  <c r="BU97" i="26464"/>
  <c r="BV97" i="26464"/>
  <c r="BW97" i="26464"/>
  <c r="BX97" i="26464"/>
  <c r="BY97" i="26464"/>
  <c r="BZ97" i="26464"/>
  <c r="CA97" i="26464"/>
  <c r="CB97" i="26464"/>
  <c r="CC97" i="26464"/>
  <c r="CD97" i="26464"/>
  <c r="CE97" i="26464"/>
  <c r="CF97" i="26464"/>
  <c r="CG97" i="26464"/>
  <c r="CH97" i="26464"/>
  <c r="CI97" i="26464"/>
  <c r="CJ97" i="26464"/>
  <c r="CK97" i="26464"/>
  <c r="CL97" i="26464"/>
  <c r="CM97" i="26464"/>
  <c r="CN97" i="26464"/>
  <c r="CO97" i="26464"/>
  <c r="CP97" i="26464"/>
  <c r="CQ97" i="26464"/>
  <c r="CR97" i="26464"/>
  <c r="CS97" i="26464"/>
  <c r="CT97" i="26464"/>
  <c r="CU97" i="26464"/>
  <c r="CV97" i="26464"/>
  <c r="CW97" i="26464"/>
  <c r="CX97" i="26464"/>
  <c r="CY97" i="26464"/>
  <c r="CZ97" i="26464"/>
  <c r="DA97" i="26464"/>
  <c r="DB97" i="26464"/>
  <c r="DC97" i="26464"/>
  <c r="DD97" i="26464"/>
  <c r="DE97" i="26464"/>
  <c r="DF97" i="26464"/>
  <c r="DG97" i="26464"/>
  <c r="DH97" i="26464"/>
  <c r="DI97" i="26464"/>
  <c r="DJ97" i="26464"/>
  <c r="DK97" i="26464"/>
  <c r="DL97" i="26464"/>
  <c r="DO97" i="26464"/>
  <c r="DP97" i="26464"/>
  <c r="DQ97" i="26464"/>
  <c r="DR97" i="26464"/>
  <c r="DS97" i="26464"/>
  <c r="DT97" i="26464"/>
  <c r="DU97" i="26464"/>
  <c r="DV97" i="26464"/>
  <c r="DW97" i="26464"/>
  <c r="DX97" i="26464"/>
  <c r="DY97" i="26464"/>
  <c r="DZ97" i="26464"/>
  <c r="EA97" i="26464"/>
  <c r="EB97" i="26464"/>
  <c r="EC97" i="26464"/>
  <c r="ED97" i="26464"/>
  <c r="EE97" i="26464"/>
  <c r="EJ97" i="26464"/>
  <c r="EK97" i="26464"/>
  <c r="EL97" i="26464"/>
  <c r="EM97" i="26464"/>
  <c r="EN97" i="26464"/>
  <c r="EO97" i="26464"/>
  <c r="EP97" i="26464"/>
  <c r="EQ97" i="26464"/>
  <c r="ER97" i="26464"/>
  <c r="ES97" i="26464"/>
  <c r="ET97" i="26464"/>
  <c r="EU97" i="26464"/>
  <c r="EV97" i="26464"/>
  <c r="EW97" i="26464"/>
  <c r="EX97" i="26464"/>
  <c r="EY97" i="26464"/>
  <c r="EZ97" i="26464"/>
  <c r="A98" i="26464"/>
  <c r="B98" i="26464"/>
  <c r="C98" i="26464"/>
  <c r="E98" i="26464"/>
  <c r="F98" i="26464"/>
  <c r="G98" i="26464"/>
  <c r="H98" i="26464"/>
  <c r="I98" i="26464"/>
  <c r="J98" i="26464"/>
  <c r="K98" i="26464"/>
  <c r="L98" i="26464"/>
  <c r="M98" i="26464"/>
  <c r="N98" i="26464"/>
  <c r="O98" i="26464"/>
  <c r="P98" i="26464"/>
  <c r="Q98" i="26464"/>
  <c r="R98" i="26464"/>
  <c r="S98" i="26464"/>
  <c r="T98" i="26464"/>
  <c r="U98" i="26464"/>
  <c r="V98" i="26464"/>
  <c r="W98" i="26464"/>
  <c r="X98" i="26464"/>
  <c r="Y98" i="26464"/>
  <c r="Z98" i="26464"/>
  <c r="AA98" i="26464"/>
  <c r="AB98" i="26464"/>
  <c r="AC98" i="26464"/>
  <c r="AD98" i="26464"/>
  <c r="AE98" i="26464"/>
  <c r="AF98" i="26464"/>
  <c r="AG98" i="26464"/>
  <c r="AH98" i="26464"/>
  <c r="AI98" i="26464"/>
  <c r="AJ98" i="26464"/>
  <c r="AK98" i="26464"/>
  <c r="AL98" i="26464"/>
  <c r="AM98" i="26464"/>
  <c r="AN98" i="26464"/>
  <c r="AO98" i="26464"/>
  <c r="AP98" i="26464"/>
  <c r="AQ98" i="26464"/>
  <c r="AR98" i="26464"/>
  <c r="AS98" i="26464"/>
  <c r="AT98" i="26464"/>
  <c r="AU98" i="26464"/>
  <c r="AV98" i="26464"/>
  <c r="AW98" i="26464"/>
  <c r="AX98" i="26464"/>
  <c r="AY98" i="26464"/>
  <c r="AZ98" i="26464"/>
  <c r="BA98" i="26464"/>
  <c r="BB98" i="26464"/>
  <c r="BC98" i="26464"/>
  <c r="BD98" i="26464"/>
  <c r="BE98" i="26464"/>
  <c r="BF98" i="26464"/>
  <c r="BG98" i="26464"/>
  <c r="BH98" i="26464"/>
  <c r="BI98" i="26464"/>
  <c r="BJ98" i="26464"/>
  <c r="BK98" i="26464"/>
  <c r="BL98" i="26464"/>
  <c r="BM98" i="26464"/>
  <c r="BN98" i="26464"/>
  <c r="BO98" i="26464"/>
  <c r="BP98" i="26464"/>
  <c r="BQ98" i="26464"/>
  <c r="BR98" i="26464"/>
  <c r="BS98" i="26464"/>
  <c r="BT98" i="26464"/>
  <c r="BU98" i="26464"/>
  <c r="BV98" i="26464"/>
  <c r="BW98" i="26464"/>
  <c r="BX98" i="26464"/>
  <c r="BY98" i="26464"/>
  <c r="BZ98" i="26464"/>
  <c r="CA98" i="26464"/>
  <c r="CB98" i="26464"/>
  <c r="CC98" i="26464"/>
  <c r="CD98" i="26464"/>
  <c r="CE98" i="26464"/>
  <c r="CF98" i="26464"/>
  <c r="CG98" i="26464"/>
  <c r="CH98" i="26464"/>
  <c r="CI98" i="26464"/>
  <c r="CJ98" i="26464"/>
  <c r="CK98" i="26464"/>
  <c r="CL98" i="26464"/>
  <c r="CM98" i="26464"/>
  <c r="CN98" i="26464"/>
  <c r="CO98" i="26464"/>
  <c r="CP98" i="26464"/>
  <c r="CQ98" i="26464"/>
  <c r="CR98" i="26464"/>
  <c r="CS98" i="26464"/>
  <c r="CT98" i="26464"/>
  <c r="CU98" i="26464"/>
  <c r="CV98" i="26464"/>
  <c r="CW98" i="26464"/>
  <c r="CX98" i="26464"/>
  <c r="CY98" i="26464"/>
  <c r="CZ98" i="26464"/>
  <c r="DA98" i="26464"/>
  <c r="DB98" i="26464"/>
  <c r="DC98" i="26464"/>
  <c r="DD98" i="26464"/>
  <c r="DE98" i="26464"/>
  <c r="DF98" i="26464"/>
  <c r="DG98" i="26464"/>
  <c r="DH98" i="26464"/>
  <c r="DI98" i="26464"/>
  <c r="DJ98" i="26464"/>
  <c r="DK98" i="26464"/>
  <c r="DL98" i="26464"/>
  <c r="DO98" i="26464"/>
  <c r="DP98" i="26464"/>
  <c r="DQ98" i="26464"/>
  <c r="DR98" i="26464"/>
  <c r="DS98" i="26464"/>
  <c r="DT98" i="26464"/>
  <c r="DU98" i="26464"/>
  <c r="DV98" i="26464"/>
  <c r="DW98" i="26464"/>
  <c r="DX98" i="26464"/>
  <c r="DY98" i="26464"/>
  <c r="DZ98" i="26464"/>
  <c r="EA98" i="26464"/>
  <c r="EB98" i="26464"/>
  <c r="EC98" i="26464"/>
  <c r="ED98" i="26464"/>
  <c r="EE98" i="26464"/>
  <c r="EJ98" i="26464"/>
  <c r="EK98" i="26464"/>
  <c r="EL98" i="26464"/>
  <c r="EM98" i="26464"/>
  <c r="EN98" i="26464"/>
  <c r="EO98" i="26464"/>
  <c r="EP98" i="26464"/>
  <c r="EQ98" i="26464"/>
  <c r="ER98" i="26464"/>
  <c r="ES98" i="26464"/>
  <c r="ET98" i="26464"/>
  <c r="EU98" i="26464"/>
  <c r="EV98" i="26464"/>
  <c r="EW98" i="26464"/>
  <c r="EX98" i="26464"/>
  <c r="EY98" i="26464"/>
  <c r="EZ98" i="26464"/>
  <c r="A99" i="26464"/>
  <c r="B99" i="26464"/>
  <c r="C99" i="26464"/>
  <c r="E99" i="26464"/>
  <c r="F99" i="26464"/>
  <c r="G99" i="26464"/>
  <c r="H99" i="26464"/>
  <c r="I99" i="26464"/>
  <c r="J99" i="26464"/>
  <c r="K99" i="26464"/>
  <c r="L99" i="26464"/>
  <c r="M99" i="26464"/>
  <c r="N99" i="26464"/>
  <c r="O99" i="26464"/>
  <c r="P99" i="26464"/>
  <c r="Q99" i="26464"/>
  <c r="R99" i="26464"/>
  <c r="S99" i="26464"/>
  <c r="T99" i="26464"/>
  <c r="U99" i="26464"/>
  <c r="V99" i="26464"/>
  <c r="W99" i="26464"/>
  <c r="X99" i="26464"/>
  <c r="Y99" i="26464"/>
  <c r="Z99" i="26464"/>
  <c r="AA99" i="26464"/>
  <c r="AB99" i="26464"/>
  <c r="AC99" i="26464"/>
  <c r="AD99" i="26464"/>
  <c r="AE99" i="26464"/>
  <c r="AF99" i="26464"/>
  <c r="AG99" i="26464"/>
  <c r="AH99" i="26464"/>
  <c r="AI99" i="26464"/>
  <c r="AJ99" i="26464"/>
  <c r="AK99" i="26464"/>
  <c r="AL99" i="26464"/>
  <c r="AM99" i="26464"/>
  <c r="AN99" i="26464"/>
  <c r="AO99" i="26464"/>
  <c r="AP99" i="26464"/>
  <c r="AQ99" i="26464"/>
  <c r="AR99" i="26464"/>
  <c r="AS99" i="26464"/>
  <c r="AT99" i="26464"/>
  <c r="AU99" i="26464"/>
  <c r="AV99" i="26464"/>
  <c r="AW99" i="26464"/>
  <c r="AX99" i="26464"/>
  <c r="AY99" i="26464"/>
  <c r="AZ99" i="26464"/>
  <c r="BA99" i="26464"/>
  <c r="BB99" i="26464"/>
  <c r="BC99" i="26464"/>
  <c r="BD99" i="26464"/>
  <c r="BE99" i="26464"/>
  <c r="BF99" i="26464"/>
  <c r="BG99" i="26464"/>
  <c r="BH99" i="26464"/>
  <c r="BI99" i="26464"/>
  <c r="BJ99" i="26464"/>
  <c r="BK99" i="26464"/>
  <c r="BL99" i="26464"/>
  <c r="BM99" i="26464"/>
  <c r="BN99" i="26464"/>
  <c r="BO99" i="26464"/>
  <c r="BP99" i="26464"/>
  <c r="BQ99" i="26464"/>
  <c r="BR99" i="26464"/>
  <c r="BS99" i="26464"/>
  <c r="BT99" i="26464"/>
  <c r="BU99" i="26464"/>
  <c r="BV99" i="26464"/>
  <c r="BW99" i="26464"/>
  <c r="BX99" i="26464"/>
  <c r="BY99" i="26464"/>
  <c r="BZ99" i="26464"/>
  <c r="CA99" i="26464"/>
  <c r="CB99" i="26464"/>
  <c r="CC99" i="26464"/>
  <c r="CD99" i="26464"/>
  <c r="CE99" i="26464"/>
  <c r="CF99" i="26464"/>
  <c r="CG99" i="26464"/>
  <c r="CH99" i="26464"/>
  <c r="CI99" i="26464"/>
  <c r="CJ99" i="26464"/>
  <c r="CK99" i="26464"/>
  <c r="CL99" i="26464"/>
  <c r="CM99" i="26464"/>
  <c r="CN99" i="26464"/>
  <c r="CO99" i="26464"/>
  <c r="CP99" i="26464"/>
  <c r="CQ99" i="26464"/>
  <c r="CR99" i="26464"/>
  <c r="CS99" i="26464"/>
  <c r="CT99" i="26464"/>
  <c r="CU99" i="26464"/>
  <c r="CV99" i="26464"/>
  <c r="CW99" i="26464"/>
  <c r="CX99" i="26464"/>
  <c r="CY99" i="26464"/>
  <c r="CZ99" i="26464"/>
  <c r="DA99" i="26464"/>
  <c r="DB99" i="26464"/>
  <c r="DC99" i="26464"/>
  <c r="DD99" i="26464"/>
  <c r="DE99" i="26464"/>
  <c r="DF99" i="26464"/>
  <c r="DG99" i="26464"/>
  <c r="DH99" i="26464"/>
  <c r="DI99" i="26464"/>
  <c r="DJ99" i="26464"/>
  <c r="DK99" i="26464"/>
  <c r="DL99" i="26464"/>
  <c r="DO99" i="26464"/>
  <c r="DP99" i="26464"/>
  <c r="DQ99" i="26464"/>
  <c r="DR99" i="26464"/>
  <c r="DS99" i="26464"/>
  <c r="DT99" i="26464"/>
  <c r="DU99" i="26464"/>
  <c r="DV99" i="26464"/>
  <c r="DW99" i="26464"/>
  <c r="DX99" i="26464"/>
  <c r="DY99" i="26464"/>
  <c r="DZ99" i="26464"/>
  <c r="EA99" i="26464"/>
  <c r="EB99" i="26464"/>
  <c r="EC99" i="26464"/>
  <c r="ED99" i="26464"/>
  <c r="EE99" i="26464"/>
  <c r="EJ99" i="26464"/>
  <c r="EK99" i="26464"/>
  <c r="EL99" i="26464"/>
  <c r="EM99" i="26464"/>
  <c r="EN99" i="26464"/>
  <c r="EO99" i="26464"/>
  <c r="EP99" i="26464"/>
  <c r="EQ99" i="26464"/>
  <c r="ER99" i="26464"/>
  <c r="ES99" i="26464"/>
  <c r="ET99" i="26464"/>
  <c r="EU99" i="26464"/>
  <c r="EV99" i="26464"/>
  <c r="EW99" i="26464"/>
  <c r="EX99" i="26464"/>
  <c r="EY99" i="26464"/>
  <c r="EZ99" i="26464"/>
  <c r="A100" i="26464"/>
  <c r="B100" i="26464"/>
  <c r="C100" i="26464"/>
  <c r="E100" i="26464"/>
  <c r="F100" i="26464"/>
  <c r="G100" i="26464"/>
  <c r="H100" i="26464"/>
  <c r="I100" i="26464"/>
  <c r="J100" i="26464"/>
  <c r="K100" i="26464"/>
  <c r="L100" i="26464"/>
  <c r="M100" i="26464"/>
  <c r="N100" i="26464"/>
  <c r="O100" i="26464"/>
  <c r="P100" i="26464"/>
  <c r="Q100" i="26464"/>
  <c r="R100" i="26464"/>
  <c r="S100" i="26464"/>
  <c r="T100" i="26464"/>
  <c r="U100" i="26464"/>
  <c r="V100" i="26464"/>
  <c r="W100" i="26464"/>
  <c r="X100" i="26464"/>
  <c r="Y100" i="26464"/>
  <c r="Z100" i="26464"/>
  <c r="AA100" i="26464"/>
  <c r="AB100" i="26464"/>
  <c r="AC100" i="26464"/>
  <c r="AD100" i="26464"/>
  <c r="AE100" i="26464"/>
  <c r="AF100" i="26464"/>
  <c r="AG100" i="26464"/>
  <c r="AH100" i="26464"/>
  <c r="AI100" i="26464"/>
  <c r="AJ100" i="26464"/>
  <c r="AK100" i="26464"/>
  <c r="AL100" i="26464"/>
  <c r="AM100" i="26464"/>
  <c r="AN100" i="26464"/>
  <c r="AO100" i="26464"/>
  <c r="AP100" i="26464"/>
  <c r="AQ100" i="26464"/>
  <c r="AR100" i="26464"/>
  <c r="AS100" i="26464"/>
  <c r="AT100" i="26464"/>
  <c r="AU100" i="26464"/>
  <c r="AV100" i="26464"/>
  <c r="AW100" i="26464"/>
  <c r="AX100" i="26464"/>
  <c r="AY100" i="26464"/>
  <c r="AZ100" i="26464"/>
  <c r="BA100" i="26464"/>
  <c r="BB100" i="26464"/>
  <c r="BC100" i="26464"/>
  <c r="BD100" i="26464"/>
  <c r="BE100" i="26464"/>
  <c r="BF100" i="26464"/>
  <c r="BG100" i="26464"/>
  <c r="BH100" i="26464"/>
  <c r="BI100" i="26464"/>
  <c r="BJ100" i="26464"/>
  <c r="BK100" i="26464"/>
  <c r="BL100" i="26464"/>
  <c r="BM100" i="26464"/>
  <c r="BN100" i="26464"/>
  <c r="BO100" i="26464"/>
  <c r="BP100" i="26464"/>
  <c r="BQ100" i="26464"/>
  <c r="BR100" i="26464"/>
  <c r="BS100" i="26464"/>
  <c r="BT100" i="26464"/>
  <c r="BU100" i="26464"/>
  <c r="BV100" i="26464"/>
  <c r="BW100" i="26464"/>
  <c r="BX100" i="26464"/>
  <c r="BY100" i="26464"/>
  <c r="BZ100" i="26464"/>
  <c r="CA100" i="26464"/>
  <c r="CB100" i="26464"/>
  <c r="CC100" i="26464"/>
  <c r="CD100" i="26464"/>
  <c r="CE100" i="26464"/>
  <c r="CF100" i="26464"/>
  <c r="CG100" i="26464"/>
  <c r="CH100" i="26464"/>
  <c r="CI100" i="26464"/>
  <c r="CJ100" i="26464"/>
  <c r="CK100" i="26464"/>
  <c r="CL100" i="26464"/>
  <c r="CM100" i="26464"/>
  <c r="CN100" i="26464"/>
  <c r="CO100" i="26464"/>
  <c r="CP100" i="26464"/>
  <c r="CQ100" i="26464"/>
  <c r="CR100" i="26464"/>
  <c r="CS100" i="26464"/>
  <c r="CT100" i="26464"/>
  <c r="CU100" i="26464"/>
  <c r="CV100" i="26464"/>
  <c r="CW100" i="26464"/>
  <c r="CX100" i="26464"/>
  <c r="CY100" i="26464"/>
  <c r="CZ100" i="26464"/>
  <c r="DA100" i="26464"/>
  <c r="DB100" i="26464"/>
  <c r="DC100" i="26464"/>
  <c r="DD100" i="26464"/>
  <c r="DE100" i="26464"/>
  <c r="DF100" i="26464"/>
  <c r="DG100" i="26464"/>
  <c r="DH100" i="26464"/>
  <c r="DI100" i="26464"/>
  <c r="DJ100" i="26464"/>
  <c r="DK100" i="26464"/>
  <c r="DL100" i="26464"/>
  <c r="DO100" i="26464"/>
  <c r="DP100" i="26464"/>
  <c r="DQ100" i="26464"/>
  <c r="DR100" i="26464"/>
  <c r="DS100" i="26464"/>
  <c r="DT100" i="26464"/>
  <c r="DU100" i="26464"/>
  <c r="DV100" i="26464"/>
  <c r="DW100" i="26464"/>
  <c r="DX100" i="26464"/>
  <c r="DY100" i="26464"/>
  <c r="DZ100" i="26464"/>
  <c r="EA100" i="26464"/>
  <c r="EB100" i="26464"/>
  <c r="EC100" i="26464"/>
  <c r="ED100" i="26464"/>
  <c r="EE100" i="26464"/>
  <c r="EJ100" i="26464"/>
  <c r="EK100" i="26464"/>
  <c r="EL100" i="26464"/>
  <c r="EM100" i="26464"/>
  <c r="EN100" i="26464"/>
  <c r="EO100" i="26464"/>
  <c r="EP100" i="26464"/>
  <c r="EQ100" i="26464"/>
  <c r="ER100" i="26464"/>
  <c r="ES100" i="26464"/>
  <c r="ET100" i="26464"/>
  <c r="EU100" i="26464"/>
  <c r="EV100" i="26464"/>
  <c r="EW100" i="26464"/>
  <c r="EX100" i="26464"/>
  <c r="EY100" i="26464"/>
  <c r="EZ100" i="26464"/>
  <c r="A101" i="26464"/>
  <c r="B101" i="26464"/>
  <c r="C101" i="26464"/>
  <c r="E101" i="26464"/>
  <c r="F101" i="26464"/>
  <c r="G101" i="26464"/>
  <c r="H101" i="26464"/>
  <c r="I101" i="26464"/>
  <c r="J101" i="26464"/>
  <c r="K101" i="26464"/>
  <c r="L101" i="26464"/>
  <c r="M101" i="26464"/>
  <c r="N101" i="26464"/>
  <c r="O101" i="26464"/>
  <c r="P101" i="26464"/>
  <c r="Q101" i="26464"/>
  <c r="R101" i="26464"/>
  <c r="S101" i="26464"/>
  <c r="T101" i="26464"/>
  <c r="U101" i="26464"/>
  <c r="V101" i="26464"/>
  <c r="W101" i="26464"/>
  <c r="X101" i="26464"/>
  <c r="Y101" i="26464"/>
  <c r="Z101" i="26464"/>
  <c r="AA101" i="26464"/>
  <c r="AB101" i="26464"/>
  <c r="AC101" i="26464"/>
  <c r="AD101" i="26464"/>
  <c r="AE101" i="26464"/>
  <c r="AF101" i="26464"/>
  <c r="AG101" i="26464"/>
  <c r="AH101" i="26464"/>
  <c r="AI101" i="26464"/>
  <c r="AJ101" i="26464"/>
  <c r="AK101" i="26464"/>
  <c r="AL101" i="26464"/>
  <c r="AM101" i="26464"/>
  <c r="AN101" i="26464"/>
  <c r="AO101" i="26464"/>
  <c r="AP101" i="26464"/>
  <c r="AQ101" i="26464"/>
  <c r="AR101" i="26464"/>
  <c r="AS101" i="26464"/>
  <c r="AT101" i="26464"/>
  <c r="AU101" i="26464"/>
  <c r="AV101" i="26464"/>
  <c r="AW101" i="26464"/>
  <c r="AX101" i="26464"/>
  <c r="AY101" i="26464"/>
  <c r="AZ101" i="26464"/>
  <c r="BA101" i="26464"/>
  <c r="BB101" i="26464"/>
  <c r="BC101" i="26464"/>
  <c r="BD101" i="26464"/>
  <c r="BE101" i="26464"/>
  <c r="BF101" i="26464"/>
  <c r="BG101" i="26464"/>
  <c r="BH101" i="26464"/>
  <c r="BI101" i="26464"/>
  <c r="BJ101" i="26464"/>
  <c r="BK101" i="26464"/>
  <c r="BL101" i="26464"/>
  <c r="BM101" i="26464"/>
  <c r="BN101" i="26464"/>
  <c r="BO101" i="26464"/>
  <c r="BP101" i="26464"/>
  <c r="BQ101" i="26464"/>
  <c r="BR101" i="26464"/>
  <c r="BS101" i="26464"/>
  <c r="BT101" i="26464"/>
  <c r="BU101" i="26464"/>
  <c r="BV101" i="26464"/>
  <c r="BW101" i="26464"/>
  <c r="BX101" i="26464"/>
  <c r="BY101" i="26464"/>
  <c r="BZ101" i="26464"/>
  <c r="CA101" i="26464"/>
  <c r="CB101" i="26464"/>
  <c r="CC101" i="26464"/>
  <c r="CD101" i="26464"/>
  <c r="CE101" i="26464"/>
  <c r="CF101" i="26464"/>
  <c r="CG101" i="26464"/>
  <c r="CH101" i="26464"/>
  <c r="CI101" i="26464"/>
  <c r="CJ101" i="26464"/>
  <c r="CK101" i="26464"/>
  <c r="CL101" i="26464"/>
  <c r="CM101" i="26464"/>
  <c r="CN101" i="26464"/>
  <c r="CO101" i="26464"/>
  <c r="CP101" i="26464"/>
  <c r="CQ101" i="26464"/>
  <c r="CR101" i="26464"/>
  <c r="CS101" i="26464"/>
  <c r="CT101" i="26464"/>
  <c r="CU101" i="26464"/>
  <c r="CV101" i="26464"/>
  <c r="CW101" i="26464"/>
  <c r="CX101" i="26464"/>
  <c r="CY101" i="26464"/>
  <c r="CZ101" i="26464"/>
  <c r="DA101" i="26464"/>
  <c r="DB101" i="26464"/>
  <c r="DC101" i="26464"/>
  <c r="DD101" i="26464"/>
  <c r="DE101" i="26464"/>
  <c r="DF101" i="26464"/>
  <c r="DG101" i="26464"/>
  <c r="DH101" i="26464"/>
  <c r="DI101" i="26464"/>
  <c r="DJ101" i="26464"/>
  <c r="DK101" i="26464"/>
  <c r="DL101" i="26464"/>
  <c r="DO101" i="26464"/>
  <c r="DP101" i="26464"/>
  <c r="DQ101" i="26464"/>
  <c r="DR101" i="26464"/>
  <c r="DS101" i="26464"/>
  <c r="DT101" i="26464"/>
  <c r="DU101" i="26464"/>
  <c r="DV101" i="26464"/>
  <c r="DW101" i="26464"/>
  <c r="DX101" i="26464"/>
  <c r="DY101" i="26464"/>
  <c r="DZ101" i="26464"/>
  <c r="EA101" i="26464"/>
  <c r="EB101" i="26464"/>
  <c r="EC101" i="26464"/>
  <c r="ED101" i="26464"/>
  <c r="EE101" i="26464"/>
  <c r="EJ101" i="26464"/>
  <c r="EK101" i="26464"/>
  <c r="EL101" i="26464"/>
  <c r="EM101" i="26464"/>
  <c r="EN101" i="26464"/>
  <c r="EO101" i="26464"/>
  <c r="EP101" i="26464"/>
  <c r="EQ101" i="26464"/>
  <c r="ER101" i="26464"/>
  <c r="ES101" i="26464"/>
  <c r="ET101" i="26464"/>
  <c r="EU101" i="26464"/>
  <c r="EV101" i="26464"/>
  <c r="EW101" i="26464"/>
  <c r="EX101" i="26464"/>
  <c r="EY101" i="26464"/>
  <c r="EZ101" i="26464"/>
  <c r="A102" i="26464"/>
  <c r="B102" i="26464"/>
  <c r="C102" i="26464"/>
  <c r="E102" i="26464"/>
  <c r="F102" i="26464"/>
  <c r="G102" i="26464"/>
  <c r="H102" i="26464"/>
  <c r="I102" i="26464"/>
  <c r="J102" i="26464"/>
  <c r="K102" i="26464"/>
  <c r="L102" i="26464"/>
  <c r="M102" i="26464"/>
  <c r="N102" i="26464"/>
  <c r="O102" i="26464"/>
  <c r="P102" i="26464"/>
  <c r="Q102" i="26464"/>
  <c r="R102" i="26464"/>
  <c r="S102" i="26464"/>
  <c r="T102" i="26464"/>
  <c r="U102" i="26464"/>
  <c r="V102" i="26464"/>
  <c r="W102" i="26464"/>
  <c r="X102" i="26464"/>
  <c r="Y102" i="26464"/>
  <c r="Z102" i="26464"/>
  <c r="AA102" i="26464"/>
  <c r="AB102" i="26464"/>
  <c r="AC102" i="26464"/>
  <c r="AD102" i="26464"/>
  <c r="AE102" i="26464"/>
  <c r="AF102" i="26464"/>
  <c r="AG102" i="26464"/>
  <c r="AH102" i="26464"/>
  <c r="AI102" i="26464"/>
  <c r="AJ102" i="26464"/>
  <c r="AK102" i="26464"/>
  <c r="AL102" i="26464"/>
  <c r="AM102" i="26464"/>
  <c r="AN102" i="26464"/>
  <c r="AO102" i="26464"/>
  <c r="AP102" i="26464"/>
  <c r="AQ102" i="26464"/>
  <c r="AR102" i="26464"/>
  <c r="AS102" i="26464"/>
  <c r="AT102" i="26464"/>
  <c r="AU102" i="26464"/>
  <c r="AV102" i="26464"/>
  <c r="AW102" i="26464"/>
  <c r="AX102" i="26464"/>
  <c r="AY102" i="26464"/>
  <c r="AZ102" i="26464"/>
  <c r="BA102" i="26464"/>
  <c r="BB102" i="26464"/>
  <c r="BC102" i="26464"/>
  <c r="BD102" i="26464"/>
  <c r="BE102" i="26464"/>
  <c r="BF102" i="26464"/>
  <c r="BG102" i="26464"/>
  <c r="BH102" i="26464"/>
  <c r="BI102" i="26464"/>
  <c r="BJ102" i="26464"/>
  <c r="BK102" i="26464"/>
  <c r="BL102" i="26464"/>
  <c r="BM102" i="26464"/>
  <c r="BN102" i="26464"/>
  <c r="BO102" i="26464"/>
  <c r="BP102" i="26464"/>
  <c r="BQ102" i="26464"/>
  <c r="BR102" i="26464"/>
  <c r="BS102" i="26464"/>
  <c r="BT102" i="26464"/>
  <c r="BU102" i="26464"/>
  <c r="BV102" i="26464"/>
  <c r="BW102" i="26464"/>
  <c r="BX102" i="26464"/>
  <c r="BY102" i="26464"/>
  <c r="BZ102" i="26464"/>
  <c r="CA102" i="26464"/>
  <c r="CB102" i="26464"/>
  <c r="CC102" i="26464"/>
  <c r="CD102" i="26464"/>
  <c r="CE102" i="26464"/>
  <c r="CF102" i="26464"/>
  <c r="CG102" i="26464"/>
  <c r="CH102" i="26464"/>
  <c r="CI102" i="26464"/>
  <c r="CJ102" i="26464"/>
  <c r="CK102" i="26464"/>
  <c r="CL102" i="26464"/>
  <c r="CM102" i="26464"/>
  <c r="CN102" i="26464"/>
  <c r="CO102" i="26464"/>
  <c r="CP102" i="26464"/>
  <c r="CQ102" i="26464"/>
  <c r="CR102" i="26464"/>
  <c r="CS102" i="26464"/>
  <c r="CT102" i="26464"/>
  <c r="CU102" i="26464"/>
  <c r="CV102" i="26464"/>
  <c r="CW102" i="26464"/>
  <c r="CX102" i="26464"/>
  <c r="CY102" i="26464"/>
  <c r="CZ102" i="26464"/>
  <c r="DA102" i="26464"/>
  <c r="DB102" i="26464"/>
  <c r="DC102" i="26464"/>
  <c r="DD102" i="26464"/>
  <c r="DE102" i="26464"/>
  <c r="DF102" i="26464"/>
  <c r="DG102" i="26464"/>
  <c r="DH102" i="26464"/>
  <c r="DI102" i="26464"/>
  <c r="DJ102" i="26464"/>
  <c r="DK102" i="26464"/>
  <c r="DL102" i="26464"/>
  <c r="DO102" i="26464"/>
  <c r="DP102" i="26464"/>
  <c r="DQ102" i="26464"/>
  <c r="DR102" i="26464"/>
  <c r="DS102" i="26464"/>
  <c r="DT102" i="26464"/>
  <c r="DU102" i="26464"/>
  <c r="DV102" i="26464"/>
  <c r="DW102" i="26464"/>
  <c r="DX102" i="26464"/>
  <c r="DY102" i="26464"/>
  <c r="DZ102" i="26464"/>
  <c r="EA102" i="26464"/>
  <c r="EB102" i="26464"/>
  <c r="EC102" i="26464"/>
  <c r="ED102" i="26464"/>
  <c r="EE102" i="26464"/>
  <c r="EJ102" i="26464"/>
  <c r="EK102" i="26464"/>
  <c r="EL102" i="26464"/>
  <c r="EM102" i="26464"/>
  <c r="EN102" i="26464"/>
  <c r="EO102" i="26464"/>
  <c r="EP102" i="26464"/>
  <c r="EQ102" i="26464"/>
  <c r="ER102" i="26464"/>
  <c r="ES102" i="26464"/>
  <c r="ET102" i="26464"/>
  <c r="EU102" i="26464"/>
  <c r="EV102" i="26464"/>
  <c r="EW102" i="26464"/>
  <c r="EX102" i="26464"/>
  <c r="EY102" i="26464"/>
  <c r="EZ102" i="26464"/>
  <c r="A103" i="26464"/>
  <c r="B103" i="26464"/>
  <c r="C103" i="26464"/>
  <c r="E103" i="26464"/>
  <c r="F103" i="26464"/>
  <c r="G103" i="26464"/>
  <c r="H103" i="26464"/>
  <c r="I103" i="26464"/>
  <c r="J103" i="26464"/>
  <c r="K103" i="26464"/>
  <c r="L103" i="26464"/>
  <c r="M103" i="26464"/>
  <c r="N103" i="26464"/>
  <c r="O103" i="26464"/>
  <c r="P103" i="26464"/>
  <c r="Q103" i="26464"/>
  <c r="R103" i="26464"/>
  <c r="S103" i="26464"/>
  <c r="T103" i="26464"/>
  <c r="U103" i="26464"/>
  <c r="V103" i="26464"/>
  <c r="W103" i="26464"/>
  <c r="X103" i="26464"/>
  <c r="Y103" i="26464"/>
  <c r="Z103" i="26464"/>
  <c r="AA103" i="26464"/>
  <c r="AB103" i="26464"/>
  <c r="AC103" i="26464"/>
  <c r="AD103" i="26464"/>
  <c r="AE103" i="26464"/>
  <c r="AF103" i="26464"/>
  <c r="AG103" i="26464"/>
  <c r="AH103" i="26464"/>
  <c r="AI103" i="26464"/>
  <c r="AJ103" i="26464"/>
  <c r="AK103" i="26464"/>
  <c r="AL103" i="26464"/>
  <c r="AM103" i="26464"/>
  <c r="AN103" i="26464"/>
  <c r="AO103" i="26464"/>
  <c r="AP103" i="26464"/>
  <c r="AQ103" i="26464"/>
  <c r="AR103" i="26464"/>
  <c r="AS103" i="26464"/>
  <c r="AT103" i="26464"/>
  <c r="AU103" i="26464"/>
  <c r="AV103" i="26464"/>
  <c r="AW103" i="26464"/>
  <c r="AX103" i="26464"/>
  <c r="AY103" i="26464"/>
  <c r="AZ103" i="26464"/>
  <c r="BA103" i="26464"/>
  <c r="BB103" i="26464"/>
  <c r="BC103" i="26464"/>
  <c r="BD103" i="26464"/>
  <c r="BE103" i="26464"/>
  <c r="BF103" i="26464"/>
  <c r="BG103" i="26464"/>
  <c r="BH103" i="26464"/>
  <c r="BI103" i="26464"/>
  <c r="BJ103" i="26464"/>
  <c r="BK103" i="26464"/>
  <c r="BL103" i="26464"/>
  <c r="BM103" i="26464"/>
  <c r="BN103" i="26464"/>
  <c r="BO103" i="26464"/>
  <c r="BP103" i="26464"/>
  <c r="BQ103" i="26464"/>
  <c r="BR103" i="26464"/>
  <c r="BS103" i="26464"/>
  <c r="BT103" i="26464"/>
  <c r="BU103" i="26464"/>
  <c r="BV103" i="26464"/>
  <c r="BW103" i="26464"/>
  <c r="BX103" i="26464"/>
  <c r="BY103" i="26464"/>
  <c r="BZ103" i="26464"/>
  <c r="CA103" i="26464"/>
  <c r="CB103" i="26464"/>
  <c r="CC103" i="26464"/>
  <c r="CD103" i="26464"/>
  <c r="CE103" i="26464"/>
  <c r="CF103" i="26464"/>
  <c r="CG103" i="26464"/>
  <c r="CH103" i="26464"/>
  <c r="CI103" i="26464"/>
  <c r="CJ103" i="26464"/>
  <c r="CK103" i="26464"/>
  <c r="CL103" i="26464"/>
  <c r="CM103" i="26464"/>
  <c r="CN103" i="26464"/>
  <c r="CO103" i="26464"/>
  <c r="CP103" i="26464"/>
  <c r="CQ103" i="26464"/>
  <c r="CR103" i="26464"/>
  <c r="CS103" i="26464"/>
  <c r="CT103" i="26464"/>
  <c r="CU103" i="26464"/>
  <c r="CV103" i="26464"/>
  <c r="CW103" i="26464"/>
  <c r="CX103" i="26464"/>
  <c r="CY103" i="26464"/>
  <c r="CZ103" i="26464"/>
  <c r="DA103" i="26464"/>
  <c r="DB103" i="26464"/>
  <c r="DC103" i="26464"/>
  <c r="DD103" i="26464"/>
  <c r="DE103" i="26464"/>
  <c r="DF103" i="26464"/>
  <c r="DG103" i="26464"/>
  <c r="DH103" i="26464"/>
  <c r="DI103" i="26464"/>
  <c r="DJ103" i="26464"/>
  <c r="DK103" i="26464"/>
  <c r="DL103" i="26464"/>
  <c r="DO103" i="26464"/>
  <c r="DP103" i="26464"/>
  <c r="DQ103" i="26464"/>
  <c r="DR103" i="26464"/>
  <c r="DS103" i="26464"/>
  <c r="DT103" i="26464"/>
  <c r="DU103" i="26464"/>
  <c r="DV103" i="26464"/>
  <c r="DW103" i="26464"/>
  <c r="DX103" i="26464"/>
  <c r="DY103" i="26464"/>
  <c r="DZ103" i="26464"/>
  <c r="EA103" i="26464"/>
  <c r="EB103" i="26464"/>
  <c r="EC103" i="26464"/>
  <c r="ED103" i="26464"/>
  <c r="EE103" i="26464"/>
  <c r="EJ103" i="26464"/>
  <c r="EK103" i="26464"/>
  <c r="EL103" i="26464"/>
  <c r="EM103" i="26464"/>
  <c r="EN103" i="26464"/>
  <c r="EO103" i="26464"/>
  <c r="EP103" i="26464"/>
  <c r="EQ103" i="26464"/>
  <c r="ER103" i="26464"/>
  <c r="ES103" i="26464"/>
  <c r="ET103" i="26464"/>
  <c r="EU103" i="26464"/>
  <c r="EV103" i="26464"/>
  <c r="EW103" i="26464"/>
  <c r="EX103" i="26464"/>
  <c r="EY103" i="26464"/>
  <c r="EZ103" i="26464"/>
  <c r="A104" i="26464"/>
  <c r="B104" i="26464"/>
  <c r="C104" i="26464"/>
  <c r="E104" i="26464"/>
  <c r="F104" i="26464"/>
  <c r="G104" i="26464"/>
  <c r="H104" i="26464"/>
  <c r="I104" i="26464"/>
  <c r="J104" i="26464"/>
  <c r="K104" i="26464"/>
  <c r="L104" i="26464"/>
  <c r="M104" i="26464"/>
  <c r="N104" i="26464"/>
  <c r="O104" i="26464"/>
  <c r="P104" i="26464"/>
  <c r="Q104" i="26464"/>
  <c r="R104" i="26464"/>
  <c r="S104" i="26464"/>
  <c r="T104" i="26464"/>
  <c r="U104" i="26464"/>
  <c r="V104" i="26464"/>
  <c r="W104" i="26464"/>
  <c r="X104" i="26464"/>
  <c r="Y104" i="26464"/>
  <c r="Z104" i="26464"/>
  <c r="AA104" i="26464"/>
  <c r="AB104" i="26464"/>
  <c r="AC104" i="26464"/>
  <c r="AD104" i="26464"/>
  <c r="AE104" i="26464"/>
  <c r="AF104" i="26464"/>
  <c r="AG104" i="26464"/>
  <c r="AH104" i="26464"/>
  <c r="AI104" i="26464"/>
  <c r="AJ104" i="26464"/>
  <c r="AK104" i="26464"/>
  <c r="AL104" i="26464"/>
  <c r="AM104" i="26464"/>
  <c r="AN104" i="26464"/>
  <c r="AO104" i="26464"/>
  <c r="AP104" i="26464"/>
  <c r="AQ104" i="26464"/>
  <c r="AR104" i="26464"/>
  <c r="AS104" i="26464"/>
  <c r="AT104" i="26464"/>
  <c r="AU104" i="26464"/>
  <c r="AV104" i="26464"/>
  <c r="AW104" i="26464"/>
  <c r="AX104" i="26464"/>
  <c r="AY104" i="26464"/>
  <c r="AZ104" i="26464"/>
  <c r="BA104" i="26464"/>
  <c r="BB104" i="26464"/>
  <c r="BC104" i="26464"/>
  <c r="BD104" i="26464"/>
  <c r="BE104" i="26464"/>
  <c r="BF104" i="26464"/>
  <c r="BG104" i="26464"/>
  <c r="BH104" i="26464"/>
  <c r="BI104" i="26464"/>
  <c r="BJ104" i="26464"/>
  <c r="BK104" i="26464"/>
  <c r="BL104" i="26464"/>
  <c r="BM104" i="26464"/>
  <c r="BN104" i="26464"/>
  <c r="BO104" i="26464"/>
  <c r="BP104" i="26464"/>
  <c r="BQ104" i="26464"/>
  <c r="BR104" i="26464"/>
  <c r="BS104" i="26464"/>
  <c r="BT104" i="26464"/>
  <c r="BU104" i="26464"/>
  <c r="BV104" i="26464"/>
  <c r="BW104" i="26464"/>
  <c r="BX104" i="26464"/>
  <c r="BY104" i="26464"/>
  <c r="BZ104" i="26464"/>
  <c r="CA104" i="26464"/>
  <c r="CB104" i="26464"/>
  <c r="CC104" i="26464"/>
  <c r="CD104" i="26464"/>
  <c r="CE104" i="26464"/>
  <c r="CF104" i="26464"/>
  <c r="CG104" i="26464"/>
  <c r="CH104" i="26464"/>
  <c r="CI104" i="26464"/>
  <c r="CJ104" i="26464"/>
  <c r="CK104" i="26464"/>
  <c r="CL104" i="26464"/>
  <c r="CM104" i="26464"/>
  <c r="CN104" i="26464"/>
  <c r="CO104" i="26464"/>
  <c r="CP104" i="26464"/>
  <c r="CQ104" i="26464"/>
  <c r="CR104" i="26464"/>
  <c r="CS104" i="26464"/>
  <c r="CT104" i="26464"/>
  <c r="CU104" i="26464"/>
  <c r="CV104" i="26464"/>
  <c r="CW104" i="26464"/>
  <c r="CX104" i="26464"/>
  <c r="CY104" i="26464"/>
  <c r="CZ104" i="26464"/>
  <c r="DA104" i="26464"/>
  <c r="DB104" i="26464"/>
  <c r="DC104" i="26464"/>
  <c r="DD104" i="26464"/>
  <c r="DE104" i="26464"/>
  <c r="DF104" i="26464"/>
  <c r="DG104" i="26464"/>
  <c r="DH104" i="26464"/>
  <c r="DI104" i="26464"/>
  <c r="DJ104" i="26464"/>
  <c r="DK104" i="26464"/>
  <c r="DL104" i="26464"/>
  <c r="DO104" i="26464"/>
  <c r="DP104" i="26464"/>
  <c r="DQ104" i="26464"/>
  <c r="DR104" i="26464"/>
  <c r="DS104" i="26464"/>
  <c r="DT104" i="26464"/>
  <c r="DU104" i="26464"/>
  <c r="DV104" i="26464"/>
  <c r="DW104" i="26464"/>
  <c r="DX104" i="26464"/>
  <c r="DY104" i="26464"/>
  <c r="DZ104" i="26464"/>
  <c r="EA104" i="26464"/>
  <c r="EB104" i="26464"/>
  <c r="EC104" i="26464"/>
  <c r="ED104" i="26464"/>
  <c r="EE104" i="26464"/>
  <c r="EJ104" i="26464"/>
  <c r="EK104" i="26464"/>
  <c r="EL104" i="26464"/>
  <c r="EM104" i="26464"/>
  <c r="EN104" i="26464"/>
  <c r="EO104" i="26464"/>
  <c r="EP104" i="26464"/>
  <c r="EQ104" i="26464"/>
  <c r="ER104" i="26464"/>
  <c r="ES104" i="26464"/>
  <c r="ET104" i="26464"/>
  <c r="EU104" i="26464"/>
  <c r="EV104" i="26464"/>
  <c r="EW104" i="26464"/>
  <c r="EX104" i="26464"/>
  <c r="EY104" i="26464"/>
  <c r="EZ104" i="26464"/>
  <c r="A105" i="26464"/>
  <c r="B105" i="26464"/>
  <c r="C105" i="26464"/>
  <c r="E105" i="26464"/>
  <c r="F105" i="26464"/>
  <c r="G105" i="26464"/>
  <c r="H105" i="26464"/>
  <c r="I105" i="26464"/>
  <c r="J105" i="26464"/>
  <c r="K105" i="26464"/>
  <c r="L105" i="26464"/>
  <c r="M105" i="26464"/>
  <c r="N105" i="26464"/>
  <c r="O105" i="26464"/>
  <c r="P105" i="26464"/>
  <c r="Q105" i="26464"/>
  <c r="R105" i="26464"/>
  <c r="S105" i="26464"/>
  <c r="T105" i="26464"/>
  <c r="U105" i="26464"/>
  <c r="V105" i="26464"/>
  <c r="W105" i="26464"/>
  <c r="X105" i="26464"/>
  <c r="Y105" i="26464"/>
  <c r="Z105" i="26464"/>
  <c r="AA105" i="26464"/>
  <c r="AB105" i="26464"/>
  <c r="AC105" i="26464"/>
  <c r="AD105" i="26464"/>
  <c r="AE105" i="26464"/>
  <c r="AF105" i="26464"/>
  <c r="AG105" i="26464"/>
  <c r="AH105" i="26464"/>
  <c r="AI105" i="26464"/>
  <c r="AJ105" i="26464"/>
  <c r="AK105" i="26464"/>
  <c r="AL105" i="26464"/>
  <c r="AM105" i="26464"/>
  <c r="AN105" i="26464"/>
  <c r="AO105" i="26464"/>
  <c r="AP105" i="26464"/>
  <c r="AQ105" i="26464"/>
  <c r="AR105" i="26464"/>
  <c r="AS105" i="26464"/>
  <c r="AT105" i="26464"/>
  <c r="AU105" i="26464"/>
  <c r="AV105" i="26464"/>
  <c r="AW105" i="26464"/>
  <c r="AX105" i="26464"/>
  <c r="AY105" i="26464"/>
  <c r="AZ105" i="26464"/>
  <c r="BA105" i="26464"/>
  <c r="BB105" i="26464"/>
  <c r="BC105" i="26464"/>
  <c r="BD105" i="26464"/>
  <c r="BE105" i="26464"/>
  <c r="BF105" i="26464"/>
  <c r="BG105" i="26464"/>
  <c r="BH105" i="26464"/>
  <c r="BI105" i="26464"/>
  <c r="BJ105" i="26464"/>
  <c r="BK105" i="26464"/>
  <c r="BL105" i="26464"/>
  <c r="BM105" i="26464"/>
  <c r="BN105" i="26464"/>
  <c r="BO105" i="26464"/>
  <c r="BP105" i="26464"/>
  <c r="BQ105" i="26464"/>
  <c r="BR105" i="26464"/>
  <c r="BS105" i="26464"/>
  <c r="BT105" i="26464"/>
  <c r="BU105" i="26464"/>
  <c r="BV105" i="26464"/>
  <c r="BW105" i="26464"/>
  <c r="BX105" i="26464"/>
  <c r="BY105" i="26464"/>
  <c r="BZ105" i="26464"/>
  <c r="CA105" i="26464"/>
  <c r="CB105" i="26464"/>
  <c r="CC105" i="26464"/>
  <c r="CD105" i="26464"/>
  <c r="CE105" i="26464"/>
  <c r="CF105" i="26464"/>
  <c r="CG105" i="26464"/>
  <c r="CH105" i="26464"/>
  <c r="CI105" i="26464"/>
  <c r="CJ105" i="26464"/>
  <c r="CK105" i="26464"/>
  <c r="CL105" i="26464"/>
  <c r="CM105" i="26464"/>
  <c r="CN105" i="26464"/>
  <c r="CO105" i="26464"/>
  <c r="CP105" i="26464"/>
  <c r="CQ105" i="26464"/>
  <c r="CR105" i="26464"/>
  <c r="CS105" i="26464"/>
  <c r="CT105" i="26464"/>
  <c r="CU105" i="26464"/>
  <c r="CV105" i="26464"/>
  <c r="CW105" i="26464"/>
  <c r="CX105" i="26464"/>
  <c r="CY105" i="26464"/>
  <c r="CZ105" i="26464"/>
  <c r="DA105" i="26464"/>
  <c r="DB105" i="26464"/>
  <c r="DC105" i="26464"/>
  <c r="DD105" i="26464"/>
  <c r="DE105" i="26464"/>
  <c r="DF105" i="26464"/>
  <c r="DG105" i="26464"/>
  <c r="DH105" i="26464"/>
  <c r="DI105" i="26464"/>
  <c r="DJ105" i="26464"/>
  <c r="DK105" i="26464"/>
  <c r="DL105" i="26464"/>
  <c r="DO105" i="26464"/>
  <c r="DP105" i="26464"/>
  <c r="DQ105" i="26464"/>
  <c r="DR105" i="26464"/>
  <c r="DS105" i="26464"/>
  <c r="DT105" i="26464"/>
  <c r="DU105" i="26464"/>
  <c r="DV105" i="26464"/>
  <c r="DW105" i="26464"/>
  <c r="DX105" i="26464"/>
  <c r="DY105" i="26464"/>
  <c r="DZ105" i="26464"/>
  <c r="EA105" i="26464"/>
  <c r="EB105" i="26464"/>
  <c r="EC105" i="26464"/>
  <c r="ED105" i="26464"/>
  <c r="EE105" i="26464"/>
  <c r="EJ105" i="26464"/>
  <c r="EK105" i="26464"/>
  <c r="EL105" i="26464"/>
  <c r="EM105" i="26464"/>
  <c r="EN105" i="26464"/>
  <c r="EO105" i="26464"/>
  <c r="EP105" i="26464"/>
  <c r="EQ105" i="26464"/>
  <c r="ER105" i="26464"/>
  <c r="ES105" i="26464"/>
  <c r="ET105" i="26464"/>
  <c r="EU105" i="26464"/>
  <c r="EV105" i="26464"/>
  <c r="EW105" i="26464"/>
  <c r="EX105" i="26464"/>
  <c r="EY105" i="26464"/>
  <c r="EZ105" i="26464"/>
  <c r="A106" i="26464"/>
  <c r="B106" i="26464"/>
  <c r="C106" i="26464"/>
  <c r="E106" i="26464"/>
  <c r="F106" i="26464"/>
  <c r="G106" i="26464"/>
  <c r="H106" i="26464"/>
  <c r="I106" i="26464"/>
  <c r="J106" i="26464"/>
  <c r="K106" i="26464"/>
  <c r="L106" i="26464"/>
  <c r="M106" i="26464"/>
  <c r="N106" i="26464"/>
  <c r="O106" i="26464"/>
  <c r="P106" i="26464"/>
  <c r="Q106" i="26464"/>
  <c r="R106" i="26464"/>
  <c r="S106" i="26464"/>
  <c r="T106" i="26464"/>
  <c r="U106" i="26464"/>
  <c r="V106" i="26464"/>
  <c r="W106" i="26464"/>
  <c r="X106" i="26464"/>
  <c r="Y106" i="26464"/>
  <c r="Z106" i="26464"/>
  <c r="AA106" i="26464"/>
  <c r="AB106" i="26464"/>
  <c r="AC106" i="26464"/>
  <c r="AD106" i="26464"/>
  <c r="AE106" i="26464"/>
  <c r="AF106" i="26464"/>
  <c r="AG106" i="26464"/>
  <c r="AH106" i="26464"/>
  <c r="AI106" i="26464"/>
  <c r="AJ106" i="26464"/>
  <c r="AK106" i="26464"/>
  <c r="AL106" i="26464"/>
  <c r="AM106" i="26464"/>
  <c r="AN106" i="26464"/>
  <c r="AO106" i="26464"/>
  <c r="AP106" i="26464"/>
  <c r="AQ106" i="26464"/>
  <c r="AR106" i="26464"/>
  <c r="AS106" i="26464"/>
  <c r="AT106" i="26464"/>
  <c r="AU106" i="26464"/>
  <c r="AV106" i="26464"/>
  <c r="AW106" i="26464"/>
  <c r="AX106" i="26464"/>
  <c r="AY106" i="26464"/>
  <c r="AZ106" i="26464"/>
  <c r="BA106" i="26464"/>
  <c r="BB106" i="26464"/>
  <c r="BC106" i="26464"/>
  <c r="BD106" i="26464"/>
  <c r="BE106" i="26464"/>
  <c r="BF106" i="26464"/>
  <c r="BG106" i="26464"/>
  <c r="BH106" i="26464"/>
  <c r="BI106" i="26464"/>
  <c r="BJ106" i="26464"/>
  <c r="BK106" i="26464"/>
  <c r="BL106" i="26464"/>
  <c r="BM106" i="26464"/>
  <c r="BN106" i="26464"/>
  <c r="BO106" i="26464"/>
  <c r="BP106" i="26464"/>
  <c r="BQ106" i="26464"/>
  <c r="BR106" i="26464"/>
  <c r="BS106" i="26464"/>
  <c r="BT106" i="26464"/>
  <c r="BU106" i="26464"/>
  <c r="BV106" i="26464"/>
  <c r="BW106" i="26464"/>
  <c r="BX106" i="26464"/>
  <c r="BY106" i="26464"/>
  <c r="BZ106" i="26464"/>
  <c r="CA106" i="26464"/>
  <c r="CB106" i="26464"/>
  <c r="CC106" i="26464"/>
  <c r="CD106" i="26464"/>
  <c r="CE106" i="26464"/>
  <c r="CF106" i="26464"/>
  <c r="CG106" i="26464"/>
  <c r="CH106" i="26464"/>
  <c r="CI106" i="26464"/>
  <c r="CJ106" i="26464"/>
  <c r="CK106" i="26464"/>
  <c r="CL106" i="26464"/>
  <c r="CM106" i="26464"/>
  <c r="CN106" i="26464"/>
  <c r="CO106" i="26464"/>
  <c r="CP106" i="26464"/>
  <c r="CQ106" i="26464"/>
  <c r="CR106" i="26464"/>
  <c r="CS106" i="26464"/>
  <c r="CT106" i="26464"/>
  <c r="CU106" i="26464"/>
  <c r="CV106" i="26464"/>
  <c r="CW106" i="26464"/>
  <c r="CX106" i="26464"/>
  <c r="CY106" i="26464"/>
  <c r="CZ106" i="26464"/>
  <c r="DA106" i="26464"/>
  <c r="DB106" i="26464"/>
  <c r="DC106" i="26464"/>
  <c r="DD106" i="26464"/>
  <c r="DE106" i="26464"/>
  <c r="DF106" i="26464"/>
  <c r="DG106" i="26464"/>
  <c r="DH106" i="26464"/>
  <c r="DI106" i="26464"/>
  <c r="DJ106" i="26464"/>
  <c r="DK106" i="26464"/>
  <c r="DL106" i="26464"/>
  <c r="DO106" i="26464"/>
  <c r="DP106" i="26464"/>
  <c r="DQ106" i="26464"/>
  <c r="DR106" i="26464"/>
  <c r="DS106" i="26464"/>
  <c r="DT106" i="26464"/>
  <c r="DU106" i="26464"/>
  <c r="DV106" i="26464"/>
  <c r="DW106" i="26464"/>
  <c r="DX106" i="26464"/>
  <c r="DY106" i="26464"/>
  <c r="DZ106" i="26464"/>
  <c r="EA106" i="26464"/>
  <c r="EB106" i="26464"/>
  <c r="EC106" i="26464"/>
  <c r="ED106" i="26464"/>
  <c r="EE106" i="26464"/>
  <c r="EJ106" i="26464"/>
  <c r="EK106" i="26464"/>
  <c r="EL106" i="26464"/>
  <c r="EM106" i="26464"/>
  <c r="EN106" i="26464"/>
  <c r="EO106" i="26464"/>
  <c r="EP106" i="26464"/>
  <c r="EQ106" i="26464"/>
  <c r="ER106" i="26464"/>
  <c r="ES106" i="26464"/>
  <c r="ET106" i="26464"/>
  <c r="EU106" i="26464"/>
  <c r="EV106" i="26464"/>
  <c r="EW106" i="26464"/>
  <c r="EX106" i="26464"/>
  <c r="EY106" i="26464"/>
  <c r="EZ106" i="26464"/>
  <c r="A107" i="26464"/>
  <c r="B107" i="26464"/>
  <c r="C107" i="26464"/>
  <c r="E107" i="26464"/>
  <c r="F107" i="26464"/>
  <c r="G107" i="26464"/>
  <c r="H107" i="26464"/>
  <c r="I107" i="26464"/>
  <c r="J107" i="26464"/>
  <c r="K107" i="26464"/>
  <c r="L107" i="26464"/>
  <c r="M107" i="26464"/>
  <c r="N107" i="26464"/>
  <c r="O107" i="26464"/>
  <c r="P107" i="26464"/>
  <c r="Q107" i="26464"/>
  <c r="R107" i="26464"/>
  <c r="S107" i="26464"/>
  <c r="T107" i="26464"/>
  <c r="U107" i="26464"/>
  <c r="V107" i="26464"/>
  <c r="W107" i="26464"/>
  <c r="X107" i="26464"/>
  <c r="Y107" i="26464"/>
  <c r="Z107" i="26464"/>
  <c r="AA107" i="26464"/>
  <c r="AB107" i="26464"/>
  <c r="AC107" i="26464"/>
  <c r="AD107" i="26464"/>
  <c r="AE107" i="26464"/>
  <c r="AF107" i="26464"/>
  <c r="AG107" i="26464"/>
  <c r="AH107" i="26464"/>
  <c r="AI107" i="26464"/>
  <c r="AJ107" i="26464"/>
  <c r="AK107" i="26464"/>
  <c r="AL107" i="26464"/>
  <c r="AM107" i="26464"/>
  <c r="AN107" i="26464"/>
  <c r="AO107" i="26464"/>
  <c r="AP107" i="26464"/>
  <c r="AQ107" i="26464"/>
  <c r="AR107" i="26464"/>
  <c r="AS107" i="26464"/>
  <c r="AT107" i="26464"/>
  <c r="AU107" i="26464"/>
  <c r="AV107" i="26464"/>
  <c r="AW107" i="26464"/>
  <c r="AX107" i="26464"/>
  <c r="AY107" i="26464"/>
  <c r="AZ107" i="26464"/>
  <c r="BA107" i="26464"/>
  <c r="BB107" i="26464"/>
  <c r="BC107" i="26464"/>
  <c r="BD107" i="26464"/>
  <c r="BE107" i="26464"/>
  <c r="BF107" i="26464"/>
  <c r="BG107" i="26464"/>
  <c r="BH107" i="26464"/>
  <c r="BI107" i="26464"/>
  <c r="BJ107" i="26464"/>
  <c r="BK107" i="26464"/>
  <c r="BL107" i="26464"/>
  <c r="BM107" i="26464"/>
  <c r="BN107" i="26464"/>
  <c r="BO107" i="26464"/>
  <c r="BP107" i="26464"/>
  <c r="BQ107" i="26464"/>
  <c r="BR107" i="26464"/>
  <c r="BS107" i="26464"/>
  <c r="BT107" i="26464"/>
  <c r="BU107" i="26464"/>
  <c r="BV107" i="26464"/>
  <c r="BW107" i="26464"/>
  <c r="BX107" i="26464"/>
  <c r="BY107" i="26464"/>
  <c r="BZ107" i="26464"/>
  <c r="CA107" i="26464"/>
  <c r="CB107" i="26464"/>
  <c r="CC107" i="26464"/>
  <c r="CD107" i="26464"/>
  <c r="CE107" i="26464"/>
  <c r="CF107" i="26464"/>
  <c r="CG107" i="26464"/>
  <c r="CH107" i="26464"/>
  <c r="CI107" i="26464"/>
  <c r="CJ107" i="26464"/>
  <c r="CK107" i="26464"/>
  <c r="CL107" i="26464"/>
  <c r="CM107" i="26464"/>
  <c r="CN107" i="26464"/>
  <c r="CO107" i="26464"/>
  <c r="CP107" i="26464"/>
  <c r="CQ107" i="26464"/>
  <c r="CR107" i="26464"/>
  <c r="CS107" i="26464"/>
  <c r="CT107" i="26464"/>
  <c r="CU107" i="26464"/>
  <c r="CV107" i="26464"/>
  <c r="CW107" i="26464"/>
  <c r="CX107" i="26464"/>
  <c r="CY107" i="26464"/>
  <c r="CZ107" i="26464"/>
  <c r="DA107" i="26464"/>
  <c r="DB107" i="26464"/>
  <c r="DC107" i="26464"/>
  <c r="DD107" i="26464"/>
  <c r="DE107" i="26464"/>
  <c r="DF107" i="26464"/>
  <c r="DG107" i="26464"/>
  <c r="DH107" i="26464"/>
  <c r="DI107" i="26464"/>
  <c r="DJ107" i="26464"/>
  <c r="DK107" i="26464"/>
  <c r="DL107" i="26464"/>
  <c r="DO107" i="26464"/>
  <c r="DP107" i="26464"/>
  <c r="DQ107" i="26464"/>
  <c r="DR107" i="26464"/>
  <c r="DS107" i="26464"/>
  <c r="DT107" i="26464"/>
  <c r="DU107" i="26464"/>
  <c r="DV107" i="26464"/>
  <c r="DW107" i="26464"/>
  <c r="DX107" i="26464"/>
  <c r="DY107" i="26464"/>
  <c r="DZ107" i="26464"/>
  <c r="EA107" i="26464"/>
  <c r="EB107" i="26464"/>
  <c r="EC107" i="26464"/>
  <c r="ED107" i="26464"/>
  <c r="EE107" i="26464"/>
  <c r="EJ107" i="26464"/>
  <c r="EK107" i="26464"/>
  <c r="EL107" i="26464"/>
  <c r="EM107" i="26464"/>
  <c r="EN107" i="26464"/>
  <c r="EO107" i="26464"/>
  <c r="EP107" i="26464"/>
  <c r="EQ107" i="26464"/>
  <c r="ER107" i="26464"/>
  <c r="ES107" i="26464"/>
  <c r="ET107" i="26464"/>
  <c r="EU107" i="26464"/>
  <c r="EV107" i="26464"/>
  <c r="EW107" i="26464"/>
  <c r="EX107" i="26464"/>
  <c r="EY107" i="26464"/>
  <c r="EZ107" i="26464"/>
  <c r="A108" i="26464"/>
  <c r="B108" i="26464"/>
  <c r="C108" i="26464"/>
  <c r="E108" i="26464"/>
  <c r="F108" i="26464"/>
  <c r="G108" i="26464"/>
  <c r="H108" i="26464"/>
  <c r="I108" i="26464"/>
  <c r="J108" i="26464"/>
  <c r="K108" i="26464"/>
  <c r="L108" i="26464"/>
  <c r="M108" i="26464"/>
  <c r="N108" i="26464"/>
  <c r="O108" i="26464"/>
  <c r="P108" i="26464"/>
  <c r="Q108" i="26464"/>
  <c r="R108" i="26464"/>
  <c r="S108" i="26464"/>
  <c r="T108" i="26464"/>
  <c r="U108" i="26464"/>
  <c r="V108" i="26464"/>
  <c r="W108" i="26464"/>
  <c r="X108" i="26464"/>
  <c r="Y108" i="26464"/>
  <c r="Z108" i="26464"/>
  <c r="AA108" i="26464"/>
  <c r="AB108" i="26464"/>
  <c r="AC108" i="26464"/>
  <c r="AD108" i="26464"/>
  <c r="AE108" i="26464"/>
  <c r="AF108" i="26464"/>
  <c r="AG108" i="26464"/>
  <c r="AH108" i="26464"/>
  <c r="AI108" i="26464"/>
  <c r="AJ108" i="26464"/>
  <c r="AK108" i="26464"/>
  <c r="AL108" i="26464"/>
  <c r="AM108" i="26464"/>
  <c r="AN108" i="26464"/>
  <c r="AO108" i="26464"/>
  <c r="AP108" i="26464"/>
  <c r="AQ108" i="26464"/>
  <c r="AR108" i="26464"/>
  <c r="AS108" i="26464"/>
  <c r="AT108" i="26464"/>
  <c r="AU108" i="26464"/>
  <c r="AV108" i="26464"/>
  <c r="AW108" i="26464"/>
  <c r="AX108" i="26464"/>
  <c r="AY108" i="26464"/>
  <c r="AZ108" i="26464"/>
  <c r="BA108" i="26464"/>
  <c r="BB108" i="26464"/>
  <c r="BC108" i="26464"/>
  <c r="BD108" i="26464"/>
  <c r="BE108" i="26464"/>
  <c r="BF108" i="26464"/>
  <c r="BG108" i="26464"/>
  <c r="BH108" i="26464"/>
  <c r="BI108" i="26464"/>
  <c r="BJ108" i="26464"/>
  <c r="BK108" i="26464"/>
  <c r="BL108" i="26464"/>
  <c r="BM108" i="26464"/>
  <c r="BN108" i="26464"/>
  <c r="BO108" i="26464"/>
  <c r="BP108" i="26464"/>
  <c r="BQ108" i="26464"/>
  <c r="BR108" i="26464"/>
  <c r="BS108" i="26464"/>
  <c r="BT108" i="26464"/>
  <c r="BU108" i="26464"/>
  <c r="BV108" i="26464"/>
  <c r="BW108" i="26464"/>
  <c r="BX108" i="26464"/>
  <c r="BY108" i="26464"/>
  <c r="BZ108" i="26464"/>
  <c r="CA108" i="26464"/>
  <c r="CB108" i="26464"/>
  <c r="CC108" i="26464"/>
  <c r="CD108" i="26464"/>
  <c r="CE108" i="26464"/>
  <c r="CF108" i="26464"/>
  <c r="CG108" i="26464"/>
  <c r="CH108" i="26464"/>
  <c r="CI108" i="26464"/>
  <c r="CJ108" i="26464"/>
  <c r="CK108" i="26464"/>
  <c r="CL108" i="26464"/>
  <c r="CM108" i="26464"/>
  <c r="CN108" i="26464"/>
  <c r="CO108" i="26464"/>
  <c r="CP108" i="26464"/>
  <c r="CQ108" i="26464"/>
  <c r="CR108" i="26464"/>
  <c r="CS108" i="26464"/>
  <c r="CT108" i="26464"/>
  <c r="CU108" i="26464"/>
  <c r="CV108" i="26464"/>
  <c r="CW108" i="26464"/>
  <c r="CX108" i="26464"/>
  <c r="CY108" i="26464"/>
  <c r="CZ108" i="26464"/>
  <c r="DA108" i="26464"/>
  <c r="DB108" i="26464"/>
  <c r="DC108" i="26464"/>
  <c r="DD108" i="26464"/>
  <c r="DE108" i="26464"/>
  <c r="DF108" i="26464"/>
  <c r="DG108" i="26464"/>
  <c r="DH108" i="26464"/>
  <c r="DI108" i="26464"/>
  <c r="DJ108" i="26464"/>
  <c r="DK108" i="26464"/>
  <c r="DL108" i="26464"/>
  <c r="DO108" i="26464"/>
  <c r="DP108" i="26464"/>
  <c r="DQ108" i="26464"/>
  <c r="DR108" i="26464"/>
  <c r="DS108" i="26464"/>
  <c r="DT108" i="26464"/>
  <c r="DU108" i="26464"/>
  <c r="DV108" i="26464"/>
  <c r="DW108" i="26464"/>
  <c r="DX108" i="26464"/>
  <c r="DY108" i="26464"/>
  <c r="DZ108" i="26464"/>
  <c r="EA108" i="26464"/>
  <c r="EB108" i="26464"/>
  <c r="EC108" i="26464"/>
  <c r="ED108" i="26464"/>
  <c r="EE108" i="26464"/>
  <c r="EJ108" i="26464"/>
  <c r="EK108" i="26464"/>
  <c r="EL108" i="26464"/>
  <c r="EM108" i="26464"/>
  <c r="EN108" i="26464"/>
  <c r="EO108" i="26464"/>
  <c r="EP108" i="26464"/>
  <c r="EQ108" i="26464"/>
  <c r="ER108" i="26464"/>
  <c r="ES108" i="26464"/>
  <c r="ET108" i="26464"/>
  <c r="EU108" i="26464"/>
  <c r="EV108" i="26464"/>
  <c r="EW108" i="26464"/>
  <c r="EX108" i="26464"/>
  <c r="EY108" i="26464"/>
  <c r="EZ108" i="26464"/>
  <c r="A109" i="26464"/>
  <c r="B109" i="26464"/>
  <c r="C109" i="26464"/>
  <c r="E109" i="26464"/>
  <c r="F109" i="26464"/>
  <c r="G109" i="26464"/>
  <c r="H109" i="26464"/>
  <c r="I109" i="26464"/>
  <c r="J109" i="26464"/>
  <c r="K109" i="26464"/>
  <c r="L109" i="26464"/>
  <c r="M109" i="26464"/>
  <c r="N109" i="26464"/>
  <c r="O109" i="26464"/>
  <c r="P109" i="26464"/>
  <c r="Q109" i="26464"/>
  <c r="R109" i="26464"/>
  <c r="S109" i="26464"/>
  <c r="T109" i="26464"/>
  <c r="U109" i="26464"/>
  <c r="V109" i="26464"/>
  <c r="W109" i="26464"/>
  <c r="X109" i="26464"/>
  <c r="Y109" i="26464"/>
  <c r="Z109" i="26464"/>
  <c r="AA109" i="26464"/>
  <c r="AB109" i="26464"/>
  <c r="AC109" i="26464"/>
  <c r="AD109" i="26464"/>
  <c r="AE109" i="26464"/>
  <c r="AF109" i="26464"/>
  <c r="AG109" i="26464"/>
  <c r="AH109" i="26464"/>
  <c r="AI109" i="26464"/>
  <c r="AJ109" i="26464"/>
  <c r="AK109" i="26464"/>
  <c r="AL109" i="26464"/>
  <c r="AM109" i="26464"/>
  <c r="AN109" i="26464"/>
  <c r="AO109" i="26464"/>
  <c r="AP109" i="26464"/>
  <c r="AQ109" i="26464"/>
  <c r="AR109" i="26464"/>
  <c r="AS109" i="26464"/>
  <c r="AT109" i="26464"/>
  <c r="AU109" i="26464"/>
  <c r="AV109" i="26464"/>
  <c r="AW109" i="26464"/>
  <c r="AX109" i="26464"/>
  <c r="AY109" i="26464"/>
  <c r="AZ109" i="26464"/>
  <c r="BA109" i="26464"/>
  <c r="BB109" i="26464"/>
  <c r="BC109" i="26464"/>
  <c r="BD109" i="26464"/>
  <c r="BE109" i="26464"/>
  <c r="BF109" i="26464"/>
  <c r="BG109" i="26464"/>
  <c r="BH109" i="26464"/>
  <c r="BI109" i="26464"/>
  <c r="BJ109" i="26464"/>
  <c r="BK109" i="26464"/>
  <c r="BL109" i="26464"/>
  <c r="BM109" i="26464"/>
  <c r="BN109" i="26464"/>
  <c r="BO109" i="26464"/>
  <c r="BP109" i="26464"/>
  <c r="BQ109" i="26464"/>
  <c r="BR109" i="26464"/>
  <c r="BS109" i="26464"/>
  <c r="BT109" i="26464"/>
  <c r="BU109" i="26464"/>
  <c r="BV109" i="26464"/>
  <c r="BW109" i="26464"/>
  <c r="BX109" i="26464"/>
  <c r="BY109" i="26464"/>
  <c r="BZ109" i="26464"/>
  <c r="CA109" i="26464"/>
  <c r="CB109" i="26464"/>
  <c r="CC109" i="26464"/>
  <c r="CD109" i="26464"/>
  <c r="CE109" i="26464"/>
  <c r="CF109" i="26464"/>
  <c r="CG109" i="26464"/>
  <c r="CH109" i="26464"/>
  <c r="CI109" i="26464"/>
  <c r="CJ109" i="26464"/>
  <c r="CK109" i="26464"/>
  <c r="CL109" i="26464"/>
  <c r="CM109" i="26464"/>
  <c r="CN109" i="26464"/>
  <c r="CO109" i="26464"/>
  <c r="CP109" i="26464"/>
  <c r="CQ109" i="26464"/>
  <c r="CR109" i="26464"/>
  <c r="CS109" i="26464"/>
  <c r="CT109" i="26464"/>
  <c r="CU109" i="26464"/>
  <c r="CV109" i="26464"/>
  <c r="CW109" i="26464"/>
  <c r="CX109" i="26464"/>
  <c r="CY109" i="26464"/>
  <c r="CZ109" i="26464"/>
  <c r="DA109" i="26464"/>
  <c r="DB109" i="26464"/>
  <c r="DC109" i="26464"/>
  <c r="DD109" i="26464"/>
  <c r="DE109" i="26464"/>
  <c r="DF109" i="26464"/>
  <c r="DG109" i="26464"/>
  <c r="DH109" i="26464"/>
  <c r="DI109" i="26464"/>
  <c r="DJ109" i="26464"/>
  <c r="DK109" i="26464"/>
  <c r="DL109" i="26464"/>
  <c r="DO109" i="26464"/>
  <c r="DP109" i="26464"/>
  <c r="DQ109" i="26464"/>
  <c r="DR109" i="26464"/>
  <c r="DS109" i="26464"/>
  <c r="DT109" i="26464"/>
  <c r="DU109" i="26464"/>
  <c r="DV109" i="26464"/>
  <c r="DW109" i="26464"/>
  <c r="DX109" i="26464"/>
  <c r="DY109" i="26464"/>
  <c r="DZ109" i="26464"/>
  <c r="EA109" i="26464"/>
  <c r="EB109" i="26464"/>
  <c r="EC109" i="26464"/>
  <c r="ED109" i="26464"/>
  <c r="EE109" i="26464"/>
  <c r="EJ109" i="26464"/>
  <c r="EK109" i="26464"/>
  <c r="EL109" i="26464"/>
  <c r="EM109" i="26464"/>
  <c r="EN109" i="26464"/>
  <c r="EO109" i="26464"/>
  <c r="EP109" i="26464"/>
  <c r="EQ109" i="26464"/>
  <c r="ER109" i="26464"/>
  <c r="ES109" i="26464"/>
  <c r="ET109" i="26464"/>
  <c r="EU109" i="26464"/>
  <c r="EV109" i="26464"/>
  <c r="EW109" i="26464"/>
  <c r="EX109" i="26464"/>
  <c r="EY109" i="26464"/>
  <c r="EZ109" i="26464"/>
  <c r="A110" i="26464"/>
  <c r="B110" i="26464"/>
  <c r="C110" i="26464"/>
  <c r="E110" i="26464"/>
  <c r="F110" i="26464"/>
  <c r="G110" i="26464"/>
  <c r="H110" i="26464"/>
  <c r="I110" i="26464"/>
  <c r="J110" i="26464"/>
  <c r="K110" i="26464"/>
  <c r="L110" i="26464"/>
  <c r="M110" i="26464"/>
  <c r="N110" i="26464"/>
  <c r="O110" i="26464"/>
  <c r="P110" i="26464"/>
  <c r="Q110" i="26464"/>
  <c r="R110" i="26464"/>
  <c r="S110" i="26464"/>
  <c r="T110" i="26464"/>
  <c r="U110" i="26464"/>
  <c r="V110" i="26464"/>
  <c r="W110" i="26464"/>
  <c r="X110" i="26464"/>
  <c r="Y110" i="26464"/>
  <c r="Z110" i="26464"/>
  <c r="AA110" i="26464"/>
  <c r="AB110" i="26464"/>
  <c r="AC110" i="26464"/>
  <c r="AD110" i="26464"/>
  <c r="AE110" i="26464"/>
  <c r="AF110" i="26464"/>
  <c r="AG110" i="26464"/>
  <c r="AH110" i="26464"/>
  <c r="AI110" i="26464"/>
  <c r="AJ110" i="26464"/>
  <c r="AK110" i="26464"/>
  <c r="AL110" i="26464"/>
  <c r="AM110" i="26464"/>
  <c r="AN110" i="26464"/>
  <c r="AO110" i="26464"/>
  <c r="AP110" i="26464"/>
  <c r="AQ110" i="26464"/>
  <c r="AR110" i="26464"/>
  <c r="AS110" i="26464"/>
  <c r="AT110" i="26464"/>
  <c r="AU110" i="26464"/>
  <c r="AV110" i="26464"/>
  <c r="AW110" i="26464"/>
  <c r="AX110" i="26464"/>
  <c r="AY110" i="26464"/>
  <c r="AZ110" i="26464"/>
  <c r="BA110" i="26464"/>
  <c r="BB110" i="26464"/>
  <c r="BC110" i="26464"/>
  <c r="BD110" i="26464"/>
  <c r="BE110" i="26464"/>
  <c r="BF110" i="26464"/>
  <c r="BG110" i="26464"/>
  <c r="BH110" i="26464"/>
  <c r="BI110" i="26464"/>
  <c r="BJ110" i="26464"/>
  <c r="BK110" i="26464"/>
  <c r="BL110" i="26464"/>
  <c r="BM110" i="26464"/>
  <c r="BN110" i="26464"/>
  <c r="BO110" i="26464"/>
  <c r="BP110" i="26464"/>
  <c r="BQ110" i="26464"/>
  <c r="BR110" i="26464"/>
  <c r="BS110" i="26464"/>
  <c r="BT110" i="26464"/>
  <c r="BU110" i="26464"/>
  <c r="BV110" i="26464"/>
  <c r="BW110" i="26464"/>
  <c r="BX110" i="26464"/>
  <c r="BY110" i="26464"/>
  <c r="BZ110" i="26464"/>
  <c r="CA110" i="26464"/>
  <c r="CB110" i="26464"/>
  <c r="CC110" i="26464"/>
  <c r="CD110" i="26464"/>
  <c r="CE110" i="26464"/>
  <c r="CF110" i="26464"/>
  <c r="CG110" i="26464"/>
  <c r="CH110" i="26464"/>
  <c r="CI110" i="26464"/>
  <c r="CJ110" i="26464"/>
  <c r="CK110" i="26464"/>
  <c r="CL110" i="26464"/>
  <c r="CM110" i="26464"/>
  <c r="CN110" i="26464"/>
  <c r="CO110" i="26464"/>
  <c r="CP110" i="26464"/>
  <c r="CQ110" i="26464"/>
  <c r="CR110" i="26464"/>
  <c r="CS110" i="26464"/>
  <c r="CT110" i="26464"/>
  <c r="CU110" i="26464"/>
  <c r="CV110" i="26464"/>
  <c r="CW110" i="26464"/>
  <c r="CX110" i="26464"/>
  <c r="CY110" i="26464"/>
  <c r="CZ110" i="26464"/>
  <c r="DA110" i="26464"/>
  <c r="DB110" i="26464"/>
  <c r="DC110" i="26464"/>
  <c r="DD110" i="26464"/>
  <c r="DE110" i="26464"/>
  <c r="DF110" i="26464"/>
  <c r="DG110" i="26464"/>
  <c r="DH110" i="26464"/>
  <c r="DI110" i="26464"/>
  <c r="DJ110" i="26464"/>
  <c r="DK110" i="26464"/>
  <c r="DL110" i="26464"/>
  <c r="DO110" i="26464"/>
  <c r="DP110" i="26464"/>
  <c r="DQ110" i="26464"/>
  <c r="DR110" i="26464"/>
  <c r="DS110" i="26464"/>
  <c r="DT110" i="26464"/>
  <c r="DU110" i="26464"/>
  <c r="DV110" i="26464"/>
  <c r="DW110" i="26464"/>
  <c r="DX110" i="26464"/>
  <c r="DY110" i="26464"/>
  <c r="DZ110" i="26464"/>
  <c r="EA110" i="26464"/>
  <c r="EB110" i="26464"/>
  <c r="EC110" i="26464"/>
  <c r="ED110" i="26464"/>
  <c r="EE110" i="26464"/>
  <c r="EJ110" i="26464"/>
  <c r="EK110" i="26464"/>
  <c r="EL110" i="26464"/>
  <c r="EM110" i="26464"/>
  <c r="EN110" i="26464"/>
  <c r="EO110" i="26464"/>
  <c r="EP110" i="26464"/>
  <c r="EQ110" i="26464"/>
  <c r="ER110" i="26464"/>
  <c r="ES110" i="26464"/>
  <c r="ET110" i="26464"/>
  <c r="EU110" i="26464"/>
  <c r="EV110" i="26464"/>
  <c r="EW110" i="26464"/>
  <c r="EX110" i="26464"/>
  <c r="EY110" i="26464"/>
  <c r="EZ110" i="26464"/>
  <c r="A111" i="26464"/>
  <c r="B111" i="26464"/>
  <c r="C111" i="26464"/>
  <c r="E111" i="26464"/>
  <c r="F111" i="26464"/>
  <c r="G111" i="26464"/>
  <c r="H111" i="26464"/>
  <c r="I111" i="26464"/>
  <c r="J111" i="26464"/>
  <c r="K111" i="26464"/>
  <c r="L111" i="26464"/>
  <c r="M111" i="26464"/>
  <c r="N111" i="26464"/>
  <c r="O111" i="26464"/>
  <c r="P111" i="26464"/>
  <c r="Q111" i="26464"/>
  <c r="R111" i="26464"/>
  <c r="S111" i="26464"/>
  <c r="T111" i="26464"/>
  <c r="U111" i="26464"/>
  <c r="V111" i="26464"/>
  <c r="W111" i="26464"/>
  <c r="X111" i="26464"/>
  <c r="Y111" i="26464"/>
  <c r="Z111" i="26464"/>
  <c r="AA111" i="26464"/>
  <c r="AB111" i="26464"/>
  <c r="AC111" i="26464"/>
  <c r="AD111" i="26464"/>
  <c r="AE111" i="26464"/>
  <c r="AF111" i="26464"/>
  <c r="AG111" i="26464"/>
  <c r="AH111" i="26464"/>
  <c r="AI111" i="26464"/>
  <c r="AJ111" i="26464"/>
  <c r="AK111" i="26464"/>
  <c r="AL111" i="26464"/>
  <c r="AM111" i="26464"/>
  <c r="AN111" i="26464"/>
  <c r="AO111" i="26464"/>
  <c r="AP111" i="26464"/>
  <c r="AQ111" i="26464"/>
  <c r="AR111" i="26464"/>
  <c r="AS111" i="26464"/>
  <c r="AT111" i="26464"/>
  <c r="AU111" i="26464"/>
  <c r="AV111" i="26464"/>
  <c r="AW111" i="26464"/>
  <c r="AX111" i="26464"/>
  <c r="AY111" i="26464"/>
  <c r="AZ111" i="26464"/>
  <c r="BA111" i="26464"/>
  <c r="BB111" i="26464"/>
  <c r="BC111" i="26464"/>
  <c r="BD111" i="26464"/>
  <c r="BE111" i="26464"/>
  <c r="BF111" i="26464"/>
  <c r="BG111" i="26464"/>
  <c r="BH111" i="26464"/>
  <c r="BI111" i="26464"/>
  <c r="BJ111" i="26464"/>
  <c r="BK111" i="26464"/>
  <c r="BL111" i="26464"/>
  <c r="BM111" i="26464"/>
  <c r="BN111" i="26464"/>
  <c r="BO111" i="26464"/>
  <c r="BP111" i="26464"/>
  <c r="BQ111" i="26464"/>
  <c r="BR111" i="26464"/>
  <c r="BS111" i="26464"/>
  <c r="BT111" i="26464"/>
  <c r="BU111" i="26464"/>
  <c r="BV111" i="26464"/>
  <c r="BW111" i="26464"/>
  <c r="BX111" i="26464"/>
  <c r="BY111" i="26464"/>
  <c r="BZ111" i="26464"/>
  <c r="CA111" i="26464"/>
  <c r="CB111" i="26464"/>
  <c r="CC111" i="26464"/>
  <c r="CD111" i="26464"/>
  <c r="CE111" i="26464"/>
  <c r="CF111" i="26464"/>
  <c r="CG111" i="26464"/>
  <c r="CH111" i="26464"/>
  <c r="CI111" i="26464"/>
  <c r="CJ111" i="26464"/>
  <c r="CK111" i="26464"/>
  <c r="CL111" i="26464"/>
  <c r="CM111" i="26464"/>
  <c r="CN111" i="26464"/>
  <c r="CO111" i="26464"/>
  <c r="CP111" i="26464"/>
  <c r="CQ111" i="26464"/>
  <c r="CR111" i="26464"/>
  <c r="CS111" i="26464"/>
  <c r="CT111" i="26464"/>
  <c r="CU111" i="26464"/>
  <c r="CV111" i="26464"/>
  <c r="CW111" i="26464"/>
  <c r="CX111" i="26464"/>
  <c r="CY111" i="26464"/>
  <c r="CZ111" i="26464"/>
  <c r="DA111" i="26464"/>
  <c r="DB111" i="26464"/>
  <c r="DC111" i="26464"/>
  <c r="DD111" i="26464"/>
  <c r="DE111" i="26464"/>
  <c r="DF111" i="26464"/>
  <c r="DG111" i="26464"/>
  <c r="DH111" i="26464"/>
  <c r="DI111" i="26464"/>
  <c r="DJ111" i="26464"/>
  <c r="DK111" i="26464"/>
  <c r="DL111" i="26464"/>
  <c r="DO111" i="26464"/>
  <c r="DP111" i="26464"/>
  <c r="DQ111" i="26464"/>
  <c r="DR111" i="26464"/>
  <c r="DS111" i="26464"/>
  <c r="DT111" i="26464"/>
  <c r="DU111" i="26464"/>
  <c r="DV111" i="26464"/>
  <c r="DW111" i="26464"/>
  <c r="DX111" i="26464"/>
  <c r="DY111" i="26464"/>
  <c r="DZ111" i="26464"/>
  <c r="EA111" i="26464"/>
  <c r="EB111" i="26464"/>
  <c r="EC111" i="26464"/>
  <c r="ED111" i="26464"/>
  <c r="EE111" i="26464"/>
  <c r="EJ111" i="26464"/>
  <c r="EK111" i="26464"/>
  <c r="EL111" i="26464"/>
  <c r="EM111" i="26464"/>
  <c r="EN111" i="26464"/>
  <c r="EO111" i="26464"/>
  <c r="EP111" i="26464"/>
  <c r="EQ111" i="26464"/>
  <c r="ER111" i="26464"/>
  <c r="ES111" i="26464"/>
  <c r="ET111" i="26464"/>
  <c r="EU111" i="26464"/>
  <c r="EV111" i="26464"/>
  <c r="EW111" i="26464"/>
  <c r="EX111" i="26464"/>
  <c r="EY111" i="26464"/>
  <c r="EZ111" i="26464"/>
  <c r="A112" i="26464"/>
  <c r="B112" i="26464"/>
  <c r="C112" i="26464"/>
  <c r="E112" i="26464"/>
  <c r="F112" i="26464"/>
  <c r="G112" i="26464"/>
  <c r="H112" i="26464"/>
  <c r="I112" i="26464"/>
  <c r="J112" i="26464"/>
  <c r="K112" i="26464"/>
  <c r="L112" i="26464"/>
  <c r="M112" i="26464"/>
  <c r="N112" i="26464"/>
  <c r="O112" i="26464"/>
  <c r="P112" i="26464"/>
  <c r="Q112" i="26464"/>
  <c r="R112" i="26464"/>
  <c r="S112" i="26464"/>
  <c r="T112" i="26464"/>
  <c r="U112" i="26464"/>
  <c r="V112" i="26464"/>
  <c r="W112" i="26464"/>
  <c r="X112" i="26464"/>
  <c r="Y112" i="26464"/>
  <c r="Z112" i="26464"/>
  <c r="AA112" i="26464"/>
  <c r="AB112" i="26464"/>
  <c r="AC112" i="26464"/>
  <c r="AD112" i="26464"/>
  <c r="AE112" i="26464"/>
  <c r="AF112" i="26464"/>
  <c r="AG112" i="26464"/>
  <c r="AH112" i="26464"/>
  <c r="AI112" i="26464"/>
  <c r="AJ112" i="26464"/>
  <c r="AK112" i="26464"/>
  <c r="AL112" i="26464"/>
  <c r="AM112" i="26464"/>
  <c r="AN112" i="26464"/>
  <c r="AO112" i="26464"/>
  <c r="AP112" i="26464"/>
  <c r="AQ112" i="26464"/>
  <c r="AR112" i="26464"/>
  <c r="AS112" i="26464"/>
  <c r="AT112" i="26464"/>
  <c r="AU112" i="26464"/>
  <c r="AV112" i="26464"/>
  <c r="AW112" i="26464"/>
  <c r="AX112" i="26464"/>
  <c r="AY112" i="26464"/>
  <c r="AZ112" i="26464"/>
  <c r="BA112" i="26464"/>
  <c r="BB112" i="26464"/>
  <c r="BC112" i="26464"/>
  <c r="BD112" i="26464"/>
  <c r="BE112" i="26464"/>
  <c r="BF112" i="26464"/>
  <c r="BG112" i="26464"/>
  <c r="BH112" i="26464"/>
  <c r="BI112" i="26464"/>
  <c r="BJ112" i="26464"/>
  <c r="BK112" i="26464"/>
  <c r="BL112" i="26464"/>
  <c r="BM112" i="26464"/>
  <c r="BN112" i="26464"/>
  <c r="BO112" i="26464"/>
  <c r="BP112" i="26464"/>
  <c r="BQ112" i="26464"/>
  <c r="BR112" i="26464"/>
  <c r="BS112" i="26464"/>
  <c r="BT112" i="26464"/>
  <c r="BU112" i="26464"/>
  <c r="BV112" i="26464"/>
  <c r="BW112" i="26464"/>
  <c r="BX112" i="26464"/>
  <c r="BY112" i="26464"/>
  <c r="BZ112" i="26464"/>
  <c r="CA112" i="26464"/>
  <c r="CB112" i="26464"/>
  <c r="CC112" i="26464"/>
  <c r="CD112" i="26464"/>
  <c r="CE112" i="26464"/>
  <c r="CF112" i="26464"/>
  <c r="CG112" i="26464"/>
  <c r="CH112" i="26464"/>
  <c r="CI112" i="26464"/>
  <c r="CJ112" i="26464"/>
  <c r="CK112" i="26464"/>
  <c r="CL112" i="26464"/>
  <c r="CM112" i="26464"/>
  <c r="CN112" i="26464"/>
  <c r="CO112" i="26464"/>
  <c r="CP112" i="26464"/>
  <c r="CQ112" i="26464"/>
  <c r="CR112" i="26464"/>
  <c r="CS112" i="26464"/>
  <c r="CT112" i="26464"/>
  <c r="CU112" i="26464"/>
  <c r="CV112" i="26464"/>
  <c r="CW112" i="26464"/>
  <c r="CX112" i="26464"/>
  <c r="CY112" i="26464"/>
  <c r="CZ112" i="26464"/>
  <c r="DA112" i="26464"/>
  <c r="DB112" i="26464"/>
  <c r="DC112" i="26464"/>
  <c r="DD112" i="26464"/>
  <c r="DE112" i="26464"/>
  <c r="DF112" i="26464"/>
  <c r="DG112" i="26464"/>
  <c r="DH112" i="26464"/>
  <c r="DI112" i="26464"/>
  <c r="DJ112" i="26464"/>
  <c r="DK112" i="26464"/>
  <c r="DL112" i="26464"/>
  <c r="DO112" i="26464"/>
  <c r="DP112" i="26464"/>
  <c r="DQ112" i="26464"/>
  <c r="DR112" i="26464"/>
  <c r="DS112" i="26464"/>
  <c r="DT112" i="26464"/>
  <c r="DU112" i="26464"/>
  <c r="DV112" i="26464"/>
  <c r="DW112" i="26464"/>
  <c r="DX112" i="26464"/>
  <c r="DY112" i="26464"/>
  <c r="DZ112" i="26464"/>
  <c r="EA112" i="26464"/>
  <c r="EB112" i="26464"/>
  <c r="EC112" i="26464"/>
  <c r="ED112" i="26464"/>
  <c r="EE112" i="26464"/>
  <c r="EJ112" i="26464"/>
  <c r="EK112" i="26464"/>
  <c r="EL112" i="26464"/>
  <c r="EM112" i="26464"/>
  <c r="EN112" i="26464"/>
  <c r="EO112" i="26464"/>
  <c r="EP112" i="26464"/>
  <c r="EQ112" i="26464"/>
  <c r="ER112" i="26464"/>
  <c r="ES112" i="26464"/>
  <c r="ET112" i="26464"/>
  <c r="EU112" i="26464"/>
  <c r="EV112" i="26464"/>
  <c r="EW112" i="26464"/>
  <c r="EX112" i="26464"/>
  <c r="EY112" i="26464"/>
  <c r="EZ112" i="26464"/>
  <c r="A113" i="26464"/>
  <c r="B113" i="26464"/>
  <c r="C113" i="26464"/>
  <c r="E113" i="26464"/>
  <c r="F113" i="26464"/>
  <c r="G113" i="26464"/>
  <c r="H113" i="26464"/>
  <c r="I113" i="26464"/>
  <c r="J113" i="26464"/>
  <c r="K113" i="26464"/>
  <c r="L113" i="26464"/>
  <c r="M113" i="26464"/>
  <c r="N113" i="26464"/>
  <c r="O113" i="26464"/>
  <c r="P113" i="26464"/>
  <c r="Q113" i="26464"/>
  <c r="R113" i="26464"/>
  <c r="S113" i="26464"/>
  <c r="T113" i="26464"/>
  <c r="U113" i="26464"/>
  <c r="V113" i="26464"/>
  <c r="W113" i="26464"/>
  <c r="X113" i="26464"/>
  <c r="Y113" i="26464"/>
  <c r="Z113" i="26464"/>
  <c r="AA113" i="26464"/>
  <c r="AB113" i="26464"/>
  <c r="AC113" i="26464"/>
  <c r="AD113" i="26464"/>
  <c r="AE113" i="26464"/>
  <c r="AF113" i="26464"/>
  <c r="AG113" i="26464"/>
  <c r="AH113" i="26464"/>
  <c r="AI113" i="26464"/>
  <c r="AJ113" i="26464"/>
  <c r="AK113" i="26464"/>
  <c r="AL113" i="26464"/>
  <c r="AM113" i="26464"/>
  <c r="AN113" i="26464"/>
  <c r="AO113" i="26464"/>
  <c r="AP113" i="26464"/>
  <c r="AQ113" i="26464"/>
  <c r="AR113" i="26464"/>
  <c r="AS113" i="26464"/>
  <c r="AT113" i="26464"/>
  <c r="AU113" i="26464"/>
  <c r="AV113" i="26464"/>
  <c r="AW113" i="26464"/>
  <c r="AX113" i="26464"/>
  <c r="AY113" i="26464"/>
  <c r="AZ113" i="26464"/>
  <c r="BA113" i="26464"/>
  <c r="BB113" i="26464"/>
  <c r="BC113" i="26464"/>
  <c r="BD113" i="26464"/>
  <c r="BE113" i="26464"/>
  <c r="BF113" i="26464"/>
  <c r="BG113" i="26464"/>
  <c r="BH113" i="26464"/>
  <c r="BI113" i="26464"/>
  <c r="BJ113" i="26464"/>
  <c r="BK113" i="26464"/>
  <c r="BL113" i="26464"/>
  <c r="BM113" i="26464"/>
  <c r="BN113" i="26464"/>
  <c r="BO113" i="26464"/>
  <c r="BP113" i="26464"/>
  <c r="BQ113" i="26464"/>
  <c r="BR113" i="26464"/>
  <c r="BS113" i="26464"/>
  <c r="BT113" i="26464"/>
  <c r="BU113" i="26464"/>
  <c r="BV113" i="26464"/>
  <c r="BW113" i="26464"/>
  <c r="BX113" i="26464"/>
  <c r="BY113" i="26464"/>
  <c r="BZ113" i="26464"/>
  <c r="CA113" i="26464"/>
  <c r="CB113" i="26464"/>
  <c r="CC113" i="26464"/>
  <c r="CD113" i="26464"/>
  <c r="CE113" i="26464"/>
  <c r="CF113" i="26464"/>
  <c r="CG113" i="26464"/>
  <c r="CH113" i="26464"/>
  <c r="CI113" i="26464"/>
  <c r="CJ113" i="26464"/>
  <c r="CK113" i="26464"/>
  <c r="CL113" i="26464"/>
  <c r="CM113" i="26464"/>
  <c r="CN113" i="26464"/>
  <c r="CO113" i="26464"/>
  <c r="CP113" i="26464"/>
  <c r="CQ113" i="26464"/>
  <c r="CR113" i="26464"/>
  <c r="CS113" i="26464"/>
  <c r="CT113" i="26464"/>
  <c r="CU113" i="26464"/>
  <c r="CV113" i="26464"/>
  <c r="CW113" i="26464"/>
  <c r="CX113" i="26464"/>
  <c r="CY113" i="26464"/>
  <c r="CZ113" i="26464"/>
  <c r="DA113" i="26464"/>
  <c r="DB113" i="26464"/>
  <c r="DC113" i="26464"/>
  <c r="DD113" i="26464"/>
  <c r="DE113" i="26464"/>
  <c r="DF113" i="26464"/>
  <c r="DG113" i="26464"/>
  <c r="DH113" i="26464"/>
  <c r="DI113" i="26464"/>
  <c r="DJ113" i="26464"/>
  <c r="DK113" i="26464"/>
  <c r="DL113" i="26464"/>
  <c r="DO113" i="26464"/>
  <c r="DP113" i="26464"/>
  <c r="DQ113" i="26464"/>
  <c r="DR113" i="26464"/>
  <c r="DS113" i="26464"/>
  <c r="DT113" i="26464"/>
  <c r="DU113" i="26464"/>
  <c r="DV113" i="26464"/>
  <c r="DW113" i="26464"/>
  <c r="DX113" i="26464"/>
  <c r="DY113" i="26464"/>
  <c r="DZ113" i="26464"/>
  <c r="EA113" i="26464"/>
  <c r="EB113" i="26464"/>
  <c r="EC113" i="26464"/>
  <c r="ED113" i="26464"/>
  <c r="EE113" i="26464"/>
  <c r="EJ113" i="26464"/>
  <c r="EK113" i="26464"/>
  <c r="EL113" i="26464"/>
  <c r="EM113" i="26464"/>
  <c r="EN113" i="26464"/>
  <c r="EO113" i="26464"/>
  <c r="EP113" i="26464"/>
  <c r="EQ113" i="26464"/>
  <c r="ER113" i="26464"/>
  <c r="ES113" i="26464"/>
  <c r="ET113" i="26464"/>
  <c r="EU113" i="26464"/>
  <c r="EV113" i="26464"/>
  <c r="EW113" i="26464"/>
  <c r="EX113" i="26464"/>
  <c r="EY113" i="26464"/>
  <c r="EZ113" i="26464"/>
  <c r="A114" i="26464"/>
  <c r="B114" i="26464"/>
  <c r="C114" i="26464"/>
  <c r="E114" i="26464"/>
  <c r="F114" i="26464"/>
  <c r="G114" i="26464"/>
  <c r="H114" i="26464"/>
  <c r="I114" i="26464"/>
  <c r="J114" i="26464"/>
  <c r="K114" i="26464"/>
  <c r="L114" i="26464"/>
  <c r="M114" i="26464"/>
  <c r="N114" i="26464"/>
  <c r="O114" i="26464"/>
  <c r="P114" i="26464"/>
  <c r="Q114" i="26464"/>
  <c r="R114" i="26464"/>
  <c r="S114" i="26464"/>
  <c r="T114" i="26464"/>
  <c r="U114" i="26464"/>
  <c r="V114" i="26464"/>
  <c r="W114" i="26464"/>
  <c r="X114" i="26464"/>
  <c r="Y114" i="26464"/>
  <c r="Z114" i="26464"/>
  <c r="AA114" i="26464"/>
  <c r="AB114" i="26464"/>
  <c r="AC114" i="26464"/>
  <c r="AD114" i="26464"/>
  <c r="AE114" i="26464"/>
  <c r="AF114" i="26464"/>
  <c r="AG114" i="26464"/>
  <c r="AH114" i="26464"/>
  <c r="AI114" i="26464"/>
  <c r="AJ114" i="26464"/>
  <c r="AK114" i="26464"/>
  <c r="AL114" i="26464"/>
  <c r="AM114" i="26464"/>
  <c r="AN114" i="26464"/>
  <c r="AO114" i="26464"/>
  <c r="AP114" i="26464"/>
  <c r="AQ114" i="26464"/>
  <c r="AR114" i="26464"/>
  <c r="AS114" i="26464"/>
  <c r="AT114" i="26464"/>
  <c r="AU114" i="26464"/>
  <c r="AV114" i="26464"/>
  <c r="AW114" i="26464"/>
  <c r="AX114" i="26464"/>
  <c r="AY114" i="26464"/>
  <c r="AZ114" i="26464"/>
  <c r="BA114" i="26464"/>
  <c r="BB114" i="26464"/>
  <c r="BC114" i="26464"/>
  <c r="BD114" i="26464"/>
  <c r="BE114" i="26464"/>
  <c r="BF114" i="26464"/>
  <c r="BG114" i="26464"/>
  <c r="BH114" i="26464"/>
  <c r="BI114" i="26464"/>
  <c r="BJ114" i="26464"/>
  <c r="BK114" i="26464"/>
  <c r="BL114" i="26464"/>
  <c r="BM114" i="26464"/>
  <c r="BN114" i="26464"/>
  <c r="BO114" i="26464"/>
  <c r="BP114" i="26464"/>
  <c r="BQ114" i="26464"/>
  <c r="BR114" i="26464"/>
  <c r="BS114" i="26464"/>
  <c r="BT114" i="26464"/>
  <c r="BU114" i="26464"/>
  <c r="BV114" i="26464"/>
  <c r="BW114" i="26464"/>
  <c r="BX114" i="26464"/>
  <c r="BY114" i="26464"/>
  <c r="BZ114" i="26464"/>
  <c r="CA114" i="26464"/>
  <c r="CB114" i="26464"/>
  <c r="CC114" i="26464"/>
  <c r="CD114" i="26464"/>
  <c r="CE114" i="26464"/>
  <c r="CF114" i="26464"/>
  <c r="CG114" i="26464"/>
  <c r="CH114" i="26464"/>
  <c r="CI114" i="26464"/>
  <c r="CJ114" i="26464"/>
  <c r="CK114" i="26464"/>
  <c r="CL114" i="26464"/>
  <c r="CM114" i="26464"/>
  <c r="CN114" i="26464"/>
  <c r="CO114" i="26464"/>
  <c r="CP114" i="26464"/>
  <c r="CQ114" i="26464"/>
  <c r="CR114" i="26464"/>
  <c r="CS114" i="26464"/>
  <c r="CT114" i="26464"/>
  <c r="CU114" i="26464"/>
  <c r="CV114" i="26464"/>
  <c r="CW114" i="26464"/>
  <c r="CX114" i="26464"/>
  <c r="CY114" i="26464"/>
  <c r="CZ114" i="26464"/>
  <c r="DA114" i="26464"/>
  <c r="DB114" i="26464"/>
  <c r="DC114" i="26464"/>
  <c r="DD114" i="26464"/>
  <c r="DE114" i="26464"/>
  <c r="DF114" i="26464"/>
  <c r="DG114" i="26464"/>
  <c r="DH114" i="26464"/>
  <c r="DI114" i="26464"/>
  <c r="DJ114" i="26464"/>
  <c r="DK114" i="26464"/>
  <c r="DL114" i="26464"/>
  <c r="DO114" i="26464"/>
  <c r="DP114" i="26464"/>
  <c r="DQ114" i="26464"/>
  <c r="DR114" i="26464"/>
  <c r="DS114" i="26464"/>
  <c r="DT114" i="26464"/>
  <c r="DU114" i="26464"/>
  <c r="DV114" i="26464"/>
  <c r="DW114" i="26464"/>
  <c r="DX114" i="26464"/>
  <c r="DY114" i="26464"/>
  <c r="DZ114" i="26464"/>
  <c r="EA114" i="26464"/>
  <c r="EB114" i="26464"/>
  <c r="EC114" i="26464"/>
  <c r="ED114" i="26464"/>
  <c r="EE114" i="26464"/>
  <c r="EJ114" i="26464"/>
  <c r="EK114" i="26464"/>
  <c r="EL114" i="26464"/>
  <c r="EM114" i="26464"/>
  <c r="EN114" i="26464"/>
  <c r="EO114" i="26464"/>
  <c r="EP114" i="26464"/>
  <c r="EQ114" i="26464"/>
  <c r="ER114" i="26464"/>
  <c r="ES114" i="26464"/>
  <c r="ET114" i="26464"/>
  <c r="EU114" i="26464"/>
  <c r="EV114" i="26464"/>
  <c r="EW114" i="26464"/>
  <c r="EX114" i="26464"/>
  <c r="EY114" i="26464"/>
  <c r="EZ114" i="26464"/>
  <c r="A115" i="26464"/>
  <c r="B115" i="26464"/>
  <c r="C115" i="26464"/>
  <c r="E115" i="26464"/>
  <c r="F115" i="26464"/>
  <c r="G115" i="26464"/>
  <c r="H115" i="26464"/>
  <c r="I115" i="26464"/>
  <c r="J115" i="26464"/>
  <c r="K115" i="26464"/>
  <c r="L115" i="26464"/>
  <c r="M115" i="26464"/>
  <c r="N115" i="26464"/>
  <c r="O115" i="26464"/>
  <c r="P115" i="26464"/>
  <c r="Q115" i="26464"/>
  <c r="R115" i="26464"/>
  <c r="S115" i="26464"/>
  <c r="T115" i="26464"/>
  <c r="U115" i="26464"/>
  <c r="V115" i="26464"/>
  <c r="W115" i="26464"/>
  <c r="X115" i="26464"/>
  <c r="Y115" i="26464"/>
  <c r="Z115" i="26464"/>
  <c r="AA115" i="26464"/>
  <c r="AB115" i="26464"/>
  <c r="AC115" i="26464"/>
  <c r="AD115" i="26464"/>
  <c r="AE115" i="26464"/>
  <c r="AF115" i="26464"/>
  <c r="AG115" i="26464"/>
  <c r="AH115" i="26464"/>
  <c r="AI115" i="26464"/>
  <c r="AJ115" i="26464"/>
  <c r="AK115" i="26464"/>
  <c r="AL115" i="26464"/>
  <c r="AM115" i="26464"/>
  <c r="AN115" i="26464"/>
  <c r="AO115" i="26464"/>
  <c r="AP115" i="26464"/>
  <c r="AQ115" i="26464"/>
  <c r="AR115" i="26464"/>
  <c r="AS115" i="26464"/>
  <c r="AT115" i="26464"/>
  <c r="AU115" i="26464"/>
  <c r="AV115" i="26464"/>
  <c r="AW115" i="26464"/>
  <c r="AX115" i="26464"/>
  <c r="AY115" i="26464"/>
  <c r="AZ115" i="26464"/>
  <c r="BA115" i="26464"/>
  <c r="BB115" i="26464"/>
  <c r="BC115" i="26464"/>
  <c r="BD115" i="26464"/>
  <c r="BE115" i="26464"/>
  <c r="BF115" i="26464"/>
  <c r="BG115" i="26464"/>
  <c r="BH115" i="26464"/>
  <c r="BI115" i="26464"/>
  <c r="BJ115" i="26464"/>
  <c r="BK115" i="26464"/>
  <c r="BL115" i="26464"/>
  <c r="BM115" i="26464"/>
  <c r="BN115" i="26464"/>
  <c r="BO115" i="26464"/>
  <c r="BP115" i="26464"/>
  <c r="BQ115" i="26464"/>
  <c r="BR115" i="26464"/>
  <c r="BS115" i="26464"/>
  <c r="BT115" i="26464"/>
  <c r="BU115" i="26464"/>
  <c r="BV115" i="26464"/>
  <c r="BW115" i="26464"/>
  <c r="BX115" i="26464"/>
  <c r="BY115" i="26464"/>
  <c r="BZ115" i="26464"/>
  <c r="CA115" i="26464"/>
  <c r="CB115" i="26464"/>
  <c r="CC115" i="26464"/>
  <c r="CD115" i="26464"/>
  <c r="CE115" i="26464"/>
  <c r="CF115" i="26464"/>
  <c r="CG115" i="26464"/>
  <c r="CH115" i="26464"/>
  <c r="CI115" i="26464"/>
  <c r="CJ115" i="26464"/>
  <c r="CK115" i="26464"/>
  <c r="CL115" i="26464"/>
  <c r="CM115" i="26464"/>
  <c r="CN115" i="26464"/>
  <c r="CO115" i="26464"/>
  <c r="CP115" i="26464"/>
  <c r="CQ115" i="26464"/>
  <c r="CR115" i="26464"/>
  <c r="CS115" i="26464"/>
  <c r="CT115" i="26464"/>
  <c r="CU115" i="26464"/>
  <c r="CV115" i="26464"/>
  <c r="CW115" i="26464"/>
  <c r="CX115" i="26464"/>
  <c r="CY115" i="26464"/>
  <c r="CZ115" i="26464"/>
  <c r="DA115" i="26464"/>
  <c r="DB115" i="26464"/>
  <c r="DC115" i="26464"/>
  <c r="DD115" i="26464"/>
  <c r="DE115" i="26464"/>
  <c r="DF115" i="26464"/>
  <c r="DG115" i="26464"/>
  <c r="DH115" i="26464"/>
  <c r="DI115" i="26464"/>
  <c r="DJ115" i="26464"/>
  <c r="DK115" i="26464"/>
  <c r="DL115" i="26464"/>
  <c r="DO115" i="26464"/>
  <c r="DP115" i="26464"/>
  <c r="DQ115" i="26464"/>
  <c r="DR115" i="26464"/>
  <c r="DS115" i="26464"/>
  <c r="DT115" i="26464"/>
  <c r="DU115" i="26464"/>
  <c r="DV115" i="26464"/>
  <c r="DW115" i="26464"/>
  <c r="DX115" i="26464"/>
  <c r="DY115" i="26464"/>
  <c r="DZ115" i="26464"/>
  <c r="EA115" i="26464"/>
  <c r="EB115" i="26464"/>
  <c r="EC115" i="26464"/>
  <c r="ED115" i="26464"/>
  <c r="EE115" i="26464"/>
  <c r="EJ115" i="26464"/>
  <c r="EK115" i="26464"/>
  <c r="EL115" i="26464"/>
  <c r="EM115" i="26464"/>
  <c r="EN115" i="26464"/>
  <c r="EO115" i="26464"/>
  <c r="EP115" i="26464"/>
  <c r="EQ115" i="26464"/>
  <c r="ER115" i="26464"/>
  <c r="ES115" i="26464"/>
  <c r="ET115" i="26464"/>
  <c r="EU115" i="26464"/>
  <c r="EV115" i="26464"/>
  <c r="EW115" i="26464"/>
  <c r="EX115" i="26464"/>
  <c r="EY115" i="26464"/>
  <c r="EZ115" i="26464"/>
  <c r="A116" i="26464"/>
  <c r="B116" i="26464"/>
  <c r="C116" i="26464"/>
  <c r="E116" i="26464"/>
  <c r="F116" i="26464"/>
  <c r="G116" i="26464"/>
  <c r="H116" i="26464"/>
  <c r="I116" i="26464"/>
  <c r="J116" i="26464"/>
  <c r="K116" i="26464"/>
  <c r="L116" i="26464"/>
  <c r="M116" i="26464"/>
  <c r="N116" i="26464"/>
  <c r="O116" i="26464"/>
  <c r="P116" i="26464"/>
  <c r="Q116" i="26464"/>
  <c r="R116" i="26464"/>
  <c r="S116" i="26464"/>
  <c r="T116" i="26464"/>
  <c r="U116" i="26464"/>
  <c r="V116" i="26464"/>
  <c r="W116" i="26464"/>
  <c r="X116" i="26464"/>
  <c r="Y116" i="26464"/>
  <c r="Z116" i="26464"/>
  <c r="AA116" i="26464"/>
  <c r="AB116" i="26464"/>
  <c r="AC116" i="26464"/>
  <c r="AD116" i="26464"/>
  <c r="AE116" i="26464"/>
  <c r="AF116" i="26464"/>
  <c r="AG116" i="26464"/>
  <c r="AH116" i="26464"/>
  <c r="AI116" i="26464"/>
  <c r="AJ116" i="26464"/>
  <c r="AK116" i="26464"/>
  <c r="AL116" i="26464"/>
  <c r="AM116" i="26464"/>
  <c r="AN116" i="26464"/>
  <c r="AO116" i="26464"/>
  <c r="AP116" i="26464"/>
  <c r="AQ116" i="26464"/>
  <c r="AR116" i="26464"/>
  <c r="AS116" i="26464"/>
  <c r="AT116" i="26464"/>
  <c r="AU116" i="26464"/>
  <c r="AV116" i="26464"/>
  <c r="AW116" i="26464"/>
  <c r="AX116" i="26464"/>
  <c r="AY116" i="26464"/>
  <c r="AZ116" i="26464"/>
  <c r="BA116" i="26464"/>
  <c r="BB116" i="26464"/>
  <c r="BC116" i="26464"/>
  <c r="BD116" i="26464"/>
  <c r="BE116" i="26464"/>
  <c r="BF116" i="26464"/>
  <c r="BG116" i="26464"/>
  <c r="BH116" i="26464"/>
  <c r="BI116" i="26464"/>
  <c r="BJ116" i="26464"/>
  <c r="BK116" i="26464"/>
  <c r="BL116" i="26464"/>
  <c r="BM116" i="26464"/>
  <c r="BN116" i="26464"/>
  <c r="BO116" i="26464"/>
  <c r="BP116" i="26464"/>
  <c r="BQ116" i="26464"/>
  <c r="BR116" i="26464"/>
  <c r="BS116" i="26464"/>
  <c r="BT116" i="26464"/>
  <c r="BU116" i="26464"/>
  <c r="BV116" i="26464"/>
  <c r="BW116" i="26464"/>
  <c r="BX116" i="26464"/>
  <c r="BY116" i="26464"/>
  <c r="BZ116" i="26464"/>
  <c r="CA116" i="26464"/>
  <c r="CB116" i="26464"/>
  <c r="CC116" i="26464"/>
  <c r="CD116" i="26464"/>
  <c r="CE116" i="26464"/>
  <c r="CF116" i="26464"/>
  <c r="CG116" i="26464"/>
  <c r="CH116" i="26464"/>
  <c r="CI116" i="26464"/>
  <c r="CJ116" i="26464"/>
  <c r="CK116" i="26464"/>
  <c r="CL116" i="26464"/>
  <c r="CM116" i="26464"/>
  <c r="CN116" i="26464"/>
  <c r="CO116" i="26464"/>
  <c r="CP116" i="26464"/>
  <c r="CQ116" i="26464"/>
  <c r="CR116" i="26464"/>
  <c r="CS116" i="26464"/>
  <c r="CT116" i="26464"/>
  <c r="CU116" i="26464"/>
  <c r="CV116" i="26464"/>
  <c r="CW116" i="26464"/>
  <c r="CX116" i="26464"/>
  <c r="CY116" i="26464"/>
  <c r="CZ116" i="26464"/>
  <c r="DA116" i="26464"/>
  <c r="DB116" i="26464"/>
  <c r="DC116" i="26464"/>
  <c r="DD116" i="26464"/>
  <c r="DE116" i="26464"/>
  <c r="DF116" i="26464"/>
  <c r="DG116" i="26464"/>
  <c r="DH116" i="26464"/>
  <c r="DI116" i="26464"/>
  <c r="DJ116" i="26464"/>
  <c r="DK116" i="26464"/>
  <c r="DL116" i="26464"/>
  <c r="DO116" i="26464"/>
  <c r="DP116" i="26464"/>
  <c r="DQ116" i="26464"/>
  <c r="DR116" i="26464"/>
  <c r="DS116" i="26464"/>
  <c r="DT116" i="26464"/>
  <c r="DU116" i="26464"/>
  <c r="DV116" i="26464"/>
  <c r="DW116" i="26464"/>
  <c r="DX116" i="26464"/>
  <c r="DY116" i="26464"/>
  <c r="DZ116" i="26464"/>
  <c r="EA116" i="26464"/>
  <c r="EB116" i="26464"/>
  <c r="EC116" i="26464"/>
  <c r="ED116" i="26464"/>
  <c r="EE116" i="26464"/>
  <c r="EJ116" i="26464"/>
  <c r="EK116" i="26464"/>
  <c r="EL116" i="26464"/>
  <c r="EM116" i="26464"/>
  <c r="EN116" i="26464"/>
  <c r="EO116" i="26464"/>
  <c r="EP116" i="26464"/>
  <c r="EQ116" i="26464"/>
  <c r="ER116" i="26464"/>
  <c r="ES116" i="26464"/>
  <c r="ET116" i="26464"/>
  <c r="EU116" i="26464"/>
  <c r="EV116" i="26464"/>
  <c r="EW116" i="26464"/>
  <c r="EX116" i="26464"/>
  <c r="EY116" i="26464"/>
  <c r="EZ116" i="26464"/>
  <c r="A117" i="26464"/>
  <c r="B117" i="26464"/>
  <c r="C117" i="26464"/>
  <c r="E117" i="26464"/>
  <c r="F117" i="26464"/>
  <c r="G117" i="26464"/>
  <c r="H117" i="26464"/>
  <c r="I117" i="26464"/>
  <c r="J117" i="26464"/>
  <c r="K117" i="26464"/>
  <c r="L117" i="26464"/>
  <c r="M117" i="26464"/>
  <c r="N117" i="26464"/>
  <c r="O117" i="26464"/>
  <c r="P117" i="26464"/>
  <c r="Q117" i="26464"/>
  <c r="R117" i="26464"/>
  <c r="S117" i="26464"/>
  <c r="T117" i="26464"/>
  <c r="U117" i="26464"/>
  <c r="V117" i="26464"/>
  <c r="W117" i="26464"/>
  <c r="X117" i="26464"/>
  <c r="Y117" i="26464"/>
  <c r="Z117" i="26464"/>
  <c r="AA117" i="26464"/>
  <c r="AB117" i="26464"/>
  <c r="AC117" i="26464"/>
  <c r="AD117" i="26464"/>
  <c r="AE117" i="26464"/>
  <c r="AF117" i="26464"/>
  <c r="AG117" i="26464"/>
  <c r="AH117" i="26464"/>
  <c r="AI117" i="26464"/>
  <c r="AJ117" i="26464"/>
  <c r="AK117" i="26464"/>
  <c r="AL117" i="26464"/>
  <c r="AM117" i="26464"/>
  <c r="AN117" i="26464"/>
  <c r="AO117" i="26464"/>
  <c r="AP117" i="26464"/>
  <c r="AQ117" i="26464"/>
  <c r="AR117" i="26464"/>
  <c r="AS117" i="26464"/>
  <c r="AT117" i="26464"/>
  <c r="AU117" i="26464"/>
  <c r="AV117" i="26464"/>
  <c r="AW117" i="26464"/>
  <c r="AX117" i="26464"/>
  <c r="AY117" i="26464"/>
  <c r="AZ117" i="26464"/>
  <c r="BA117" i="26464"/>
  <c r="BB117" i="26464"/>
  <c r="BC117" i="26464"/>
  <c r="BD117" i="26464"/>
  <c r="BE117" i="26464"/>
  <c r="BF117" i="26464"/>
  <c r="BG117" i="26464"/>
  <c r="BH117" i="26464"/>
  <c r="BI117" i="26464"/>
  <c r="BJ117" i="26464"/>
  <c r="BK117" i="26464"/>
  <c r="BL117" i="26464"/>
  <c r="BM117" i="26464"/>
  <c r="BN117" i="26464"/>
  <c r="BO117" i="26464"/>
  <c r="BP117" i="26464"/>
  <c r="BQ117" i="26464"/>
  <c r="BR117" i="26464"/>
  <c r="BS117" i="26464"/>
  <c r="BT117" i="26464"/>
  <c r="BU117" i="26464"/>
  <c r="BV117" i="26464"/>
  <c r="BW117" i="26464"/>
  <c r="BX117" i="26464"/>
  <c r="BY117" i="26464"/>
  <c r="BZ117" i="26464"/>
  <c r="CA117" i="26464"/>
  <c r="CB117" i="26464"/>
  <c r="CC117" i="26464"/>
  <c r="CD117" i="26464"/>
  <c r="CE117" i="26464"/>
  <c r="CF117" i="26464"/>
  <c r="CG117" i="26464"/>
  <c r="CH117" i="26464"/>
  <c r="CI117" i="26464"/>
  <c r="CJ117" i="26464"/>
  <c r="CK117" i="26464"/>
  <c r="CL117" i="26464"/>
  <c r="CM117" i="26464"/>
  <c r="CN117" i="26464"/>
  <c r="CO117" i="26464"/>
  <c r="CP117" i="26464"/>
  <c r="CQ117" i="26464"/>
  <c r="CR117" i="26464"/>
  <c r="CS117" i="26464"/>
  <c r="CT117" i="26464"/>
  <c r="CU117" i="26464"/>
  <c r="CV117" i="26464"/>
  <c r="CW117" i="26464"/>
  <c r="CX117" i="26464"/>
  <c r="CY117" i="26464"/>
  <c r="CZ117" i="26464"/>
  <c r="DA117" i="26464"/>
  <c r="DB117" i="26464"/>
  <c r="DC117" i="26464"/>
  <c r="DD117" i="26464"/>
  <c r="DE117" i="26464"/>
  <c r="DF117" i="26464"/>
  <c r="DG117" i="26464"/>
  <c r="DH117" i="26464"/>
  <c r="DI117" i="26464"/>
  <c r="DJ117" i="26464"/>
  <c r="DK117" i="26464"/>
  <c r="DL117" i="26464"/>
  <c r="DO117" i="26464"/>
  <c r="DP117" i="26464"/>
  <c r="DQ117" i="26464"/>
  <c r="DR117" i="26464"/>
  <c r="DS117" i="26464"/>
  <c r="DT117" i="26464"/>
  <c r="DU117" i="26464"/>
  <c r="DV117" i="26464"/>
  <c r="DW117" i="26464"/>
  <c r="DX117" i="26464"/>
  <c r="DY117" i="26464"/>
  <c r="DZ117" i="26464"/>
  <c r="EA117" i="26464"/>
  <c r="EB117" i="26464"/>
  <c r="EC117" i="26464"/>
  <c r="ED117" i="26464"/>
  <c r="EE117" i="26464"/>
  <c r="EJ117" i="26464"/>
  <c r="EK117" i="26464"/>
  <c r="EL117" i="26464"/>
  <c r="EM117" i="26464"/>
  <c r="EN117" i="26464"/>
  <c r="EO117" i="26464"/>
  <c r="EP117" i="26464"/>
  <c r="EQ117" i="26464"/>
  <c r="ER117" i="26464"/>
  <c r="ES117" i="26464"/>
  <c r="ET117" i="26464"/>
  <c r="EU117" i="26464"/>
  <c r="EV117" i="26464"/>
  <c r="EW117" i="26464"/>
  <c r="EX117" i="26464"/>
  <c r="EY117" i="26464"/>
  <c r="EZ117" i="26464"/>
  <c r="A118" i="26464"/>
  <c r="B118" i="26464"/>
  <c r="C118" i="26464"/>
  <c r="E118" i="26464"/>
  <c r="F118" i="26464"/>
  <c r="G118" i="26464"/>
  <c r="H118" i="26464"/>
  <c r="I118" i="26464"/>
  <c r="J118" i="26464"/>
  <c r="K118" i="26464"/>
  <c r="L118" i="26464"/>
  <c r="M118" i="26464"/>
  <c r="N118" i="26464"/>
  <c r="O118" i="26464"/>
  <c r="P118" i="26464"/>
  <c r="Q118" i="26464"/>
  <c r="R118" i="26464"/>
  <c r="S118" i="26464"/>
  <c r="T118" i="26464"/>
  <c r="U118" i="26464"/>
  <c r="V118" i="26464"/>
  <c r="W118" i="26464"/>
  <c r="X118" i="26464"/>
  <c r="Y118" i="26464"/>
  <c r="Z118" i="26464"/>
  <c r="AA118" i="26464"/>
  <c r="AB118" i="26464"/>
  <c r="AC118" i="26464"/>
  <c r="AD118" i="26464"/>
  <c r="AE118" i="26464"/>
  <c r="AF118" i="26464"/>
  <c r="AG118" i="26464"/>
  <c r="AH118" i="26464"/>
  <c r="AI118" i="26464"/>
  <c r="AJ118" i="26464"/>
  <c r="AK118" i="26464"/>
  <c r="AL118" i="26464"/>
  <c r="AM118" i="26464"/>
  <c r="AN118" i="26464"/>
  <c r="AO118" i="26464"/>
  <c r="AP118" i="26464"/>
  <c r="AQ118" i="26464"/>
  <c r="AR118" i="26464"/>
  <c r="AS118" i="26464"/>
  <c r="AT118" i="26464"/>
  <c r="AU118" i="26464"/>
  <c r="AV118" i="26464"/>
  <c r="AW118" i="26464"/>
  <c r="AX118" i="26464"/>
  <c r="AY118" i="26464"/>
  <c r="AZ118" i="26464"/>
  <c r="BA118" i="26464"/>
  <c r="BB118" i="26464"/>
  <c r="BC118" i="26464"/>
  <c r="BD118" i="26464"/>
  <c r="BE118" i="26464"/>
  <c r="BF118" i="26464"/>
  <c r="BG118" i="26464"/>
  <c r="BH118" i="26464"/>
  <c r="BI118" i="26464"/>
  <c r="BJ118" i="26464"/>
  <c r="BK118" i="26464"/>
  <c r="BL118" i="26464"/>
  <c r="BM118" i="26464"/>
  <c r="BN118" i="26464"/>
  <c r="BO118" i="26464"/>
  <c r="BP118" i="26464"/>
  <c r="BQ118" i="26464"/>
  <c r="BR118" i="26464"/>
  <c r="BS118" i="26464"/>
  <c r="BT118" i="26464"/>
  <c r="BU118" i="26464"/>
  <c r="BV118" i="26464"/>
  <c r="BW118" i="26464"/>
  <c r="BX118" i="26464"/>
  <c r="BY118" i="26464"/>
  <c r="BZ118" i="26464"/>
  <c r="CA118" i="26464"/>
  <c r="CB118" i="26464"/>
  <c r="CC118" i="26464"/>
  <c r="CD118" i="26464"/>
  <c r="CE118" i="26464"/>
  <c r="CF118" i="26464"/>
  <c r="CG118" i="26464"/>
  <c r="CH118" i="26464"/>
  <c r="CI118" i="26464"/>
  <c r="CJ118" i="26464"/>
  <c r="CK118" i="26464"/>
  <c r="CL118" i="26464"/>
  <c r="CM118" i="26464"/>
  <c r="CN118" i="26464"/>
  <c r="CO118" i="26464"/>
  <c r="CP118" i="26464"/>
  <c r="CQ118" i="26464"/>
  <c r="CR118" i="26464"/>
  <c r="CS118" i="26464"/>
  <c r="CT118" i="26464"/>
  <c r="CU118" i="26464"/>
  <c r="CV118" i="26464"/>
  <c r="CW118" i="26464"/>
  <c r="CX118" i="26464"/>
  <c r="CY118" i="26464"/>
  <c r="CZ118" i="26464"/>
  <c r="DA118" i="26464"/>
  <c r="DB118" i="26464"/>
  <c r="DC118" i="26464"/>
  <c r="DD118" i="26464"/>
  <c r="DE118" i="26464"/>
  <c r="DF118" i="26464"/>
  <c r="DG118" i="26464"/>
  <c r="DH118" i="26464"/>
  <c r="DI118" i="26464"/>
  <c r="DJ118" i="26464"/>
  <c r="DK118" i="26464"/>
  <c r="DL118" i="26464"/>
  <c r="DO118" i="26464"/>
  <c r="DP118" i="26464"/>
  <c r="DQ118" i="26464"/>
  <c r="DR118" i="26464"/>
  <c r="DS118" i="26464"/>
  <c r="DT118" i="26464"/>
  <c r="DU118" i="26464"/>
  <c r="DV118" i="26464"/>
  <c r="DW118" i="26464"/>
  <c r="DX118" i="26464"/>
  <c r="DY118" i="26464"/>
  <c r="DZ118" i="26464"/>
  <c r="EA118" i="26464"/>
  <c r="EB118" i="26464"/>
  <c r="EC118" i="26464"/>
  <c r="ED118" i="26464"/>
  <c r="EE118" i="26464"/>
  <c r="EJ118" i="26464"/>
  <c r="EK118" i="26464"/>
  <c r="EL118" i="26464"/>
  <c r="EM118" i="26464"/>
  <c r="EN118" i="26464"/>
  <c r="EO118" i="26464"/>
  <c r="EP118" i="26464"/>
  <c r="EQ118" i="26464"/>
  <c r="ER118" i="26464"/>
  <c r="ES118" i="26464"/>
  <c r="ET118" i="26464"/>
  <c r="EU118" i="26464"/>
  <c r="EV118" i="26464"/>
  <c r="EW118" i="26464"/>
  <c r="EX118" i="26464"/>
  <c r="EY118" i="26464"/>
  <c r="EZ118" i="26464"/>
  <c r="A119" i="26464"/>
  <c r="B119" i="26464"/>
  <c r="C119" i="26464"/>
  <c r="E119" i="26464"/>
  <c r="F119" i="26464"/>
  <c r="G119" i="26464"/>
  <c r="H119" i="26464"/>
  <c r="I119" i="26464"/>
  <c r="J119" i="26464"/>
  <c r="K119" i="26464"/>
  <c r="L119" i="26464"/>
  <c r="M119" i="26464"/>
  <c r="N119" i="26464"/>
  <c r="O119" i="26464"/>
  <c r="P119" i="26464"/>
  <c r="Q119" i="26464"/>
  <c r="R119" i="26464"/>
  <c r="S119" i="26464"/>
  <c r="T119" i="26464"/>
  <c r="U119" i="26464"/>
  <c r="V119" i="26464"/>
  <c r="W119" i="26464"/>
  <c r="X119" i="26464"/>
  <c r="Y119" i="26464"/>
  <c r="Z119" i="26464"/>
  <c r="AA119" i="26464"/>
  <c r="AB119" i="26464"/>
  <c r="AC119" i="26464"/>
  <c r="AD119" i="26464"/>
  <c r="AE119" i="26464"/>
  <c r="AF119" i="26464"/>
  <c r="AG119" i="26464"/>
  <c r="AH119" i="26464"/>
  <c r="AI119" i="26464"/>
  <c r="AJ119" i="26464"/>
  <c r="AK119" i="26464"/>
  <c r="AL119" i="26464"/>
  <c r="AM119" i="26464"/>
  <c r="AN119" i="26464"/>
  <c r="AO119" i="26464"/>
  <c r="AP119" i="26464"/>
  <c r="AQ119" i="26464"/>
  <c r="AR119" i="26464"/>
  <c r="AS119" i="26464"/>
  <c r="AT119" i="26464"/>
  <c r="AU119" i="26464"/>
  <c r="AV119" i="26464"/>
  <c r="AW119" i="26464"/>
  <c r="AX119" i="26464"/>
  <c r="AY119" i="26464"/>
  <c r="AZ119" i="26464"/>
  <c r="BA119" i="26464"/>
  <c r="BB119" i="26464"/>
  <c r="BC119" i="26464"/>
  <c r="BD119" i="26464"/>
  <c r="BE119" i="26464"/>
  <c r="BF119" i="26464"/>
  <c r="BG119" i="26464"/>
  <c r="BH119" i="26464"/>
  <c r="BI119" i="26464"/>
  <c r="BJ119" i="26464"/>
  <c r="BK119" i="26464"/>
  <c r="BL119" i="26464"/>
  <c r="BM119" i="26464"/>
  <c r="BN119" i="26464"/>
  <c r="BO119" i="26464"/>
  <c r="BP119" i="26464"/>
  <c r="BQ119" i="26464"/>
  <c r="BR119" i="26464"/>
  <c r="BS119" i="26464"/>
  <c r="BT119" i="26464"/>
  <c r="BU119" i="26464"/>
  <c r="BV119" i="26464"/>
  <c r="BW119" i="26464"/>
  <c r="BX119" i="26464"/>
  <c r="BY119" i="26464"/>
  <c r="BZ119" i="26464"/>
  <c r="CA119" i="26464"/>
  <c r="CB119" i="26464"/>
  <c r="CC119" i="26464"/>
  <c r="CD119" i="26464"/>
  <c r="CE119" i="26464"/>
  <c r="CF119" i="26464"/>
  <c r="CG119" i="26464"/>
  <c r="CH119" i="26464"/>
  <c r="CI119" i="26464"/>
  <c r="CJ119" i="26464"/>
  <c r="CK119" i="26464"/>
  <c r="CL119" i="26464"/>
  <c r="CM119" i="26464"/>
  <c r="CN119" i="26464"/>
  <c r="CO119" i="26464"/>
  <c r="CP119" i="26464"/>
  <c r="CQ119" i="26464"/>
  <c r="CR119" i="26464"/>
  <c r="CS119" i="26464"/>
  <c r="CT119" i="26464"/>
  <c r="CU119" i="26464"/>
  <c r="CV119" i="26464"/>
  <c r="CW119" i="26464"/>
  <c r="CX119" i="26464"/>
  <c r="CY119" i="26464"/>
  <c r="CZ119" i="26464"/>
  <c r="DA119" i="26464"/>
  <c r="DB119" i="26464"/>
  <c r="DC119" i="26464"/>
  <c r="DD119" i="26464"/>
  <c r="DE119" i="26464"/>
  <c r="DF119" i="26464"/>
  <c r="DG119" i="26464"/>
  <c r="DH119" i="26464"/>
  <c r="DI119" i="26464"/>
  <c r="DJ119" i="26464"/>
  <c r="DK119" i="26464"/>
  <c r="DL119" i="26464"/>
  <c r="DO119" i="26464"/>
  <c r="DP119" i="26464"/>
  <c r="DQ119" i="26464"/>
  <c r="DR119" i="26464"/>
  <c r="DS119" i="26464"/>
  <c r="DT119" i="26464"/>
  <c r="DU119" i="26464"/>
  <c r="DV119" i="26464"/>
  <c r="DW119" i="26464"/>
  <c r="DX119" i="26464"/>
  <c r="DY119" i="26464"/>
  <c r="DZ119" i="26464"/>
  <c r="EA119" i="26464"/>
  <c r="EB119" i="26464"/>
  <c r="EC119" i="26464"/>
  <c r="ED119" i="26464"/>
  <c r="EE119" i="26464"/>
  <c r="EJ119" i="26464"/>
  <c r="EK119" i="26464"/>
  <c r="EL119" i="26464"/>
  <c r="EM119" i="26464"/>
  <c r="EN119" i="26464"/>
  <c r="EO119" i="26464"/>
  <c r="EP119" i="26464"/>
  <c r="EQ119" i="26464"/>
  <c r="ER119" i="26464"/>
  <c r="ES119" i="26464"/>
  <c r="ET119" i="26464"/>
  <c r="EU119" i="26464"/>
  <c r="EV119" i="26464"/>
  <c r="EW119" i="26464"/>
  <c r="EX119" i="26464"/>
  <c r="EY119" i="26464"/>
  <c r="EZ119" i="26464"/>
  <c r="A120" i="26464"/>
  <c r="B120" i="26464"/>
  <c r="C120" i="26464"/>
  <c r="E120" i="26464"/>
  <c r="F120" i="26464"/>
  <c r="G120" i="26464"/>
  <c r="H120" i="26464"/>
  <c r="I120" i="26464"/>
  <c r="J120" i="26464"/>
  <c r="K120" i="26464"/>
  <c r="L120" i="26464"/>
  <c r="M120" i="26464"/>
  <c r="N120" i="26464"/>
  <c r="O120" i="26464"/>
  <c r="P120" i="26464"/>
  <c r="Q120" i="26464"/>
  <c r="R120" i="26464"/>
  <c r="S120" i="26464"/>
  <c r="T120" i="26464"/>
  <c r="U120" i="26464"/>
  <c r="V120" i="26464"/>
  <c r="W120" i="26464"/>
  <c r="X120" i="26464"/>
  <c r="Y120" i="26464"/>
  <c r="Z120" i="26464"/>
  <c r="AA120" i="26464"/>
  <c r="AB120" i="26464"/>
  <c r="AC120" i="26464"/>
  <c r="AD120" i="26464"/>
  <c r="AE120" i="26464"/>
  <c r="AF120" i="26464"/>
  <c r="AG120" i="26464"/>
  <c r="AH120" i="26464"/>
  <c r="AI120" i="26464"/>
  <c r="AJ120" i="26464"/>
  <c r="AK120" i="26464"/>
  <c r="AL120" i="26464"/>
  <c r="AM120" i="26464"/>
  <c r="AN120" i="26464"/>
  <c r="AO120" i="26464"/>
  <c r="AP120" i="26464"/>
  <c r="AQ120" i="26464"/>
  <c r="AR120" i="26464"/>
  <c r="AS120" i="26464"/>
  <c r="AT120" i="26464"/>
  <c r="AU120" i="26464"/>
  <c r="AV120" i="26464"/>
  <c r="AW120" i="26464"/>
  <c r="AX120" i="26464"/>
  <c r="AY120" i="26464"/>
  <c r="AZ120" i="26464"/>
  <c r="BA120" i="26464"/>
  <c r="BB120" i="26464"/>
  <c r="BC120" i="26464"/>
  <c r="BD120" i="26464"/>
  <c r="BE120" i="26464"/>
  <c r="BF120" i="26464"/>
  <c r="BG120" i="26464"/>
  <c r="BH120" i="26464"/>
  <c r="BI120" i="26464"/>
  <c r="BJ120" i="26464"/>
  <c r="BK120" i="26464"/>
  <c r="BL120" i="26464"/>
  <c r="BM120" i="26464"/>
  <c r="BN120" i="26464"/>
  <c r="BO120" i="26464"/>
  <c r="BP120" i="26464"/>
  <c r="BQ120" i="26464"/>
  <c r="BR120" i="26464"/>
  <c r="BS120" i="26464"/>
  <c r="BT120" i="26464"/>
  <c r="BU120" i="26464"/>
  <c r="BV120" i="26464"/>
  <c r="BW120" i="26464"/>
  <c r="BX120" i="26464"/>
  <c r="BY120" i="26464"/>
  <c r="BZ120" i="26464"/>
  <c r="CA120" i="26464"/>
  <c r="CB120" i="26464"/>
  <c r="CC120" i="26464"/>
  <c r="CD120" i="26464"/>
  <c r="CE120" i="26464"/>
  <c r="CF120" i="26464"/>
  <c r="CG120" i="26464"/>
  <c r="CH120" i="26464"/>
  <c r="CI120" i="26464"/>
  <c r="CJ120" i="26464"/>
  <c r="CK120" i="26464"/>
  <c r="CL120" i="26464"/>
  <c r="CM120" i="26464"/>
  <c r="CN120" i="26464"/>
  <c r="CO120" i="26464"/>
  <c r="CP120" i="26464"/>
  <c r="CQ120" i="26464"/>
  <c r="CR120" i="26464"/>
  <c r="CS120" i="26464"/>
  <c r="CT120" i="26464"/>
  <c r="CU120" i="26464"/>
  <c r="CV120" i="26464"/>
  <c r="CW120" i="26464"/>
  <c r="CX120" i="26464"/>
  <c r="CY120" i="26464"/>
  <c r="CZ120" i="26464"/>
  <c r="DA120" i="26464"/>
  <c r="DB120" i="26464"/>
  <c r="DC120" i="26464"/>
  <c r="DD120" i="26464"/>
  <c r="DE120" i="26464"/>
  <c r="DF120" i="26464"/>
  <c r="DG120" i="26464"/>
  <c r="DH120" i="26464"/>
  <c r="DI120" i="26464"/>
  <c r="DJ120" i="26464"/>
  <c r="DK120" i="26464"/>
  <c r="DL120" i="26464"/>
  <c r="DO120" i="26464"/>
  <c r="DP120" i="26464"/>
  <c r="DQ120" i="26464"/>
  <c r="DR120" i="26464"/>
  <c r="DS120" i="26464"/>
  <c r="DT120" i="26464"/>
  <c r="DU120" i="26464"/>
  <c r="DV120" i="26464"/>
  <c r="DW120" i="26464"/>
  <c r="DX120" i="26464"/>
  <c r="DY120" i="26464"/>
  <c r="DZ120" i="26464"/>
  <c r="EA120" i="26464"/>
  <c r="EB120" i="26464"/>
  <c r="EC120" i="26464"/>
  <c r="ED120" i="26464"/>
  <c r="EE120" i="26464"/>
  <c r="EJ120" i="26464"/>
  <c r="EK120" i="26464"/>
  <c r="EL120" i="26464"/>
  <c r="EM120" i="26464"/>
  <c r="EN120" i="26464"/>
  <c r="EO120" i="26464"/>
  <c r="EP120" i="26464"/>
  <c r="EQ120" i="26464"/>
  <c r="ER120" i="26464"/>
  <c r="ES120" i="26464"/>
  <c r="ET120" i="26464"/>
  <c r="EU120" i="26464"/>
  <c r="EV120" i="26464"/>
  <c r="EW120" i="26464"/>
  <c r="EX120" i="26464"/>
  <c r="EY120" i="26464"/>
  <c r="EZ120" i="26464"/>
  <c r="A121" i="26464"/>
  <c r="B121" i="26464"/>
  <c r="C121" i="26464"/>
  <c r="E121" i="26464"/>
  <c r="F121" i="26464"/>
  <c r="G121" i="26464"/>
  <c r="H121" i="26464"/>
  <c r="I121" i="26464"/>
  <c r="J121" i="26464"/>
  <c r="K121" i="26464"/>
  <c r="L121" i="26464"/>
  <c r="M121" i="26464"/>
  <c r="N121" i="26464"/>
  <c r="O121" i="26464"/>
  <c r="P121" i="26464"/>
  <c r="Q121" i="26464"/>
  <c r="R121" i="26464"/>
  <c r="S121" i="26464"/>
  <c r="T121" i="26464"/>
  <c r="U121" i="26464"/>
  <c r="V121" i="26464"/>
  <c r="W121" i="26464"/>
  <c r="X121" i="26464"/>
  <c r="Y121" i="26464"/>
  <c r="Z121" i="26464"/>
  <c r="AA121" i="26464"/>
  <c r="AB121" i="26464"/>
  <c r="AC121" i="26464"/>
  <c r="AD121" i="26464"/>
  <c r="AE121" i="26464"/>
  <c r="AF121" i="26464"/>
  <c r="AG121" i="26464"/>
  <c r="AH121" i="26464"/>
  <c r="AI121" i="26464"/>
  <c r="AJ121" i="26464"/>
  <c r="AK121" i="26464"/>
  <c r="AL121" i="26464"/>
  <c r="AM121" i="26464"/>
  <c r="AN121" i="26464"/>
  <c r="AO121" i="26464"/>
  <c r="AP121" i="26464"/>
  <c r="AQ121" i="26464"/>
  <c r="AR121" i="26464"/>
  <c r="AS121" i="26464"/>
  <c r="AT121" i="26464"/>
  <c r="AU121" i="26464"/>
  <c r="AV121" i="26464"/>
  <c r="AW121" i="26464"/>
  <c r="AX121" i="26464"/>
  <c r="AY121" i="26464"/>
  <c r="AZ121" i="26464"/>
  <c r="BA121" i="26464"/>
  <c r="BB121" i="26464"/>
  <c r="BC121" i="26464"/>
  <c r="BD121" i="26464"/>
  <c r="BE121" i="26464"/>
  <c r="BF121" i="26464"/>
  <c r="BG121" i="26464"/>
  <c r="BH121" i="26464"/>
  <c r="BI121" i="26464"/>
  <c r="BJ121" i="26464"/>
  <c r="BK121" i="26464"/>
  <c r="BL121" i="26464"/>
  <c r="BM121" i="26464"/>
  <c r="BN121" i="26464"/>
  <c r="BO121" i="26464"/>
  <c r="BP121" i="26464"/>
  <c r="BQ121" i="26464"/>
  <c r="BR121" i="26464"/>
  <c r="BS121" i="26464"/>
  <c r="BT121" i="26464"/>
  <c r="BU121" i="26464"/>
  <c r="BV121" i="26464"/>
  <c r="BW121" i="26464"/>
  <c r="BX121" i="26464"/>
  <c r="BY121" i="26464"/>
  <c r="BZ121" i="26464"/>
  <c r="CA121" i="26464"/>
  <c r="CB121" i="26464"/>
  <c r="CC121" i="26464"/>
  <c r="CD121" i="26464"/>
  <c r="CE121" i="26464"/>
  <c r="CF121" i="26464"/>
  <c r="CG121" i="26464"/>
  <c r="CH121" i="26464"/>
  <c r="CI121" i="26464"/>
  <c r="CJ121" i="26464"/>
  <c r="CK121" i="26464"/>
  <c r="CL121" i="26464"/>
  <c r="CM121" i="26464"/>
  <c r="CN121" i="26464"/>
  <c r="CO121" i="26464"/>
  <c r="CP121" i="26464"/>
  <c r="CQ121" i="26464"/>
  <c r="CR121" i="26464"/>
  <c r="CS121" i="26464"/>
  <c r="CT121" i="26464"/>
  <c r="CU121" i="26464"/>
  <c r="CV121" i="26464"/>
  <c r="CW121" i="26464"/>
  <c r="CX121" i="26464"/>
  <c r="CY121" i="26464"/>
  <c r="CZ121" i="26464"/>
  <c r="DA121" i="26464"/>
  <c r="DB121" i="26464"/>
  <c r="DC121" i="26464"/>
  <c r="DD121" i="26464"/>
  <c r="DE121" i="26464"/>
  <c r="DF121" i="26464"/>
  <c r="DG121" i="26464"/>
  <c r="DH121" i="26464"/>
  <c r="DI121" i="26464"/>
  <c r="DJ121" i="26464"/>
  <c r="DK121" i="26464"/>
  <c r="DL121" i="26464"/>
  <c r="DO121" i="26464"/>
  <c r="DP121" i="26464"/>
  <c r="DQ121" i="26464"/>
  <c r="DR121" i="26464"/>
  <c r="DS121" i="26464"/>
  <c r="DT121" i="26464"/>
  <c r="DU121" i="26464"/>
  <c r="DV121" i="26464"/>
  <c r="DW121" i="26464"/>
  <c r="DX121" i="26464"/>
  <c r="DY121" i="26464"/>
  <c r="DZ121" i="26464"/>
  <c r="EA121" i="26464"/>
  <c r="EB121" i="26464"/>
  <c r="EC121" i="26464"/>
  <c r="ED121" i="26464"/>
  <c r="EE121" i="26464"/>
  <c r="EJ121" i="26464"/>
  <c r="EK121" i="26464"/>
  <c r="EL121" i="26464"/>
  <c r="EM121" i="26464"/>
  <c r="EN121" i="26464"/>
  <c r="EO121" i="26464"/>
  <c r="EP121" i="26464"/>
  <c r="EQ121" i="26464"/>
  <c r="ER121" i="26464"/>
  <c r="ES121" i="26464"/>
  <c r="ET121" i="26464"/>
  <c r="EU121" i="26464"/>
  <c r="EV121" i="26464"/>
  <c r="EW121" i="26464"/>
  <c r="EX121" i="26464"/>
  <c r="EY121" i="26464"/>
  <c r="EZ121" i="26464"/>
  <c r="A122" i="26464"/>
  <c r="B122" i="26464"/>
  <c r="C122" i="26464"/>
  <c r="E122" i="26464"/>
  <c r="F122" i="26464"/>
  <c r="G122" i="26464"/>
  <c r="H122" i="26464"/>
  <c r="I122" i="26464"/>
  <c r="J122" i="26464"/>
  <c r="K122" i="26464"/>
  <c r="L122" i="26464"/>
  <c r="M122" i="26464"/>
  <c r="N122" i="26464"/>
  <c r="O122" i="26464"/>
  <c r="P122" i="26464"/>
  <c r="Q122" i="26464"/>
  <c r="R122" i="26464"/>
  <c r="S122" i="26464"/>
  <c r="T122" i="26464"/>
  <c r="U122" i="26464"/>
  <c r="V122" i="26464"/>
  <c r="W122" i="26464"/>
  <c r="X122" i="26464"/>
  <c r="Y122" i="26464"/>
  <c r="Z122" i="26464"/>
  <c r="AA122" i="26464"/>
  <c r="AB122" i="26464"/>
  <c r="AC122" i="26464"/>
  <c r="AD122" i="26464"/>
  <c r="AE122" i="26464"/>
  <c r="AF122" i="26464"/>
  <c r="AG122" i="26464"/>
  <c r="AH122" i="26464"/>
  <c r="AI122" i="26464"/>
  <c r="AJ122" i="26464"/>
  <c r="AK122" i="26464"/>
  <c r="AL122" i="26464"/>
  <c r="AM122" i="26464"/>
  <c r="AN122" i="26464"/>
  <c r="AO122" i="26464"/>
  <c r="AP122" i="26464"/>
  <c r="AQ122" i="26464"/>
  <c r="AR122" i="26464"/>
  <c r="AS122" i="26464"/>
  <c r="AT122" i="26464"/>
  <c r="AU122" i="26464"/>
  <c r="AV122" i="26464"/>
  <c r="AW122" i="26464"/>
  <c r="AX122" i="26464"/>
  <c r="AY122" i="26464"/>
  <c r="AZ122" i="26464"/>
  <c r="BA122" i="26464"/>
  <c r="BB122" i="26464"/>
  <c r="BC122" i="26464"/>
  <c r="BD122" i="26464"/>
  <c r="BE122" i="26464"/>
  <c r="BF122" i="26464"/>
  <c r="BG122" i="26464"/>
  <c r="BH122" i="26464"/>
  <c r="BI122" i="26464"/>
  <c r="BJ122" i="26464"/>
  <c r="BK122" i="26464"/>
  <c r="BL122" i="26464"/>
  <c r="BM122" i="26464"/>
  <c r="BN122" i="26464"/>
  <c r="BO122" i="26464"/>
  <c r="BP122" i="26464"/>
  <c r="BQ122" i="26464"/>
  <c r="BR122" i="26464"/>
  <c r="BS122" i="26464"/>
  <c r="BT122" i="26464"/>
  <c r="BU122" i="26464"/>
  <c r="BV122" i="26464"/>
  <c r="BW122" i="26464"/>
  <c r="BX122" i="26464"/>
  <c r="BY122" i="26464"/>
  <c r="BZ122" i="26464"/>
  <c r="CA122" i="26464"/>
  <c r="CB122" i="26464"/>
  <c r="CC122" i="26464"/>
  <c r="CD122" i="26464"/>
  <c r="CE122" i="26464"/>
  <c r="CF122" i="26464"/>
  <c r="CG122" i="26464"/>
  <c r="CH122" i="26464"/>
  <c r="CI122" i="26464"/>
  <c r="CJ122" i="26464"/>
  <c r="CK122" i="26464"/>
  <c r="CL122" i="26464"/>
  <c r="CM122" i="26464"/>
  <c r="CN122" i="26464"/>
  <c r="CO122" i="26464"/>
  <c r="CP122" i="26464"/>
  <c r="CQ122" i="26464"/>
  <c r="CR122" i="26464"/>
  <c r="CS122" i="26464"/>
  <c r="CT122" i="26464"/>
  <c r="CU122" i="26464"/>
  <c r="CV122" i="26464"/>
  <c r="CW122" i="26464"/>
  <c r="CX122" i="26464"/>
  <c r="CY122" i="26464"/>
  <c r="CZ122" i="26464"/>
  <c r="DA122" i="26464"/>
  <c r="DB122" i="26464"/>
  <c r="DC122" i="26464"/>
  <c r="DD122" i="26464"/>
  <c r="DE122" i="26464"/>
  <c r="DF122" i="26464"/>
  <c r="DG122" i="26464"/>
  <c r="DH122" i="26464"/>
  <c r="DI122" i="26464"/>
  <c r="DJ122" i="26464"/>
  <c r="DK122" i="26464"/>
  <c r="DL122" i="26464"/>
  <c r="DO122" i="26464"/>
  <c r="DP122" i="26464"/>
  <c r="DQ122" i="26464"/>
  <c r="DR122" i="26464"/>
  <c r="DS122" i="26464"/>
  <c r="DT122" i="26464"/>
  <c r="DU122" i="26464"/>
  <c r="DV122" i="26464"/>
  <c r="DW122" i="26464"/>
  <c r="DX122" i="26464"/>
  <c r="DY122" i="26464"/>
  <c r="DZ122" i="26464"/>
  <c r="EA122" i="26464"/>
  <c r="EB122" i="26464"/>
  <c r="EC122" i="26464"/>
  <c r="ED122" i="26464"/>
  <c r="EE122" i="26464"/>
  <c r="EJ122" i="26464"/>
  <c r="EK122" i="26464"/>
  <c r="EL122" i="26464"/>
  <c r="EM122" i="26464"/>
  <c r="EN122" i="26464"/>
  <c r="EO122" i="26464"/>
  <c r="EP122" i="26464"/>
  <c r="EQ122" i="26464"/>
  <c r="ER122" i="26464"/>
  <c r="ES122" i="26464"/>
  <c r="ET122" i="26464"/>
  <c r="EU122" i="26464"/>
  <c r="EV122" i="26464"/>
  <c r="EW122" i="26464"/>
  <c r="EX122" i="26464"/>
  <c r="EY122" i="26464"/>
  <c r="EZ122" i="26464"/>
  <c r="A123" i="26464"/>
  <c r="B123" i="26464"/>
  <c r="C123" i="26464"/>
  <c r="E123" i="26464"/>
  <c r="F123" i="26464"/>
  <c r="G123" i="26464"/>
  <c r="H123" i="26464"/>
  <c r="I123" i="26464"/>
  <c r="J123" i="26464"/>
  <c r="K123" i="26464"/>
  <c r="L123" i="26464"/>
  <c r="M123" i="26464"/>
  <c r="N123" i="26464"/>
  <c r="O123" i="26464"/>
  <c r="P123" i="26464"/>
  <c r="Q123" i="26464"/>
  <c r="R123" i="26464"/>
  <c r="S123" i="26464"/>
  <c r="T123" i="26464"/>
  <c r="U123" i="26464"/>
  <c r="V123" i="26464"/>
  <c r="W123" i="26464"/>
  <c r="X123" i="26464"/>
  <c r="Y123" i="26464"/>
  <c r="Z123" i="26464"/>
  <c r="AA123" i="26464"/>
  <c r="AB123" i="26464"/>
  <c r="AC123" i="26464"/>
  <c r="AD123" i="26464"/>
  <c r="AE123" i="26464"/>
  <c r="AF123" i="26464"/>
  <c r="AG123" i="26464"/>
  <c r="AH123" i="26464"/>
  <c r="AI123" i="26464"/>
  <c r="AJ123" i="26464"/>
  <c r="AK123" i="26464"/>
  <c r="AL123" i="26464"/>
  <c r="AM123" i="26464"/>
  <c r="AN123" i="26464"/>
  <c r="AO123" i="26464"/>
  <c r="AP123" i="26464"/>
  <c r="AQ123" i="26464"/>
  <c r="AR123" i="26464"/>
  <c r="AS123" i="26464"/>
  <c r="AT123" i="26464"/>
  <c r="AU123" i="26464"/>
  <c r="AV123" i="26464"/>
  <c r="AW123" i="26464"/>
  <c r="AX123" i="26464"/>
  <c r="AY123" i="26464"/>
  <c r="AZ123" i="26464"/>
  <c r="BA123" i="26464"/>
  <c r="BB123" i="26464"/>
  <c r="BC123" i="26464"/>
  <c r="BD123" i="26464"/>
  <c r="BE123" i="26464"/>
  <c r="BF123" i="26464"/>
  <c r="BG123" i="26464"/>
  <c r="BH123" i="26464"/>
  <c r="BI123" i="26464"/>
  <c r="BJ123" i="26464"/>
  <c r="BK123" i="26464"/>
  <c r="BL123" i="26464"/>
  <c r="BM123" i="26464"/>
  <c r="BN123" i="26464"/>
  <c r="BO123" i="26464"/>
  <c r="BP123" i="26464"/>
  <c r="BQ123" i="26464"/>
  <c r="BR123" i="26464"/>
  <c r="BS123" i="26464"/>
  <c r="BT123" i="26464"/>
  <c r="BU123" i="26464"/>
  <c r="BV123" i="26464"/>
  <c r="BW123" i="26464"/>
  <c r="BX123" i="26464"/>
  <c r="BY123" i="26464"/>
  <c r="BZ123" i="26464"/>
  <c r="CA123" i="26464"/>
  <c r="CB123" i="26464"/>
  <c r="CC123" i="26464"/>
  <c r="CD123" i="26464"/>
  <c r="CE123" i="26464"/>
  <c r="CF123" i="26464"/>
  <c r="CG123" i="26464"/>
  <c r="CH123" i="26464"/>
  <c r="CI123" i="26464"/>
  <c r="CJ123" i="26464"/>
  <c r="CK123" i="26464"/>
  <c r="CL123" i="26464"/>
  <c r="CM123" i="26464"/>
  <c r="CN123" i="26464"/>
  <c r="CO123" i="26464"/>
  <c r="CP123" i="26464"/>
  <c r="CQ123" i="26464"/>
  <c r="CR123" i="26464"/>
  <c r="CS123" i="26464"/>
  <c r="CT123" i="26464"/>
  <c r="CU123" i="26464"/>
  <c r="CV123" i="26464"/>
  <c r="CW123" i="26464"/>
  <c r="CX123" i="26464"/>
  <c r="CY123" i="26464"/>
  <c r="CZ123" i="26464"/>
  <c r="DA123" i="26464"/>
  <c r="DB123" i="26464"/>
  <c r="DC123" i="26464"/>
  <c r="DD123" i="26464"/>
  <c r="DE123" i="26464"/>
  <c r="DF123" i="26464"/>
  <c r="DG123" i="26464"/>
  <c r="DH123" i="26464"/>
  <c r="DI123" i="26464"/>
  <c r="DJ123" i="26464"/>
  <c r="DK123" i="26464"/>
  <c r="DL123" i="26464"/>
  <c r="DO123" i="26464"/>
  <c r="DP123" i="26464"/>
  <c r="DQ123" i="26464"/>
  <c r="DR123" i="26464"/>
  <c r="DS123" i="26464"/>
  <c r="DT123" i="26464"/>
  <c r="DU123" i="26464"/>
  <c r="DV123" i="26464"/>
  <c r="DW123" i="26464"/>
  <c r="DX123" i="26464"/>
  <c r="DY123" i="26464"/>
  <c r="DZ123" i="26464"/>
  <c r="EA123" i="26464"/>
  <c r="EB123" i="26464"/>
  <c r="EC123" i="26464"/>
  <c r="ED123" i="26464"/>
  <c r="EE123" i="26464"/>
  <c r="EJ123" i="26464"/>
  <c r="EK123" i="26464"/>
  <c r="EL123" i="26464"/>
  <c r="EM123" i="26464"/>
  <c r="EN123" i="26464"/>
  <c r="EO123" i="26464"/>
  <c r="EP123" i="26464"/>
  <c r="EQ123" i="26464"/>
  <c r="ER123" i="26464"/>
  <c r="ES123" i="26464"/>
  <c r="ET123" i="26464"/>
  <c r="EU123" i="26464"/>
  <c r="EV123" i="26464"/>
  <c r="EW123" i="26464"/>
  <c r="EX123" i="26464"/>
  <c r="EY123" i="26464"/>
  <c r="EZ123" i="26464"/>
  <c r="A124" i="26464"/>
  <c r="B124" i="26464"/>
  <c r="C124" i="26464"/>
  <c r="E124" i="26464"/>
  <c r="F124" i="26464"/>
  <c r="G124" i="26464"/>
  <c r="H124" i="26464"/>
  <c r="I124" i="26464"/>
  <c r="J124" i="26464"/>
  <c r="K124" i="26464"/>
  <c r="L124" i="26464"/>
  <c r="M124" i="26464"/>
  <c r="N124" i="26464"/>
  <c r="O124" i="26464"/>
  <c r="P124" i="26464"/>
  <c r="Q124" i="26464"/>
  <c r="R124" i="26464"/>
  <c r="S124" i="26464"/>
  <c r="T124" i="26464"/>
  <c r="U124" i="26464"/>
  <c r="V124" i="26464"/>
  <c r="W124" i="26464"/>
  <c r="X124" i="26464"/>
  <c r="Y124" i="26464"/>
  <c r="Z124" i="26464"/>
  <c r="AA124" i="26464"/>
  <c r="AB124" i="26464"/>
  <c r="AC124" i="26464"/>
  <c r="AD124" i="26464"/>
  <c r="AE124" i="26464"/>
  <c r="AF124" i="26464"/>
  <c r="AG124" i="26464"/>
  <c r="AH124" i="26464"/>
  <c r="AI124" i="26464"/>
  <c r="AJ124" i="26464"/>
  <c r="AK124" i="26464"/>
  <c r="AL124" i="26464"/>
  <c r="AM124" i="26464"/>
  <c r="AN124" i="26464"/>
  <c r="AO124" i="26464"/>
  <c r="AP124" i="26464"/>
  <c r="AQ124" i="26464"/>
  <c r="AR124" i="26464"/>
  <c r="AS124" i="26464"/>
  <c r="AT124" i="26464"/>
  <c r="AU124" i="26464"/>
  <c r="AV124" i="26464"/>
  <c r="AW124" i="26464"/>
  <c r="AX124" i="26464"/>
  <c r="AY124" i="26464"/>
  <c r="AZ124" i="26464"/>
  <c r="BA124" i="26464"/>
  <c r="BB124" i="26464"/>
  <c r="BC124" i="26464"/>
  <c r="BD124" i="26464"/>
  <c r="BE124" i="26464"/>
  <c r="BF124" i="26464"/>
  <c r="BG124" i="26464"/>
  <c r="BH124" i="26464"/>
  <c r="BI124" i="26464"/>
  <c r="BJ124" i="26464"/>
  <c r="BK124" i="26464"/>
  <c r="BL124" i="26464"/>
  <c r="BM124" i="26464"/>
  <c r="BN124" i="26464"/>
  <c r="BO124" i="26464"/>
  <c r="BP124" i="26464"/>
  <c r="BQ124" i="26464"/>
  <c r="BR124" i="26464"/>
  <c r="BS124" i="26464"/>
  <c r="BT124" i="26464"/>
  <c r="BU124" i="26464"/>
  <c r="BV124" i="26464"/>
  <c r="BW124" i="26464"/>
  <c r="BX124" i="26464"/>
  <c r="BY124" i="26464"/>
  <c r="BZ124" i="26464"/>
  <c r="CA124" i="26464"/>
  <c r="CB124" i="26464"/>
  <c r="CC124" i="26464"/>
  <c r="CD124" i="26464"/>
  <c r="CE124" i="26464"/>
  <c r="CF124" i="26464"/>
  <c r="CG124" i="26464"/>
  <c r="CH124" i="26464"/>
  <c r="CI124" i="26464"/>
  <c r="CJ124" i="26464"/>
  <c r="CK124" i="26464"/>
  <c r="CL124" i="26464"/>
  <c r="CM124" i="26464"/>
  <c r="CN124" i="26464"/>
  <c r="CO124" i="26464"/>
  <c r="CP124" i="26464"/>
  <c r="CQ124" i="26464"/>
  <c r="CR124" i="26464"/>
  <c r="CS124" i="26464"/>
  <c r="CT124" i="26464"/>
  <c r="CU124" i="26464"/>
  <c r="CV124" i="26464"/>
  <c r="CW124" i="26464"/>
  <c r="CX124" i="26464"/>
  <c r="CY124" i="26464"/>
  <c r="CZ124" i="26464"/>
  <c r="DA124" i="26464"/>
  <c r="DB124" i="26464"/>
  <c r="DC124" i="26464"/>
  <c r="DD124" i="26464"/>
  <c r="DE124" i="26464"/>
  <c r="DF124" i="26464"/>
  <c r="DG124" i="26464"/>
  <c r="DH124" i="26464"/>
  <c r="DI124" i="26464"/>
  <c r="DJ124" i="26464"/>
  <c r="DK124" i="26464"/>
  <c r="DL124" i="26464"/>
  <c r="DO124" i="26464"/>
  <c r="DP124" i="26464"/>
  <c r="DQ124" i="26464"/>
  <c r="DR124" i="26464"/>
  <c r="DS124" i="26464"/>
  <c r="DT124" i="26464"/>
  <c r="DU124" i="26464"/>
  <c r="DV124" i="26464"/>
  <c r="DW124" i="26464"/>
  <c r="DX124" i="26464"/>
  <c r="DY124" i="26464"/>
  <c r="DZ124" i="26464"/>
  <c r="EA124" i="26464"/>
  <c r="EB124" i="26464"/>
  <c r="EC124" i="26464"/>
  <c r="ED124" i="26464"/>
  <c r="EE124" i="26464"/>
  <c r="EJ124" i="26464"/>
  <c r="EK124" i="26464"/>
  <c r="EL124" i="26464"/>
  <c r="EM124" i="26464"/>
  <c r="EN124" i="26464"/>
  <c r="EO124" i="26464"/>
  <c r="EP124" i="26464"/>
  <c r="EQ124" i="26464"/>
  <c r="ER124" i="26464"/>
  <c r="ES124" i="26464"/>
  <c r="ET124" i="26464"/>
  <c r="EU124" i="26464"/>
  <c r="EV124" i="26464"/>
  <c r="EW124" i="26464"/>
  <c r="EX124" i="26464"/>
  <c r="EY124" i="26464"/>
  <c r="EZ124" i="26464"/>
  <c r="A125" i="26464"/>
  <c r="B125" i="26464"/>
  <c r="C125" i="26464"/>
  <c r="E125" i="26464"/>
  <c r="F125" i="26464"/>
  <c r="G125" i="26464"/>
  <c r="H125" i="26464"/>
  <c r="I125" i="26464"/>
  <c r="J125" i="26464"/>
  <c r="K125" i="26464"/>
  <c r="L125" i="26464"/>
  <c r="M125" i="26464"/>
  <c r="N125" i="26464"/>
  <c r="O125" i="26464"/>
  <c r="P125" i="26464"/>
  <c r="Q125" i="26464"/>
  <c r="R125" i="26464"/>
  <c r="S125" i="26464"/>
  <c r="T125" i="26464"/>
  <c r="U125" i="26464"/>
  <c r="V125" i="26464"/>
  <c r="W125" i="26464"/>
  <c r="X125" i="26464"/>
  <c r="Y125" i="26464"/>
  <c r="Z125" i="26464"/>
  <c r="AA125" i="26464"/>
  <c r="AB125" i="26464"/>
  <c r="AC125" i="26464"/>
  <c r="AD125" i="26464"/>
  <c r="AE125" i="26464"/>
  <c r="AF125" i="26464"/>
  <c r="AG125" i="26464"/>
  <c r="AH125" i="26464"/>
  <c r="AI125" i="26464"/>
  <c r="AJ125" i="26464"/>
  <c r="AK125" i="26464"/>
  <c r="AL125" i="26464"/>
  <c r="AM125" i="26464"/>
  <c r="AN125" i="26464"/>
  <c r="AO125" i="26464"/>
  <c r="AP125" i="26464"/>
  <c r="AQ125" i="26464"/>
  <c r="AR125" i="26464"/>
  <c r="AS125" i="26464"/>
  <c r="AT125" i="26464"/>
  <c r="AU125" i="26464"/>
  <c r="AV125" i="26464"/>
  <c r="AW125" i="26464"/>
  <c r="AX125" i="26464"/>
  <c r="AY125" i="26464"/>
  <c r="AZ125" i="26464"/>
  <c r="BA125" i="26464"/>
  <c r="BB125" i="26464"/>
  <c r="BC125" i="26464"/>
  <c r="BD125" i="26464"/>
  <c r="BE125" i="26464"/>
  <c r="BF125" i="26464"/>
  <c r="BG125" i="26464"/>
  <c r="BH125" i="26464"/>
  <c r="BI125" i="26464"/>
  <c r="BJ125" i="26464"/>
  <c r="BK125" i="26464"/>
  <c r="BL125" i="26464"/>
  <c r="BM125" i="26464"/>
  <c r="BN125" i="26464"/>
  <c r="BO125" i="26464"/>
  <c r="BP125" i="26464"/>
  <c r="BQ125" i="26464"/>
  <c r="BR125" i="26464"/>
  <c r="BS125" i="26464"/>
  <c r="BT125" i="26464"/>
  <c r="BU125" i="26464"/>
  <c r="BV125" i="26464"/>
  <c r="BW125" i="26464"/>
  <c r="BX125" i="26464"/>
  <c r="BY125" i="26464"/>
  <c r="BZ125" i="26464"/>
  <c r="CA125" i="26464"/>
  <c r="CB125" i="26464"/>
  <c r="CC125" i="26464"/>
  <c r="CD125" i="26464"/>
  <c r="CE125" i="26464"/>
  <c r="CF125" i="26464"/>
  <c r="CG125" i="26464"/>
  <c r="CH125" i="26464"/>
  <c r="CI125" i="26464"/>
  <c r="CJ125" i="26464"/>
  <c r="CK125" i="26464"/>
  <c r="CL125" i="26464"/>
  <c r="CM125" i="26464"/>
  <c r="CN125" i="26464"/>
  <c r="CO125" i="26464"/>
  <c r="CP125" i="26464"/>
  <c r="CQ125" i="26464"/>
  <c r="CR125" i="26464"/>
  <c r="CS125" i="26464"/>
  <c r="CT125" i="26464"/>
  <c r="CU125" i="26464"/>
  <c r="CV125" i="26464"/>
  <c r="CW125" i="26464"/>
  <c r="CX125" i="26464"/>
  <c r="CY125" i="26464"/>
  <c r="CZ125" i="26464"/>
  <c r="DA125" i="26464"/>
  <c r="DB125" i="26464"/>
  <c r="DC125" i="26464"/>
  <c r="DD125" i="26464"/>
  <c r="DE125" i="26464"/>
  <c r="DF125" i="26464"/>
  <c r="DG125" i="26464"/>
  <c r="DH125" i="26464"/>
  <c r="DI125" i="26464"/>
  <c r="DJ125" i="26464"/>
  <c r="DK125" i="26464"/>
  <c r="DL125" i="26464"/>
  <c r="DO125" i="26464"/>
  <c r="DP125" i="26464"/>
  <c r="DQ125" i="26464"/>
  <c r="DR125" i="26464"/>
  <c r="DS125" i="26464"/>
  <c r="DT125" i="26464"/>
  <c r="DU125" i="26464"/>
  <c r="DV125" i="26464"/>
  <c r="DW125" i="26464"/>
  <c r="DX125" i="26464"/>
  <c r="DY125" i="26464"/>
  <c r="DZ125" i="26464"/>
  <c r="EA125" i="26464"/>
  <c r="EB125" i="26464"/>
  <c r="EC125" i="26464"/>
  <c r="ED125" i="26464"/>
  <c r="EE125" i="26464"/>
  <c r="EJ125" i="26464"/>
  <c r="EK125" i="26464"/>
  <c r="EL125" i="26464"/>
  <c r="EM125" i="26464"/>
  <c r="EN125" i="26464"/>
  <c r="EO125" i="26464"/>
  <c r="EP125" i="26464"/>
  <c r="EQ125" i="26464"/>
  <c r="ER125" i="26464"/>
  <c r="ES125" i="26464"/>
  <c r="ET125" i="26464"/>
  <c r="EU125" i="26464"/>
  <c r="EV125" i="26464"/>
  <c r="EW125" i="26464"/>
  <c r="EX125" i="26464"/>
  <c r="EY125" i="26464"/>
  <c r="EZ125" i="26464"/>
  <c r="A126" i="26464"/>
  <c r="B126" i="26464"/>
  <c r="C126" i="26464"/>
  <c r="E126" i="26464"/>
  <c r="F126" i="26464"/>
  <c r="G126" i="26464"/>
  <c r="H126" i="26464"/>
  <c r="I126" i="26464"/>
  <c r="J126" i="26464"/>
  <c r="K126" i="26464"/>
  <c r="L126" i="26464"/>
  <c r="M126" i="26464"/>
  <c r="N126" i="26464"/>
  <c r="O126" i="26464"/>
  <c r="P126" i="26464"/>
  <c r="Q126" i="26464"/>
  <c r="R126" i="26464"/>
  <c r="S126" i="26464"/>
  <c r="T126" i="26464"/>
  <c r="U126" i="26464"/>
  <c r="V126" i="26464"/>
  <c r="W126" i="26464"/>
  <c r="X126" i="26464"/>
  <c r="Y126" i="26464"/>
  <c r="Z126" i="26464"/>
  <c r="AA126" i="26464"/>
  <c r="AB126" i="26464"/>
  <c r="AC126" i="26464"/>
  <c r="AD126" i="26464"/>
  <c r="AE126" i="26464"/>
  <c r="AF126" i="26464"/>
  <c r="AG126" i="26464"/>
  <c r="AH126" i="26464"/>
  <c r="AI126" i="26464"/>
  <c r="AJ126" i="26464"/>
  <c r="AK126" i="26464"/>
  <c r="AL126" i="26464"/>
  <c r="AM126" i="26464"/>
  <c r="AN126" i="26464"/>
  <c r="AO126" i="26464"/>
  <c r="AP126" i="26464"/>
  <c r="AQ126" i="26464"/>
  <c r="AR126" i="26464"/>
  <c r="AS126" i="26464"/>
  <c r="AT126" i="26464"/>
  <c r="AU126" i="26464"/>
  <c r="AV126" i="26464"/>
  <c r="AW126" i="26464"/>
  <c r="AX126" i="26464"/>
  <c r="AY126" i="26464"/>
  <c r="AZ126" i="26464"/>
  <c r="BA126" i="26464"/>
  <c r="BB126" i="26464"/>
  <c r="BC126" i="26464"/>
  <c r="BD126" i="26464"/>
  <c r="BE126" i="26464"/>
  <c r="BF126" i="26464"/>
  <c r="BG126" i="26464"/>
  <c r="BH126" i="26464"/>
  <c r="BI126" i="26464"/>
  <c r="BJ126" i="26464"/>
  <c r="BK126" i="26464"/>
  <c r="BL126" i="26464"/>
  <c r="BM126" i="26464"/>
  <c r="BN126" i="26464"/>
  <c r="BO126" i="26464"/>
  <c r="BP126" i="26464"/>
  <c r="BQ126" i="26464"/>
  <c r="BR126" i="26464"/>
  <c r="BS126" i="26464"/>
  <c r="BT126" i="26464"/>
  <c r="BU126" i="26464"/>
  <c r="BV126" i="26464"/>
  <c r="BW126" i="26464"/>
  <c r="BX126" i="26464"/>
  <c r="BY126" i="26464"/>
  <c r="BZ126" i="26464"/>
  <c r="CA126" i="26464"/>
  <c r="CB126" i="26464"/>
  <c r="CC126" i="26464"/>
  <c r="CD126" i="26464"/>
  <c r="CE126" i="26464"/>
  <c r="CF126" i="26464"/>
  <c r="CG126" i="26464"/>
  <c r="CH126" i="26464"/>
  <c r="CI126" i="26464"/>
  <c r="CJ126" i="26464"/>
  <c r="CK126" i="26464"/>
  <c r="CL126" i="26464"/>
  <c r="CM126" i="26464"/>
  <c r="CN126" i="26464"/>
  <c r="CO126" i="26464"/>
  <c r="CP126" i="26464"/>
  <c r="CQ126" i="26464"/>
  <c r="CR126" i="26464"/>
  <c r="CS126" i="26464"/>
  <c r="CT126" i="26464"/>
  <c r="CU126" i="26464"/>
  <c r="CV126" i="26464"/>
  <c r="CW126" i="26464"/>
  <c r="CX126" i="26464"/>
  <c r="CY126" i="26464"/>
  <c r="CZ126" i="26464"/>
  <c r="DA126" i="26464"/>
  <c r="DB126" i="26464"/>
  <c r="DC126" i="26464"/>
  <c r="DD126" i="26464"/>
  <c r="DE126" i="26464"/>
  <c r="DF126" i="26464"/>
  <c r="DG126" i="26464"/>
  <c r="DH126" i="26464"/>
  <c r="DI126" i="26464"/>
  <c r="DJ126" i="26464"/>
  <c r="DK126" i="26464"/>
  <c r="DL126" i="26464"/>
  <c r="DO126" i="26464"/>
  <c r="DP126" i="26464"/>
  <c r="DQ126" i="26464"/>
  <c r="DR126" i="26464"/>
  <c r="DS126" i="26464"/>
  <c r="DT126" i="26464"/>
  <c r="DU126" i="26464"/>
  <c r="DV126" i="26464"/>
  <c r="DW126" i="26464"/>
  <c r="DX126" i="26464"/>
  <c r="DY126" i="26464"/>
  <c r="DZ126" i="26464"/>
  <c r="EA126" i="26464"/>
  <c r="EB126" i="26464"/>
  <c r="EC126" i="26464"/>
  <c r="ED126" i="26464"/>
  <c r="EE126" i="26464"/>
  <c r="EJ126" i="26464"/>
  <c r="EK126" i="26464"/>
  <c r="EL126" i="26464"/>
  <c r="EM126" i="26464"/>
  <c r="EN126" i="26464"/>
  <c r="EO126" i="26464"/>
  <c r="EP126" i="26464"/>
  <c r="EQ126" i="26464"/>
  <c r="ER126" i="26464"/>
  <c r="ES126" i="26464"/>
  <c r="ET126" i="26464"/>
  <c r="EU126" i="26464"/>
  <c r="EV126" i="26464"/>
  <c r="EW126" i="26464"/>
  <c r="EX126" i="26464"/>
  <c r="EY126" i="26464"/>
  <c r="EZ126" i="26464"/>
  <c r="A127" i="26464"/>
  <c r="B127" i="26464"/>
  <c r="C127" i="26464"/>
  <c r="E127" i="26464"/>
  <c r="F127" i="26464"/>
  <c r="G127" i="26464"/>
  <c r="H127" i="26464"/>
  <c r="I127" i="26464"/>
  <c r="J127" i="26464"/>
  <c r="K127" i="26464"/>
  <c r="L127" i="26464"/>
  <c r="M127" i="26464"/>
  <c r="N127" i="26464"/>
  <c r="O127" i="26464"/>
  <c r="P127" i="26464"/>
  <c r="Q127" i="26464"/>
  <c r="R127" i="26464"/>
  <c r="S127" i="26464"/>
  <c r="T127" i="26464"/>
  <c r="U127" i="26464"/>
  <c r="V127" i="26464"/>
  <c r="W127" i="26464"/>
  <c r="X127" i="26464"/>
  <c r="Y127" i="26464"/>
  <c r="Z127" i="26464"/>
  <c r="AA127" i="26464"/>
  <c r="AB127" i="26464"/>
  <c r="AC127" i="26464"/>
  <c r="AD127" i="26464"/>
  <c r="AE127" i="26464"/>
  <c r="AF127" i="26464"/>
  <c r="AG127" i="26464"/>
  <c r="AH127" i="26464"/>
  <c r="AI127" i="26464"/>
  <c r="AJ127" i="26464"/>
  <c r="AK127" i="26464"/>
  <c r="AL127" i="26464"/>
  <c r="AM127" i="26464"/>
  <c r="AN127" i="26464"/>
  <c r="AO127" i="26464"/>
  <c r="AP127" i="26464"/>
  <c r="AQ127" i="26464"/>
  <c r="AR127" i="26464"/>
  <c r="AS127" i="26464"/>
  <c r="AT127" i="26464"/>
  <c r="AU127" i="26464"/>
  <c r="AV127" i="26464"/>
  <c r="AW127" i="26464"/>
  <c r="AX127" i="26464"/>
  <c r="AY127" i="26464"/>
  <c r="AZ127" i="26464"/>
  <c r="BA127" i="26464"/>
  <c r="BB127" i="26464"/>
  <c r="BC127" i="26464"/>
  <c r="BD127" i="26464"/>
  <c r="BE127" i="26464"/>
  <c r="BF127" i="26464"/>
  <c r="BG127" i="26464"/>
  <c r="BH127" i="26464"/>
  <c r="BI127" i="26464"/>
  <c r="BJ127" i="26464"/>
  <c r="BK127" i="26464"/>
  <c r="BL127" i="26464"/>
  <c r="BM127" i="26464"/>
  <c r="BN127" i="26464"/>
  <c r="BO127" i="26464"/>
  <c r="BP127" i="26464"/>
  <c r="BQ127" i="26464"/>
  <c r="BR127" i="26464"/>
  <c r="BS127" i="26464"/>
  <c r="BT127" i="26464"/>
  <c r="BU127" i="26464"/>
  <c r="BV127" i="26464"/>
  <c r="BW127" i="26464"/>
  <c r="BX127" i="26464"/>
  <c r="BY127" i="26464"/>
  <c r="BZ127" i="26464"/>
  <c r="CA127" i="26464"/>
  <c r="CB127" i="26464"/>
  <c r="CC127" i="26464"/>
  <c r="CD127" i="26464"/>
  <c r="CE127" i="26464"/>
  <c r="CF127" i="26464"/>
  <c r="CG127" i="26464"/>
  <c r="CH127" i="26464"/>
  <c r="CI127" i="26464"/>
  <c r="CJ127" i="26464"/>
  <c r="CK127" i="26464"/>
  <c r="CL127" i="26464"/>
  <c r="CM127" i="26464"/>
  <c r="CN127" i="26464"/>
  <c r="CO127" i="26464"/>
  <c r="CP127" i="26464"/>
  <c r="CQ127" i="26464"/>
  <c r="CR127" i="26464"/>
  <c r="CS127" i="26464"/>
  <c r="CT127" i="26464"/>
  <c r="CU127" i="26464"/>
  <c r="CV127" i="26464"/>
  <c r="CW127" i="26464"/>
  <c r="CX127" i="26464"/>
  <c r="CY127" i="26464"/>
  <c r="CZ127" i="26464"/>
  <c r="DA127" i="26464"/>
  <c r="DB127" i="26464"/>
  <c r="DC127" i="26464"/>
  <c r="DD127" i="26464"/>
  <c r="DE127" i="26464"/>
  <c r="DF127" i="26464"/>
  <c r="DG127" i="26464"/>
  <c r="DH127" i="26464"/>
  <c r="DI127" i="26464"/>
  <c r="DJ127" i="26464"/>
  <c r="DK127" i="26464"/>
  <c r="DL127" i="26464"/>
  <c r="DO127" i="26464"/>
  <c r="DP127" i="26464"/>
  <c r="DQ127" i="26464"/>
  <c r="DR127" i="26464"/>
  <c r="DS127" i="26464"/>
  <c r="DT127" i="26464"/>
  <c r="DU127" i="26464"/>
  <c r="DV127" i="26464"/>
  <c r="DW127" i="26464"/>
  <c r="DX127" i="26464"/>
  <c r="DY127" i="26464"/>
  <c r="DZ127" i="26464"/>
  <c r="EA127" i="26464"/>
  <c r="EB127" i="26464"/>
  <c r="EC127" i="26464"/>
  <c r="ED127" i="26464"/>
  <c r="EE127" i="26464"/>
  <c r="EJ127" i="26464"/>
  <c r="EK127" i="26464"/>
  <c r="EL127" i="26464"/>
  <c r="EM127" i="26464"/>
  <c r="EN127" i="26464"/>
  <c r="EO127" i="26464"/>
  <c r="EP127" i="26464"/>
  <c r="EQ127" i="26464"/>
  <c r="ER127" i="26464"/>
  <c r="ES127" i="26464"/>
  <c r="ET127" i="26464"/>
  <c r="EU127" i="26464"/>
  <c r="EV127" i="26464"/>
  <c r="EW127" i="26464"/>
  <c r="EX127" i="26464"/>
  <c r="EY127" i="26464"/>
  <c r="EZ127" i="26464"/>
  <c r="A128" i="26464"/>
  <c r="B128" i="26464"/>
  <c r="C128" i="26464"/>
  <c r="E128" i="26464"/>
  <c r="F128" i="26464"/>
  <c r="G128" i="26464"/>
  <c r="H128" i="26464"/>
  <c r="I128" i="26464"/>
  <c r="J128" i="26464"/>
  <c r="K128" i="26464"/>
  <c r="L128" i="26464"/>
  <c r="M128" i="26464"/>
  <c r="N128" i="26464"/>
  <c r="O128" i="26464"/>
  <c r="P128" i="26464"/>
  <c r="Q128" i="26464"/>
  <c r="R128" i="26464"/>
  <c r="S128" i="26464"/>
  <c r="T128" i="26464"/>
  <c r="U128" i="26464"/>
  <c r="V128" i="26464"/>
  <c r="W128" i="26464"/>
  <c r="X128" i="26464"/>
  <c r="Y128" i="26464"/>
  <c r="Z128" i="26464"/>
  <c r="AA128" i="26464"/>
  <c r="AB128" i="26464"/>
  <c r="AC128" i="26464"/>
  <c r="AD128" i="26464"/>
  <c r="AE128" i="26464"/>
  <c r="AF128" i="26464"/>
  <c r="AG128" i="26464"/>
  <c r="AH128" i="26464"/>
  <c r="AI128" i="26464"/>
  <c r="AJ128" i="26464"/>
  <c r="AK128" i="26464"/>
  <c r="AL128" i="26464"/>
  <c r="AM128" i="26464"/>
  <c r="AN128" i="26464"/>
  <c r="AO128" i="26464"/>
  <c r="AP128" i="26464"/>
  <c r="AQ128" i="26464"/>
  <c r="AR128" i="26464"/>
  <c r="AS128" i="26464"/>
  <c r="AT128" i="26464"/>
  <c r="AU128" i="26464"/>
  <c r="AV128" i="26464"/>
  <c r="AW128" i="26464"/>
  <c r="AX128" i="26464"/>
  <c r="AY128" i="26464"/>
  <c r="AZ128" i="26464"/>
  <c r="BA128" i="26464"/>
  <c r="BB128" i="26464"/>
  <c r="BC128" i="26464"/>
  <c r="BD128" i="26464"/>
  <c r="BE128" i="26464"/>
  <c r="BF128" i="26464"/>
  <c r="BG128" i="26464"/>
  <c r="BH128" i="26464"/>
  <c r="BI128" i="26464"/>
  <c r="BJ128" i="26464"/>
  <c r="BK128" i="26464"/>
  <c r="BL128" i="26464"/>
  <c r="BM128" i="26464"/>
  <c r="BN128" i="26464"/>
  <c r="BO128" i="26464"/>
  <c r="BP128" i="26464"/>
  <c r="BQ128" i="26464"/>
  <c r="BR128" i="26464"/>
  <c r="BS128" i="26464"/>
  <c r="BT128" i="26464"/>
  <c r="BU128" i="26464"/>
  <c r="BV128" i="26464"/>
  <c r="BW128" i="26464"/>
  <c r="BX128" i="26464"/>
  <c r="BY128" i="26464"/>
  <c r="BZ128" i="26464"/>
  <c r="CA128" i="26464"/>
  <c r="CB128" i="26464"/>
  <c r="CC128" i="26464"/>
  <c r="CD128" i="26464"/>
  <c r="CE128" i="26464"/>
  <c r="CF128" i="26464"/>
  <c r="CG128" i="26464"/>
  <c r="CH128" i="26464"/>
  <c r="CI128" i="26464"/>
  <c r="CJ128" i="26464"/>
  <c r="CK128" i="26464"/>
  <c r="CL128" i="26464"/>
  <c r="CM128" i="26464"/>
  <c r="CN128" i="26464"/>
  <c r="CO128" i="26464"/>
  <c r="CP128" i="26464"/>
  <c r="CQ128" i="26464"/>
  <c r="CR128" i="26464"/>
  <c r="CS128" i="26464"/>
  <c r="CT128" i="26464"/>
  <c r="CU128" i="26464"/>
  <c r="CV128" i="26464"/>
  <c r="CW128" i="26464"/>
  <c r="CX128" i="26464"/>
  <c r="CY128" i="26464"/>
  <c r="CZ128" i="26464"/>
  <c r="DA128" i="26464"/>
  <c r="DB128" i="26464"/>
  <c r="DC128" i="26464"/>
  <c r="DD128" i="26464"/>
  <c r="DE128" i="26464"/>
  <c r="DF128" i="26464"/>
  <c r="DG128" i="26464"/>
  <c r="DH128" i="26464"/>
  <c r="DI128" i="26464"/>
  <c r="DJ128" i="26464"/>
  <c r="DK128" i="26464"/>
  <c r="DL128" i="26464"/>
  <c r="DO128" i="26464"/>
  <c r="DP128" i="26464"/>
  <c r="DQ128" i="26464"/>
  <c r="DR128" i="26464"/>
  <c r="DS128" i="26464"/>
  <c r="DT128" i="26464"/>
  <c r="DU128" i="26464"/>
  <c r="DV128" i="26464"/>
  <c r="DW128" i="26464"/>
  <c r="DX128" i="26464"/>
  <c r="DY128" i="26464"/>
  <c r="DZ128" i="26464"/>
  <c r="EA128" i="26464"/>
  <c r="EB128" i="26464"/>
  <c r="EC128" i="26464"/>
  <c r="ED128" i="26464"/>
  <c r="EE128" i="26464"/>
  <c r="EJ128" i="26464"/>
  <c r="EK128" i="26464"/>
  <c r="EL128" i="26464"/>
  <c r="EM128" i="26464"/>
  <c r="EN128" i="26464"/>
  <c r="EO128" i="26464"/>
  <c r="EP128" i="26464"/>
  <c r="EQ128" i="26464"/>
  <c r="ER128" i="26464"/>
  <c r="ES128" i="26464"/>
  <c r="ET128" i="26464"/>
  <c r="EU128" i="26464"/>
  <c r="EV128" i="26464"/>
  <c r="EW128" i="26464"/>
  <c r="EX128" i="26464"/>
  <c r="EY128" i="26464"/>
  <c r="EZ128" i="26464"/>
  <c r="A129" i="26464"/>
  <c r="B129" i="26464"/>
  <c r="C129" i="26464"/>
  <c r="E129" i="26464"/>
  <c r="F129" i="26464"/>
  <c r="G129" i="26464"/>
  <c r="H129" i="26464"/>
  <c r="I129" i="26464"/>
  <c r="J129" i="26464"/>
  <c r="K129" i="26464"/>
  <c r="L129" i="26464"/>
  <c r="M129" i="26464"/>
  <c r="N129" i="26464"/>
  <c r="O129" i="26464"/>
  <c r="P129" i="26464"/>
  <c r="Q129" i="26464"/>
  <c r="R129" i="26464"/>
  <c r="S129" i="26464"/>
  <c r="T129" i="26464"/>
  <c r="U129" i="26464"/>
  <c r="V129" i="26464"/>
  <c r="W129" i="26464"/>
  <c r="X129" i="26464"/>
  <c r="Y129" i="26464"/>
  <c r="Z129" i="26464"/>
  <c r="AA129" i="26464"/>
  <c r="AB129" i="26464"/>
  <c r="AC129" i="26464"/>
  <c r="AD129" i="26464"/>
  <c r="AE129" i="26464"/>
  <c r="AF129" i="26464"/>
  <c r="AG129" i="26464"/>
  <c r="AH129" i="26464"/>
  <c r="AI129" i="26464"/>
  <c r="AJ129" i="26464"/>
  <c r="AK129" i="26464"/>
  <c r="AL129" i="26464"/>
  <c r="AM129" i="26464"/>
  <c r="AN129" i="26464"/>
  <c r="AO129" i="26464"/>
  <c r="AP129" i="26464"/>
  <c r="AQ129" i="26464"/>
  <c r="AR129" i="26464"/>
  <c r="AS129" i="26464"/>
  <c r="AT129" i="26464"/>
  <c r="AU129" i="26464"/>
  <c r="AV129" i="26464"/>
  <c r="AW129" i="26464"/>
  <c r="AX129" i="26464"/>
  <c r="AY129" i="26464"/>
  <c r="AZ129" i="26464"/>
  <c r="BA129" i="26464"/>
  <c r="BB129" i="26464"/>
  <c r="BC129" i="26464"/>
  <c r="BD129" i="26464"/>
  <c r="BE129" i="26464"/>
  <c r="BF129" i="26464"/>
  <c r="BG129" i="26464"/>
  <c r="BH129" i="26464"/>
  <c r="BI129" i="26464"/>
  <c r="BJ129" i="26464"/>
  <c r="BK129" i="26464"/>
  <c r="BL129" i="26464"/>
  <c r="BM129" i="26464"/>
  <c r="BN129" i="26464"/>
  <c r="BO129" i="26464"/>
  <c r="BP129" i="26464"/>
  <c r="BQ129" i="26464"/>
  <c r="BR129" i="26464"/>
  <c r="BS129" i="26464"/>
  <c r="BT129" i="26464"/>
  <c r="BU129" i="26464"/>
  <c r="BV129" i="26464"/>
  <c r="BW129" i="26464"/>
  <c r="BX129" i="26464"/>
  <c r="BY129" i="26464"/>
  <c r="BZ129" i="26464"/>
  <c r="CA129" i="26464"/>
  <c r="CB129" i="26464"/>
  <c r="CC129" i="26464"/>
  <c r="CD129" i="26464"/>
  <c r="CE129" i="26464"/>
  <c r="CF129" i="26464"/>
  <c r="CG129" i="26464"/>
  <c r="CH129" i="26464"/>
  <c r="CI129" i="26464"/>
  <c r="CJ129" i="26464"/>
  <c r="CK129" i="26464"/>
  <c r="CL129" i="26464"/>
  <c r="CM129" i="26464"/>
  <c r="CN129" i="26464"/>
  <c r="CO129" i="26464"/>
  <c r="CP129" i="26464"/>
  <c r="CQ129" i="26464"/>
  <c r="CR129" i="26464"/>
  <c r="CS129" i="26464"/>
  <c r="CT129" i="26464"/>
  <c r="CU129" i="26464"/>
  <c r="CV129" i="26464"/>
  <c r="CW129" i="26464"/>
  <c r="CX129" i="26464"/>
  <c r="CY129" i="26464"/>
  <c r="CZ129" i="26464"/>
  <c r="DA129" i="26464"/>
  <c r="DB129" i="26464"/>
  <c r="DC129" i="26464"/>
  <c r="DD129" i="26464"/>
  <c r="DE129" i="26464"/>
  <c r="DF129" i="26464"/>
  <c r="DG129" i="26464"/>
  <c r="DH129" i="26464"/>
  <c r="DI129" i="26464"/>
  <c r="DJ129" i="26464"/>
  <c r="DK129" i="26464"/>
  <c r="DL129" i="26464"/>
  <c r="DO129" i="26464"/>
  <c r="DP129" i="26464"/>
  <c r="DQ129" i="26464"/>
  <c r="DR129" i="26464"/>
  <c r="DS129" i="26464"/>
  <c r="DT129" i="26464"/>
  <c r="DU129" i="26464"/>
  <c r="DV129" i="26464"/>
  <c r="DW129" i="26464"/>
  <c r="DX129" i="26464"/>
  <c r="DY129" i="26464"/>
  <c r="DZ129" i="26464"/>
  <c r="EA129" i="26464"/>
  <c r="EB129" i="26464"/>
  <c r="EC129" i="26464"/>
  <c r="ED129" i="26464"/>
  <c r="EE129" i="26464"/>
  <c r="EJ129" i="26464"/>
  <c r="EK129" i="26464"/>
  <c r="EL129" i="26464"/>
  <c r="EM129" i="26464"/>
  <c r="EN129" i="26464"/>
  <c r="EO129" i="26464"/>
  <c r="EP129" i="26464"/>
  <c r="EQ129" i="26464"/>
  <c r="ER129" i="26464"/>
  <c r="ES129" i="26464"/>
  <c r="ET129" i="26464"/>
  <c r="EU129" i="26464"/>
  <c r="EV129" i="26464"/>
  <c r="EW129" i="26464"/>
  <c r="EX129" i="26464"/>
  <c r="EY129" i="26464"/>
  <c r="EZ129" i="26464"/>
  <c r="A130" i="26464"/>
  <c r="B130" i="26464"/>
  <c r="C130" i="26464"/>
  <c r="E130" i="26464"/>
  <c r="F130" i="26464"/>
  <c r="G130" i="26464"/>
  <c r="H130" i="26464"/>
  <c r="I130" i="26464"/>
  <c r="J130" i="26464"/>
  <c r="K130" i="26464"/>
  <c r="L130" i="26464"/>
  <c r="M130" i="26464"/>
  <c r="N130" i="26464"/>
  <c r="O130" i="26464"/>
  <c r="P130" i="26464"/>
  <c r="Q130" i="26464"/>
  <c r="R130" i="26464"/>
  <c r="S130" i="26464"/>
  <c r="T130" i="26464"/>
  <c r="U130" i="26464"/>
  <c r="V130" i="26464"/>
  <c r="W130" i="26464"/>
  <c r="X130" i="26464"/>
  <c r="Y130" i="26464"/>
  <c r="Z130" i="26464"/>
  <c r="AA130" i="26464"/>
  <c r="AB130" i="26464"/>
  <c r="AC130" i="26464"/>
  <c r="AD130" i="26464"/>
  <c r="AE130" i="26464"/>
  <c r="AF130" i="26464"/>
  <c r="AG130" i="26464"/>
  <c r="AH130" i="26464"/>
  <c r="AI130" i="26464"/>
  <c r="AJ130" i="26464"/>
  <c r="AK130" i="26464"/>
  <c r="AL130" i="26464"/>
  <c r="AM130" i="26464"/>
  <c r="AN130" i="26464"/>
  <c r="AO130" i="26464"/>
  <c r="AP130" i="26464"/>
  <c r="AQ130" i="26464"/>
  <c r="AR130" i="26464"/>
  <c r="AS130" i="26464"/>
  <c r="AT130" i="26464"/>
  <c r="AU130" i="26464"/>
  <c r="AV130" i="26464"/>
  <c r="AW130" i="26464"/>
  <c r="AX130" i="26464"/>
  <c r="AY130" i="26464"/>
  <c r="AZ130" i="26464"/>
  <c r="BA130" i="26464"/>
  <c r="BB130" i="26464"/>
  <c r="BC130" i="26464"/>
  <c r="BD130" i="26464"/>
  <c r="BE130" i="26464"/>
  <c r="BF130" i="26464"/>
  <c r="BG130" i="26464"/>
  <c r="BH130" i="26464"/>
  <c r="BI130" i="26464"/>
  <c r="BJ130" i="26464"/>
  <c r="BK130" i="26464"/>
  <c r="BL130" i="26464"/>
  <c r="BM130" i="26464"/>
  <c r="BN130" i="26464"/>
  <c r="BO130" i="26464"/>
  <c r="BP130" i="26464"/>
  <c r="BQ130" i="26464"/>
  <c r="BR130" i="26464"/>
  <c r="BS130" i="26464"/>
  <c r="BT130" i="26464"/>
  <c r="BU130" i="26464"/>
  <c r="BV130" i="26464"/>
  <c r="BW130" i="26464"/>
  <c r="BX130" i="26464"/>
  <c r="BY130" i="26464"/>
  <c r="BZ130" i="26464"/>
  <c r="CA130" i="26464"/>
  <c r="CB130" i="26464"/>
  <c r="CC130" i="26464"/>
  <c r="CD130" i="26464"/>
  <c r="CE130" i="26464"/>
  <c r="CF130" i="26464"/>
  <c r="CG130" i="26464"/>
  <c r="CH130" i="26464"/>
  <c r="CI130" i="26464"/>
  <c r="CJ130" i="26464"/>
  <c r="CK130" i="26464"/>
  <c r="CL130" i="26464"/>
  <c r="CM130" i="26464"/>
  <c r="CN130" i="26464"/>
  <c r="CO130" i="26464"/>
  <c r="CP130" i="26464"/>
  <c r="CQ130" i="26464"/>
  <c r="CR130" i="26464"/>
  <c r="CS130" i="26464"/>
  <c r="CT130" i="26464"/>
  <c r="CU130" i="26464"/>
  <c r="CV130" i="26464"/>
  <c r="CW130" i="26464"/>
  <c r="CX130" i="26464"/>
  <c r="CY130" i="26464"/>
  <c r="CZ130" i="26464"/>
  <c r="DA130" i="26464"/>
  <c r="DB130" i="26464"/>
  <c r="DC130" i="26464"/>
  <c r="DD130" i="26464"/>
  <c r="DE130" i="26464"/>
  <c r="DF130" i="26464"/>
  <c r="DG130" i="26464"/>
  <c r="DH130" i="26464"/>
  <c r="DI130" i="26464"/>
  <c r="DJ130" i="26464"/>
  <c r="DK130" i="26464"/>
  <c r="DL130" i="26464"/>
  <c r="DO130" i="26464"/>
  <c r="DP130" i="26464"/>
  <c r="DQ130" i="26464"/>
  <c r="DR130" i="26464"/>
  <c r="DS130" i="26464"/>
  <c r="DT130" i="26464"/>
  <c r="DU130" i="26464"/>
  <c r="DV130" i="26464"/>
  <c r="DW130" i="26464"/>
  <c r="DX130" i="26464"/>
  <c r="DY130" i="26464"/>
  <c r="DZ130" i="26464"/>
  <c r="EA130" i="26464"/>
  <c r="EB130" i="26464"/>
  <c r="EC130" i="26464"/>
  <c r="ED130" i="26464"/>
  <c r="EE130" i="26464"/>
  <c r="EJ130" i="26464"/>
  <c r="EK130" i="26464"/>
  <c r="EL130" i="26464"/>
  <c r="EM130" i="26464"/>
  <c r="EN130" i="26464"/>
  <c r="EO130" i="26464"/>
  <c r="EP130" i="26464"/>
  <c r="EQ130" i="26464"/>
  <c r="ER130" i="26464"/>
  <c r="ES130" i="26464"/>
  <c r="ET130" i="26464"/>
  <c r="EU130" i="26464"/>
  <c r="EV130" i="26464"/>
  <c r="EW130" i="26464"/>
  <c r="EX130" i="26464"/>
  <c r="EY130" i="26464"/>
  <c r="EZ130" i="26464"/>
  <c r="A131" i="26464"/>
  <c r="B131" i="26464"/>
  <c r="C131" i="26464"/>
  <c r="E131" i="26464"/>
  <c r="F131" i="26464"/>
  <c r="G131" i="26464"/>
  <c r="H131" i="26464"/>
  <c r="I131" i="26464"/>
  <c r="J131" i="26464"/>
  <c r="K131" i="26464"/>
  <c r="L131" i="26464"/>
  <c r="M131" i="26464"/>
  <c r="N131" i="26464"/>
  <c r="O131" i="26464"/>
  <c r="P131" i="26464"/>
  <c r="Q131" i="26464"/>
  <c r="R131" i="26464"/>
  <c r="S131" i="26464"/>
  <c r="T131" i="26464"/>
  <c r="U131" i="26464"/>
  <c r="V131" i="26464"/>
  <c r="W131" i="26464"/>
  <c r="X131" i="26464"/>
  <c r="Y131" i="26464"/>
  <c r="Z131" i="26464"/>
  <c r="AA131" i="26464"/>
  <c r="AB131" i="26464"/>
  <c r="AC131" i="26464"/>
  <c r="AD131" i="26464"/>
  <c r="AE131" i="26464"/>
  <c r="AF131" i="26464"/>
  <c r="AG131" i="26464"/>
  <c r="AH131" i="26464"/>
  <c r="AI131" i="26464"/>
  <c r="AJ131" i="26464"/>
  <c r="AK131" i="26464"/>
  <c r="AL131" i="26464"/>
  <c r="AM131" i="26464"/>
  <c r="AN131" i="26464"/>
  <c r="AO131" i="26464"/>
  <c r="AP131" i="26464"/>
  <c r="AQ131" i="26464"/>
  <c r="AR131" i="26464"/>
  <c r="AS131" i="26464"/>
  <c r="AT131" i="26464"/>
  <c r="AU131" i="26464"/>
  <c r="AV131" i="26464"/>
  <c r="AW131" i="26464"/>
  <c r="AX131" i="26464"/>
  <c r="AY131" i="26464"/>
  <c r="AZ131" i="26464"/>
  <c r="BA131" i="26464"/>
  <c r="BB131" i="26464"/>
  <c r="BC131" i="26464"/>
  <c r="BD131" i="26464"/>
  <c r="BE131" i="26464"/>
  <c r="BF131" i="26464"/>
  <c r="BG131" i="26464"/>
  <c r="BH131" i="26464"/>
  <c r="BI131" i="26464"/>
  <c r="BJ131" i="26464"/>
  <c r="BK131" i="26464"/>
  <c r="BL131" i="26464"/>
  <c r="BM131" i="26464"/>
  <c r="BN131" i="26464"/>
  <c r="BO131" i="26464"/>
  <c r="BP131" i="26464"/>
  <c r="BQ131" i="26464"/>
  <c r="BR131" i="26464"/>
  <c r="BS131" i="26464"/>
  <c r="BT131" i="26464"/>
  <c r="BU131" i="26464"/>
  <c r="BV131" i="26464"/>
  <c r="BW131" i="26464"/>
  <c r="BX131" i="26464"/>
  <c r="BY131" i="26464"/>
  <c r="BZ131" i="26464"/>
  <c r="CA131" i="26464"/>
  <c r="CB131" i="26464"/>
  <c r="CC131" i="26464"/>
  <c r="CD131" i="26464"/>
  <c r="CE131" i="26464"/>
  <c r="CF131" i="26464"/>
  <c r="CG131" i="26464"/>
  <c r="CH131" i="26464"/>
  <c r="CI131" i="26464"/>
  <c r="CJ131" i="26464"/>
  <c r="CK131" i="26464"/>
  <c r="CL131" i="26464"/>
  <c r="CM131" i="26464"/>
  <c r="CN131" i="26464"/>
  <c r="CO131" i="26464"/>
  <c r="CP131" i="26464"/>
  <c r="CQ131" i="26464"/>
  <c r="CR131" i="26464"/>
  <c r="CS131" i="26464"/>
  <c r="CT131" i="26464"/>
  <c r="CU131" i="26464"/>
  <c r="CV131" i="26464"/>
  <c r="CW131" i="26464"/>
  <c r="CX131" i="26464"/>
  <c r="CY131" i="26464"/>
  <c r="CZ131" i="26464"/>
  <c r="DA131" i="26464"/>
  <c r="DB131" i="26464"/>
  <c r="DC131" i="26464"/>
  <c r="DD131" i="26464"/>
  <c r="DE131" i="26464"/>
  <c r="DF131" i="26464"/>
  <c r="DG131" i="26464"/>
  <c r="DH131" i="26464"/>
  <c r="DI131" i="26464"/>
  <c r="DJ131" i="26464"/>
  <c r="DK131" i="26464"/>
  <c r="DL131" i="26464"/>
  <c r="DO131" i="26464"/>
  <c r="DP131" i="26464"/>
  <c r="DQ131" i="26464"/>
  <c r="DR131" i="26464"/>
  <c r="DS131" i="26464"/>
  <c r="DT131" i="26464"/>
  <c r="DU131" i="26464"/>
  <c r="DV131" i="26464"/>
  <c r="DW131" i="26464"/>
  <c r="DX131" i="26464"/>
  <c r="DY131" i="26464"/>
  <c r="DZ131" i="26464"/>
  <c r="EA131" i="26464"/>
  <c r="EB131" i="26464"/>
  <c r="EC131" i="26464"/>
  <c r="ED131" i="26464"/>
  <c r="EE131" i="26464"/>
  <c r="EJ131" i="26464"/>
  <c r="EK131" i="26464"/>
  <c r="EL131" i="26464"/>
  <c r="EM131" i="26464"/>
  <c r="EN131" i="26464"/>
  <c r="EO131" i="26464"/>
  <c r="EP131" i="26464"/>
  <c r="EQ131" i="26464"/>
  <c r="ER131" i="26464"/>
  <c r="ES131" i="26464"/>
  <c r="ET131" i="26464"/>
  <c r="EU131" i="26464"/>
  <c r="EV131" i="26464"/>
  <c r="EW131" i="26464"/>
  <c r="EX131" i="26464"/>
  <c r="EY131" i="26464"/>
  <c r="EZ131" i="26464"/>
  <c r="A132" i="26464"/>
  <c r="B132" i="26464"/>
  <c r="C132" i="26464"/>
  <c r="E132" i="26464"/>
  <c r="F132" i="26464"/>
  <c r="G132" i="26464"/>
  <c r="H132" i="26464"/>
  <c r="I132" i="26464"/>
  <c r="J132" i="26464"/>
  <c r="K132" i="26464"/>
  <c r="L132" i="26464"/>
  <c r="M132" i="26464"/>
  <c r="N132" i="26464"/>
  <c r="O132" i="26464"/>
  <c r="P132" i="26464"/>
  <c r="Q132" i="26464"/>
  <c r="R132" i="26464"/>
  <c r="S132" i="26464"/>
  <c r="T132" i="26464"/>
  <c r="U132" i="26464"/>
  <c r="V132" i="26464"/>
  <c r="W132" i="26464"/>
  <c r="X132" i="26464"/>
  <c r="Y132" i="26464"/>
  <c r="Z132" i="26464"/>
  <c r="AA132" i="26464"/>
  <c r="AB132" i="26464"/>
  <c r="AC132" i="26464"/>
  <c r="AD132" i="26464"/>
  <c r="AE132" i="26464"/>
  <c r="AF132" i="26464"/>
  <c r="AG132" i="26464"/>
  <c r="AH132" i="26464"/>
  <c r="AI132" i="26464"/>
  <c r="AJ132" i="26464"/>
  <c r="AK132" i="26464"/>
  <c r="AL132" i="26464"/>
  <c r="AM132" i="26464"/>
  <c r="AN132" i="26464"/>
  <c r="AO132" i="26464"/>
  <c r="AP132" i="26464"/>
  <c r="AQ132" i="26464"/>
  <c r="AR132" i="26464"/>
  <c r="AS132" i="26464"/>
  <c r="AT132" i="26464"/>
  <c r="AU132" i="26464"/>
  <c r="AV132" i="26464"/>
  <c r="AW132" i="26464"/>
  <c r="AX132" i="26464"/>
  <c r="AY132" i="26464"/>
  <c r="AZ132" i="26464"/>
  <c r="BA132" i="26464"/>
  <c r="BB132" i="26464"/>
  <c r="BC132" i="26464"/>
  <c r="BD132" i="26464"/>
  <c r="BE132" i="26464"/>
  <c r="BF132" i="26464"/>
  <c r="BG132" i="26464"/>
  <c r="BH132" i="26464"/>
  <c r="BI132" i="26464"/>
  <c r="BJ132" i="26464"/>
  <c r="BK132" i="26464"/>
  <c r="BL132" i="26464"/>
  <c r="BM132" i="26464"/>
  <c r="BN132" i="26464"/>
  <c r="BO132" i="26464"/>
  <c r="BP132" i="26464"/>
  <c r="BQ132" i="26464"/>
  <c r="BR132" i="26464"/>
  <c r="BS132" i="26464"/>
  <c r="BT132" i="26464"/>
  <c r="BU132" i="26464"/>
  <c r="BV132" i="26464"/>
  <c r="BW132" i="26464"/>
  <c r="BX132" i="26464"/>
  <c r="BY132" i="26464"/>
  <c r="BZ132" i="26464"/>
  <c r="CA132" i="26464"/>
  <c r="CB132" i="26464"/>
  <c r="CC132" i="26464"/>
  <c r="CD132" i="26464"/>
  <c r="CE132" i="26464"/>
  <c r="CF132" i="26464"/>
  <c r="CG132" i="26464"/>
  <c r="CH132" i="26464"/>
  <c r="CI132" i="26464"/>
  <c r="CJ132" i="26464"/>
  <c r="CK132" i="26464"/>
  <c r="CL132" i="26464"/>
  <c r="CM132" i="26464"/>
  <c r="CN132" i="26464"/>
  <c r="CO132" i="26464"/>
  <c r="CP132" i="26464"/>
  <c r="CQ132" i="26464"/>
  <c r="CR132" i="26464"/>
  <c r="CS132" i="26464"/>
  <c r="CT132" i="26464"/>
  <c r="CU132" i="26464"/>
  <c r="CV132" i="26464"/>
  <c r="CW132" i="26464"/>
  <c r="CX132" i="26464"/>
  <c r="CY132" i="26464"/>
  <c r="CZ132" i="26464"/>
  <c r="DA132" i="26464"/>
  <c r="DB132" i="26464"/>
  <c r="DC132" i="26464"/>
  <c r="DD132" i="26464"/>
  <c r="DE132" i="26464"/>
  <c r="DF132" i="26464"/>
  <c r="DG132" i="26464"/>
  <c r="DH132" i="26464"/>
  <c r="DI132" i="26464"/>
  <c r="DJ132" i="26464"/>
  <c r="DK132" i="26464"/>
  <c r="DL132" i="26464"/>
  <c r="DO132" i="26464"/>
  <c r="DP132" i="26464"/>
  <c r="DQ132" i="26464"/>
  <c r="DR132" i="26464"/>
  <c r="DS132" i="26464"/>
  <c r="DT132" i="26464"/>
  <c r="DU132" i="26464"/>
  <c r="DV132" i="26464"/>
  <c r="DW132" i="26464"/>
  <c r="DX132" i="26464"/>
  <c r="DY132" i="26464"/>
  <c r="DZ132" i="26464"/>
  <c r="EA132" i="26464"/>
  <c r="EB132" i="26464"/>
  <c r="EC132" i="26464"/>
  <c r="ED132" i="26464"/>
  <c r="EE132" i="26464"/>
  <c r="EJ132" i="26464"/>
  <c r="EK132" i="26464"/>
  <c r="EL132" i="26464"/>
  <c r="EM132" i="26464"/>
  <c r="EN132" i="26464"/>
  <c r="EO132" i="26464"/>
  <c r="EP132" i="26464"/>
  <c r="EQ132" i="26464"/>
  <c r="ER132" i="26464"/>
  <c r="ES132" i="26464"/>
  <c r="ET132" i="26464"/>
  <c r="EU132" i="26464"/>
  <c r="EV132" i="26464"/>
  <c r="EW132" i="26464"/>
  <c r="EX132" i="26464"/>
  <c r="EY132" i="26464"/>
  <c r="EZ132" i="26464"/>
  <c r="A133" i="26464"/>
  <c r="B133" i="26464"/>
  <c r="C133" i="26464"/>
  <c r="E133" i="26464"/>
  <c r="F133" i="26464"/>
  <c r="G133" i="26464"/>
  <c r="H133" i="26464"/>
  <c r="I133" i="26464"/>
  <c r="J133" i="26464"/>
  <c r="K133" i="26464"/>
  <c r="L133" i="26464"/>
  <c r="M133" i="26464"/>
  <c r="N133" i="26464"/>
  <c r="O133" i="26464"/>
  <c r="P133" i="26464"/>
  <c r="Q133" i="26464"/>
  <c r="R133" i="26464"/>
  <c r="S133" i="26464"/>
  <c r="T133" i="26464"/>
  <c r="U133" i="26464"/>
  <c r="V133" i="26464"/>
  <c r="W133" i="26464"/>
  <c r="X133" i="26464"/>
  <c r="Y133" i="26464"/>
  <c r="Z133" i="26464"/>
  <c r="AA133" i="26464"/>
  <c r="AB133" i="26464"/>
  <c r="AC133" i="26464"/>
  <c r="AD133" i="26464"/>
  <c r="AE133" i="26464"/>
  <c r="AF133" i="26464"/>
  <c r="AG133" i="26464"/>
  <c r="AH133" i="26464"/>
  <c r="AI133" i="26464"/>
  <c r="AJ133" i="26464"/>
  <c r="AK133" i="26464"/>
  <c r="AL133" i="26464"/>
  <c r="AM133" i="26464"/>
  <c r="AN133" i="26464"/>
  <c r="AO133" i="26464"/>
  <c r="AP133" i="26464"/>
  <c r="AQ133" i="26464"/>
  <c r="AR133" i="26464"/>
  <c r="AS133" i="26464"/>
  <c r="AT133" i="26464"/>
  <c r="AU133" i="26464"/>
  <c r="AV133" i="26464"/>
  <c r="AW133" i="26464"/>
  <c r="AX133" i="26464"/>
  <c r="AY133" i="26464"/>
  <c r="AZ133" i="26464"/>
  <c r="BA133" i="26464"/>
  <c r="BB133" i="26464"/>
  <c r="BC133" i="26464"/>
  <c r="BD133" i="26464"/>
  <c r="BE133" i="26464"/>
  <c r="BF133" i="26464"/>
  <c r="BG133" i="26464"/>
  <c r="BH133" i="26464"/>
  <c r="BI133" i="26464"/>
  <c r="BJ133" i="26464"/>
  <c r="BK133" i="26464"/>
  <c r="BL133" i="26464"/>
  <c r="BM133" i="26464"/>
  <c r="BN133" i="26464"/>
  <c r="BO133" i="26464"/>
  <c r="BP133" i="26464"/>
  <c r="BQ133" i="26464"/>
  <c r="BR133" i="26464"/>
  <c r="BS133" i="26464"/>
  <c r="BT133" i="26464"/>
  <c r="BU133" i="26464"/>
  <c r="BV133" i="26464"/>
  <c r="BW133" i="26464"/>
  <c r="BX133" i="26464"/>
  <c r="BY133" i="26464"/>
  <c r="BZ133" i="26464"/>
  <c r="CA133" i="26464"/>
  <c r="CB133" i="26464"/>
  <c r="CC133" i="26464"/>
  <c r="CD133" i="26464"/>
  <c r="CE133" i="26464"/>
  <c r="CF133" i="26464"/>
  <c r="CG133" i="26464"/>
  <c r="CH133" i="26464"/>
  <c r="CI133" i="26464"/>
  <c r="CJ133" i="26464"/>
  <c r="CK133" i="26464"/>
  <c r="CL133" i="26464"/>
  <c r="CM133" i="26464"/>
  <c r="CN133" i="26464"/>
  <c r="CO133" i="26464"/>
  <c r="CP133" i="26464"/>
  <c r="CQ133" i="26464"/>
  <c r="CR133" i="26464"/>
  <c r="CS133" i="26464"/>
  <c r="CT133" i="26464"/>
  <c r="CU133" i="26464"/>
  <c r="CV133" i="26464"/>
  <c r="CW133" i="26464"/>
  <c r="CX133" i="26464"/>
  <c r="CY133" i="26464"/>
  <c r="CZ133" i="26464"/>
  <c r="DA133" i="26464"/>
  <c r="DB133" i="26464"/>
  <c r="DC133" i="26464"/>
  <c r="DD133" i="26464"/>
  <c r="DE133" i="26464"/>
  <c r="DF133" i="26464"/>
  <c r="DG133" i="26464"/>
  <c r="DH133" i="26464"/>
  <c r="DI133" i="26464"/>
  <c r="DJ133" i="26464"/>
  <c r="DK133" i="26464"/>
  <c r="DL133" i="26464"/>
  <c r="DO133" i="26464"/>
  <c r="DP133" i="26464"/>
  <c r="DQ133" i="26464"/>
  <c r="DR133" i="26464"/>
  <c r="DS133" i="26464"/>
  <c r="DT133" i="26464"/>
  <c r="DU133" i="26464"/>
  <c r="DV133" i="26464"/>
  <c r="DW133" i="26464"/>
  <c r="DX133" i="26464"/>
  <c r="DY133" i="26464"/>
  <c r="DZ133" i="26464"/>
  <c r="EA133" i="26464"/>
  <c r="EB133" i="26464"/>
  <c r="EC133" i="26464"/>
  <c r="ED133" i="26464"/>
  <c r="EE133" i="26464"/>
  <c r="EJ133" i="26464"/>
  <c r="EK133" i="26464"/>
  <c r="EL133" i="26464"/>
  <c r="EM133" i="26464"/>
  <c r="EN133" i="26464"/>
  <c r="EO133" i="26464"/>
  <c r="EP133" i="26464"/>
  <c r="EQ133" i="26464"/>
  <c r="ER133" i="26464"/>
  <c r="ES133" i="26464"/>
  <c r="ET133" i="26464"/>
  <c r="EU133" i="26464"/>
  <c r="EV133" i="26464"/>
  <c r="EW133" i="26464"/>
  <c r="EX133" i="26464"/>
  <c r="EY133" i="26464"/>
  <c r="EZ133" i="26464"/>
  <c r="A134" i="26464"/>
  <c r="B134" i="26464"/>
  <c r="C134" i="26464"/>
  <c r="E134" i="26464"/>
  <c r="F134" i="26464"/>
  <c r="G134" i="26464"/>
  <c r="H134" i="26464"/>
  <c r="I134" i="26464"/>
  <c r="J134" i="26464"/>
  <c r="K134" i="26464"/>
  <c r="L134" i="26464"/>
  <c r="M134" i="26464"/>
  <c r="N134" i="26464"/>
  <c r="O134" i="26464"/>
  <c r="P134" i="26464"/>
  <c r="Q134" i="26464"/>
  <c r="R134" i="26464"/>
  <c r="S134" i="26464"/>
  <c r="T134" i="26464"/>
  <c r="U134" i="26464"/>
  <c r="V134" i="26464"/>
  <c r="W134" i="26464"/>
  <c r="X134" i="26464"/>
  <c r="Y134" i="26464"/>
  <c r="Z134" i="26464"/>
  <c r="AA134" i="26464"/>
  <c r="AB134" i="26464"/>
  <c r="AC134" i="26464"/>
  <c r="AD134" i="26464"/>
  <c r="AE134" i="26464"/>
  <c r="AF134" i="26464"/>
  <c r="AG134" i="26464"/>
  <c r="AH134" i="26464"/>
  <c r="AI134" i="26464"/>
  <c r="AJ134" i="26464"/>
  <c r="AK134" i="26464"/>
  <c r="AL134" i="26464"/>
  <c r="AM134" i="26464"/>
  <c r="AN134" i="26464"/>
  <c r="AO134" i="26464"/>
  <c r="AP134" i="26464"/>
  <c r="AQ134" i="26464"/>
  <c r="AR134" i="26464"/>
  <c r="AS134" i="26464"/>
  <c r="AT134" i="26464"/>
  <c r="AU134" i="26464"/>
  <c r="AV134" i="26464"/>
  <c r="AW134" i="26464"/>
  <c r="AX134" i="26464"/>
  <c r="AY134" i="26464"/>
  <c r="AZ134" i="26464"/>
  <c r="BA134" i="26464"/>
  <c r="BB134" i="26464"/>
  <c r="BC134" i="26464"/>
  <c r="BD134" i="26464"/>
  <c r="BE134" i="26464"/>
  <c r="BF134" i="26464"/>
  <c r="BG134" i="26464"/>
  <c r="BH134" i="26464"/>
  <c r="BI134" i="26464"/>
  <c r="BJ134" i="26464"/>
  <c r="BK134" i="26464"/>
  <c r="BL134" i="26464"/>
  <c r="BM134" i="26464"/>
  <c r="BN134" i="26464"/>
  <c r="BO134" i="26464"/>
  <c r="BP134" i="26464"/>
  <c r="BQ134" i="26464"/>
  <c r="BR134" i="26464"/>
  <c r="BS134" i="26464"/>
  <c r="BT134" i="26464"/>
  <c r="BU134" i="26464"/>
  <c r="BV134" i="26464"/>
  <c r="BW134" i="26464"/>
  <c r="BX134" i="26464"/>
  <c r="BY134" i="26464"/>
  <c r="BZ134" i="26464"/>
  <c r="CA134" i="26464"/>
  <c r="CB134" i="26464"/>
  <c r="CC134" i="26464"/>
  <c r="CD134" i="26464"/>
  <c r="CE134" i="26464"/>
  <c r="CF134" i="26464"/>
  <c r="CG134" i="26464"/>
  <c r="CH134" i="26464"/>
  <c r="CI134" i="26464"/>
  <c r="CJ134" i="26464"/>
  <c r="CK134" i="26464"/>
  <c r="CL134" i="26464"/>
  <c r="CM134" i="26464"/>
  <c r="CN134" i="26464"/>
  <c r="CO134" i="26464"/>
  <c r="CP134" i="26464"/>
  <c r="CQ134" i="26464"/>
  <c r="CR134" i="26464"/>
  <c r="CS134" i="26464"/>
  <c r="CT134" i="26464"/>
  <c r="CU134" i="26464"/>
  <c r="CV134" i="26464"/>
  <c r="CW134" i="26464"/>
  <c r="CX134" i="26464"/>
  <c r="CY134" i="26464"/>
  <c r="CZ134" i="26464"/>
  <c r="DA134" i="26464"/>
  <c r="DB134" i="26464"/>
  <c r="DC134" i="26464"/>
  <c r="DD134" i="26464"/>
  <c r="DE134" i="26464"/>
  <c r="DF134" i="26464"/>
  <c r="DG134" i="26464"/>
  <c r="DH134" i="26464"/>
  <c r="DI134" i="26464"/>
  <c r="DJ134" i="26464"/>
  <c r="DK134" i="26464"/>
  <c r="DL134" i="26464"/>
  <c r="DO134" i="26464"/>
  <c r="DP134" i="26464"/>
  <c r="DQ134" i="26464"/>
  <c r="DR134" i="26464"/>
  <c r="DS134" i="26464"/>
  <c r="DT134" i="26464"/>
  <c r="DU134" i="26464"/>
  <c r="DV134" i="26464"/>
  <c r="DW134" i="26464"/>
  <c r="DX134" i="26464"/>
  <c r="DY134" i="26464"/>
  <c r="DZ134" i="26464"/>
  <c r="EA134" i="26464"/>
  <c r="EB134" i="26464"/>
  <c r="EC134" i="26464"/>
  <c r="ED134" i="26464"/>
  <c r="EE134" i="26464"/>
  <c r="EJ134" i="26464"/>
  <c r="EK134" i="26464"/>
  <c r="EL134" i="26464"/>
  <c r="EM134" i="26464"/>
  <c r="EN134" i="26464"/>
  <c r="EO134" i="26464"/>
  <c r="EP134" i="26464"/>
  <c r="EQ134" i="26464"/>
  <c r="ER134" i="26464"/>
  <c r="ES134" i="26464"/>
  <c r="ET134" i="26464"/>
  <c r="EU134" i="26464"/>
  <c r="EV134" i="26464"/>
  <c r="EW134" i="26464"/>
  <c r="EX134" i="26464"/>
  <c r="EY134" i="26464"/>
  <c r="EZ134" i="26464"/>
  <c r="A135" i="26464"/>
  <c r="B135" i="26464"/>
  <c r="C135" i="26464"/>
  <c r="E135" i="26464"/>
  <c r="F135" i="26464"/>
  <c r="G135" i="26464"/>
  <c r="H135" i="26464"/>
  <c r="I135" i="26464"/>
  <c r="J135" i="26464"/>
  <c r="K135" i="26464"/>
  <c r="L135" i="26464"/>
  <c r="M135" i="26464"/>
  <c r="N135" i="26464"/>
  <c r="O135" i="26464"/>
  <c r="P135" i="26464"/>
  <c r="Q135" i="26464"/>
  <c r="R135" i="26464"/>
  <c r="S135" i="26464"/>
  <c r="T135" i="26464"/>
  <c r="U135" i="26464"/>
  <c r="V135" i="26464"/>
  <c r="W135" i="26464"/>
  <c r="X135" i="26464"/>
  <c r="Y135" i="26464"/>
  <c r="Z135" i="26464"/>
  <c r="AA135" i="26464"/>
  <c r="AB135" i="26464"/>
  <c r="AC135" i="26464"/>
  <c r="AD135" i="26464"/>
  <c r="AE135" i="26464"/>
  <c r="AF135" i="26464"/>
  <c r="AG135" i="26464"/>
  <c r="AH135" i="26464"/>
  <c r="AI135" i="26464"/>
  <c r="AJ135" i="26464"/>
  <c r="AK135" i="26464"/>
  <c r="AL135" i="26464"/>
  <c r="AM135" i="26464"/>
  <c r="AN135" i="26464"/>
  <c r="AO135" i="26464"/>
  <c r="AP135" i="26464"/>
  <c r="AQ135" i="26464"/>
  <c r="AR135" i="26464"/>
  <c r="AS135" i="26464"/>
  <c r="AT135" i="26464"/>
  <c r="AU135" i="26464"/>
  <c r="AV135" i="26464"/>
  <c r="AW135" i="26464"/>
  <c r="AX135" i="26464"/>
  <c r="AY135" i="26464"/>
  <c r="AZ135" i="26464"/>
  <c r="BA135" i="26464"/>
  <c r="BB135" i="26464"/>
  <c r="BC135" i="26464"/>
  <c r="BD135" i="26464"/>
  <c r="BE135" i="26464"/>
  <c r="BF135" i="26464"/>
  <c r="BG135" i="26464"/>
  <c r="BH135" i="26464"/>
  <c r="BI135" i="26464"/>
  <c r="BJ135" i="26464"/>
  <c r="BK135" i="26464"/>
  <c r="BL135" i="26464"/>
  <c r="BM135" i="26464"/>
  <c r="BN135" i="26464"/>
  <c r="BO135" i="26464"/>
  <c r="BP135" i="26464"/>
  <c r="BQ135" i="26464"/>
  <c r="BR135" i="26464"/>
  <c r="BS135" i="26464"/>
  <c r="BT135" i="26464"/>
  <c r="BU135" i="26464"/>
  <c r="BV135" i="26464"/>
  <c r="BW135" i="26464"/>
  <c r="BX135" i="26464"/>
  <c r="BY135" i="26464"/>
  <c r="BZ135" i="26464"/>
  <c r="CA135" i="26464"/>
  <c r="CB135" i="26464"/>
  <c r="CC135" i="26464"/>
  <c r="CD135" i="26464"/>
  <c r="CE135" i="26464"/>
  <c r="CF135" i="26464"/>
  <c r="CG135" i="26464"/>
  <c r="CH135" i="26464"/>
  <c r="CI135" i="26464"/>
  <c r="CJ135" i="26464"/>
  <c r="CK135" i="26464"/>
  <c r="CL135" i="26464"/>
  <c r="CM135" i="26464"/>
  <c r="CN135" i="26464"/>
  <c r="CO135" i="26464"/>
  <c r="CP135" i="26464"/>
  <c r="CQ135" i="26464"/>
  <c r="CR135" i="26464"/>
  <c r="CS135" i="26464"/>
  <c r="CT135" i="26464"/>
  <c r="CU135" i="26464"/>
  <c r="CV135" i="26464"/>
  <c r="CW135" i="26464"/>
  <c r="CX135" i="26464"/>
  <c r="CY135" i="26464"/>
  <c r="CZ135" i="26464"/>
  <c r="DA135" i="26464"/>
  <c r="DB135" i="26464"/>
  <c r="DC135" i="26464"/>
  <c r="DD135" i="26464"/>
  <c r="DE135" i="26464"/>
  <c r="DF135" i="26464"/>
  <c r="DG135" i="26464"/>
  <c r="DH135" i="26464"/>
  <c r="DI135" i="26464"/>
  <c r="DJ135" i="26464"/>
  <c r="DK135" i="26464"/>
  <c r="DL135" i="26464"/>
  <c r="DO135" i="26464"/>
  <c r="DP135" i="26464"/>
  <c r="DQ135" i="26464"/>
  <c r="DR135" i="26464"/>
  <c r="DS135" i="26464"/>
  <c r="DT135" i="26464"/>
  <c r="DU135" i="26464"/>
  <c r="DV135" i="26464"/>
  <c r="DW135" i="26464"/>
  <c r="DX135" i="26464"/>
  <c r="DY135" i="26464"/>
  <c r="DZ135" i="26464"/>
  <c r="EA135" i="26464"/>
  <c r="EB135" i="26464"/>
  <c r="EC135" i="26464"/>
  <c r="ED135" i="26464"/>
  <c r="EE135" i="26464"/>
  <c r="EJ135" i="26464"/>
  <c r="EK135" i="26464"/>
  <c r="EL135" i="26464"/>
  <c r="EM135" i="26464"/>
  <c r="EN135" i="26464"/>
  <c r="EO135" i="26464"/>
  <c r="EP135" i="26464"/>
  <c r="EQ135" i="26464"/>
  <c r="ER135" i="26464"/>
  <c r="ES135" i="26464"/>
  <c r="ET135" i="26464"/>
  <c r="EU135" i="26464"/>
  <c r="EV135" i="26464"/>
  <c r="EW135" i="26464"/>
  <c r="EX135" i="26464"/>
  <c r="EY135" i="26464"/>
  <c r="EZ135" i="26464"/>
  <c r="A136" i="26464"/>
  <c r="B136" i="26464"/>
  <c r="C136" i="26464"/>
  <c r="E136" i="26464"/>
  <c r="F136" i="26464"/>
  <c r="G136" i="26464"/>
  <c r="H136" i="26464"/>
  <c r="I136" i="26464"/>
  <c r="J136" i="26464"/>
  <c r="K136" i="26464"/>
  <c r="L136" i="26464"/>
  <c r="M136" i="26464"/>
  <c r="N136" i="26464"/>
  <c r="O136" i="26464"/>
  <c r="P136" i="26464"/>
  <c r="Q136" i="26464"/>
  <c r="R136" i="26464"/>
  <c r="S136" i="26464"/>
  <c r="T136" i="26464"/>
  <c r="U136" i="26464"/>
  <c r="V136" i="26464"/>
  <c r="W136" i="26464"/>
  <c r="X136" i="26464"/>
  <c r="Y136" i="26464"/>
  <c r="Z136" i="26464"/>
  <c r="AA136" i="26464"/>
  <c r="AB136" i="26464"/>
  <c r="AC136" i="26464"/>
  <c r="AD136" i="26464"/>
  <c r="AE136" i="26464"/>
  <c r="AF136" i="26464"/>
  <c r="AG136" i="26464"/>
  <c r="AH136" i="26464"/>
  <c r="AI136" i="26464"/>
  <c r="AJ136" i="26464"/>
  <c r="AK136" i="26464"/>
  <c r="AL136" i="26464"/>
  <c r="AM136" i="26464"/>
  <c r="AN136" i="26464"/>
  <c r="AO136" i="26464"/>
  <c r="AP136" i="26464"/>
  <c r="AQ136" i="26464"/>
  <c r="AR136" i="26464"/>
  <c r="AS136" i="26464"/>
  <c r="AT136" i="26464"/>
  <c r="AU136" i="26464"/>
  <c r="AV136" i="26464"/>
  <c r="AW136" i="26464"/>
  <c r="AX136" i="26464"/>
  <c r="AY136" i="26464"/>
  <c r="AZ136" i="26464"/>
  <c r="BA136" i="26464"/>
  <c r="BB136" i="26464"/>
  <c r="BC136" i="26464"/>
  <c r="BD136" i="26464"/>
  <c r="BE136" i="26464"/>
  <c r="BF136" i="26464"/>
  <c r="BG136" i="26464"/>
  <c r="BH136" i="26464"/>
  <c r="BI136" i="26464"/>
  <c r="BJ136" i="26464"/>
  <c r="BK136" i="26464"/>
  <c r="BL136" i="26464"/>
  <c r="BM136" i="26464"/>
  <c r="BN136" i="26464"/>
  <c r="BO136" i="26464"/>
  <c r="BP136" i="26464"/>
  <c r="BQ136" i="26464"/>
  <c r="BR136" i="26464"/>
  <c r="BS136" i="26464"/>
  <c r="BT136" i="26464"/>
  <c r="BU136" i="26464"/>
  <c r="BV136" i="26464"/>
  <c r="BW136" i="26464"/>
  <c r="BX136" i="26464"/>
  <c r="BY136" i="26464"/>
  <c r="BZ136" i="26464"/>
  <c r="CA136" i="26464"/>
  <c r="CB136" i="26464"/>
  <c r="CC136" i="26464"/>
  <c r="CD136" i="26464"/>
  <c r="CE136" i="26464"/>
  <c r="CF136" i="26464"/>
  <c r="CG136" i="26464"/>
  <c r="CH136" i="26464"/>
  <c r="CI136" i="26464"/>
  <c r="CJ136" i="26464"/>
  <c r="CK136" i="26464"/>
  <c r="CL136" i="26464"/>
  <c r="CM136" i="26464"/>
  <c r="CN136" i="26464"/>
  <c r="CO136" i="26464"/>
  <c r="CP136" i="26464"/>
  <c r="CQ136" i="26464"/>
  <c r="CR136" i="26464"/>
  <c r="CS136" i="26464"/>
  <c r="CT136" i="26464"/>
  <c r="CU136" i="26464"/>
  <c r="CV136" i="26464"/>
  <c r="CW136" i="26464"/>
  <c r="CX136" i="26464"/>
  <c r="CY136" i="26464"/>
  <c r="CZ136" i="26464"/>
  <c r="DA136" i="26464"/>
  <c r="DB136" i="26464"/>
  <c r="DC136" i="26464"/>
  <c r="DD136" i="26464"/>
  <c r="DE136" i="26464"/>
  <c r="DF136" i="26464"/>
  <c r="DG136" i="26464"/>
  <c r="DH136" i="26464"/>
  <c r="DI136" i="26464"/>
  <c r="DJ136" i="26464"/>
  <c r="DK136" i="26464"/>
  <c r="DL136" i="26464"/>
  <c r="DO136" i="26464"/>
  <c r="DP136" i="26464"/>
  <c r="DQ136" i="26464"/>
  <c r="DR136" i="26464"/>
  <c r="DS136" i="26464"/>
  <c r="DT136" i="26464"/>
  <c r="DU136" i="26464"/>
  <c r="DV136" i="26464"/>
  <c r="DW136" i="26464"/>
  <c r="DX136" i="26464"/>
  <c r="DY136" i="26464"/>
  <c r="DZ136" i="26464"/>
  <c r="EA136" i="26464"/>
  <c r="EB136" i="26464"/>
  <c r="EC136" i="26464"/>
  <c r="ED136" i="26464"/>
  <c r="EE136" i="26464"/>
  <c r="EJ136" i="26464"/>
  <c r="EK136" i="26464"/>
  <c r="EL136" i="26464"/>
  <c r="EM136" i="26464"/>
  <c r="EN136" i="26464"/>
  <c r="EO136" i="26464"/>
  <c r="EP136" i="26464"/>
  <c r="EQ136" i="26464"/>
  <c r="ER136" i="26464"/>
  <c r="ES136" i="26464"/>
  <c r="ET136" i="26464"/>
  <c r="EU136" i="26464"/>
  <c r="EV136" i="26464"/>
  <c r="EW136" i="26464"/>
  <c r="EX136" i="26464"/>
  <c r="EY136" i="26464"/>
  <c r="EZ136" i="26464"/>
  <c r="A137" i="26464"/>
  <c r="B137" i="26464"/>
  <c r="C137" i="26464"/>
  <c r="E137" i="26464"/>
  <c r="F137" i="26464"/>
  <c r="G137" i="26464"/>
  <c r="H137" i="26464"/>
  <c r="I137" i="26464"/>
  <c r="J137" i="26464"/>
  <c r="K137" i="26464"/>
  <c r="L137" i="26464"/>
  <c r="M137" i="26464"/>
  <c r="N137" i="26464"/>
  <c r="O137" i="26464"/>
  <c r="P137" i="26464"/>
  <c r="Q137" i="26464"/>
  <c r="R137" i="26464"/>
  <c r="S137" i="26464"/>
  <c r="T137" i="26464"/>
  <c r="U137" i="26464"/>
  <c r="V137" i="26464"/>
  <c r="W137" i="26464"/>
  <c r="X137" i="26464"/>
  <c r="Y137" i="26464"/>
  <c r="Z137" i="26464"/>
  <c r="AA137" i="26464"/>
  <c r="AB137" i="26464"/>
  <c r="AC137" i="26464"/>
  <c r="AD137" i="26464"/>
  <c r="AE137" i="26464"/>
  <c r="AF137" i="26464"/>
  <c r="AG137" i="26464"/>
  <c r="AH137" i="26464"/>
  <c r="AI137" i="26464"/>
  <c r="AJ137" i="26464"/>
  <c r="AK137" i="26464"/>
  <c r="AL137" i="26464"/>
  <c r="AM137" i="26464"/>
  <c r="AN137" i="26464"/>
  <c r="AO137" i="26464"/>
  <c r="AP137" i="26464"/>
  <c r="AQ137" i="26464"/>
  <c r="AR137" i="26464"/>
  <c r="AS137" i="26464"/>
  <c r="AT137" i="26464"/>
  <c r="AU137" i="26464"/>
  <c r="AV137" i="26464"/>
  <c r="AW137" i="26464"/>
  <c r="AX137" i="26464"/>
  <c r="AY137" i="26464"/>
  <c r="AZ137" i="26464"/>
  <c r="BA137" i="26464"/>
  <c r="BB137" i="26464"/>
  <c r="BC137" i="26464"/>
  <c r="BD137" i="26464"/>
  <c r="BE137" i="26464"/>
  <c r="BF137" i="26464"/>
  <c r="BG137" i="26464"/>
  <c r="BH137" i="26464"/>
  <c r="BI137" i="26464"/>
  <c r="BJ137" i="26464"/>
  <c r="BK137" i="26464"/>
  <c r="BL137" i="26464"/>
  <c r="BM137" i="26464"/>
  <c r="BN137" i="26464"/>
  <c r="BO137" i="26464"/>
  <c r="BP137" i="26464"/>
  <c r="BQ137" i="26464"/>
  <c r="BR137" i="26464"/>
  <c r="BS137" i="26464"/>
  <c r="BT137" i="26464"/>
  <c r="BU137" i="26464"/>
  <c r="BV137" i="26464"/>
  <c r="BW137" i="26464"/>
  <c r="BX137" i="26464"/>
  <c r="BY137" i="26464"/>
  <c r="BZ137" i="26464"/>
  <c r="CA137" i="26464"/>
  <c r="CB137" i="26464"/>
  <c r="CC137" i="26464"/>
  <c r="CD137" i="26464"/>
  <c r="CE137" i="26464"/>
  <c r="CF137" i="26464"/>
  <c r="CG137" i="26464"/>
  <c r="CH137" i="26464"/>
  <c r="CI137" i="26464"/>
  <c r="CJ137" i="26464"/>
  <c r="CK137" i="26464"/>
  <c r="CL137" i="26464"/>
  <c r="CM137" i="26464"/>
  <c r="CN137" i="26464"/>
  <c r="CO137" i="26464"/>
  <c r="CP137" i="26464"/>
  <c r="CQ137" i="26464"/>
  <c r="CR137" i="26464"/>
  <c r="CS137" i="26464"/>
  <c r="CT137" i="26464"/>
  <c r="CU137" i="26464"/>
  <c r="CV137" i="26464"/>
  <c r="CW137" i="26464"/>
  <c r="CX137" i="26464"/>
  <c r="CY137" i="26464"/>
  <c r="CZ137" i="26464"/>
  <c r="DA137" i="26464"/>
  <c r="DB137" i="26464"/>
  <c r="DC137" i="26464"/>
  <c r="DD137" i="26464"/>
  <c r="DE137" i="26464"/>
  <c r="DF137" i="26464"/>
  <c r="DG137" i="26464"/>
  <c r="DH137" i="26464"/>
  <c r="DI137" i="26464"/>
  <c r="DJ137" i="26464"/>
  <c r="DK137" i="26464"/>
  <c r="DL137" i="26464"/>
  <c r="DO137" i="26464"/>
  <c r="DP137" i="26464"/>
  <c r="DQ137" i="26464"/>
  <c r="DR137" i="26464"/>
  <c r="DS137" i="26464"/>
  <c r="DT137" i="26464"/>
  <c r="DU137" i="26464"/>
  <c r="DV137" i="26464"/>
  <c r="DW137" i="26464"/>
  <c r="DX137" i="26464"/>
  <c r="DY137" i="26464"/>
  <c r="DZ137" i="26464"/>
  <c r="EA137" i="26464"/>
  <c r="EB137" i="26464"/>
  <c r="EC137" i="26464"/>
  <c r="ED137" i="26464"/>
  <c r="EE137" i="26464"/>
  <c r="EJ137" i="26464"/>
  <c r="EK137" i="26464"/>
  <c r="EL137" i="26464"/>
  <c r="EM137" i="26464"/>
  <c r="EN137" i="26464"/>
  <c r="EO137" i="26464"/>
  <c r="EP137" i="26464"/>
  <c r="EQ137" i="26464"/>
  <c r="ER137" i="26464"/>
  <c r="ES137" i="26464"/>
  <c r="ET137" i="26464"/>
  <c r="EU137" i="26464"/>
  <c r="EV137" i="26464"/>
  <c r="EW137" i="26464"/>
  <c r="EX137" i="26464"/>
  <c r="EY137" i="26464"/>
  <c r="EZ137" i="26464"/>
  <c r="A138" i="26464"/>
  <c r="B138" i="26464"/>
  <c r="C138" i="26464"/>
  <c r="E138" i="26464"/>
  <c r="F138" i="26464"/>
  <c r="G138" i="26464"/>
  <c r="H138" i="26464"/>
  <c r="I138" i="26464"/>
  <c r="J138" i="26464"/>
  <c r="K138" i="26464"/>
  <c r="L138" i="26464"/>
  <c r="M138" i="26464"/>
  <c r="N138" i="26464"/>
  <c r="O138" i="26464"/>
  <c r="P138" i="26464"/>
  <c r="Q138" i="26464"/>
  <c r="R138" i="26464"/>
  <c r="S138" i="26464"/>
  <c r="T138" i="26464"/>
  <c r="U138" i="26464"/>
  <c r="V138" i="26464"/>
  <c r="W138" i="26464"/>
  <c r="X138" i="26464"/>
  <c r="Y138" i="26464"/>
  <c r="Z138" i="26464"/>
  <c r="AA138" i="26464"/>
  <c r="AB138" i="26464"/>
  <c r="AC138" i="26464"/>
  <c r="AD138" i="26464"/>
  <c r="AE138" i="26464"/>
  <c r="AF138" i="26464"/>
  <c r="AG138" i="26464"/>
  <c r="AH138" i="26464"/>
  <c r="AI138" i="26464"/>
  <c r="AJ138" i="26464"/>
  <c r="AK138" i="26464"/>
  <c r="AL138" i="26464"/>
  <c r="AM138" i="26464"/>
  <c r="AN138" i="26464"/>
  <c r="AO138" i="26464"/>
  <c r="AP138" i="26464"/>
  <c r="AQ138" i="26464"/>
  <c r="AR138" i="26464"/>
  <c r="AS138" i="26464"/>
  <c r="AT138" i="26464"/>
  <c r="AU138" i="26464"/>
  <c r="AV138" i="26464"/>
  <c r="AW138" i="26464"/>
  <c r="AX138" i="26464"/>
  <c r="AY138" i="26464"/>
  <c r="AZ138" i="26464"/>
  <c r="BA138" i="26464"/>
  <c r="BB138" i="26464"/>
  <c r="BC138" i="26464"/>
  <c r="BD138" i="26464"/>
  <c r="BE138" i="26464"/>
  <c r="BF138" i="26464"/>
  <c r="BG138" i="26464"/>
  <c r="BH138" i="26464"/>
  <c r="BI138" i="26464"/>
  <c r="BJ138" i="26464"/>
  <c r="BK138" i="26464"/>
  <c r="BL138" i="26464"/>
  <c r="BM138" i="26464"/>
  <c r="BN138" i="26464"/>
  <c r="BO138" i="26464"/>
  <c r="BP138" i="26464"/>
  <c r="BQ138" i="26464"/>
  <c r="BR138" i="26464"/>
  <c r="BS138" i="26464"/>
  <c r="BT138" i="26464"/>
  <c r="BU138" i="26464"/>
  <c r="BV138" i="26464"/>
  <c r="BW138" i="26464"/>
  <c r="BX138" i="26464"/>
  <c r="BY138" i="26464"/>
  <c r="BZ138" i="26464"/>
  <c r="CA138" i="26464"/>
  <c r="CB138" i="26464"/>
  <c r="CC138" i="26464"/>
  <c r="CD138" i="26464"/>
  <c r="CE138" i="26464"/>
  <c r="CF138" i="26464"/>
  <c r="CG138" i="26464"/>
  <c r="CH138" i="26464"/>
  <c r="CI138" i="26464"/>
  <c r="CJ138" i="26464"/>
  <c r="CK138" i="26464"/>
  <c r="CL138" i="26464"/>
  <c r="CM138" i="26464"/>
  <c r="CN138" i="26464"/>
  <c r="CO138" i="26464"/>
  <c r="CP138" i="26464"/>
  <c r="CQ138" i="26464"/>
  <c r="CR138" i="26464"/>
  <c r="CS138" i="26464"/>
  <c r="CT138" i="26464"/>
  <c r="CU138" i="26464"/>
  <c r="CV138" i="26464"/>
  <c r="CW138" i="26464"/>
  <c r="CX138" i="26464"/>
  <c r="CY138" i="26464"/>
  <c r="CZ138" i="26464"/>
  <c r="DA138" i="26464"/>
  <c r="DB138" i="26464"/>
  <c r="DC138" i="26464"/>
  <c r="DD138" i="26464"/>
  <c r="DE138" i="26464"/>
  <c r="DF138" i="26464"/>
  <c r="DG138" i="26464"/>
  <c r="DH138" i="26464"/>
  <c r="DI138" i="26464"/>
  <c r="DJ138" i="26464"/>
  <c r="DK138" i="26464"/>
  <c r="DL138" i="26464"/>
  <c r="DO138" i="26464"/>
  <c r="DP138" i="26464"/>
  <c r="DQ138" i="26464"/>
  <c r="DR138" i="26464"/>
  <c r="DS138" i="26464"/>
  <c r="DT138" i="26464"/>
  <c r="DU138" i="26464"/>
  <c r="DV138" i="26464"/>
  <c r="DW138" i="26464"/>
  <c r="DX138" i="26464"/>
  <c r="DY138" i="26464"/>
  <c r="DZ138" i="26464"/>
  <c r="EA138" i="26464"/>
  <c r="EB138" i="26464"/>
  <c r="EC138" i="26464"/>
  <c r="ED138" i="26464"/>
  <c r="EE138" i="26464"/>
  <c r="EJ138" i="26464"/>
  <c r="EK138" i="26464"/>
  <c r="EL138" i="26464"/>
  <c r="EM138" i="26464"/>
  <c r="EN138" i="26464"/>
  <c r="EO138" i="26464"/>
  <c r="EP138" i="26464"/>
  <c r="EQ138" i="26464"/>
  <c r="ER138" i="26464"/>
  <c r="ES138" i="26464"/>
  <c r="ET138" i="26464"/>
  <c r="EU138" i="26464"/>
  <c r="EV138" i="26464"/>
  <c r="EW138" i="26464"/>
  <c r="EX138" i="26464"/>
  <c r="EY138" i="26464"/>
  <c r="EZ138" i="26464"/>
  <c r="A139" i="26464"/>
  <c r="B139" i="26464"/>
  <c r="C139" i="26464"/>
  <c r="E139" i="26464"/>
  <c r="F139" i="26464"/>
  <c r="G139" i="26464"/>
  <c r="H139" i="26464"/>
  <c r="I139" i="26464"/>
  <c r="J139" i="26464"/>
  <c r="K139" i="26464"/>
  <c r="L139" i="26464"/>
  <c r="M139" i="26464"/>
  <c r="N139" i="26464"/>
  <c r="O139" i="26464"/>
  <c r="P139" i="26464"/>
  <c r="Q139" i="26464"/>
  <c r="R139" i="26464"/>
  <c r="S139" i="26464"/>
  <c r="T139" i="26464"/>
  <c r="U139" i="26464"/>
  <c r="V139" i="26464"/>
  <c r="W139" i="26464"/>
  <c r="X139" i="26464"/>
  <c r="Y139" i="26464"/>
  <c r="Z139" i="26464"/>
  <c r="AA139" i="26464"/>
  <c r="AB139" i="26464"/>
  <c r="AC139" i="26464"/>
  <c r="AD139" i="26464"/>
  <c r="AE139" i="26464"/>
  <c r="AF139" i="26464"/>
  <c r="AG139" i="26464"/>
  <c r="AH139" i="26464"/>
  <c r="AI139" i="26464"/>
  <c r="AJ139" i="26464"/>
  <c r="AK139" i="26464"/>
  <c r="AL139" i="26464"/>
  <c r="AM139" i="26464"/>
  <c r="AN139" i="26464"/>
  <c r="AO139" i="26464"/>
  <c r="AP139" i="26464"/>
  <c r="AQ139" i="26464"/>
  <c r="AR139" i="26464"/>
  <c r="AS139" i="26464"/>
  <c r="AT139" i="26464"/>
  <c r="AU139" i="26464"/>
  <c r="AV139" i="26464"/>
  <c r="AW139" i="26464"/>
  <c r="AX139" i="26464"/>
  <c r="AY139" i="26464"/>
  <c r="AZ139" i="26464"/>
  <c r="BA139" i="26464"/>
  <c r="BB139" i="26464"/>
  <c r="BC139" i="26464"/>
  <c r="BD139" i="26464"/>
  <c r="BE139" i="26464"/>
  <c r="BF139" i="26464"/>
  <c r="BG139" i="26464"/>
  <c r="BH139" i="26464"/>
  <c r="BI139" i="26464"/>
  <c r="BJ139" i="26464"/>
  <c r="BK139" i="26464"/>
  <c r="BL139" i="26464"/>
  <c r="BM139" i="26464"/>
  <c r="BN139" i="26464"/>
  <c r="BO139" i="26464"/>
  <c r="BP139" i="26464"/>
  <c r="BQ139" i="26464"/>
  <c r="BR139" i="26464"/>
  <c r="BS139" i="26464"/>
  <c r="BT139" i="26464"/>
  <c r="BU139" i="26464"/>
  <c r="BV139" i="26464"/>
  <c r="BW139" i="26464"/>
  <c r="BX139" i="26464"/>
  <c r="BY139" i="26464"/>
  <c r="BZ139" i="26464"/>
  <c r="CA139" i="26464"/>
  <c r="CB139" i="26464"/>
  <c r="CC139" i="26464"/>
  <c r="CD139" i="26464"/>
  <c r="CE139" i="26464"/>
  <c r="CF139" i="26464"/>
  <c r="CG139" i="26464"/>
  <c r="CH139" i="26464"/>
  <c r="CI139" i="26464"/>
  <c r="CJ139" i="26464"/>
  <c r="CK139" i="26464"/>
  <c r="CL139" i="26464"/>
  <c r="CM139" i="26464"/>
  <c r="CN139" i="26464"/>
  <c r="CO139" i="26464"/>
  <c r="CP139" i="26464"/>
  <c r="CQ139" i="26464"/>
  <c r="CR139" i="26464"/>
  <c r="CS139" i="26464"/>
  <c r="CT139" i="26464"/>
  <c r="CU139" i="26464"/>
  <c r="CV139" i="26464"/>
  <c r="CW139" i="26464"/>
  <c r="CX139" i="26464"/>
  <c r="CY139" i="26464"/>
  <c r="CZ139" i="26464"/>
  <c r="DA139" i="26464"/>
  <c r="DB139" i="26464"/>
  <c r="DC139" i="26464"/>
  <c r="DD139" i="26464"/>
  <c r="DE139" i="26464"/>
  <c r="DF139" i="26464"/>
  <c r="DG139" i="26464"/>
  <c r="DH139" i="26464"/>
  <c r="DI139" i="26464"/>
  <c r="DJ139" i="26464"/>
  <c r="DK139" i="26464"/>
  <c r="DL139" i="26464"/>
  <c r="DO139" i="26464"/>
  <c r="DP139" i="26464"/>
  <c r="DQ139" i="26464"/>
  <c r="DR139" i="26464"/>
  <c r="DS139" i="26464"/>
  <c r="DT139" i="26464"/>
  <c r="DU139" i="26464"/>
  <c r="DV139" i="26464"/>
  <c r="DW139" i="26464"/>
  <c r="DX139" i="26464"/>
  <c r="DY139" i="26464"/>
  <c r="DZ139" i="26464"/>
  <c r="EA139" i="26464"/>
  <c r="EB139" i="26464"/>
  <c r="EC139" i="26464"/>
  <c r="ED139" i="26464"/>
  <c r="EE139" i="26464"/>
  <c r="EJ139" i="26464"/>
  <c r="EK139" i="26464"/>
  <c r="EL139" i="26464"/>
  <c r="EM139" i="26464"/>
  <c r="EN139" i="26464"/>
  <c r="EO139" i="26464"/>
  <c r="EP139" i="26464"/>
  <c r="EQ139" i="26464"/>
  <c r="ER139" i="26464"/>
  <c r="ES139" i="26464"/>
  <c r="ET139" i="26464"/>
  <c r="EU139" i="26464"/>
  <c r="EV139" i="26464"/>
  <c r="EW139" i="26464"/>
  <c r="EX139" i="26464"/>
  <c r="EY139" i="26464"/>
  <c r="EZ139" i="26464"/>
  <c r="A140" i="26464"/>
  <c r="B140" i="26464"/>
  <c r="C140" i="26464"/>
  <c r="E140" i="26464"/>
  <c r="F140" i="26464"/>
  <c r="G140" i="26464"/>
  <c r="H140" i="26464"/>
  <c r="I140" i="26464"/>
  <c r="J140" i="26464"/>
  <c r="K140" i="26464"/>
  <c r="L140" i="26464"/>
  <c r="M140" i="26464"/>
  <c r="N140" i="26464"/>
  <c r="O140" i="26464"/>
  <c r="P140" i="26464"/>
  <c r="Q140" i="26464"/>
  <c r="R140" i="26464"/>
  <c r="S140" i="26464"/>
  <c r="T140" i="26464"/>
  <c r="U140" i="26464"/>
  <c r="V140" i="26464"/>
  <c r="W140" i="26464"/>
  <c r="X140" i="26464"/>
  <c r="Y140" i="26464"/>
  <c r="Z140" i="26464"/>
  <c r="AA140" i="26464"/>
  <c r="AB140" i="26464"/>
  <c r="AC140" i="26464"/>
  <c r="AD140" i="26464"/>
  <c r="AE140" i="26464"/>
  <c r="AF140" i="26464"/>
  <c r="AG140" i="26464"/>
  <c r="AH140" i="26464"/>
  <c r="AI140" i="26464"/>
  <c r="AJ140" i="26464"/>
  <c r="AK140" i="26464"/>
  <c r="AL140" i="26464"/>
  <c r="AM140" i="26464"/>
  <c r="AN140" i="26464"/>
  <c r="AO140" i="26464"/>
  <c r="AP140" i="26464"/>
  <c r="AQ140" i="26464"/>
  <c r="AR140" i="26464"/>
  <c r="AS140" i="26464"/>
  <c r="AT140" i="26464"/>
  <c r="AU140" i="26464"/>
  <c r="AV140" i="26464"/>
  <c r="AW140" i="26464"/>
  <c r="AX140" i="26464"/>
  <c r="AY140" i="26464"/>
  <c r="AZ140" i="26464"/>
  <c r="BA140" i="26464"/>
  <c r="BB140" i="26464"/>
  <c r="BC140" i="26464"/>
  <c r="BD140" i="26464"/>
  <c r="BE140" i="26464"/>
  <c r="BF140" i="26464"/>
  <c r="BG140" i="26464"/>
  <c r="BH140" i="26464"/>
  <c r="BI140" i="26464"/>
  <c r="BJ140" i="26464"/>
  <c r="BK140" i="26464"/>
  <c r="BL140" i="26464"/>
  <c r="BM140" i="26464"/>
  <c r="BN140" i="26464"/>
  <c r="BO140" i="26464"/>
  <c r="BP140" i="26464"/>
  <c r="BQ140" i="26464"/>
  <c r="BR140" i="26464"/>
  <c r="BS140" i="26464"/>
  <c r="BT140" i="26464"/>
  <c r="BU140" i="26464"/>
  <c r="BV140" i="26464"/>
  <c r="BW140" i="26464"/>
  <c r="BX140" i="26464"/>
  <c r="BY140" i="26464"/>
  <c r="BZ140" i="26464"/>
  <c r="CA140" i="26464"/>
  <c r="CB140" i="26464"/>
  <c r="CC140" i="26464"/>
  <c r="CD140" i="26464"/>
  <c r="CE140" i="26464"/>
  <c r="CF140" i="26464"/>
  <c r="CG140" i="26464"/>
  <c r="CH140" i="26464"/>
  <c r="CI140" i="26464"/>
  <c r="CJ140" i="26464"/>
  <c r="CK140" i="26464"/>
  <c r="CL140" i="26464"/>
  <c r="CM140" i="26464"/>
  <c r="CN140" i="26464"/>
  <c r="CO140" i="26464"/>
  <c r="CP140" i="26464"/>
  <c r="CQ140" i="26464"/>
  <c r="CR140" i="26464"/>
  <c r="CS140" i="26464"/>
  <c r="CT140" i="26464"/>
  <c r="CU140" i="26464"/>
  <c r="CV140" i="26464"/>
  <c r="CW140" i="26464"/>
  <c r="CX140" i="26464"/>
  <c r="CY140" i="26464"/>
  <c r="CZ140" i="26464"/>
  <c r="DA140" i="26464"/>
  <c r="DB140" i="26464"/>
  <c r="DC140" i="26464"/>
  <c r="DD140" i="26464"/>
  <c r="DE140" i="26464"/>
  <c r="DF140" i="26464"/>
  <c r="DG140" i="26464"/>
  <c r="DH140" i="26464"/>
  <c r="DI140" i="26464"/>
  <c r="DJ140" i="26464"/>
  <c r="DK140" i="26464"/>
  <c r="DL140" i="26464"/>
  <c r="DO140" i="26464"/>
  <c r="DP140" i="26464"/>
  <c r="DQ140" i="26464"/>
  <c r="DR140" i="26464"/>
  <c r="DS140" i="26464"/>
  <c r="DT140" i="26464"/>
  <c r="DU140" i="26464"/>
  <c r="DV140" i="26464"/>
  <c r="DW140" i="26464"/>
  <c r="DX140" i="26464"/>
  <c r="DY140" i="26464"/>
  <c r="DZ140" i="26464"/>
  <c r="EA140" i="26464"/>
  <c r="EB140" i="26464"/>
  <c r="EC140" i="26464"/>
  <c r="ED140" i="26464"/>
  <c r="EE140" i="26464"/>
  <c r="EJ140" i="26464"/>
  <c r="EK140" i="26464"/>
  <c r="EL140" i="26464"/>
  <c r="EM140" i="26464"/>
  <c r="EN140" i="26464"/>
  <c r="EO140" i="26464"/>
  <c r="EP140" i="26464"/>
  <c r="EQ140" i="26464"/>
  <c r="ER140" i="26464"/>
  <c r="ES140" i="26464"/>
  <c r="ET140" i="26464"/>
  <c r="EU140" i="26464"/>
  <c r="EV140" i="26464"/>
  <c r="EW140" i="26464"/>
  <c r="EX140" i="26464"/>
  <c r="EY140" i="26464"/>
  <c r="EZ140" i="26464"/>
  <c r="A141" i="26464"/>
  <c r="B141" i="26464"/>
  <c r="C141" i="26464"/>
  <c r="E141" i="26464"/>
  <c r="F141" i="26464"/>
  <c r="G141" i="26464"/>
  <c r="H141" i="26464"/>
  <c r="I141" i="26464"/>
  <c r="J141" i="26464"/>
  <c r="K141" i="26464"/>
  <c r="L141" i="26464"/>
  <c r="M141" i="26464"/>
  <c r="N141" i="26464"/>
  <c r="O141" i="26464"/>
  <c r="P141" i="26464"/>
  <c r="Q141" i="26464"/>
  <c r="R141" i="26464"/>
  <c r="S141" i="26464"/>
  <c r="T141" i="26464"/>
  <c r="U141" i="26464"/>
  <c r="V141" i="26464"/>
  <c r="W141" i="26464"/>
  <c r="X141" i="26464"/>
  <c r="Y141" i="26464"/>
  <c r="Z141" i="26464"/>
  <c r="AA141" i="26464"/>
  <c r="AB141" i="26464"/>
  <c r="AC141" i="26464"/>
  <c r="AD141" i="26464"/>
  <c r="AE141" i="26464"/>
  <c r="AF141" i="26464"/>
  <c r="AG141" i="26464"/>
  <c r="AH141" i="26464"/>
  <c r="AI141" i="26464"/>
  <c r="AJ141" i="26464"/>
  <c r="AK141" i="26464"/>
  <c r="AL141" i="26464"/>
  <c r="AM141" i="26464"/>
  <c r="AN141" i="26464"/>
  <c r="AO141" i="26464"/>
  <c r="AP141" i="26464"/>
  <c r="AQ141" i="26464"/>
  <c r="AR141" i="26464"/>
  <c r="AS141" i="26464"/>
  <c r="AT141" i="26464"/>
  <c r="AU141" i="26464"/>
  <c r="AV141" i="26464"/>
  <c r="AW141" i="26464"/>
  <c r="AX141" i="26464"/>
  <c r="AY141" i="26464"/>
  <c r="AZ141" i="26464"/>
  <c r="BA141" i="26464"/>
  <c r="BB141" i="26464"/>
  <c r="BC141" i="26464"/>
  <c r="BD141" i="26464"/>
  <c r="BE141" i="26464"/>
  <c r="BF141" i="26464"/>
  <c r="BG141" i="26464"/>
  <c r="BH141" i="26464"/>
  <c r="BI141" i="26464"/>
  <c r="BJ141" i="26464"/>
  <c r="BK141" i="26464"/>
  <c r="BL141" i="26464"/>
  <c r="BM141" i="26464"/>
  <c r="BN141" i="26464"/>
  <c r="BO141" i="26464"/>
  <c r="BP141" i="26464"/>
  <c r="BQ141" i="26464"/>
  <c r="BR141" i="26464"/>
  <c r="BS141" i="26464"/>
  <c r="BT141" i="26464"/>
  <c r="BU141" i="26464"/>
  <c r="BV141" i="26464"/>
  <c r="BW141" i="26464"/>
  <c r="BX141" i="26464"/>
  <c r="BY141" i="26464"/>
  <c r="BZ141" i="26464"/>
  <c r="CA141" i="26464"/>
  <c r="CB141" i="26464"/>
  <c r="CC141" i="26464"/>
  <c r="CD141" i="26464"/>
  <c r="CE141" i="26464"/>
  <c r="CF141" i="26464"/>
  <c r="CG141" i="26464"/>
  <c r="CH141" i="26464"/>
  <c r="CI141" i="26464"/>
  <c r="CJ141" i="26464"/>
  <c r="CK141" i="26464"/>
  <c r="CL141" i="26464"/>
  <c r="CM141" i="26464"/>
  <c r="CN141" i="26464"/>
  <c r="CO141" i="26464"/>
  <c r="CP141" i="26464"/>
  <c r="CQ141" i="26464"/>
  <c r="CR141" i="26464"/>
  <c r="CS141" i="26464"/>
  <c r="CT141" i="26464"/>
  <c r="CU141" i="26464"/>
  <c r="CV141" i="26464"/>
  <c r="CW141" i="26464"/>
  <c r="CX141" i="26464"/>
  <c r="CY141" i="26464"/>
  <c r="CZ141" i="26464"/>
  <c r="DA141" i="26464"/>
  <c r="DB141" i="26464"/>
  <c r="DC141" i="26464"/>
  <c r="DD141" i="26464"/>
  <c r="DE141" i="26464"/>
  <c r="DF141" i="26464"/>
  <c r="DG141" i="26464"/>
  <c r="DH141" i="26464"/>
  <c r="DI141" i="26464"/>
  <c r="DJ141" i="26464"/>
  <c r="DK141" i="26464"/>
  <c r="DL141" i="26464"/>
  <c r="DO141" i="26464"/>
  <c r="DP141" i="26464"/>
  <c r="DQ141" i="26464"/>
  <c r="DR141" i="26464"/>
  <c r="DS141" i="26464"/>
  <c r="DT141" i="26464"/>
  <c r="DU141" i="26464"/>
  <c r="DV141" i="26464"/>
  <c r="DW141" i="26464"/>
  <c r="DX141" i="26464"/>
  <c r="DY141" i="26464"/>
  <c r="DZ141" i="26464"/>
  <c r="EA141" i="26464"/>
  <c r="EB141" i="26464"/>
  <c r="EC141" i="26464"/>
  <c r="ED141" i="26464"/>
  <c r="EE141" i="26464"/>
  <c r="EJ141" i="26464"/>
  <c r="EK141" i="26464"/>
  <c r="EL141" i="26464"/>
  <c r="EM141" i="26464"/>
  <c r="EN141" i="26464"/>
  <c r="EO141" i="26464"/>
  <c r="EP141" i="26464"/>
  <c r="EQ141" i="26464"/>
  <c r="ER141" i="26464"/>
  <c r="ES141" i="26464"/>
  <c r="ET141" i="26464"/>
  <c r="EU141" i="26464"/>
  <c r="EV141" i="26464"/>
  <c r="EW141" i="26464"/>
  <c r="EX141" i="26464"/>
  <c r="EY141" i="26464"/>
  <c r="EZ141" i="26464"/>
  <c r="A142" i="26464"/>
  <c r="B142" i="26464"/>
  <c r="C142" i="26464"/>
  <c r="E142" i="26464"/>
  <c r="F142" i="26464"/>
  <c r="G142" i="26464"/>
  <c r="H142" i="26464"/>
  <c r="I142" i="26464"/>
  <c r="J142" i="26464"/>
  <c r="K142" i="26464"/>
  <c r="L142" i="26464"/>
  <c r="M142" i="26464"/>
  <c r="N142" i="26464"/>
  <c r="O142" i="26464"/>
  <c r="P142" i="26464"/>
  <c r="Q142" i="26464"/>
  <c r="R142" i="26464"/>
  <c r="S142" i="26464"/>
  <c r="T142" i="26464"/>
  <c r="U142" i="26464"/>
  <c r="V142" i="26464"/>
  <c r="W142" i="26464"/>
  <c r="X142" i="26464"/>
  <c r="Y142" i="26464"/>
  <c r="Z142" i="26464"/>
  <c r="AA142" i="26464"/>
  <c r="AB142" i="26464"/>
  <c r="AC142" i="26464"/>
  <c r="AD142" i="26464"/>
  <c r="AE142" i="26464"/>
  <c r="AF142" i="26464"/>
  <c r="AG142" i="26464"/>
  <c r="AH142" i="26464"/>
  <c r="AI142" i="26464"/>
  <c r="AJ142" i="26464"/>
  <c r="AK142" i="26464"/>
  <c r="AL142" i="26464"/>
  <c r="AM142" i="26464"/>
  <c r="AN142" i="26464"/>
  <c r="AO142" i="26464"/>
  <c r="AP142" i="26464"/>
  <c r="AQ142" i="26464"/>
  <c r="AR142" i="26464"/>
  <c r="AS142" i="26464"/>
  <c r="AT142" i="26464"/>
  <c r="AU142" i="26464"/>
  <c r="AV142" i="26464"/>
  <c r="AW142" i="26464"/>
  <c r="AX142" i="26464"/>
  <c r="AY142" i="26464"/>
  <c r="AZ142" i="26464"/>
  <c r="BA142" i="26464"/>
  <c r="BB142" i="26464"/>
  <c r="BC142" i="26464"/>
  <c r="BD142" i="26464"/>
  <c r="BE142" i="26464"/>
  <c r="BF142" i="26464"/>
  <c r="BG142" i="26464"/>
  <c r="BH142" i="26464"/>
  <c r="BI142" i="26464"/>
  <c r="BJ142" i="26464"/>
  <c r="BK142" i="26464"/>
  <c r="BL142" i="26464"/>
  <c r="BM142" i="26464"/>
  <c r="BN142" i="26464"/>
  <c r="BO142" i="26464"/>
  <c r="BP142" i="26464"/>
  <c r="BQ142" i="26464"/>
  <c r="BR142" i="26464"/>
  <c r="BS142" i="26464"/>
  <c r="BT142" i="26464"/>
  <c r="BU142" i="26464"/>
  <c r="BV142" i="26464"/>
  <c r="BW142" i="26464"/>
  <c r="BX142" i="26464"/>
  <c r="BY142" i="26464"/>
  <c r="BZ142" i="26464"/>
  <c r="CA142" i="26464"/>
  <c r="CB142" i="26464"/>
  <c r="CC142" i="26464"/>
  <c r="CD142" i="26464"/>
  <c r="CE142" i="26464"/>
  <c r="CF142" i="26464"/>
  <c r="CG142" i="26464"/>
  <c r="CH142" i="26464"/>
  <c r="CI142" i="26464"/>
  <c r="CJ142" i="26464"/>
  <c r="CK142" i="26464"/>
  <c r="CL142" i="26464"/>
  <c r="CM142" i="26464"/>
  <c r="CN142" i="26464"/>
  <c r="CO142" i="26464"/>
  <c r="CP142" i="26464"/>
  <c r="CQ142" i="26464"/>
  <c r="CR142" i="26464"/>
  <c r="CS142" i="26464"/>
  <c r="CT142" i="26464"/>
  <c r="CU142" i="26464"/>
  <c r="CV142" i="26464"/>
  <c r="CW142" i="26464"/>
  <c r="CX142" i="26464"/>
  <c r="CY142" i="26464"/>
  <c r="CZ142" i="26464"/>
  <c r="DA142" i="26464"/>
  <c r="DB142" i="26464"/>
  <c r="DC142" i="26464"/>
  <c r="DD142" i="26464"/>
  <c r="DE142" i="26464"/>
  <c r="DF142" i="26464"/>
  <c r="DG142" i="26464"/>
  <c r="DH142" i="26464"/>
  <c r="DI142" i="26464"/>
  <c r="DJ142" i="26464"/>
  <c r="DK142" i="26464"/>
  <c r="DL142" i="26464"/>
  <c r="DO142" i="26464"/>
  <c r="DP142" i="26464"/>
  <c r="DQ142" i="26464"/>
  <c r="DR142" i="26464"/>
  <c r="DS142" i="26464"/>
  <c r="DT142" i="26464"/>
  <c r="DU142" i="26464"/>
  <c r="DV142" i="26464"/>
  <c r="DW142" i="26464"/>
  <c r="DX142" i="26464"/>
  <c r="DY142" i="26464"/>
  <c r="DZ142" i="26464"/>
  <c r="EA142" i="26464"/>
  <c r="EB142" i="26464"/>
  <c r="EC142" i="26464"/>
  <c r="ED142" i="26464"/>
  <c r="EE142" i="26464"/>
  <c r="EJ142" i="26464"/>
  <c r="EK142" i="26464"/>
  <c r="EL142" i="26464"/>
  <c r="EM142" i="26464"/>
  <c r="EN142" i="26464"/>
  <c r="EO142" i="26464"/>
  <c r="EP142" i="26464"/>
  <c r="EQ142" i="26464"/>
  <c r="ER142" i="26464"/>
  <c r="ES142" i="26464"/>
  <c r="ET142" i="26464"/>
  <c r="EU142" i="26464"/>
  <c r="EV142" i="26464"/>
  <c r="EW142" i="26464"/>
  <c r="EX142" i="26464"/>
  <c r="EY142" i="26464"/>
  <c r="EZ142" i="26464"/>
  <c r="A143" i="26464"/>
  <c r="B143" i="26464"/>
  <c r="C143" i="26464"/>
  <c r="E143" i="26464"/>
  <c r="F143" i="26464"/>
  <c r="G143" i="26464"/>
  <c r="H143" i="26464"/>
  <c r="I143" i="26464"/>
  <c r="J143" i="26464"/>
  <c r="K143" i="26464"/>
  <c r="L143" i="26464"/>
  <c r="M143" i="26464"/>
  <c r="N143" i="26464"/>
  <c r="O143" i="26464"/>
  <c r="P143" i="26464"/>
  <c r="Q143" i="26464"/>
  <c r="R143" i="26464"/>
  <c r="S143" i="26464"/>
  <c r="T143" i="26464"/>
  <c r="U143" i="26464"/>
  <c r="V143" i="26464"/>
  <c r="W143" i="26464"/>
  <c r="X143" i="26464"/>
  <c r="Y143" i="26464"/>
  <c r="Z143" i="26464"/>
  <c r="AA143" i="26464"/>
  <c r="AB143" i="26464"/>
  <c r="AC143" i="26464"/>
  <c r="AD143" i="26464"/>
  <c r="AE143" i="26464"/>
  <c r="AF143" i="26464"/>
  <c r="AG143" i="26464"/>
  <c r="AH143" i="26464"/>
  <c r="AI143" i="26464"/>
  <c r="AJ143" i="26464"/>
  <c r="AK143" i="26464"/>
  <c r="AL143" i="26464"/>
  <c r="AM143" i="26464"/>
  <c r="AN143" i="26464"/>
  <c r="AO143" i="26464"/>
  <c r="AP143" i="26464"/>
  <c r="AQ143" i="26464"/>
  <c r="AR143" i="26464"/>
  <c r="AS143" i="26464"/>
  <c r="AT143" i="26464"/>
  <c r="AU143" i="26464"/>
  <c r="AV143" i="26464"/>
  <c r="AW143" i="26464"/>
  <c r="AX143" i="26464"/>
  <c r="AY143" i="26464"/>
  <c r="AZ143" i="26464"/>
  <c r="BA143" i="26464"/>
  <c r="BB143" i="26464"/>
  <c r="BC143" i="26464"/>
  <c r="BD143" i="26464"/>
  <c r="BE143" i="26464"/>
  <c r="BF143" i="26464"/>
  <c r="BG143" i="26464"/>
  <c r="BH143" i="26464"/>
  <c r="BI143" i="26464"/>
  <c r="BJ143" i="26464"/>
  <c r="BK143" i="26464"/>
  <c r="BL143" i="26464"/>
  <c r="BM143" i="26464"/>
  <c r="BN143" i="26464"/>
  <c r="BO143" i="26464"/>
  <c r="BP143" i="26464"/>
  <c r="BQ143" i="26464"/>
  <c r="BR143" i="26464"/>
  <c r="BS143" i="26464"/>
  <c r="BT143" i="26464"/>
  <c r="BU143" i="26464"/>
  <c r="BV143" i="26464"/>
  <c r="BW143" i="26464"/>
  <c r="BX143" i="26464"/>
  <c r="BY143" i="26464"/>
  <c r="BZ143" i="26464"/>
  <c r="CA143" i="26464"/>
  <c r="CB143" i="26464"/>
  <c r="CC143" i="26464"/>
  <c r="CD143" i="26464"/>
  <c r="CE143" i="26464"/>
  <c r="CF143" i="26464"/>
  <c r="CG143" i="26464"/>
  <c r="CH143" i="26464"/>
  <c r="CI143" i="26464"/>
  <c r="CJ143" i="26464"/>
  <c r="CK143" i="26464"/>
  <c r="CL143" i="26464"/>
  <c r="CM143" i="26464"/>
  <c r="CN143" i="26464"/>
  <c r="CO143" i="26464"/>
  <c r="CP143" i="26464"/>
  <c r="CQ143" i="26464"/>
  <c r="CR143" i="26464"/>
  <c r="CS143" i="26464"/>
  <c r="CT143" i="26464"/>
  <c r="CU143" i="26464"/>
  <c r="CV143" i="26464"/>
  <c r="CW143" i="26464"/>
  <c r="CX143" i="26464"/>
  <c r="CY143" i="26464"/>
  <c r="CZ143" i="26464"/>
  <c r="DA143" i="26464"/>
  <c r="DB143" i="26464"/>
  <c r="DC143" i="26464"/>
  <c r="DD143" i="26464"/>
  <c r="DE143" i="26464"/>
  <c r="DF143" i="26464"/>
  <c r="DG143" i="26464"/>
  <c r="DH143" i="26464"/>
  <c r="DI143" i="26464"/>
  <c r="DJ143" i="26464"/>
  <c r="DK143" i="26464"/>
  <c r="DL143" i="26464"/>
  <c r="DO143" i="26464"/>
  <c r="DP143" i="26464"/>
  <c r="DQ143" i="26464"/>
  <c r="DR143" i="26464"/>
  <c r="DS143" i="26464"/>
  <c r="DT143" i="26464"/>
  <c r="DU143" i="26464"/>
  <c r="DV143" i="26464"/>
  <c r="DW143" i="26464"/>
  <c r="DX143" i="26464"/>
  <c r="DY143" i="26464"/>
  <c r="DZ143" i="26464"/>
  <c r="EA143" i="26464"/>
  <c r="EB143" i="26464"/>
  <c r="EC143" i="26464"/>
  <c r="ED143" i="26464"/>
  <c r="EE143" i="26464"/>
  <c r="EJ143" i="26464"/>
  <c r="EK143" i="26464"/>
  <c r="EL143" i="26464"/>
  <c r="EM143" i="26464"/>
  <c r="EN143" i="26464"/>
  <c r="EO143" i="26464"/>
  <c r="EP143" i="26464"/>
  <c r="EQ143" i="26464"/>
  <c r="ER143" i="26464"/>
  <c r="ES143" i="26464"/>
  <c r="ET143" i="26464"/>
  <c r="EU143" i="26464"/>
  <c r="EV143" i="26464"/>
  <c r="EW143" i="26464"/>
  <c r="EX143" i="26464"/>
  <c r="EY143" i="26464"/>
  <c r="EZ143" i="26464"/>
  <c r="A144" i="26464"/>
  <c r="B144" i="26464"/>
  <c r="C144" i="26464"/>
  <c r="E144" i="26464"/>
  <c r="F144" i="26464"/>
  <c r="G144" i="26464"/>
  <c r="H144" i="26464"/>
  <c r="I144" i="26464"/>
  <c r="J144" i="26464"/>
  <c r="K144" i="26464"/>
  <c r="L144" i="26464"/>
  <c r="M144" i="26464"/>
  <c r="N144" i="26464"/>
  <c r="O144" i="26464"/>
  <c r="P144" i="26464"/>
  <c r="Q144" i="26464"/>
  <c r="R144" i="26464"/>
  <c r="S144" i="26464"/>
  <c r="T144" i="26464"/>
  <c r="U144" i="26464"/>
  <c r="V144" i="26464"/>
  <c r="W144" i="26464"/>
  <c r="X144" i="26464"/>
  <c r="Y144" i="26464"/>
  <c r="Z144" i="26464"/>
  <c r="AA144" i="26464"/>
  <c r="AB144" i="26464"/>
  <c r="AC144" i="26464"/>
  <c r="AD144" i="26464"/>
  <c r="AE144" i="26464"/>
  <c r="AF144" i="26464"/>
  <c r="AG144" i="26464"/>
  <c r="AH144" i="26464"/>
  <c r="AI144" i="26464"/>
  <c r="AJ144" i="26464"/>
  <c r="AK144" i="26464"/>
  <c r="AL144" i="26464"/>
  <c r="AM144" i="26464"/>
  <c r="AN144" i="26464"/>
  <c r="AO144" i="26464"/>
  <c r="AP144" i="26464"/>
  <c r="AQ144" i="26464"/>
  <c r="AR144" i="26464"/>
  <c r="AS144" i="26464"/>
  <c r="AT144" i="26464"/>
  <c r="AU144" i="26464"/>
  <c r="AV144" i="26464"/>
  <c r="AW144" i="26464"/>
  <c r="AX144" i="26464"/>
  <c r="AY144" i="26464"/>
  <c r="AZ144" i="26464"/>
  <c r="BA144" i="26464"/>
  <c r="BB144" i="26464"/>
  <c r="BC144" i="26464"/>
  <c r="BD144" i="26464"/>
  <c r="BE144" i="26464"/>
  <c r="BF144" i="26464"/>
  <c r="BG144" i="26464"/>
  <c r="BH144" i="26464"/>
  <c r="BI144" i="26464"/>
  <c r="BJ144" i="26464"/>
  <c r="BK144" i="26464"/>
  <c r="BL144" i="26464"/>
  <c r="BM144" i="26464"/>
  <c r="BN144" i="26464"/>
  <c r="BO144" i="26464"/>
  <c r="BP144" i="26464"/>
  <c r="BQ144" i="26464"/>
  <c r="BR144" i="26464"/>
  <c r="BS144" i="26464"/>
  <c r="BT144" i="26464"/>
  <c r="BU144" i="26464"/>
  <c r="BV144" i="26464"/>
  <c r="BW144" i="26464"/>
  <c r="BX144" i="26464"/>
  <c r="BY144" i="26464"/>
  <c r="BZ144" i="26464"/>
  <c r="CA144" i="26464"/>
  <c r="CB144" i="26464"/>
  <c r="CC144" i="26464"/>
  <c r="CD144" i="26464"/>
  <c r="CE144" i="26464"/>
  <c r="CF144" i="26464"/>
  <c r="CG144" i="26464"/>
  <c r="CH144" i="26464"/>
  <c r="CI144" i="26464"/>
  <c r="CJ144" i="26464"/>
  <c r="CK144" i="26464"/>
  <c r="CL144" i="26464"/>
  <c r="CM144" i="26464"/>
  <c r="CN144" i="26464"/>
  <c r="CO144" i="26464"/>
  <c r="CP144" i="26464"/>
  <c r="CQ144" i="26464"/>
  <c r="CR144" i="26464"/>
  <c r="CS144" i="26464"/>
  <c r="CT144" i="26464"/>
  <c r="CU144" i="26464"/>
  <c r="CV144" i="26464"/>
  <c r="CW144" i="26464"/>
  <c r="CX144" i="26464"/>
  <c r="CY144" i="26464"/>
  <c r="CZ144" i="26464"/>
  <c r="DA144" i="26464"/>
  <c r="DB144" i="26464"/>
  <c r="DC144" i="26464"/>
  <c r="DD144" i="26464"/>
  <c r="DE144" i="26464"/>
  <c r="DF144" i="26464"/>
  <c r="DG144" i="26464"/>
  <c r="DH144" i="26464"/>
  <c r="DI144" i="26464"/>
  <c r="DJ144" i="26464"/>
  <c r="DK144" i="26464"/>
  <c r="DL144" i="26464"/>
  <c r="DO144" i="26464"/>
  <c r="DP144" i="26464"/>
  <c r="DQ144" i="26464"/>
  <c r="DR144" i="26464"/>
  <c r="DS144" i="26464"/>
  <c r="DT144" i="26464"/>
  <c r="DU144" i="26464"/>
  <c r="DV144" i="26464"/>
  <c r="DW144" i="26464"/>
  <c r="DX144" i="26464"/>
  <c r="DY144" i="26464"/>
  <c r="DZ144" i="26464"/>
  <c r="EA144" i="26464"/>
  <c r="EB144" i="26464"/>
  <c r="EC144" i="26464"/>
  <c r="ED144" i="26464"/>
  <c r="EE144" i="26464"/>
  <c r="EJ144" i="26464"/>
  <c r="EK144" i="26464"/>
  <c r="EL144" i="26464"/>
  <c r="EM144" i="26464"/>
  <c r="EN144" i="26464"/>
  <c r="EO144" i="26464"/>
  <c r="EP144" i="26464"/>
  <c r="EQ144" i="26464"/>
  <c r="ER144" i="26464"/>
  <c r="ES144" i="26464"/>
  <c r="ET144" i="26464"/>
  <c r="EU144" i="26464"/>
  <c r="EV144" i="26464"/>
  <c r="EW144" i="26464"/>
  <c r="EX144" i="26464"/>
  <c r="EY144" i="26464"/>
  <c r="EZ144" i="26464"/>
  <c r="A145" i="26464"/>
  <c r="B145" i="26464"/>
  <c r="C145" i="26464"/>
  <c r="E145" i="26464"/>
  <c r="F145" i="26464"/>
  <c r="G145" i="26464"/>
  <c r="H145" i="26464"/>
  <c r="I145" i="26464"/>
  <c r="J145" i="26464"/>
  <c r="K145" i="26464"/>
  <c r="L145" i="26464"/>
  <c r="M145" i="26464"/>
  <c r="N145" i="26464"/>
  <c r="O145" i="26464"/>
  <c r="P145" i="26464"/>
  <c r="Q145" i="26464"/>
  <c r="R145" i="26464"/>
  <c r="S145" i="26464"/>
  <c r="T145" i="26464"/>
  <c r="U145" i="26464"/>
  <c r="V145" i="26464"/>
  <c r="W145" i="26464"/>
  <c r="X145" i="26464"/>
  <c r="Y145" i="26464"/>
  <c r="Z145" i="26464"/>
  <c r="AA145" i="26464"/>
  <c r="AB145" i="26464"/>
  <c r="AC145" i="26464"/>
  <c r="AD145" i="26464"/>
  <c r="AE145" i="26464"/>
  <c r="AF145" i="26464"/>
  <c r="AG145" i="26464"/>
  <c r="AH145" i="26464"/>
  <c r="AI145" i="26464"/>
  <c r="AJ145" i="26464"/>
  <c r="AK145" i="26464"/>
  <c r="AL145" i="26464"/>
  <c r="AM145" i="26464"/>
  <c r="AN145" i="26464"/>
  <c r="AO145" i="26464"/>
  <c r="AP145" i="26464"/>
  <c r="AQ145" i="26464"/>
  <c r="AR145" i="26464"/>
  <c r="AS145" i="26464"/>
  <c r="AT145" i="26464"/>
  <c r="AU145" i="26464"/>
  <c r="AV145" i="26464"/>
  <c r="AW145" i="26464"/>
  <c r="AX145" i="26464"/>
  <c r="AY145" i="26464"/>
  <c r="AZ145" i="26464"/>
  <c r="BA145" i="26464"/>
  <c r="BB145" i="26464"/>
  <c r="BC145" i="26464"/>
  <c r="BD145" i="26464"/>
  <c r="BE145" i="26464"/>
  <c r="BF145" i="26464"/>
  <c r="BG145" i="26464"/>
  <c r="BH145" i="26464"/>
  <c r="BI145" i="26464"/>
  <c r="BJ145" i="26464"/>
  <c r="BK145" i="26464"/>
  <c r="BL145" i="26464"/>
  <c r="BM145" i="26464"/>
  <c r="BN145" i="26464"/>
  <c r="BO145" i="26464"/>
  <c r="BP145" i="26464"/>
  <c r="BQ145" i="26464"/>
  <c r="BR145" i="26464"/>
  <c r="BS145" i="26464"/>
  <c r="BT145" i="26464"/>
  <c r="BU145" i="26464"/>
  <c r="BV145" i="26464"/>
  <c r="BW145" i="26464"/>
  <c r="BX145" i="26464"/>
  <c r="BY145" i="26464"/>
  <c r="BZ145" i="26464"/>
  <c r="CA145" i="26464"/>
  <c r="CB145" i="26464"/>
  <c r="CC145" i="26464"/>
  <c r="CD145" i="26464"/>
  <c r="CE145" i="26464"/>
  <c r="CF145" i="26464"/>
  <c r="CG145" i="26464"/>
  <c r="CH145" i="26464"/>
  <c r="CI145" i="26464"/>
  <c r="CJ145" i="26464"/>
  <c r="CK145" i="26464"/>
  <c r="CL145" i="26464"/>
  <c r="CM145" i="26464"/>
  <c r="CN145" i="26464"/>
  <c r="CO145" i="26464"/>
  <c r="CP145" i="26464"/>
  <c r="CQ145" i="26464"/>
  <c r="CR145" i="26464"/>
  <c r="CS145" i="26464"/>
  <c r="CT145" i="26464"/>
  <c r="CU145" i="26464"/>
  <c r="CV145" i="26464"/>
  <c r="CW145" i="26464"/>
  <c r="CX145" i="26464"/>
  <c r="CY145" i="26464"/>
  <c r="CZ145" i="26464"/>
  <c r="DA145" i="26464"/>
  <c r="DB145" i="26464"/>
  <c r="DC145" i="26464"/>
  <c r="DD145" i="26464"/>
  <c r="DE145" i="26464"/>
  <c r="DF145" i="26464"/>
  <c r="DG145" i="26464"/>
  <c r="DH145" i="26464"/>
  <c r="DI145" i="26464"/>
  <c r="DJ145" i="26464"/>
  <c r="DK145" i="26464"/>
  <c r="DL145" i="26464"/>
  <c r="DO145" i="26464"/>
  <c r="DP145" i="26464"/>
  <c r="DQ145" i="26464"/>
  <c r="DR145" i="26464"/>
  <c r="DS145" i="26464"/>
  <c r="DT145" i="26464"/>
  <c r="DU145" i="26464"/>
  <c r="DV145" i="26464"/>
  <c r="DW145" i="26464"/>
  <c r="DX145" i="26464"/>
  <c r="DY145" i="26464"/>
  <c r="DZ145" i="26464"/>
  <c r="EA145" i="26464"/>
  <c r="EB145" i="26464"/>
  <c r="EC145" i="26464"/>
  <c r="ED145" i="26464"/>
  <c r="EE145" i="26464"/>
  <c r="EJ145" i="26464"/>
  <c r="EK145" i="26464"/>
  <c r="EL145" i="26464"/>
  <c r="EM145" i="26464"/>
  <c r="EN145" i="26464"/>
  <c r="EO145" i="26464"/>
  <c r="EP145" i="26464"/>
  <c r="EQ145" i="26464"/>
  <c r="ER145" i="26464"/>
  <c r="ES145" i="26464"/>
  <c r="ET145" i="26464"/>
  <c r="EU145" i="26464"/>
  <c r="EV145" i="26464"/>
  <c r="EW145" i="26464"/>
  <c r="EX145" i="26464"/>
  <c r="EY145" i="26464"/>
  <c r="EZ145" i="26464"/>
  <c r="A146" i="26464"/>
  <c r="B146" i="26464"/>
  <c r="C146" i="26464"/>
  <c r="E146" i="26464"/>
  <c r="F146" i="26464"/>
  <c r="G146" i="26464"/>
  <c r="H146" i="26464"/>
  <c r="I146" i="26464"/>
  <c r="J146" i="26464"/>
  <c r="K146" i="26464"/>
  <c r="L146" i="26464"/>
  <c r="M146" i="26464"/>
  <c r="N146" i="26464"/>
  <c r="O146" i="26464"/>
  <c r="P146" i="26464"/>
  <c r="Q146" i="26464"/>
  <c r="R146" i="26464"/>
  <c r="S146" i="26464"/>
  <c r="T146" i="26464"/>
  <c r="U146" i="26464"/>
  <c r="V146" i="26464"/>
  <c r="W146" i="26464"/>
  <c r="X146" i="26464"/>
  <c r="Y146" i="26464"/>
  <c r="Z146" i="26464"/>
  <c r="AA146" i="26464"/>
  <c r="AB146" i="26464"/>
  <c r="AC146" i="26464"/>
  <c r="AD146" i="26464"/>
  <c r="AE146" i="26464"/>
  <c r="AF146" i="26464"/>
  <c r="AG146" i="26464"/>
  <c r="AH146" i="26464"/>
  <c r="AI146" i="26464"/>
  <c r="AJ146" i="26464"/>
  <c r="AK146" i="26464"/>
  <c r="AL146" i="26464"/>
  <c r="AM146" i="26464"/>
  <c r="AN146" i="26464"/>
  <c r="AO146" i="26464"/>
  <c r="AP146" i="26464"/>
  <c r="AQ146" i="26464"/>
  <c r="AR146" i="26464"/>
  <c r="AS146" i="26464"/>
  <c r="AT146" i="26464"/>
  <c r="AU146" i="26464"/>
  <c r="AV146" i="26464"/>
  <c r="AW146" i="26464"/>
  <c r="AX146" i="26464"/>
  <c r="AY146" i="26464"/>
  <c r="AZ146" i="26464"/>
  <c r="BA146" i="26464"/>
  <c r="BB146" i="26464"/>
  <c r="BC146" i="26464"/>
  <c r="BD146" i="26464"/>
  <c r="BE146" i="26464"/>
  <c r="BF146" i="26464"/>
  <c r="BG146" i="26464"/>
  <c r="BH146" i="26464"/>
  <c r="BI146" i="26464"/>
  <c r="BJ146" i="26464"/>
  <c r="BK146" i="26464"/>
  <c r="BL146" i="26464"/>
  <c r="BM146" i="26464"/>
  <c r="BN146" i="26464"/>
  <c r="BO146" i="26464"/>
  <c r="BP146" i="26464"/>
  <c r="BQ146" i="26464"/>
  <c r="BR146" i="26464"/>
  <c r="BS146" i="26464"/>
  <c r="BT146" i="26464"/>
  <c r="BU146" i="26464"/>
  <c r="BV146" i="26464"/>
  <c r="BW146" i="26464"/>
  <c r="BX146" i="26464"/>
  <c r="BY146" i="26464"/>
  <c r="BZ146" i="26464"/>
  <c r="CA146" i="26464"/>
  <c r="CB146" i="26464"/>
  <c r="CC146" i="26464"/>
  <c r="CD146" i="26464"/>
  <c r="CE146" i="26464"/>
  <c r="CF146" i="26464"/>
  <c r="CG146" i="26464"/>
  <c r="CH146" i="26464"/>
  <c r="CI146" i="26464"/>
  <c r="CJ146" i="26464"/>
  <c r="CK146" i="26464"/>
  <c r="CL146" i="26464"/>
  <c r="CM146" i="26464"/>
  <c r="CN146" i="26464"/>
  <c r="CO146" i="26464"/>
  <c r="CP146" i="26464"/>
  <c r="CQ146" i="26464"/>
  <c r="CR146" i="26464"/>
  <c r="CS146" i="26464"/>
  <c r="CT146" i="26464"/>
  <c r="CU146" i="26464"/>
  <c r="CV146" i="26464"/>
  <c r="CW146" i="26464"/>
  <c r="CX146" i="26464"/>
  <c r="CY146" i="26464"/>
  <c r="CZ146" i="26464"/>
  <c r="DA146" i="26464"/>
  <c r="DB146" i="26464"/>
  <c r="DC146" i="26464"/>
  <c r="DD146" i="26464"/>
  <c r="DE146" i="26464"/>
  <c r="DF146" i="26464"/>
  <c r="DG146" i="26464"/>
  <c r="DH146" i="26464"/>
  <c r="DI146" i="26464"/>
  <c r="DJ146" i="26464"/>
  <c r="DK146" i="26464"/>
  <c r="DL146" i="26464"/>
  <c r="DO146" i="26464"/>
  <c r="DP146" i="26464"/>
  <c r="DQ146" i="26464"/>
  <c r="DR146" i="26464"/>
  <c r="DS146" i="26464"/>
  <c r="DT146" i="26464"/>
  <c r="DU146" i="26464"/>
  <c r="DV146" i="26464"/>
  <c r="DW146" i="26464"/>
  <c r="DX146" i="26464"/>
  <c r="DY146" i="26464"/>
  <c r="DZ146" i="26464"/>
  <c r="EA146" i="26464"/>
  <c r="EB146" i="26464"/>
  <c r="EC146" i="26464"/>
  <c r="ED146" i="26464"/>
  <c r="EE146" i="26464"/>
  <c r="EJ146" i="26464"/>
  <c r="EK146" i="26464"/>
  <c r="EL146" i="26464"/>
  <c r="EM146" i="26464"/>
  <c r="EN146" i="26464"/>
  <c r="EO146" i="26464"/>
  <c r="EP146" i="26464"/>
  <c r="EQ146" i="26464"/>
  <c r="ER146" i="26464"/>
  <c r="ES146" i="26464"/>
  <c r="ET146" i="26464"/>
  <c r="EU146" i="26464"/>
  <c r="EV146" i="26464"/>
  <c r="EW146" i="26464"/>
  <c r="EX146" i="26464"/>
  <c r="EY146" i="26464"/>
  <c r="EZ146" i="26464"/>
  <c r="A147" i="26464"/>
  <c r="B147" i="26464"/>
  <c r="C147" i="26464"/>
  <c r="E147" i="26464"/>
  <c r="F147" i="26464"/>
  <c r="G147" i="26464"/>
  <c r="H147" i="26464"/>
  <c r="I147" i="26464"/>
  <c r="J147" i="26464"/>
  <c r="K147" i="26464"/>
  <c r="L147" i="26464"/>
  <c r="M147" i="26464"/>
  <c r="N147" i="26464"/>
  <c r="O147" i="26464"/>
  <c r="P147" i="26464"/>
  <c r="Q147" i="26464"/>
  <c r="R147" i="26464"/>
  <c r="S147" i="26464"/>
  <c r="T147" i="26464"/>
  <c r="U147" i="26464"/>
  <c r="V147" i="26464"/>
  <c r="W147" i="26464"/>
  <c r="X147" i="26464"/>
  <c r="Y147" i="26464"/>
  <c r="Z147" i="26464"/>
  <c r="AA147" i="26464"/>
  <c r="AB147" i="26464"/>
  <c r="AC147" i="26464"/>
  <c r="AD147" i="26464"/>
  <c r="AE147" i="26464"/>
  <c r="AF147" i="26464"/>
  <c r="AG147" i="26464"/>
  <c r="AH147" i="26464"/>
  <c r="AI147" i="26464"/>
  <c r="AJ147" i="26464"/>
  <c r="AK147" i="26464"/>
  <c r="AL147" i="26464"/>
  <c r="AM147" i="26464"/>
  <c r="AN147" i="26464"/>
  <c r="AO147" i="26464"/>
  <c r="AP147" i="26464"/>
  <c r="AQ147" i="26464"/>
  <c r="AR147" i="26464"/>
  <c r="AS147" i="26464"/>
  <c r="AT147" i="26464"/>
  <c r="AU147" i="26464"/>
  <c r="AV147" i="26464"/>
  <c r="AW147" i="26464"/>
  <c r="AX147" i="26464"/>
  <c r="AY147" i="26464"/>
  <c r="AZ147" i="26464"/>
  <c r="BA147" i="26464"/>
  <c r="BB147" i="26464"/>
  <c r="BC147" i="26464"/>
  <c r="BD147" i="26464"/>
  <c r="BE147" i="26464"/>
  <c r="BF147" i="26464"/>
  <c r="BG147" i="26464"/>
  <c r="BH147" i="26464"/>
  <c r="BI147" i="26464"/>
  <c r="BJ147" i="26464"/>
  <c r="BK147" i="26464"/>
  <c r="BL147" i="26464"/>
  <c r="BM147" i="26464"/>
  <c r="BN147" i="26464"/>
  <c r="BO147" i="26464"/>
  <c r="BP147" i="26464"/>
  <c r="BQ147" i="26464"/>
  <c r="BR147" i="26464"/>
  <c r="BS147" i="26464"/>
  <c r="BT147" i="26464"/>
  <c r="BU147" i="26464"/>
  <c r="BV147" i="26464"/>
  <c r="BW147" i="26464"/>
  <c r="BX147" i="26464"/>
  <c r="BY147" i="26464"/>
  <c r="BZ147" i="26464"/>
  <c r="CA147" i="26464"/>
  <c r="CB147" i="26464"/>
  <c r="CC147" i="26464"/>
  <c r="CD147" i="26464"/>
  <c r="CE147" i="26464"/>
  <c r="CF147" i="26464"/>
  <c r="CG147" i="26464"/>
  <c r="CH147" i="26464"/>
  <c r="CI147" i="26464"/>
  <c r="CJ147" i="26464"/>
  <c r="CK147" i="26464"/>
  <c r="CL147" i="26464"/>
  <c r="CM147" i="26464"/>
  <c r="CN147" i="26464"/>
  <c r="CO147" i="26464"/>
  <c r="CP147" i="26464"/>
  <c r="CQ147" i="26464"/>
  <c r="CR147" i="26464"/>
  <c r="CS147" i="26464"/>
  <c r="CT147" i="26464"/>
  <c r="CU147" i="26464"/>
  <c r="CV147" i="26464"/>
  <c r="CW147" i="26464"/>
  <c r="CX147" i="26464"/>
  <c r="CY147" i="26464"/>
  <c r="CZ147" i="26464"/>
  <c r="DA147" i="26464"/>
  <c r="DB147" i="26464"/>
  <c r="DC147" i="26464"/>
  <c r="DD147" i="26464"/>
  <c r="DE147" i="26464"/>
  <c r="DF147" i="26464"/>
  <c r="DG147" i="26464"/>
  <c r="DH147" i="26464"/>
  <c r="DI147" i="26464"/>
  <c r="DJ147" i="26464"/>
  <c r="DK147" i="26464"/>
  <c r="DL147" i="26464"/>
  <c r="DO147" i="26464"/>
  <c r="DP147" i="26464"/>
  <c r="DQ147" i="26464"/>
  <c r="DR147" i="26464"/>
  <c r="DS147" i="26464"/>
  <c r="DT147" i="26464"/>
  <c r="DU147" i="26464"/>
  <c r="DV147" i="26464"/>
  <c r="DW147" i="26464"/>
  <c r="DX147" i="26464"/>
  <c r="DY147" i="26464"/>
  <c r="DZ147" i="26464"/>
  <c r="EA147" i="26464"/>
  <c r="EB147" i="26464"/>
  <c r="EC147" i="26464"/>
  <c r="ED147" i="26464"/>
  <c r="EE147" i="26464"/>
  <c r="EJ147" i="26464"/>
  <c r="EK147" i="26464"/>
  <c r="EL147" i="26464"/>
  <c r="EM147" i="26464"/>
  <c r="EN147" i="26464"/>
  <c r="EO147" i="26464"/>
  <c r="EP147" i="26464"/>
  <c r="EQ147" i="26464"/>
  <c r="ER147" i="26464"/>
  <c r="ES147" i="26464"/>
  <c r="ET147" i="26464"/>
  <c r="EU147" i="26464"/>
  <c r="EV147" i="26464"/>
  <c r="EW147" i="26464"/>
  <c r="EX147" i="26464"/>
  <c r="EY147" i="26464"/>
  <c r="EZ147" i="26464"/>
  <c r="A148" i="26464"/>
  <c r="B148" i="26464"/>
  <c r="C148" i="26464"/>
  <c r="E148" i="26464"/>
  <c r="F148" i="26464"/>
  <c r="G148" i="26464"/>
  <c r="H148" i="26464"/>
  <c r="I148" i="26464"/>
  <c r="J148" i="26464"/>
  <c r="K148" i="26464"/>
  <c r="L148" i="26464"/>
  <c r="M148" i="26464"/>
  <c r="N148" i="26464"/>
  <c r="O148" i="26464"/>
  <c r="P148" i="26464"/>
  <c r="Q148" i="26464"/>
  <c r="R148" i="26464"/>
  <c r="S148" i="26464"/>
  <c r="T148" i="26464"/>
  <c r="U148" i="26464"/>
  <c r="V148" i="26464"/>
  <c r="W148" i="26464"/>
  <c r="X148" i="26464"/>
  <c r="Y148" i="26464"/>
  <c r="Z148" i="26464"/>
  <c r="AA148" i="26464"/>
  <c r="AB148" i="26464"/>
  <c r="AC148" i="26464"/>
  <c r="AD148" i="26464"/>
  <c r="AE148" i="26464"/>
  <c r="AF148" i="26464"/>
  <c r="AG148" i="26464"/>
  <c r="AH148" i="26464"/>
  <c r="AI148" i="26464"/>
  <c r="AJ148" i="26464"/>
  <c r="AK148" i="26464"/>
  <c r="AL148" i="26464"/>
  <c r="AM148" i="26464"/>
  <c r="AN148" i="26464"/>
  <c r="AO148" i="26464"/>
  <c r="AP148" i="26464"/>
  <c r="AQ148" i="26464"/>
  <c r="AR148" i="26464"/>
  <c r="AS148" i="26464"/>
  <c r="AT148" i="26464"/>
  <c r="AU148" i="26464"/>
  <c r="AV148" i="26464"/>
  <c r="AW148" i="26464"/>
  <c r="AX148" i="26464"/>
  <c r="AY148" i="26464"/>
  <c r="AZ148" i="26464"/>
  <c r="BA148" i="26464"/>
  <c r="BB148" i="26464"/>
  <c r="BC148" i="26464"/>
  <c r="BD148" i="26464"/>
  <c r="BE148" i="26464"/>
  <c r="BF148" i="26464"/>
  <c r="BG148" i="26464"/>
  <c r="BH148" i="26464"/>
  <c r="BI148" i="26464"/>
  <c r="BJ148" i="26464"/>
  <c r="BK148" i="26464"/>
  <c r="BL148" i="26464"/>
  <c r="BM148" i="26464"/>
  <c r="BN148" i="26464"/>
  <c r="BO148" i="26464"/>
  <c r="BP148" i="26464"/>
  <c r="BQ148" i="26464"/>
  <c r="BR148" i="26464"/>
  <c r="BS148" i="26464"/>
  <c r="BT148" i="26464"/>
  <c r="BU148" i="26464"/>
  <c r="BV148" i="26464"/>
  <c r="BW148" i="26464"/>
  <c r="BX148" i="26464"/>
  <c r="BY148" i="26464"/>
  <c r="BZ148" i="26464"/>
  <c r="CA148" i="26464"/>
  <c r="CB148" i="26464"/>
  <c r="CC148" i="26464"/>
  <c r="CD148" i="26464"/>
  <c r="CE148" i="26464"/>
  <c r="CF148" i="26464"/>
  <c r="CG148" i="26464"/>
  <c r="CH148" i="26464"/>
  <c r="CI148" i="26464"/>
  <c r="CJ148" i="26464"/>
  <c r="CK148" i="26464"/>
  <c r="CL148" i="26464"/>
  <c r="CM148" i="26464"/>
  <c r="CN148" i="26464"/>
  <c r="CO148" i="26464"/>
  <c r="CP148" i="26464"/>
  <c r="CQ148" i="26464"/>
  <c r="CR148" i="26464"/>
  <c r="CS148" i="26464"/>
  <c r="CT148" i="26464"/>
  <c r="CU148" i="26464"/>
  <c r="CV148" i="26464"/>
  <c r="CW148" i="26464"/>
  <c r="CX148" i="26464"/>
  <c r="CY148" i="26464"/>
  <c r="CZ148" i="26464"/>
  <c r="DA148" i="26464"/>
  <c r="DB148" i="26464"/>
  <c r="DC148" i="26464"/>
  <c r="DD148" i="26464"/>
  <c r="DE148" i="26464"/>
  <c r="DF148" i="26464"/>
  <c r="DG148" i="26464"/>
  <c r="DH148" i="26464"/>
  <c r="DI148" i="26464"/>
  <c r="DJ148" i="26464"/>
  <c r="DK148" i="26464"/>
  <c r="DL148" i="26464"/>
  <c r="DO148" i="26464"/>
  <c r="DP148" i="26464"/>
  <c r="DQ148" i="26464"/>
  <c r="DR148" i="26464"/>
  <c r="DS148" i="26464"/>
  <c r="DT148" i="26464"/>
  <c r="DU148" i="26464"/>
  <c r="DV148" i="26464"/>
  <c r="DW148" i="26464"/>
  <c r="DX148" i="26464"/>
  <c r="DY148" i="26464"/>
  <c r="DZ148" i="26464"/>
  <c r="EA148" i="26464"/>
  <c r="EB148" i="26464"/>
  <c r="EC148" i="26464"/>
  <c r="ED148" i="26464"/>
  <c r="EE148" i="26464"/>
  <c r="EJ148" i="26464"/>
  <c r="EK148" i="26464"/>
  <c r="EL148" i="26464"/>
  <c r="EM148" i="26464"/>
  <c r="EN148" i="26464"/>
  <c r="EO148" i="26464"/>
  <c r="EP148" i="26464"/>
  <c r="EQ148" i="26464"/>
  <c r="ER148" i="26464"/>
  <c r="ES148" i="26464"/>
  <c r="ET148" i="26464"/>
  <c r="EU148" i="26464"/>
  <c r="EV148" i="26464"/>
  <c r="EW148" i="26464"/>
  <c r="EX148" i="26464"/>
  <c r="EY148" i="26464"/>
  <c r="EZ148" i="26464"/>
  <c r="A149" i="26464"/>
  <c r="B149" i="26464"/>
  <c r="C149" i="26464"/>
  <c r="E149" i="26464"/>
  <c r="F149" i="26464"/>
  <c r="G149" i="26464"/>
  <c r="H149" i="26464"/>
  <c r="I149" i="26464"/>
  <c r="J149" i="26464"/>
  <c r="K149" i="26464"/>
  <c r="L149" i="26464"/>
  <c r="M149" i="26464"/>
  <c r="N149" i="26464"/>
  <c r="O149" i="26464"/>
  <c r="P149" i="26464"/>
  <c r="Q149" i="26464"/>
  <c r="R149" i="26464"/>
  <c r="S149" i="26464"/>
  <c r="T149" i="26464"/>
  <c r="U149" i="26464"/>
  <c r="V149" i="26464"/>
  <c r="W149" i="26464"/>
  <c r="X149" i="26464"/>
  <c r="Y149" i="26464"/>
  <c r="Z149" i="26464"/>
  <c r="AA149" i="26464"/>
  <c r="AB149" i="26464"/>
  <c r="AC149" i="26464"/>
  <c r="AD149" i="26464"/>
  <c r="AE149" i="26464"/>
  <c r="AF149" i="26464"/>
  <c r="AG149" i="26464"/>
  <c r="AH149" i="26464"/>
  <c r="AI149" i="26464"/>
  <c r="AJ149" i="26464"/>
  <c r="AK149" i="26464"/>
  <c r="AL149" i="26464"/>
  <c r="AM149" i="26464"/>
  <c r="AN149" i="26464"/>
  <c r="AO149" i="26464"/>
  <c r="AP149" i="26464"/>
  <c r="AQ149" i="26464"/>
  <c r="AR149" i="26464"/>
  <c r="AS149" i="26464"/>
  <c r="AT149" i="26464"/>
  <c r="AU149" i="26464"/>
  <c r="AV149" i="26464"/>
  <c r="AW149" i="26464"/>
  <c r="AX149" i="26464"/>
  <c r="AY149" i="26464"/>
  <c r="AZ149" i="26464"/>
  <c r="BA149" i="26464"/>
  <c r="BB149" i="26464"/>
  <c r="BC149" i="26464"/>
  <c r="BD149" i="26464"/>
  <c r="BE149" i="26464"/>
  <c r="BF149" i="26464"/>
  <c r="BG149" i="26464"/>
  <c r="BH149" i="26464"/>
  <c r="BI149" i="26464"/>
  <c r="BJ149" i="26464"/>
  <c r="BK149" i="26464"/>
  <c r="BL149" i="26464"/>
  <c r="BM149" i="26464"/>
  <c r="BN149" i="26464"/>
  <c r="BO149" i="26464"/>
  <c r="BP149" i="26464"/>
  <c r="BQ149" i="26464"/>
  <c r="BR149" i="26464"/>
  <c r="BS149" i="26464"/>
  <c r="BT149" i="26464"/>
  <c r="BU149" i="26464"/>
  <c r="BV149" i="26464"/>
  <c r="BW149" i="26464"/>
  <c r="BX149" i="26464"/>
  <c r="BY149" i="26464"/>
  <c r="BZ149" i="26464"/>
  <c r="CA149" i="26464"/>
  <c r="CB149" i="26464"/>
  <c r="CC149" i="26464"/>
  <c r="CD149" i="26464"/>
  <c r="CE149" i="26464"/>
  <c r="CF149" i="26464"/>
  <c r="CG149" i="26464"/>
  <c r="CH149" i="26464"/>
  <c r="CI149" i="26464"/>
  <c r="CJ149" i="26464"/>
  <c r="CK149" i="26464"/>
  <c r="CL149" i="26464"/>
  <c r="CM149" i="26464"/>
  <c r="CN149" i="26464"/>
  <c r="CO149" i="26464"/>
  <c r="CP149" i="26464"/>
  <c r="CQ149" i="26464"/>
  <c r="CR149" i="26464"/>
  <c r="CS149" i="26464"/>
  <c r="CT149" i="26464"/>
  <c r="CU149" i="26464"/>
  <c r="CV149" i="26464"/>
  <c r="CW149" i="26464"/>
  <c r="CX149" i="26464"/>
  <c r="CY149" i="26464"/>
  <c r="CZ149" i="26464"/>
  <c r="DA149" i="26464"/>
  <c r="DB149" i="26464"/>
  <c r="DC149" i="26464"/>
  <c r="DD149" i="26464"/>
  <c r="DE149" i="26464"/>
  <c r="DF149" i="26464"/>
  <c r="DG149" i="26464"/>
  <c r="DH149" i="26464"/>
  <c r="DI149" i="26464"/>
  <c r="DJ149" i="26464"/>
  <c r="DK149" i="26464"/>
  <c r="DL149" i="26464"/>
  <c r="DO149" i="26464"/>
  <c r="DP149" i="26464"/>
  <c r="DQ149" i="26464"/>
  <c r="DR149" i="26464"/>
  <c r="DS149" i="26464"/>
  <c r="DT149" i="26464"/>
  <c r="DU149" i="26464"/>
  <c r="DV149" i="26464"/>
  <c r="DW149" i="26464"/>
  <c r="DX149" i="26464"/>
  <c r="DY149" i="26464"/>
  <c r="DZ149" i="26464"/>
  <c r="EA149" i="26464"/>
  <c r="EB149" i="26464"/>
  <c r="EC149" i="26464"/>
  <c r="ED149" i="26464"/>
  <c r="EE149" i="26464"/>
  <c r="EJ149" i="26464"/>
  <c r="EK149" i="26464"/>
  <c r="EL149" i="26464"/>
  <c r="EM149" i="26464"/>
  <c r="EN149" i="26464"/>
  <c r="EO149" i="26464"/>
  <c r="EP149" i="26464"/>
  <c r="EQ149" i="26464"/>
  <c r="ER149" i="26464"/>
  <c r="ES149" i="26464"/>
  <c r="ET149" i="26464"/>
  <c r="EU149" i="26464"/>
  <c r="EV149" i="26464"/>
  <c r="EW149" i="26464"/>
  <c r="EX149" i="26464"/>
  <c r="EY149" i="26464"/>
  <c r="EZ149" i="26464"/>
  <c r="A150" i="26464"/>
  <c r="B150" i="26464"/>
  <c r="C150" i="26464"/>
  <c r="E150" i="26464"/>
  <c r="F150" i="26464"/>
  <c r="G150" i="26464"/>
  <c r="H150" i="26464"/>
  <c r="I150" i="26464"/>
  <c r="J150" i="26464"/>
  <c r="K150" i="26464"/>
  <c r="L150" i="26464"/>
  <c r="M150" i="26464"/>
  <c r="N150" i="26464"/>
  <c r="O150" i="26464"/>
  <c r="P150" i="26464"/>
  <c r="Q150" i="26464"/>
  <c r="R150" i="26464"/>
  <c r="S150" i="26464"/>
  <c r="T150" i="26464"/>
  <c r="U150" i="26464"/>
  <c r="V150" i="26464"/>
  <c r="W150" i="26464"/>
  <c r="X150" i="26464"/>
  <c r="Y150" i="26464"/>
  <c r="Z150" i="26464"/>
  <c r="AA150" i="26464"/>
  <c r="AB150" i="26464"/>
  <c r="AC150" i="26464"/>
  <c r="AD150" i="26464"/>
  <c r="AE150" i="26464"/>
  <c r="AF150" i="26464"/>
  <c r="AG150" i="26464"/>
  <c r="AH150" i="26464"/>
  <c r="AI150" i="26464"/>
  <c r="AJ150" i="26464"/>
  <c r="AK150" i="26464"/>
  <c r="AL150" i="26464"/>
  <c r="AM150" i="26464"/>
  <c r="AN150" i="26464"/>
  <c r="AO150" i="26464"/>
  <c r="AP150" i="26464"/>
  <c r="AQ150" i="26464"/>
  <c r="AR150" i="26464"/>
  <c r="AS150" i="26464"/>
  <c r="AT150" i="26464"/>
  <c r="AU150" i="26464"/>
  <c r="AV150" i="26464"/>
  <c r="AW150" i="26464"/>
  <c r="AX150" i="26464"/>
  <c r="AY150" i="26464"/>
  <c r="AZ150" i="26464"/>
  <c r="BA150" i="26464"/>
  <c r="BB150" i="26464"/>
  <c r="BC150" i="26464"/>
  <c r="BD150" i="26464"/>
  <c r="BE150" i="26464"/>
  <c r="BF150" i="26464"/>
  <c r="BG150" i="26464"/>
  <c r="BH150" i="26464"/>
  <c r="BI150" i="26464"/>
  <c r="BJ150" i="26464"/>
  <c r="BK150" i="26464"/>
  <c r="BL150" i="26464"/>
  <c r="BM150" i="26464"/>
  <c r="BN150" i="26464"/>
  <c r="BO150" i="26464"/>
  <c r="BP150" i="26464"/>
  <c r="BQ150" i="26464"/>
  <c r="BR150" i="26464"/>
  <c r="BS150" i="26464"/>
  <c r="BT150" i="26464"/>
  <c r="BU150" i="26464"/>
  <c r="BV150" i="26464"/>
  <c r="BW150" i="26464"/>
  <c r="BX150" i="26464"/>
  <c r="BY150" i="26464"/>
  <c r="BZ150" i="26464"/>
  <c r="CA150" i="26464"/>
  <c r="CB150" i="26464"/>
  <c r="CC150" i="26464"/>
  <c r="CD150" i="26464"/>
  <c r="CE150" i="26464"/>
  <c r="CF150" i="26464"/>
  <c r="CG150" i="26464"/>
  <c r="CH150" i="26464"/>
  <c r="CI150" i="26464"/>
  <c r="CJ150" i="26464"/>
  <c r="CK150" i="26464"/>
  <c r="CL150" i="26464"/>
  <c r="CM150" i="26464"/>
  <c r="CN150" i="26464"/>
  <c r="CO150" i="26464"/>
  <c r="CP150" i="26464"/>
  <c r="CQ150" i="26464"/>
  <c r="CR150" i="26464"/>
  <c r="CS150" i="26464"/>
  <c r="CT150" i="26464"/>
  <c r="CU150" i="26464"/>
  <c r="CV150" i="26464"/>
  <c r="CW150" i="26464"/>
  <c r="CX150" i="26464"/>
  <c r="CY150" i="26464"/>
  <c r="CZ150" i="26464"/>
  <c r="DA150" i="26464"/>
  <c r="DB150" i="26464"/>
  <c r="DC150" i="26464"/>
  <c r="DD150" i="26464"/>
  <c r="DE150" i="26464"/>
  <c r="DF150" i="26464"/>
  <c r="DG150" i="26464"/>
  <c r="DH150" i="26464"/>
  <c r="DI150" i="26464"/>
  <c r="DJ150" i="26464"/>
  <c r="DK150" i="26464"/>
  <c r="DL150" i="26464"/>
  <c r="DO150" i="26464"/>
  <c r="DP150" i="26464"/>
  <c r="DQ150" i="26464"/>
  <c r="DR150" i="26464"/>
  <c r="DS150" i="26464"/>
  <c r="DT150" i="26464"/>
  <c r="DU150" i="26464"/>
  <c r="DV150" i="26464"/>
  <c r="DW150" i="26464"/>
  <c r="DX150" i="26464"/>
  <c r="DY150" i="26464"/>
  <c r="DZ150" i="26464"/>
  <c r="EA150" i="26464"/>
  <c r="EB150" i="26464"/>
  <c r="EC150" i="26464"/>
  <c r="ED150" i="26464"/>
  <c r="EE150" i="26464"/>
  <c r="EJ150" i="26464"/>
  <c r="EK150" i="26464"/>
  <c r="EL150" i="26464"/>
  <c r="EM150" i="26464"/>
  <c r="EN150" i="26464"/>
  <c r="EO150" i="26464"/>
  <c r="EP150" i="26464"/>
  <c r="EQ150" i="26464"/>
  <c r="ER150" i="26464"/>
  <c r="ES150" i="26464"/>
  <c r="ET150" i="26464"/>
  <c r="EU150" i="26464"/>
  <c r="EV150" i="26464"/>
  <c r="EW150" i="26464"/>
  <c r="EX150" i="26464"/>
  <c r="EY150" i="26464"/>
  <c r="EZ150" i="26464"/>
  <c r="A151" i="26464"/>
  <c r="B151" i="26464"/>
  <c r="C151" i="26464"/>
  <c r="E151" i="26464"/>
  <c r="F151" i="26464"/>
  <c r="G151" i="26464"/>
  <c r="H151" i="26464"/>
  <c r="I151" i="26464"/>
  <c r="J151" i="26464"/>
  <c r="K151" i="26464"/>
  <c r="L151" i="26464"/>
  <c r="M151" i="26464"/>
  <c r="N151" i="26464"/>
  <c r="O151" i="26464"/>
  <c r="P151" i="26464"/>
  <c r="Q151" i="26464"/>
  <c r="R151" i="26464"/>
  <c r="S151" i="26464"/>
  <c r="T151" i="26464"/>
  <c r="U151" i="26464"/>
  <c r="V151" i="26464"/>
  <c r="W151" i="26464"/>
  <c r="X151" i="26464"/>
  <c r="Y151" i="26464"/>
  <c r="Z151" i="26464"/>
  <c r="AA151" i="26464"/>
  <c r="AB151" i="26464"/>
  <c r="AC151" i="26464"/>
  <c r="AD151" i="26464"/>
  <c r="AE151" i="26464"/>
  <c r="AF151" i="26464"/>
  <c r="AG151" i="26464"/>
  <c r="AH151" i="26464"/>
  <c r="AI151" i="26464"/>
  <c r="AJ151" i="26464"/>
  <c r="AK151" i="26464"/>
  <c r="AL151" i="26464"/>
  <c r="AM151" i="26464"/>
  <c r="AN151" i="26464"/>
  <c r="AO151" i="26464"/>
  <c r="AP151" i="26464"/>
  <c r="AQ151" i="26464"/>
  <c r="AR151" i="26464"/>
  <c r="AS151" i="26464"/>
  <c r="AT151" i="26464"/>
  <c r="AU151" i="26464"/>
  <c r="AV151" i="26464"/>
  <c r="AW151" i="26464"/>
  <c r="AX151" i="26464"/>
  <c r="AY151" i="26464"/>
  <c r="AZ151" i="26464"/>
  <c r="BA151" i="26464"/>
  <c r="BB151" i="26464"/>
  <c r="BC151" i="26464"/>
  <c r="BD151" i="26464"/>
  <c r="BE151" i="26464"/>
  <c r="BF151" i="26464"/>
  <c r="BG151" i="26464"/>
  <c r="BH151" i="26464"/>
  <c r="BI151" i="26464"/>
  <c r="BJ151" i="26464"/>
  <c r="BK151" i="26464"/>
  <c r="BL151" i="26464"/>
  <c r="BM151" i="26464"/>
  <c r="BN151" i="26464"/>
  <c r="BO151" i="26464"/>
  <c r="BP151" i="26464"/>
  <c r="BQ151" i="26464"/>
  <c r="BR151" i="26464"/>
  <c r="BS151" i="26464"/>
  <c r="BT151" i="26464"/>
  <c r="BU151" i="26464"/>
  <c r="BV151" i="26464"/>
  <c r="BW151" i="26464"/>
  <c r="BX151" i="26464"/>
  <c r="BY151" i="26464"/>
  <c r="BZ151" i="26464"/>
  <c r="CA151" i="26464"/>
  <c r="CB151" i="26464"/>
  <c r="CC151" i="26464"/>
  <c r="CD151" i="26464"/>
  <c r="CE151" i="26464"/>
  <c r="CF151" i="26464"/>
  <c r="CG151" i="26464"/>
  <c r="CH151" i="26464"/>
  <c r="CI151" i="26464"/>
  <c r="CJ151" i="26464"/>
  <c r="CK151" i="26464"/>
  <c r="CL151" i="26464"/>
  <c r="CM151" i="26464"/>
  <c r="CN151" i="26464"/>
  <c r="CO151" i="26464"/>
  <c r="CP151" i="26464"/>
  <c r="CQ151" i="26464"/>
  <c r="CR151" i="26464"/>
  <c r="CS151" i="26464"/>
  <c r="CT151" i="26464"/>
  <c r="CU151" i="26464"/>
  <c r="CV151" i="26464"/>
  <c r="CW151" i="26464"/>
  <c r="CX151" i="26464"/>
  <c r="CY151" i="26464"/>
  <c r="CZ151" i="26464"/>
  <c r="DA151" i="26464"/>
  <c r="DB151" i="26464"/>
  <c r="DC151" i="26464"/>
  <c r="DD151" i="26464"/>
  <c r="DE151" i="26464"/>
  <c r="DF151" i="26464"/>
  <c r="DG151" i="26464"/>
  <c r="DH151" i="26464"/>
  <c r="DI151" i="26464"/>
  <c r="DJ151" i="26464"/>
  <c r="DK151" i="26464"/>
  <c r="DL151" i="26464"/>
  <c r="DO151" i="26464"/>
  <c r="DP151" i="26464"/>
  <c r="DQ151" i="26464"/>
  <c r="DR151" i="26464"/>
  <c r="DS151" i="26464"/>
  <c r="DT151" i="26464"/>
  <c r="DU151" i="26464"/>
  <c r="DV151" i="26464"/>
  <c r="DW151" i="26464"/>
  <c r="DX151" i="26464"/>
  <c r="DY151" i="26464"/>
  <c r="DZ151" i="26464"/>
  <c r="EA151" i="26464"/>
  <c r="EB151" i="26464"/>
  <c r="EC151" i="26464"/>
  <c r="ED151" i="26464"/>
  <c r="EE151" i="26464"/>
  <c r="EJ151" i="26464"/>
  <c r="EK151" i="26464"/>
  <c r="EL151" i="26464"/>
  <c r="EM151" i="26464"/>
  <c r="EN151" i="26464"/>
  <c r="EO151" i="26464"/>
  <c r="EP151" i="26464"/>
  <c r="EQ151" i="26464"/>
  <c r="ER151" i="26464"/>
  <c r="ES151" i="26464"/>
  <c r="ET151" i="26464"/>
  <c r="EU151" i="26464"/>
  <c r="EV151" i="26464"/>
  <c r="EW151" i="26464"/>
  <c r="EX151" i="26464"/>
  <c r="EY151" i="26464"/>
  <c r="EZ151" i="26464"/>
  <c r="A152" i="26464"/>
  <c r="B152" i="26464"/>
  <c r="C152" i="26464"/>
  <c r="E152" i="26464"/>
  <c r="F152" i="26464"/>
  <c r="G152" i="26464"/>
  <c r="H152" i="26464"/>
  <c r="I152" i="26464"/>
  <c r="J152" i="26464"/>
  <c r="K152" i="26464"/>
  <c r="L152" i="26464"/>
  <c r="M152" i="26464"/>
  <c r="N152" i="26464"/>
  <c r="O152" i="26464"/>
  <c r="P152" i="26464"/>
  <c r="Q152" i="26464"/>
  <c r="R152" i="26464"/>
  <c r="S152" i="26464"/>
  <c r="T152" i="26464"/>
  <c r="U152" i="26464"/>
  <c r="V152" i="26464"/>
  <c r="W152" i="26464"/>
  <c r="X152" i="26464"/>
  <c r="Y152" i="26464"/>
  <c r="Z152" i="26464"/>
  <c r="AA152" i="26464"/>
  <c r="AB152" i="26464"/>
  <c r="AC152" i="26464"/>
  <c r="AD152" i="26464"/>
  <c r="AE152" i="26464"/>
  <c r="AF152" i="26464"/>
  <c r="AG152" i="26464"/>
  <c r="AH152" i="26464"/>
  <c r="AI152" i="26464"/>
  <c r="AJ152" i="26464"/>
  <c r="AK152" i="26464"/>
  <c r="AL152" i="26464"/>
  <c r="AM152" i="26464"/>
  <c r="AN152" i="26464"/>
  <c r="AO152" i="26464"/>
  <c r="AP152" i="26464"/>
  <c r="AQ152" i="26464"/>
  <c r="AR152" i="26464"/>
  <c r="AS152" i="26464"/>
  <c r="AT152" i="26464"/>
  <c r="AU152" i="26464"/>
  <c r="AV152" i="26464"/>
  <c r="AW152" i="26464"/>
  <c r="AX152" i="26464"/>
  <c r="AY152" i="26464"/>
  <c r="AZ152" i="26464"/>
  <c r="BA152" i="26464"/>
  <c r="BB152" i="26464"/>
  <c r="BC152" i="26464"/>
  <c r="BD152" i="26464"/>
  <c r="BE152" i="26464"/>
  <c r="BF152" i="26464"/>
  <c r="BG152" i="26464"/>
  <c r="BH152" i="26464"/>
  <c r="BI152" i="26464"/>
  <c r="BJ152" i="26464"/>
  <c r="BK152" i="26464"/>
  <c r="BL152" i="26464"/>
  <c r="BM152" i="26464"/>
  <c r="BN152" i="26464"/>
  <c r="BO152" i="26464"/>
  <c r="BP152" i="26464"/>
  <c r="BQ152" i="26464"/>
  <c r="BR152" i="26464"/>
  <c r="BS152" i="26464"/>
  <c r="BT152" i="26464"/>
  <c r="BU152" i="26464"/>
  <c r="BV152" i="26464"/>
  <c r="BW152" i="26464"/>
  <c r="BX152" i="26464"/>
  <c r="BY152" i="26464"/>
  <c r="BZ152" i="26464"/>
  <c r="CA152" i="26464"/>
  <c r="CB152" i="26464"/>
  <c r="CC152" i="26464"/>
  <c r="CD152" i="26464"/>
  <c r="CE152" i="26464"/>
  <c r="CF152" i="26464"/>
  <c r="CG152" i="26464"/>
  <c r="CH152" i="26464"/>
  <c r="CI152" i="26464"/>
  <c r="CJ152" i="26464"/>
  <c r="CK152" i="26464"/>
  <c r="CL152" i="26464"/>
  <c r="CM152" i="26464"/>
  <c r="CN152" i="26464"/>
  <c r="CO152" i="26464"/>
  <c r="CP152" i="26464"/>
  <c r="CQ152" i="26464"/>
  <c r="CR152" i="26464"/>
  <c r="CS152" i="26464"/>
  <c r="CT152" i="26464"/>
  <c r="CU152" i="26464"/>
  <c r="CV152" i="26464"/>
  <c r="CW152" i="26464"/>
  <c r="CX152" i="26464"/>
  <c r="CY152" i="26464"/>
  <c r="CZ152" i="26464"/>
  <c r="DA152" i="26464"/>
  <c r="DB152" i="26464"/>
  <c r="DC152" i="26464"/>
  <c r="DD152" i="26464"/>
  <c r="DE152" i="26464"/>
  <c r="DF152" i="26464"/>
  <c r="DG152" i="26464"/>
  <c r="DH152" i="26464"/>
  <c r="DI152" i="26464"/>
  <c r="DJ152" i="26464"/>
  <c r="DK152" i="26464"/>
  <c r="DL152" i="26464"/>
  <c r="DO152" i="26464"/>
  <c r="DP152" i="26464"/>
  <c r="DQ152" i="26464"/>
  <c r="DR152" i="26464"/>
  <c r="DS152" i="26464"/>
  <c r="DT152" i="26464"/>
  <c r="DU152" i="26464"/>
  <c r="DV152" i="26464"/>
  <c r="DW152" i="26464"/>
  <c r="DX152" i="26464"/>
  <c r="DY152" i="26464"/>
  <c r="DZ152" i="26464"/>
  <c r="EA152" i="26464"/>
  <c r="EB152" i="26464"/>
  <c r="EC152" i="26464"/>
  <c r="ED152" i="26464"/>
  <c r="EE152" i="26464"/>
  <c r="EJ152" i="26464"/>
  <c r="EK152" i="26464"/>
  <c r="EL152" i="26464"/>
  <c r="EM152" i="26464"/>
  <c r="EN152" i="26464"/>
  <c r="EO152" i="26464"/>
  <c r="EP152" i="26464"/>
  <c r="EQ152" i="26464"/>
  <c r="ER152" i="26464"/>
  <c r="ES152" i="26464"/>
  <c r="ET152" i="26464"/>
  <c r="EU152" i="26464"/>
  <c r="EV152" i="26464"/>
  <c r="EW152" i="26464"/>
  <c r="EX152" i="26464"/>
  <c r="EY152" i="26464"/>
  <c r="EZ152" i="26464"/>
  <c r="A153" i="26464"/>
  <c r="B153" i="26464"/>
  <c r="C153" i="26464"/>
  <c r="E153" i="26464"/>
  <c r="F153" i="26464"/>
  <c r="G153" i="26464"/>
  <c r="H153" i="26464"/>
  <c r="I153" i="26464"/>
  <c r="J153" i="26464"/>
  <c r="K153" i="26464"/>
  <c r="L153" i="26464"/>
  <c r="M153" i="26464"/>
  <c r="N153" i="26464"/>
  <c r="O153" i="26464"/>
  <c r="P153" i="26464"/>
  <c r="Q153" i="26464"/>
  <c r="R153" i="26464"/>
  <c r="S153" i="26464"/>
  <c r="T153" i="26464"/>
  <c r="U153" i="26464"/>
  <c r="V153" i="26464"/>
  <c r="W153" i="26464"/>
  <c r="X153" i="26464"/>
  <c r="Y153" i="26464"/>
  <c r="Z153" i="26464"/>
  <c r="AA153" i="26464"/>
  <c r="AB153" i="26464"/>
  <c r="AC153" i="26464"/>
  <c r="AD153" i="26464"/>
  <c r="AE153" i="26464"/>
  <c r="AF153" i="26464"/>
  <c r="AG153" i="26464"/>
  <c r="AH153" i="26464"/>
  <c r="AI153" i="26464"/>
  <c r="AJ153" i="26464"/>
  <c r="AK153" i="26464"/>
  <c r="AL153" i="26464"/>
  <c r="AM153" i="26464"/>
  <c r="AN153" i="26464"/>
  <c r="AO153" i="26464"/>
  <c r="AP153" i="26464"/>
  <c r="AQ153" i="26464"/>
  <c r="AR153" i="26464"/>
  <c r="AS153" i="26464"/>
  <c r="AT153" i="26464"/>
  <c r="AU153" i="26464"/>
  <c r="AV153" i="26464"/>
  <c r="AW153" i="26464"/>
  <c r="AX153" i="26464"/>
  <c r="AY153" i="26464"/>
  <c r="AZ153" i="26464"/>
  <c r="BA153" i="26464"/>
  <c r="BB153" i="26464"/>
  <c r="BC153" i="26464"/>
  <c r="BD153" i="26464"/>
  <c r="BE153" i="26464"/>
  <c r="BF153" i="26464"/>
  <c r="BG153" i="26464"/>
  <c r="BH153" i="26464"/>
  <c r="BI153" i="26464"/>
  <c r="BJ153" i="26464"/>
  <c r="BK153" i="26464"/>
  <c r="BL153" i="26464"/>
  <c r="BM153" i="26464"/>
  <c r="BN153" i="26464"/>
  <c r="BO153" i="26464"/>
  <c r="BP153" i="26464"/>
  <c r="BQ153" i="26464"/>
  <c r="BR153" i="26464"/>
  <c r="BS153" i="26464"/>
  <c r="BT153" i="26464"/>
  <c r="BU153" i="26464"/>
  <c r="BV153" i="26464"/>
  <c r="BW153" i="26464"/>
  <c r="BX153" i="26464"/>
  <c r="BY153" i="26464"/>
  <c r="BZ153" i="26464"/>
  <c r="CA153" i="26464"/>
  <c r="CB153" i="26464"/>
  <c r="CC153" i="26464"/>
  <c r="CD153" i="26464"/>
  <c r="CE153" i="26464"/>
  <c r="CF153" i="26464"/>
  <c r="CG153" i="26464"/>
  <c r="CH153" i="26464"/>
  <c r="CI153" i="26464"/>
  <c r="CJ153" i="26464"/>
  <c r="CK153" i="26464"/>
  <c r="CL153" i="26464"/>
  <c r="CM153" i="26464"/>
  <c r="CN153" i="26464"/>
  <c r="CO153" i="26464"/>
  <c r="CP153" i="26464"/>
  <c r="CQ153" i="26464"/>
  <c r="CR153" i="26464"/>
  <c r="CS153" i="26464"/>
  <c r="CT153" i="26464"/>
  <c r="CU153" i="26464"/>
  <c r="CV153" i="26464"/>
  <c r="CW153" i="26464"/>
  <c r="CX153" i="26464"/>
  <c r="CY153" i="26464"/>
  <c r="CZ153" i="26464"/>
  <c r="DA153" i="26464"/>
  <c r="DB153" i="26464"/>
  <c r="DC153" i="26464"/>
  <c r="DD153" i="26464"/>
  <c r="DE153" i="26464"/>
  <c r="DF153" i="26464"/>
  <c r="DG153" i="26464"/>
  <c r="DH153" i="26464"/>
  <c r="DI153" i="26464"/>
  <c r="DJ153" i="26464"/>
  <c r="DK153" i="26464"/>
  <c r="DL153" i="26464"/>
  <c r="DO153" i="26464"/>
  <c r="DP153" i="26464"/>
  <c r="DQ153" i="26464"/>
  <c r="DR153" i="26464"/>
  <c r="DS153" i="26464"/>
  <c r="DT153" i="26464"/>
  <c r="DU153" i="26464"/>
  <c r="DV153" i="26464"/>
  <c r="DW153" i="26464"/>
  <c r="DX153" i="26464"/>
  <c r="DY153" i="26464"/>
  <c r="DZ153" i="26464"/>
  <c r="EA153" i="26464"/>
  <c r="EB153" i="26464"/>
  <c r="EC153" i="26464"/>
  <c r="ED153" i="26464"/>
  <c r="EE153" i="26464"/>
  <c r="EJ153" i="26464"/>
  <c r="EK153" i="26464"/>
  <c r="EL153" i="26464"/>
  <c r="EM153" i="26464"/>
  <c r="EN153" i="26464"/>
  <c r="EO153" i="26464"/>
  <c r="EP153" i="26464"/>
  <c r="EQ153" i="26464"/>
  <c r="ER153" i="26464"/>
  <c r="ES153" i="26464"/>
  <c r="ET153" i="26464"/>
  <c r="EU153" i="26464"/>
  <c r="EV153" i="26464"/>
  <c r="EW153" i="26464"/>
  <c r="EX153" i="26464"/>
  <c r="EY153" i="26464"/>
  <c r="EZ153" i="26464"/>
  <c r="A154" i="26464"/>
  <c r="B154" i="26464"/>
  <c r="C154" i="26464"/>
  <c r="E154" i="26464"/>
  <c r="F154" i="26464"/>
  <c r="G154" i="26464"/>
  <c r="H154" i="26464"/>
  <c r="I154" i="26464"/>
  <c r="J154" i="26464"/>
  <c r="K154" i="26464"/>
  <c r="L154" i="26464"/>
  <c r="M154" i="26464"/>
  <c r="N154" i="26464"/>
  <c r="O154" i="26464"/>
  <c r="P154" i="26464"/>
  <c r="Q154" i="26464"/>
  <c r="R154" i="26464"/>
  <c r="S154" i="26464"/>
  <c r="T154" i="26464"/>
  <c r="U154" i="26464"/>
  <c r="V154" i="26464"/>
  <c r="W154" i="26464"/>
  <c r="X154" i="26464"/>
  <c r="Y154" i="26464"/>
  <c r="Z154" i="26464"/>
  <c r="AA154" i="26464"/>
  <c r="AB154" i="26464"/>
  <c r="AC154" i="26464"/>
  <c r="AD154" i="26464"/>
  <c r="AE154" i="26464"/>
  <c r="AF154" i="26464"/>
  <c r="AG154" i="26464"/>
  <c r="AH154" i="26464"/>
  <c r="AI154" i="26464"/>
  <c r="AJ154" i="26464"/>
  <c r="AK154" i="26464"/>
  <c r="AL154" i="26464"/>
  <c r="AM154" i="26464"/>
  <c r="AN154" i="26464"/>
  <c r="AO154" i="26464"/>
  <c r="AP154" i="26464"/>
  <c r="AQ154" i="26464"/>
  <c r="AR154" i="26464"/>
  <c r="AS154" i="26464"/>
  <c r="AT154" i="26464"/>
  <c r="AU154" i="26464"/>
  <c r="AV154" i="26464"/>
  <c r="AW154" i="26464"/>
  <c r="AX154" i="26464"/>
  <c r="AY154" i="26464"/>
  <c r="AZ154" i="26464"/>
  <c r="BA154" i="26464"/>
  <c r="BB154" i="26464"/>
  <c r="BC154" i="26464"/>
  <c r="BD154" i="26464"/>
  <c r="BE154" i="26464"/>
  <c r="BF154" i="26464"/>
  <c r="BG154" i="26464"/>
  <c r="BH154" i="26464"/>
  <c r="BI154" i="26464"/>
  <c r="BJ154" i="26464"/>
  <c r="BK154" i="26464"/>
  <c r="BL154" i="26464"/>
  <c r="BM154" i="26464"/>
  <c r="BN154" i="26464"/>
  <c r="BO154" i="26464"/>
  <c r="BP154" i="26464"/>
  <c r="BQ154" i="26464"/>
  <c r="BR154" i="26464"/>
  <c r="BS154" i="26464"/>
  <c r="BT154" i="26464"/>
  <c r="BU154" i="26464"/>
  <c r="BV154" i="26464"/>
  <c r="BW154" i="26464"/>
  <c r="BX154" i="26464"/>
  <c r="BY154" i="26464"/>
  <c r="BZ154" i="26464"/>
  <c r="CA154" i="26464"/>
  <c r="CB154" i="26464"/>
  <c r="CC154" i="26464"/>
  <c r="CD154" i="26464"/>
  <c r="CE154" i="26464"/>
  <c r="CF154" i="26464"/>
  <c r="CG154" i="26464"/>
  <c r="CH154" i="26464"/>
  <c r="CI154" i="26464"/>
  <c r="CJ154" i="26464"/>
  <c r="CK154" i="26464"/>
  <c r="CL154" i="26464"/>
  <c r="CM154" i="26464"/>
  <c r="CN154" i="26464"/>
  <c r="CO154" i="26464"/>
  <c r="CP154" i="26464"/>
  <c r="CQ154" i="26464"/>
  <c r="CR154" i="26464"/>
  <c r="CS154" i="26464"/>
  <c r="CT154" i="26464"/>
  <c r="CU154" i="26464"/>
  <c r="CV154" i="26464"/>
  <c r="CW154" i="26464"/>
  <c r="CX154" i="26464"/>
  <c r="CY154" i="26464"/>
  <c r="CZ154" i="26464"/>
  <c r="DA154" i="26464"/>
  <c r="DB154" i="26464"/>
  <c r="DC154" i="26464"/>
  <c r="DD154" i="26464"/>
  <c r="DE154" i="26464"/>
  <c r="DF154" i="26464"/>
  <c r="DG154" i="26464"/>
  <c r="DH154" i="26464"/>
  <c r="DI154" i="26464"/>
  <c r="DJ154" i="26464"/>
  <c r="DK154" i="26464"/>
  <c r="DL154" i="26464"/>
  <c r="DO154" i="26464"/>
  <c r="DP154" i="26464"/>
  <c r="DQ154" i="26464"/>
  <c r="DR154" i="26464"/>
  <c r="DS154" i="26464"/>
  <c r="DT154" i="26464"/>
  <c r="DU154" i="26464"/>
  <c r="DV154" i="26464"/>
  <c r="DW154" i="26464"/>
  <c r="DX154" i="26464"/>
  <c r="DY154" i="26464"/>
  <c r="DZ154" i="26464"/>
  <c r="EA154" i="26464"/>
  <c r="EB154" i="26464"/>
  <c r="EC154" i="26464"/>
  <c r="ED154" i="26464"/>
  <c r="EE154" i="26464"/>
  <c r="EJ154" i="26464"/>
  <c r="EK154" i="26464"/>
  <c r="EL154" i="26464"/>
  <c r="EM154" i="26464"/>
  <c r="EN154" i="26464"/>
  <c r="EO154" i="26464"/>
  <c r="EP154" i="26464"/>
  <c r="EQ154" i="26464"/>
  <c r="ER154" i="26464"/>
  <c r="ES154" i="26464"/>
  <c r="ET154" i="26464"/>
  <c r="EU154" i="26464"/>
  <c r="EV154" i="26464"/>
  <c r="EW154" i="26464"/>
  <c r="EX154" i="26464"/>
  <c r="EY154" i="26464"/>
  <c r="EZ154" i="26464"/>
  <c r="A155" i="26464"/>
  <c r="B155" i="26464"/>
  <c r="C155" i="26464"/>
  <c r="E155" i="26464"/>
  <c r="F155" i="26464"/>
  <c r="G155" i="26464"/>
  <c r="H155" i="26464"/>
  <c r="I155" i="26464"/>
  <c r="J155" i="26464"/>
  <c r="K155" i="26464"/>
  <c r="L155" i="26464"/>
  <c r="M155" i="26464"/>
  <c r="N155" i="26464"/>
  <c r="O155" i="26464"/>
  <c r="P155" i="26464"/>
  <c r="Q155" i="26464"/>
  <c r="R155" i="26464"/>
  <c r="S155" i="26464"/>
  <c r="T155" i="26464"/>
  <c r="U155" i="26464"/>
  <c r="V155" i="26464"/>
  <c r="W155" i="26464"/>
  <c r="X155" i="26464"/>
  <c r="Y155" i="26464"/>
  <c r="Z155" i="26464"/>
  <c r="AA155" i="26464"/>
  <c r="AB155" i="26464"/>
  <c r="AC155" i="26464"/>
  <c r="AD155" i="26464"/>
  <c r="AE155" i="26464"/>
  <c r="AF155" i="26464"/>
  <c r="AG155" i="26464"/>
  <c r="AH155" i="26464"/>
  <c r="AI155" i="26464"/>
  <c r="AJ155" i="26464"/>
  <c r="AK155" i="26464"/>
  <c r="AL155" i="26464"/>
  <c r="AM155" i="26464"/>
  <c r="AN155" i="26464"/>
  <c r="AO155" i="26464"/>
  <c r="AP155" i="26464"/>
  <c r="AQ155" i="26464"/>
  <c r="AR155" i="26464"/>
  <c r="AS155" i="26464"/>
  <c r="AT155" i="26464"/>
  <c r="AU155" i="26464"/>
  <c r="AV155" i="26464"/>
  <c r="AW155" i="26464"/>
  <c r="AX155" i="26464"/>
  <c r="AY155" i="26464"/>
  <c r="AZ155" i="26464"/>
  <c r="BA155" i="26464"/>
  <c r="BB155" i="26464"/>
  <c r="BC155" i="26464"/>
  <c r="BD155" i="26464"/>
  <c r="BE155" i="26464"/>
  <c r="BF155" i="26464"/>
  <c r="BG155" i="26464"/>
  <c r="BH155" i="26464"/>
  <c r="BI155" i="26464"/>
  <c r="BJ155" i="26464"/>
  <c r="BK155" i="26464"/>
  <c r="BL155" i="26464"/>
  <c r="BM155" i="26464"/>
  <c r="BN155" i="26464"/>
  <c r="BO155" i="26464"/>
  <c r="BP155" i="26464"/>
  <c r="BQ155" i="26464"/>
  <c r="BR155" i="26464"/>
  <c r="BS155" i="26464"/>
  <c r="BT155" i="26464"/>
  <c r="BU155" i="26464"/>
  <c r="BV155" i="26464"/>
  <c r="BW155" i="26464"/>
  <c r="BX155" i="26464"/>
  <c r="BY155" i="26464"/>
  <c r="BZ155" i="26464"/>
  <c r="CA155" i="26464"/>
  <c r="CB155" i="26464"/>
  <c r="CC155" i="26464"/>
  <c r="CD155" i="26464"/>
  <c r="CE155" i="26464"/>
  <c r="CF155" i="26464"/>
  <c r="CG155" i="26464"/>
  <c r="CH155" i="26464"/>
  <c r="CI155" i="26464"/>
  <c r="CJ155" i="26464"/>
  <c r="CK155" i="26464"/>
  <c r="CL155" i="26464"/>
  <c r="CM155" i="26464"/>
  <c r="CN155" i="26464"/>
  <c r="CO155" i="26464"/>
  <c r="CP155" i="26464"/>
  <c r="CQ155" i="26464"/>
  <c r="CR155" i="26464"/>
  <c r="CS155" i="26464"/>
  <c r="CT155" i="26464"/>
  <c r="CU155" i="26464"/>
  <c r="CV155" i="26464"/>
  <c r="CW155" i="26464"/>
  <c r="CX155" i="26464"/>
  <c r="CY155" i="26464"/>
  <c r="CZ155" i="26464"/>
  <c r="DA155" i="26464"/>
  <c r="DB155" i="26464"/>
  <c r="DC155" i="26464"/>
  <c r="DD155" i="26464"/>
  <c r="DE155" i="26464"/>
  <c r="DF155" i="26464"/>
  <c r="DG155" i="26464"/>
  <c r="DH155" i="26464"/>
  <c r="DI155" i="26464"/>
  <c r="DJ155" i="26464"/>
  <c r="DK155" i="26464"/>
  <c r="DL155" i="26464"/>
  <c r="DO155" i="26464"/>
  <c r="DP155" i="26464"/>
  <c r="DQ155" i="26464"/>
  <c r="DR155" i="26464"/>
  <c r="DS155" i="26464"/>
  <c r="DT155" i="26464"/>
  <c r="DU155" i="26464"/>
  <c r="DV155" i="26464"/>
  <c r="DW155" i="26464"/>
  <c r="DX155" i="26464"/>
  <c r="DY155" i="26464"/>
  <c r="DZ155" i="26464"/>
  <c r="EA155" i="26464"/>
  <c r="EB155" i="26464"/>
  <c r="EC155" i="26464"/>
  <c r="ED155" i="26464"/>
  <c r="EE155" i="26464"/>
  <c r="EJ155" i="26464"/>
  <c r="EK155" i="26464"/>
  <c r="EL155" i="26464"/>
  <c r="EM155" i="26464"/>
  <c r="EN155" i="26464"/>
  <c r="EO155" i="26464"/>
  <c r="EP155" i="26464"/>
  <c r="EQ155" i="26464"/>
  <c r="ER155" i="26464"/>
  <c r="ES155" i="26464"/>
  <c r="ET155" i="26464"/>
  <c r="EU155" i="26464"/>
  <c r="EV155" i="26464"/>
  <c r="EW155" i="26464"/>
  <c r="EX155" i="26464"/>
  <c r="EY155" i="26464"/>
  <c r="EZ155" i="26464"/>
  <c r="A156" i="26464"/>
  <c r="B156" i="26464"/>
  <c r="C156" i="26464"/>
  <c r="E156" i="26464"/>
  <c r="F156" i="26464"/>
  <c r="G156" i="26464"/>
  <c r="H156" i="26464"/>
  <c r="I156" i="26464"/>
  <c r="J156" i="26464"/>
  <c r="K156" i="26464"/>
  <c r="L156" i="26464"/>
  <c r="M156" i="26464"/>
  <c r="N156" i="26464"/>
  <c r="O156" i="26464"/>
  <c r="P156" i="26464"/>
  <c r="Q156" i="26464"/>
  <c r="R156" i="26464"/>
  <c r="S156" i="26464"/>
  <c r="T156" i="26464"/>
  <c r="U156" i="26464"/>
  <c r="V156" i="26464"/>
  <c r="W156" i="26464"/>
  <c r="X156" i="26464"/>
  <c r="Y156" i="26464"/>
  <c r="Z156" i="26464"/>
  <c r="AA156" i="26464"/>
  <c r="AB156" i="26464"/>
  <c r="AC156" i="26464"/>
  <c r="AD156" i="26464"/>
  <c r="AE156" i="26464"/>
  <c r="AF156" i="26464"/>
  <c r="AG156" i="26464"/>
  <c r="AH156" i="26464"/>
  <c r="AI156" i="26464"/>
  <c r="AJ156" i="26464"/>
  <c r="AK156" i="26464"/>
  <c r="AL156" i="26464"/>
  <c r="AM156" i="26464"/>
  <c r="AN156" i="26464"/>
  <c r="AO156" i="26464"/>
  <c r="AP156" i="26464"/>
  <c r="AQ156" i="26464"/>
  <c r="AR156" i="26464"/>
  <c r="AS156" i="26464"/>
  <c r="AT156" i="26464"/>
  <c r="AU156" i="26464"/>
  <c r="AV156" i="26464"/>
  <c r="AW156" i="26464"/>
  <c r="AX156" i="26464"/>
  <c r="AY156" i="26464"/>
  <c r="AZ156" i="26464"/>
  <c r="BA156" i="26464"/>
  <c r="BB156" i="26464"/>
  <c r="BC156" i="26464"/>
  <c r="BD156" i="26464"/>
  <c r="BE156" i="26464"/>
  <c r="BF156" i="26464"/>
  <c r="BG156" i="26464"/>
  <c r="BH156" i="26464"/>
  <c r="BI156" i="26464"/>
  <c r="BJ156" i="26464"/>
  <c r="BK156" i="26464"/>
  <c r="BL156" i="26464"/>
  <c r="BM156" i="26464"/>
  <c r="BN156" i="26464"/>
  <c r="BO156" i="26464"/>
  <c r="BP156" i="26464"/>
  <c r="BQ156" i="26464"/>
  <c r="BR156" i="26464"/>
  <c r="BS156" i="26464"/>
  <c r="BT156" i="26464"/>
  <c r="BU156" i="26464"/>
  <c r="BV156" i="26464"/>
  <c r="BW156" i="26464"/>
  <c r="BX156" i="26464"/>
  <c r="BY156" i="26464"/>
  <c r="BZ156" i="26464"/>
  <c r="CA156" i="26464"/>
  <c r="CB156" i="26464"/>
  <c r="CC156" i="26464"/>
  <c r="CD156" i="26464"/>
  <c r="CE156" i="26464"/>
  <c r="CF156" i="26464"/>
  <c r="CG156" i="26464"/>
  <c r="CH156" i="26464"/>
  <c r="CI156" i="26464"/>
  <c r="CJ156" i="26464"/>
  <c r="CK156" i="26464"/>
  <c r="CL156" i="26464"/>
  <c r="CM156" i="26464"/>
  <c r="CN156" i="26464"/>
  <c r="CO156" i="26464"/>
  <c r="CP156" i="26464"/>
  <c r="CQ156" i="26464"/>
  <c r="CR156" i="26464"/>
  <c r="CS156" i="26464"/>
  <c r="CT156" i="26464"/>
  <c r="CU156" i="26464"/>
  <c r="CV156" i="26464"/>
  <c r="CW156" i="26464"/>
  <c r="CX156" i="26464"/>
  <c r="CY156" i="26464"/>
  <c r="CZ156" i="26464"/>
  <c r="DA156" i="26464"/>
  <c r="DB156" i="26464"/>
  <c r="DC156" i="26464"/>
  <c r="DD156" i="26464"/>
  <c r="DE156" i="26464"/>
  <c r="DF156" i="26464"/>
  <c r="DG156" i="26464"/>
  <c r="DH156" i="26464"/>
  <c r="DI156" i="26464"/>
  <c r="DJ156" i="26464"/>
  <c r="DK156" i="26464"/>
  <c r="DL156" i="26464"/>
  <c r="DO156" i="26464"/>
  <c r="DP156" i="26464"/>
  <c r="DQ156" i="26464"/>
  <c r="DR156" i="26464"/>
  <c r="DS156" i="26464"/>
  <c r="DT156" i="26464"/>
  <c r="DU156" i="26464"/>
  <c r="DV156" i="26464"/>
  <c r="DW156" i="26464"/>
  <c r="DX156" i="26464"/>
  <c r="DY156" i="26464"/>
  <c r="DZ156" i="26464"/>
  <c r="EA156" i="26464"/>
  <c r="EB156" i="26464"/>
  <c r="EC156" i="26464"/>
  <c r="ED156" i="26464"/>
  <c r="EE156" i="26464"/>
  <c r="EJ156" i="26464"/>
  <c r="EK156" i="26464"/>
  <c r="EL156" i="26464"/>
  <c r="EM156" i="26464"/>
  <c r="EN156" i="26464"/>
  <c r="EO156" i="26464"/>
  <c r="EP156" i="26464"/>
  <c r="EQ156" i="26464"/>
  <c r="ER156" i="26464"/>
  <c r="ES156" i="26464"/>
  <c r="ET156" i="26464"/>
  <c r="EU156" i="26464"/>
  <c r="EV156" i="26464"/>
  <c r="EW156" i="26464"/>
  <c r="EX156" i="26464"/>
  <c r="EY156" i="26464"/>
  <c r="EZ156" i="26464"/>
  <c r="A157" i="26464"/>
  <c r="B157" i="26464"/>
  <c r="C157" i="26464"/>
  <c r="E157" i="26464"/>
  <c r="F157" i="26464"/>
  <c r="G157" i="26464"/>
  <c r="H157" i="26464"/>
  <c r="I157" i="26464"/>
  <c r="J157" i="26464"/>
  <c r="K157" i="26464"/>
  <c r="L157" i="26464"/>
  <c r="M157" i="26464"/>
  <c r="N157" i="26464"/>
  <c r="O157" i="26464"/>
  <c r="P157" i="26464"/>
  <c r="Q157" i="26464"/>
  <c r="R157" i="26464"/>
  <c r="S157" i="26464"/>
  <c r="T157" i="26464"/>
  <c r="U157" i="26464"/>
  <c r="V157" i="26464"/>
  <c r="W157" i="26464"/>
  <c r="X157" i="26464"/>
  <c r="Y157" i="26464"/>
  <c r="Z157" i="26464"/>
  <c r="AA157" i="26464"/>
  <c r="AB157" i="26464"/>
  <c r="AC157" i="26464"/>
  <c r="AD157" i="26464"/>
  <c r="AE157" i="26464"/>
  <c r="AF157" i="26464"/>
  <c r="AG157" i="26464"/>
  <c r="AH157" i="26464"/>
  <c r="AI157" i="26464"/>
  <c r="AJ157" i="26464"/>
  <c r="AK157" i="26464"/>
  <c r="AL157" i="26464"/>
  <c r="AM157" i="26464"/>
  <c r="AN157" i="26464"/>
  <c r="AO157" i="26464"/>
  <c r="AP157" i="26464"/>
  <c r="AQ157" i="26464"/>
  <c r="AR157" i="26464"/>
  <c r="AS157" i="26464"/>
  <c r="AT157" i="26464"/>
  <c r="AU157" i="26464"/>
  <c r="AV157" i="26464"/>
  <c r="AW157" i="26464"/>
  <c r="AX157" i="26464"/>
  <c r="AY157" i="26464"/>
  <c r="AZ157" i="26464"/>
  <c r="BA157" i="26464"/>
  <c r="BB157" i="26464"/>
  <c r="BC157" i="26464"/>
  <c r="BD157" i="26464"/>
  <c r="BE157" i="26464"/>
  <c r="BF157" i="26464"/>
  <c r="BG157" i="26464"/>
  <c r="BH157" i="26464"/>
  <c r="BI157" i="26464"/>
  <c r="BJ157" i="26464"/>
  <c r="BK157" i="26464"/>
  <c r="BL157" i="26464"/>
  <c r="BM157" i="26464"/>
  <c r="BN157" i="26464"/>
  <c r="BO157" i="26464"/>
  <c r="BP157" i="26464"/>
  <c r="BQ157" i="26464"/>
  <c r="BR157" i="26464"/>
  <c r="BS157" i="26464"/>
  <c r="BT157" i="26464"/>
  <c r="BU157" i="26464"/>
  <c r="BV157" i="26464"/>
  <c r="BW157" i="26464"/>
  <c r="BX157" i="26464"/>
  <c r="BY157" i="26464"/>
  <c r="BZ157" i="26464"/>
  <c r="CA157" i="26464"/>
  <c r="CB157" i="26464"/>
  <c r="CC157" i="26464"/>
  <c r="CD157" i="26464"/>
  <c r="CE157" i="26464"/>
  <c r="CF157" i="26464"/>
  <c r="CG157" i="26464"/>
  <c r="CH157" i="26464"/>
  <c r="CI157" i="26464"/>
  <c r="CJ157" i="26464"/>
  <c r="CK157" i="26464"/>
  <c r="CL157" i="26464"/>
  <c r="CM157" i="26464"/>
  <c r="CN157" i="26464"/>
  <c r="CO157" i="26464"/>
  <c r="CP157" i="26464"/>
  <c r="CQ157" i="26464"/>
  <c r="CR157" i="26464"/>
  <c r="CS157" i="26464"/>
  <c r="CT157" i="26464"/>
  <c r="CU157" i="26464"/>
  <c r="CV157" i="26464"/>
  <c r="CW157" i="26464"/>
  <c r="CX157" i="26464"/>
  <c r="CY157" i="26464"/>
  <c r="CZ157" i="26464"/>
  <c r="DA157" i="26464"/>
  <c r="DB157" i="26464"/>
  <c r="DC157" i="26464"/>
  <c r="DD157" i="26464"/>
  <c r="DE157" i="26464"/>
  <c r="DF157" i="26464"/>
  <c r="DG157" i="26464"/>
  <c r="DH157" i="26464"/>
  <c r="DI157" i="26464"/>
  <c r="DJ157" i="26464"/>
  <c r="DK157" i="26464"/>
  <c r="DL157" i="26464"/>
  <c r="DO157" i="26464"/>
  <c r="DP157" i="26464"/>
  <c r="DQ157" i="26464"/>
  <c r="DR157" i="26464"/>
  <c r="DS157" i="26464"/>
  <c r="DT157" i="26464"/>
  <c r="DU157" i="26464"/>
  <c r="DV157" i="26464"/>
  <c r="DW157" i="26464"/>
  <c r="DX157" i="26464"/>
  <c r="DY157" i="26464"/>
  <c r="DZ157" i="26464"/>
  <c r="EA157" i="26464"/>
  <c r="EB157" i="26464"/>
  <c r="EC157" i="26464"/>
  <c r="ED157" i="26464"/>
  <c r="EE157" i="26464"/>
  <c r="EJ157" i="26464"/>
  <c r="EK157" i="26464"/>
  <c r="EL157" i="26464"/>
  <c r="EM157" i="26464"/>
  <c r="EN157" i="26464"/>
  <c r="EO157" i="26464"/>
  <c r="EP157" i="26464"/>
  <c r="EQ157" i="26464"/>
  <c r="ER157" i="26464"/>
  <c r="ES157" i="26464"/>
  <c r="ET157" i="26464"/>
  <c r="EU157" i="26464"/>
  <c r="EV157" i="26464"/>
  <c r="EW157" i="26464"/>
  <c r="EX157" i="26464"/>
  <c r="EY157" i="26464"/>
  <c r="EZ157" i="26464"/>
  <c r="A158" i="26464"/>
  <c r="B158" i="26464"/>
  <c r="C158" i="26464"/>
  <c r="E158" i="26464"/>
  <c r="F158" i="26464"/>
  <c r="G158" i="26464"/>
  <c r="H158" i="26464"/>
  <c r="I158" i="26464"/>
  <c r="J158" i="26464"/>
  <c r="K158" i="26464"/>
  <c r="L158" i="26464"/>
  <c r="M158" i="26464"/>
  <c r="N158" i="26464"/>
  <c r="O158" i="26464"/>
  <c r="P158" i="26464"/>
  <c r="Q158" i="26464"/>
  <c r="R158" i="26464"/>
  <c r="S158" i="26464"/>
  <c r="T158" i="26464"/>
  <c r="U158" i="26464"/>
  <c r="V158" i="26464"/>
  <c r="W158" i="26464"/>
  <c r="X158" i="26464"/>
  <c r="Y158" i="26464"/>
  <c r="Z158" i="26464"/>
  <c r="AA158" i="26464"/>
  <c r="AB158" i="26464"/>
  <c r="AC158" i="26464"/>
  <c r="AD158" i="26464"/>
  <c r="AE158" i="26464"/>
  <c r="AF158" i="26464"/>
  <c r="AG158" i="26464"/>
  <c r="AH158" i="26464"/>
  <c r="AI158" i="26464"/>
  <c r="AJ158" i="26464"/>
  <c r="AK158" i="26464"/>
  <c r="AL158" i="26464"/>
  <c r="AM158" i="26464"/>
  <c r="AN158" i="26464"/>
  <c r="AO158" i="26464"/>
  <c r="AP158" i="26464"/>
  <c r="AQ158" i="26464"/>
  <c r="AR158" i="26464"/>
  <c r="AS158" i="26464"/>
  <c r="AT158" i="26464"/>
  <c r="AU158" i="26464"/>
  <c r="AV158" i="26464"/>
  <c r="AW158" i="26464"/>
  <c r="AX158" i="26464"/>
  <c r="AY158" i="26464"/>
  <c r="AZ158" i="26464"/>
  <c r="BA158" i="26464"/>
  <c r="BB158" i="26464"/>
  <c r="BC158" i="26464"/>
  <c r="BD158" i="26464"/>
  <c r="BE158" i="26464"/>
  <c r="BF158" i="26464"/>
  <c r="BG158" i="26464"/>
  <c r="BH158" i="26464"/>
  <c r="BI158" i="26464"/>
  <c r="BJ158" i="26464"/>
  <c r="BK158" i="26464"/>
  <c r="BL158" i="26464"/>
  <c r="BM158" i="26464"/>
  <c r="BN158" i="26464"/>
  <c r="BO158" i="26464"/>
  <c r="BP158" i="26464"/>
  <c r="BQ158" i="26464"/>
  <c r="BR158" i="26464"/>
  <c r="BS158" i="26464"/>
  <c r="BT158" i="26464"/>
  <c r="BU158" i="26464"/>
  <c r="BV158" i="26464"/>
  <c r="BW158" i="26464"/>
  <c r="BX158" i="26464"/>
  <c r="BY158" i="26464"/>
  <c r="BZ158" i="26464"/>
  <c r="CA158" i="26464"/>
  <c r="CB158" i="26464"/>
  <c r="CC158" i="26464"/>
  <c r="CD158" i="26464"/>
  <c r="CE158" i="26464"/>
  <c r="CF158" i="26464"/>
  <c r="CG158" i="26464"/>
  <c r="CH158" i="26464"/>
  <c r="CI158" i="26464"/>
  <c r="CJ158" i="26464"/>
  <c r="CK158" i="26464"/>
  <c r="CL158" i="26464"/>
  <c r="CM158" i="26464"/>
  <c r="CN158" i="26464"/>
  <c r="CO158" i="26464"/>
  <c r="CP158" i="26464"/>
  <c r="CQ158" i="26464"/>
  <c r="CR158" i="26464"/>
  <c r="CS158" i="26464"/>
  <c r="CT158" i="26464"/>
  <c r="CU158" i="26464"/>
  <c r="CV158" i="26464"/>
  <c r="CW158" i="26464"/>
  <c r="CX158" i="26464"/>
  <c r="CY158" i="26464"/>
  <c r="CZ158" i="26464"/>
  <c r="DA158" i="26464"/>
  <c r="DB158" i="26464"/>
  <c r="DC158" i="26464"/>
  <c r="DD158" i="26464"/>
  <c r="DE158" i="26464"/>
  <c r="DF158" i="26464"/>
  <c r="DG158" i="26464"/>
  <c r="DH158" i="26464"/>
  <c r="DI158" i="26464"/>
  <c r="DJ158" i="26464"/>
  <c r="DK158" i="26464"/>
  <c r="DL158" i="26464"/>
  <c r="DO158" i="26464"/>
  <c r="DP158" i="26464"/>
  <c r="DQ158" i="26464"/>
  <c r="DR158" i="26464"/>
  <c r="DS158" i="26464"/>
  <c r="DT158" i="26464"/>
  <c r="DU158" i="26464"/>
  <c r="DV158" i="26464"/>
  <c r="DW158" i="26464"/>
  <c r="DX158" i="26464"/>
  <c r="DY158" i="26464"/>
  <c r="DZ158" i="26464"/>
  <c r="EA158" i="26464"/>
  <c r="EB158" i="26464"/>
  <c r="EC158" i="26464"/>
  <c r="ED158" i="26464"/>
  <c r="EE158" i="26464"/>
  <c r="EJ158" i="26464"/>
  <c r="EK158" i="26464"/>
  <c r="EL158" i="26464"/>
  <c r="EM158" i="26464"/>
  <c r="EN158" i="26464"/>
  <c r="EO158" i="26464"/>
  <c r="EP158" i="26464"/>
  <c r="EQ158" i="26464"/>
  <c r="ER158" i="26464"/>
  <c r="ES158" i="26464"/>
  <c r="ET158" i="26464"/>
  <c r="EU158" i="26464"/>
  <c r="EV158" i="26464"/>
  <c r="EW158" i="26464"/>
  <c r="EX158" i="26464"/>
  <c r="EY158" i="26464"/>
  <c r="EZ158" i="26464"/>
  <c r="A159" i="26464"/>
  <c r="B159" i="26464"/>
  <c r="C159" i="26464"/>
  <c r="E159" i="26464"/>
  <c r="F159" i="26464"/>
  <c r="G159" i="26464"/>
  <c r="H159" i="26464"/>
  <c r="I159" i="26464"/>
  <c r="J159" i="26464"/>
  <c r="K159" i="26464"/>
  <c r="L159" i="26464"/>
  <c r="M159" i="26464"/>
  <c r="N159" i="26464"/>
  <c r="O159" i="26464"/>
  <c r="P159" i="26464"/>
  <c r="Q159" i="26464"/>
  <c r="R159" i="26464"/>
  <c r="S159" i="26464"/>
  <c r="T159" i="26464"/>
  <c r="U159" i="26464"/>
  <c r="V159" i="26464"/>
  <c r="W159" i="26464"/>
  <c r="X159" i="26464"/>
  <c r="Y159" i="26464"/>
  <c r="Z159" i="26464"/>
  <c r="AA159" i="26464"/>
  <c r="AB159" i="26464"/>
  <c r="AC159" i="26464"/>
  <c r="AD159" i="26464"/>
  <c r="AE159" i="26464"/>
  <c r="AF159" i="26464"/>
  <c r="AG159" i="26464"/>
  <c r="AH159" i="26464"/>
  <c r="AI159" i="26464"/>
  <c r="AJ159" i="26464"/>
  <c r="AK159" i="26464"/>
  <c r="AL159" i="26464"/>
  <c r="AM159" i="26464"/>
  <c r="AN159" i="26464"/>
  <c r="AO159" i="26464"/>
  <c r="AP159" i="26464"/>
  <c r="AQ159" i="26464"/>
  <c r="AR159" i="26464"/>
  <c r="AS159" i="26464"/>
  <c r="AT159" i="26464"/>
  <c r="AU159" i="26464"/>
  <c r="AV159" i="26464"/>
  <c r="AW159" i="26464"/>
  <c r="AX159" i="26464"/>
  <c r="AY159" i="26464"/>
  <c r="AZ159" i="26464"/>
  <c r="BA159" i="26464"/>
  <c r="BB159" i="26464"/>
  <c r="BC159" i="26464"/>
  <c r="BD159" i="26464"/>
  <c r="BE159" i="26464"/>
  <c r="BF159" i="26464"/>
  <c r="BG159" i="26464"/>
  <c r="BH159" i="26464"/>
  <c r="BI159" i="26464"/>
  <c r="BJ159" i="26464"/>
  <c r="BK159" i="26464"/>
  <c r="BL159" i="26464"/>
  <c r="BM159" i="26464"/>
  <c r="BN159" i="26464"/>
  <c r="BO159" i="26464"/>
  <c r="BP159" i="26464"/>
  <c r="BQ159" i="26464"/>
  <c r="BR159" i="26464"/>
  <c r="BS159" i="26464"/>
  <c r="BT159" i="26464"/>
  <c r="BU159" i="26464"/>
  <c r="BV159" i="26464"/>
  <c r="BW159" i="26464"/>
  <c r="BX159" i="26464"/>
  <c r="BY159" i="26464"/>
  <c r="BZ159" i="26464"/>
  <c r="CA159" i="26464"/>
  <c r="CB159" i="26464"/>
  <c r="CC159" i="26464"/>
  <c r="CD159" i="26464"/>
  <c r="CE159" i="26464"/>
  <c r="CF159" i="26464"/>
  <c r="CG159" i="26464"/>
  <c r="CH159" i="26464"/>
  <c r="CI159" i="26464"/>
  <c r="CJ159" i="26464"/>
  <c r="CK159" i="26464"/>
  <c r="CL159" i="26464"/>
  <c r="CM159" i="26464"/>
  <c r="CN159" i="26464"/>
  <c r="CO159" i="26464"/>
  <c r="CP159" i="26464"/>
  <c r="CQ159" i="26464"/>
  <c r="CR159" i="26464"/>
  <c r="CS159" i="26464"/>
  <c r="CT159" i="26464"/>
  <c r="CU159" i="26464"/>
  <c r="CV159" i="26464"/>
  <c r="CW159" i="26464"/>
  <c r="CX159" i="26464"/>
  <c r="CY159" i="26464"/>
  <c r="CZ159" i="26464"/>
  <c r="DA159" i="26464"/>
  <c r="DB159" i="26464"/>
  <c r="DC159" i="26464"/>
  <c r="DD159" i="26464"/>
  <c r="DE159" i="26464"/>
  <c r="DF159" i="26464"/>
  <c r="DG159" i="26464"/>
  <c r="DH159" i="26464"/>
  <c r="DI159" i="26464"/>
  <c r="DJ159" i="26464"/>
  <c r="DK159" i="26464"/>
  <c r="DL159" i="26464"/>
  <c r="DO159" i="26464"/>
  <c r="DP159" i="26464"/>
  <c r="DQ159" i="26464"/>
  <c r="DR159" i="26464"/>
  <c r="DS159" i="26464"/>
  <c r="DT159" i="26464"/>
  <c r="DU159" i="26464"/>
  <c r="DV159" i="26464"/>
  <c r="DW159" i="26464"/>
  <c r="DX159" i="26464"/>
  <c r="DY159" i="26464"/>
  <c r="DZ159" i="26464"/>
  <c r="EA159" i="26464"/>
  <c r="EB159" i="26464"/>
  <c r="EC159" i="26464"/>
  <c r="ED159" i="26464"/>
  <c r="EE159" i="26464"/>
  <c r="EJ159" i="26464"/>
  <c r="EK159" i="26464"/>
  <c r="EL159" i="26464"/>
  <c r="EM159" i="26464"/>
  <c r="EN159" i="26464"/>
  <c r="EO159" i="26464"/>
  <c r="EP159" i="26464"/>
  <c r="EQ159" i="26464"/>
  <c r="ER159" i="26464"/>
  <c r="ES159" i="26464"/>
  <c r="ET159" i="26464"/>
  <c r="EU159" i="26464"/>
  <c r="EV159" i="26464"/>
  <c r="EW159" i="26464"/>
  <c r="EX159" i="26464"/>
  <c r="EY159" i="26464"/>
  <c r="EZ159" i="26464"/>
  <c r="A160" i="26464"/>
  <c r="B160" i="26464"/>
  <c r="C160" i="26464"/>
  <c r="E160" i="26464"/>
  <c r="F160" i="26464"/>
  <c r="G160" i="26464"/>
  <c r="H160" i="26464"/>
  <c r="I160" i="26464"/>
  <c r="J160" i="26464"/>
  <c r="K160" i="26464"/>
  <c r="L160" i="26464"/>
  <c r="M160" i="26464"/>
  <c r="N160" i="26464"/>
  <c r="O160" i="26464"/>
  <c r="P160" i="26464"/>
  <c r="Q160" i="26464"/>
  <c r="R160" i="26464"/>
  <c r="S160" i="26464"/>
  <c r="T160" i="26464"/>
  <c r="U160" i="26464"/>
  <c r="V160" i="26464"/>
  <c r="W160" i="26464"/>
  <c r="X160" i="26464"/>
  <c r="Y160" i="26464"/>
  <c r="Z160" i="26464"/>
  <c r="AA160" i="26464"/>
  <c r="AB160" i="26464"/>
  <c r="AC160" i="26464"/>
  <c r="AD160" i="26464"/>
  <c r="AE160" i="26464"/>
  <c r="AF160" i="26464"/>
  <c r="AG160" i="26464"/>
  <c r="AH160" i="26464"/>
  <c r="AI160" i="26464"/>
  <c r="AJ160" i="26464"/>
  <c r="AK160" i="26464"/>
  <c r="AL160" i="26464"/>
  <c r="AM160" i="26464"/>
  <c r="AN160" i="26464"/>
  <c r="AO160" i="26464"/>
  <c r="AP160" i="26464"/>
  <c r="AQ160" i="26464"/>
  <c r="AR160" i="26464"/>
  <c r="AS160" i="26464"/>
  <c r="AT160" i="26464"/>
  <c r="AU160" i="26464"/>
  <c r="AV160" i="26464"/>
  <c r="AW160" i="26464"/>
  <c r="AX160" i="26464"/>
  <c r="AY160" i="26464"/>
  <c r="AZ160" i="26464"/>
  <c r="BA160" i="26464"/>
  <c r="BB160" i="26464"/>
  <c r="BC160" i="26464"/>
  <c r="BD160" i="26464"/>
  <c r="BE160" i="26464"/>
  <c r="BF160" i="26464"/>
  <c r="BG160" i="26464"/>
  <c r="BH160" i="26464"/>
  <c r="BI160" i="26464"/>
  <c r="BJ160" i="26464"/>
  <c r="BK160" i="26464"/>
  <c r="BL160" i="26464"/>
  <c r="BM160" i="26464"/>
  <c r="BN160" i="26464"/>
  <c r="BO160" i="26464"/>
  <c r="BP160" i="26464"/>
  <c r="BQ160" i="26464"/>
  <c r="BR160" i="26464"/>
  <c r="BS160" i="26464"/>
  <c r="BT160" i="26464"/>
  <c r="BU160" i="26464"/>
  <c r="BV160" i="26464"/>
  <c r="BW160" i="26464"/>
  <c r="BX160" i="26464"/>
  <c r="BY160" i="26464"/>
  <c r="BZ160" i="26464"/>
  <c r="CA160" i="26464"/>
  <c r="CB160" i="26464"/>
  <c r="CC160" i="26464"/>
  <c r="CD160" i="26464"/>
  <c r="CE160" i="26464"/>
  <c r="CF160" i="26464"/>
  <c r="CG160" i="26464"/>
  <c r="CH160" i="26464"/>
  <c r="CI160" i="26464"/>
  <c r="CJ160" i="26464"/>
  <c r="CK160" i="26464"/>
  <c r="CL160" i="26464"/>
  <c r="CM160" i="26464"/>
  <c r="CN160" i="26464"/>
  <c r="CO160" i="26464"/>
  <c r="CP160" i="26464"/>
  <c r="CQ160" i="26464"/>
  <c r="CR160" i="26464"/>
  <c r="CS160" i="26464"/>
  <c r="CT160" i="26464"/>
  <c r="CU160" i="26464"/>
  <c r="CV160" i="26464"/>
  <c r="CW160" i="26464"/>
  <c r="CX160" i="26464"/>
  <c r="CY160" i="26464"/>
  <c r="CZ160" i="26464"/>
  <c r="DA160" i="26464"/>
  <c r="DB160" i="26464"/>
  <c r="DC160" i="26464"/>
  <c r="DD160" i="26464"/>
  <c r="DE160" i="26464"/>
  <c r="DF160" i="26464"/>
  <c r="DG160" i="26464"/>
  <c r="DH160" i="26464"/>
  <c r="DI160" i="26464"/>
  <c r="DJ160" i="26464"/>
  <c r="DK160" i="26464"/>
  <c r="DL160" i="26464"/>
  <c r="DO160" i="26464"/>
  <c r="DP160" i="26464"/>
  <c r="DQ160" i="26464"/>
  <c r="DR160" i="26464"/>
  <c r="DS160" i="26464"/>
  <c r="DT160" i="26464"/>
  <c r="DU160" i="26464"/>
  <c r="DV160" i="26464"/>
  <c r="DW160" i="26464"/>
  <c r="DX160" i="26464"/>
  <c r="DY160" i="26464"/>
  <c r="DZ160" i="26464"/>
  <c r="EA160" i="26464"/>
  <c r="EB160" i="26464"/>
  <c r="EC160" i="26464"/>
  <c r="ED160" i="26464"/>
  <c r="EE160" i="26464"/>
  <c r="EJ160" i="26464"/>
  <c r="EK160" i="26464"/>
  <c r="EL160" i="26464"/>
  <c r="EM160" i="26464"/>
  <c r="EN160" i="26464"/>
  <c r="EO160" i="26464"/>
  <c r="EP160" i="26464"/>
  <c r="EQ160" i="26464"/>
  <c r="ER160" i="26464"/>
  <c r="ES160" i="26464"/>
  <c r="ET160" i="26464"/>
  <c r="EU160" i="26464"/>
  <c r="EV160" i="26464"/>
  <c r="EW160" i="26464"/>
  <c r="EX160" i="26464"/>
  <c r="EY160" i="26464"/>
  <c r="EZ160" i="26464"/>
  <c r="A161" i="26464"/>
  <c r="B161" i="26464"/>
  <c r="C161" i="26464"/>
  <c r="E161" i="26464"/>
  <c r="F161" i="26464"/>
  <c r="G161" i="26464"/>
  <c r="H161" i="26464"/>
  <c r="I161" i="26464"/>
  <c r="J161" i="26464"/>
  <c r="K161" i="26464"/>
  <c r="L161" i="26464"/>
  <c r="M161" i="26464"/>
  <c r="N161" i="26464"/>
  <c r="O161" i="26464"/>
  <c r="P161" i="26464"/>
  <c r="Q161" i="26464"/>
  <c r="R161" i="26464"/>
  <c r="S161" i="26464"/>
  <c r="T161" i="26464"/>
  <c r="U161" i="26464"/>
  <c r="V161" i="26464"/>
  <c r="W161" i="26464"/>
  <c r="X161" i="26464"/>
  <c r="Y161" i="26464"/>
  <c r="Z161" i="26464"/>
  <c r="AA161" i="26464"/>
  <c r="AB161" i="26464"/>
  <c r="AC161" i="26464"/>
  <c r="AD161" i="26464"/>
  <c r="AE161" i="26464"/>
  <c r="AF161" i="26464"/>
  <c r="AG161" i="26464"/>
  <c r="AH161" i="26464"/>
  <c r="AI161" i="26464"/>
  <c r="AJ161" i="26464"/>
  <c r="AK161" i="26464"/>
  <c r="AL161" i="26464"/>
  <c r="AM161" i="26464"/>
  <c r="AN161" i="26464"/>
  <c r="AO161" i="26464"/>
  <c r="AP161" i="26464"/>
  <c r="AQ161" i="26464"/>
  <c r="AR161" i="26464"/>
  <c r="AS161" i="26464"/>
  <c r="AT161" i="26464"/>
  <c r="AU161" i="26464"/>
  <c r="AV161" i="26464"/>
  <c r="AW161" i="26464"/>
  <c r="AX161" i="26464"/>
  <c r="AY161" i="26464"/>
  <c r="AZ161" i="26464"/>
  <c r="BA161" i="26464"/>
  <c r="BB161" i="26464"/>
  <c r="BC161" i="26464"/>
  <c r="BD161" i="26464"/>
  <c r="BE161" i="26464"/>
  <c r="BF161" i="26464"/>
  <c r="BG161" i="26464"/>
  <c r="BH161" i="26464"/>
  <c r="BI161" i="26464"/>
  <c r="BJ161" i="26464"/>
  <c r="BK161" i="26464"/>
  <c r="BL161" i="26464"/>
  <c r="BM161" i="26464"/>
  <c r="BN161" i="26464"/>
  <c r="BO161" i="26464"/>
  <c r="BP161" i="26464"/>
  <c r="BQ161" i="26464"/>
  <c r="BR161" i="26464"/>
  <c r="BS161" i="26464"/>
  <c r="BT161" i="26464"/>
  <c r="BU161" i="26464"/>
  <c r="BV161" i="26464"/>
  <c r="BW161" i="26464"/>
  <c r="BX161" i="26464"/>
  <c r="BY161" i="26464"/>
  <c r="BZ161" i="26464"/>
  <c r="CA161" i="26464"/>
  <c r="CB161" i="26464"/>
  <c r="CC161" i="26464"/>
  <c r="CD161" i="26464"/>
  <c r="CE161" i="26464"/>
  <c r="CF161" i="26464"/>
  <c r="CG161" i="26464"/>
  <c r="CH161" i="26464"/>
  <c r="CI161" i="26464"/>
  <c r="CJ161" i="26464"/>
  <c r="CK161" i="26464"/>
  <c r="CL161" i="26464"/>
  <c r="CM161" i="26464"/>
  <c r="CN161" i="26464"/>
  <c r="CO161" i="26464"/>
  <c r="CP161" i="26464"/>
  <c r="CQ161" i="26464"/>
  <c r="CR161" i="26464"/>
  <c r="CS161" i="26464"/>
  <c r="CT161" i="26464"/>
  <c r="CU161" i="26464"/>
  <c r="CV161" i="26464"/>
  <c r="CW161" i="26464"/>
  <c r="CX161" i="26464"/>
  <c r="CY161" i="26464"/>
  <c r="CZ161" i="26464"/>
  <c r="DA161" i="26464"/>
  <c r="DB161" i="26464"/>
  <c r="DC161" i="26464"/>
  <c r="DD161" i="26464"/>
  <c r="DE161" i="26464"/>
  <c r="DF161" i="26464"/>
  <c r="DG161" i="26464"/>
  <c r="DH161" i="26464"/>
  <c r="DI161" i="26464"/>
  <c r="DJ161" i="26464"/>
  <c r="DK161" i="26464"/>
  <c r="DL161" i="26464"/>
  <c r="DO161" i="26464"/>
  <c r="DP161" i="26464"/>
  <c r="DQ161" i="26464"/>
  <c r="DR161" i="26464"/>
  <c r="DS161" i="26464"/>
  <c r="DT161" i="26464"/>
  <c r="DU161" i="26464"/>
  <c r="DV161" i="26464"/>
  <c r="DW161" i="26464"/>
  <c r="DX161" i="26464"/>
  <c r="DY161" i="26464"/>
  <c r="DZ161" i="26464"/>
  <c r="EA161" i="26464"/>
  <c r="EB161" i="26464"/>
  <c r="EC161" i="26464"/>
  <c r="ED161" i="26464"/>
  <c r="EE161" i="26464"/>
  <c r="EJ161" i="26464"/>
  <c r="EK161" i="26464"/>
  <c r="EL161" i="26464"/>
  <c r="EM161" i="26464"/>
  <c r="EN161" i="26464"/>
  <c r="EO161" i="26464"/>
  <c r="EP161" i="26464"/>
  <c r="EQ161" i="26464"/>
  <c r="ER161" i="26464"/>
  <c r="ES161" i="26464"/>
  <c r="ET161" i="26464"/>
  <c r="EU161" i="26464"/>
  <c r="EV161" i="26464"/>
  <c r="EW161" i="26464"/>
  <c r="EX161" i="26464"/>
  <c r="EY161" i="26464"/>
  <c r="EZ161" i="26464"/>
  <c r="A162" i="26464"/>
  <c r="B162" i="26464"/>
  <c r="C162" i="26464"/>
  <c r="E162" i="26464"/>
  <c r="F162" i="26464"/>
  <c r="G162" i="26464"/>
  <c r="H162" i="26464"/>
  <c r="I162" i="26464"/>
  <c r="J162" i="26464"/>
  <c r="K162" i="26464"/>
  <c r="L162" i="26464"/>
  <c r="M162" i="26464"/>
  <c r="N162" i="26464"/>
  <c r="O162" i="26464"/>
  <c r="P162" i="26464"/>
  <c r="Q162" i="26464"/>
  <c r="R162" i="26464"/>
  <c r="S162" i="26464"/>
  <c r="T162" i="26464"/>
  <c r="U162" i="26464"/>
  <c r="V162" i="26464"/>
  <c r="W162" i="26464"/>
  <c r="X162" i="26464"/>
  <c r="Y162" i="26464"/>
  <c r="Z162" i="26464"/>
  <c r="AA162" i="26464"/>
  <c r="AB162" i="26464"/>
  <c r="AC162" i="26464"/>
  <c r="AD162" i="26464"/>
  <c r="AE162" i="26464"/>
  <c r="AF162" i="26464"/>
  <c r="AG162" i="26464"/>
  <c r="AH162" i="26464"/>
  <c r="AI162" i="26464"/>
  <c r="AJ162" i="26464"/>
  <c r="AK162" i="26464"/>
  <c r="AL162" i="26464"/>
  <c r="AM162" i="26464"/>
  <c r="AN162" i="26464"/>
  <c r="AO162" i="26464"/>
  <c r="AP162" i="26464"/>
  <c r="AQ162" i="26464"/>
  <c r="AR162" i="26464"/>
  <c r="AS162" i="26464"/>
  <c r="AT162" i="26464"/>
  <c r="AU162" i="26464"/>
  <c r="AV162" i="26464"/>
  <c r="AW162" i="26464"/>
  <c r="AX162" i="26464"/>
  <c r="AY162" i="26464"/>
  <c r="AZ162" i="26464"/>
  <c r="BA162" i="26464"/>
  <c r="BB162" i="26464"/>
  <c r="BC162" i="26464"/>
  <c r="BD162" i="26464"/>
  <c r="BE162" i="26464"/>
  <c r="BF162" i="26464"/>
  <c r="BG162" i="26464"/>
  <c r="BH162" i="26464"/>
  <c r="BI162" i="26464"/>
  <c r="BJ162" i="26464"/>
  <c r="BK162" i="26464"/>
  <c r="BL162" i="26464"/>
  <c r="BM162" i="26464"/>
  <c r="BN162" i="26464"/>
  <c r="BO162" i="26464"/>
  <c r="BP162" i="26464"/>
  <c r="BQ162" i="26464"/>
  <c r="BR162" i="26464"/>
  <c r="BS162" i="26464"/>
  <c r="BT162" i="26464"/>
  <c r="BU162" i="26464"/>
  <c r="BV162" i="26464"/>
  <c r="BW162" i="26464"/>
  <c r="BX162" i="26464"/>
  <c r="BY162" i="26464"/>
  <c r="BZ162" i="26464"/>
  <c r="CA162" i="26464"/>
  <c r="CB162" i="26464"/>
  <c r="CC162" i="26464"/>
  <c r="CD162" i="26464"/>
  <c r="CE162" i="26464"/>
  <c r="CF162" i="26464"/>
  <c r="CG162" i="26464"/>
  <c r="CH162" i="26464"/>
  <c r="CI162" i="26464"/>
  <c r="CJ162" i="26464"/>
  <c r="CK162" i="26464"/>
  <c r="CL162" i="26464"/>
  <c r="CM162" i="26464"/>
  <c r="CN162" i="26464"/>
  <c r="CO162" i="26464"/>
  <c r="CP162" i="26464"/>
  <c r="CQ162" i="26464"/>
  <c r="CR162" i="26464"/>
  <c r="CS162" i="26464"/>
  <c r="CT162" i="26464"/>
  <c r="CU162" i="26464"/>
  <c r="CV162" i="26464"/>
  <c r="CW162" i="26464"/>
  <c r="CX162" i="26464"/>
  <c r="CY162" i="26464"/>
  <c r="CZ162" i="26464"/>
  <c r="DA162" i="26464"/>
  <c r="DB162" i="26464"/>
  <c r="DC162" i="26464"/>
  <c r="DD162" i="26464"/>
  <c r="DE162" i="26464"/>
  <c r="DF162" i="26464"/>
  <c r="DG162" i="26464"/>
  <c r="DH162" i="26464"/>
  <c r="DI162" i="26464"/>
  <c r="DJ162" i="26464"/>
  <c r="DK162" i="26464"/>
  <c r="DL162" i="26464"/>
  <c r="DO162" i="26464"/>
  <c r="DP162" i="26464"/>
  <c r="DQ162" i="26464"/>
  <c r="DR162" i="26464"/>
  <c r="DS162" i="26464"/>
  <c r="DT162" i="26464"/>
  <c r="DU162" i="26464"/>
  <c r="DV162" i="26464"/>
  <c r="DW162" i="26464"/>
  <c r="DX162" i="26464"/>
  <c r="DY162" i="26464"/>
  <c r="DZ162" i="26464"/>
  <c r="EA162" i="26464"/>
  <c r="EB162" i="26464"/>
  <c r="EC162" i="26464"/>
  <c r="ED162" i="26464"/>
  <c r="EE162" i="26464"/>
  <c r="EJ162" i="26464"/>
  <c r="EK162" i="26464"/>
  <c r="EL162" i="26464"/>
  <c r="EM162" i="26464"/>
  <c r="EN162" i="26464"/>
  <c r="EO162" i="26464"/>
  <c r="EP162" i="26464"/>
  <c r="EQ162" i="26464"/>
  <c r="ER162" i="26464"/>
  <c r="ES162" i="26464"/>
  <c r="ET162" i="26464"/>
  <c r="EU162" i="26464"/>
  <c r="EV162" i="26464"/>
  <c r="EW162" i="26464"/>
  <c r="EX162" i="26464"/>
  <c r="EY162" i="26464"/>
  <c r="EZ162" i="26464"/>
  <c r="A163" i="26464"/>
  <c r="B163" i="26464"/>
  <c r="C163" i="26464"/>
  <c r="E163" i="26464"/>
  <c r="F163" i="26464"/>
  <c r="G163" i="26464"/>
  <c r="H163" i="26464"/>
  <c r="I163" i="26464"/>
  <c r="J163" i="26464"/>
  <c r="K163" i="26464"/>
  <c r="L163" i="26464"/>
  <c r="M163" i="26464"/>
  <c r="N163" i="26464"/>
  <c r="O163" i="26464"/>
  <c r="P163" i="26464"/>
  <c r="Q163" i="26464"/>
  <c r="R163" i="26464"/>
  <c r="S163" i="26464"/>
  <c r="T163" i="26464"/>
  <c r="U163" i="26464"/>
  <c r="V163" i="26464"/>
  <c r="W163" i="26464"/>
  <c r="X163" i="26464"/>
  <c r="Y163" i="26464"/>
  <c r="Z163" i="26464"/>
  <c r="AA163" i="26464"/>
  <c r="AB163" i="26464"/>
  <c r="AC163" i="26464"/>
  <c r="AD163" i="26464"/>
  <c r="AE163" i="26464"/>
  <c r="AF163" i="26464"/>
  <c r="AG163" i="26464"/>
  <c r="AH163" i="26464"/>
  <c r="AI163" i="26464"/>
  <c r="AJ163" i="26464"/>
  <c r="AK163" i="26464"/>
  <c r="AL163" i="26464"/>
  <c r="AM163" i="26464"/>
  <c r="AN163" i="26464"/>
  <c r="AO163" i="26464"/>
  <c r="AP163" i="26464"/>
  <c r="AQ163" i="26464"/>
  <c r="AR163" i="26464"/>
  <c r="AS163" i="26464"/>
  <c r="AT163" i="26464"/>
  <c r="AU163" i="26464"/>
  <c r="AV163" i="26464"/>
  <c r="AW163" i="26464"/>
  <c r="AX163" i="26464"/>
  <c r="AY163" i="26464"/>
  <c r="AZ163" i="26464"/>
  <c r="BA163" i="26464"/>
  <c r="BB163" i="26464"/>
  <c r="BC163" i="26464"/>
  <c r="BD163" i="26464"/>
  <c r="BE163" i="26464"/>
  <c r="BF163" i="26464"/>
  <c r="BG163" i="26464"/>
  <c r="BH163" i="26464"/>
  <c r="BI163" i="26464"/>
  <c r="BJ163" i="26464"/>
  <c r="BK163" i="26464"/>
  <c r="BL163" i="26464"/>
  <c r="BM163" i="26464"/>
  <c r="BN163" i="26464"/>
  <c r="BO163" i="26464"/>
  <c r="BP163" i="26464"/>
  <c r="BQ163" i="26464"/>
  <c r="BR163" i="26464"/>
  <c r="BS163" i="26464"/>
  <c r="BT163" i="26464"/>
  <c r="BU163" i="26464"/>
  <c r="BV163" i="26464"/>
  <c r="BW163" i="26464"/>
  <c r="BX163" i="26464"/>
  <c r="BY163" i="26464"/>
  <c r="BZ163" i="26464"/>
  <c r="CA163" i="26464"/>
  <c r="CB163" i="26464"/>
  <c r="CC163" i="26464"/>
  <c r="CD163" i="26464"/>
  <c r="CE163" i="26464"/>
  <c r="CF163" i="26464"/>
  <c r="CG163" i="26464"/>
  <c r="CH163" i="26464"/>
  <c r="CI163" i="26464"/>
  <c r="CJ163" i="26464"/>
  <c r="CK163" i="26464"/>
  <c r="CL163" i="26464"/>
  <c r="CM163" i="26464"/>
  <c r="CN163" i="26464"/>
  <c r="CO163" i="26464"/>
  <c r="CP163" i="26464"/>
  <c r="CQ163" i="26464"/>
  <c r="CR163" i="26464"/>
  <c r="CS163" i="26464"/>
  <c r="CT163" i="26464"/>
  <c r="CU163" i="26464"/>
  <c r="CV163" i="26464"/>
  <c r="CW163" i="26464"/>
  <c r="CX163" i="26464"/>
  <c r="CY163" i="26464"/>
  <c r="CZ163" i="26464"/>
  <c r="DA163" i="26464"/>
  <c r="DB163" i="26464"/>
  <c r="DC163" i="26464"/>
  <c r="DD163" i="26464"/>
  <c r="DE163" i="26464"/>
  <c r="DF163" i="26464"/>
  <c r="DG163" i="26464"/>
  <c r="DH163" i="26464"/>
  <c r="DI163" i="26464"/>
  <c r="DJ163" i="26464"/>
  <c r="DK163" i="26464"/>
  <c r="DL163" i="26464"/>
  <c r="DO163" i="26464"/>
  <c r="DP163" i="26464"/>
  <c r="DQ163" i="26464"/>
  <c r="DR163" i="26464"/>
  <c r="DS163" i="26464"/>
  <c r="DT163" i="26464"/>
  <c r="DU163" i="26464"/>
  <c r="DV163" i="26464"/>
  <c r="DW163" i="26464"/>
  <c r="DX163" i="26464"/>
  <c r="DY163" i="26464"/>
  <c r="DZ163" i="26464"/>
  <c r="EA163" i="26464"/>
  <c r="EB163" i="26464"/>
  <c r="EC163" i="26464"/>
  <c r="ED163" i="26464"/>
  <c r="EE163" i="26464"/>
  <c r="EJ163" i="26464"/>
  <c r="EK163" i="26464"/>
  <c r="EL163" i="26464"/>
  <c r="EM163" i="26464"/>
  <c r="EN163" i="26464"/>
  <c r="EO163" i="26464"/>
  <c r="EP163" i="26464"/>
  <c r="EQ163" i="26464"/>
  <c r="ER163" i="26464"/>
  <c r="ES163" i="26464"/>
  <c r="ET163" i="26464"/>
  <c r="EU163" i="26464"/>
  <c r="EV163" i="26464"/>
  <c r="EW163" i="26464"/>
  <c r="EX163" i="26464"/>
  <c r="EY163" i="26464"/>
  <c r="EZ163" i="26464"/>
  <c r="A164" i="26464"/>
  <c r="B164" i="26464"/>
  <c r="C164" i="26464"/>
  <c r="E164" i="26464"/>
  <c r="F164" i="26464"/>
  <c r="G164" i="26464"/>
  <c r="H164" i="26464"/>
  <c r="I164" i="26464"/>
  <c r="J164" i="26464"/>
  <c r="K164" i="26464"/>
  <c r="L164" i="26464"/>
  <c r="M164" i="26464"/>
  <c r="N164" i="26464"/>
  <c r="O164" i="26464"/>
  <c r="P164" i="26464"/>
  <c r="Q164" i="26464"/>
  <c r="R164" i="26464"/>
  <c r="S164" i="26464"/>
  <c r="T164" i="26464"/>
  <c r="U164" i="26464"/>
  <c r="V164" i="26464"/>
  <c r="W164" i="26464"/>
  <c r="X164" i="26464"/>
  <c r="Y164" i="26464"/>
  <c r="Z164" i="26464"/>
  <c r="AA164" i="26464"/>
  <c r="AB164" i="26464"/>
  <c r="AC164" i="26464"/>
  <c r="AD164" i="26464"/>
  <c r="AE164" i="26464"/>
  <c r="AF164" i="26464"/>
  <c r="AG164" i="26464"/>
  <c r="AH164" i="26464"/>
  <c r="AI164" i="26464"/>
  <c r="AJ164" i="26464"/>
  <c r="AK164" i="26464"/>
  <c r="AL164" i="26464"/>
  <c r="AM164" i="26464"/>
  <c r="AN164" i="26464"/>
  <c r="AO164" i="26464"/>
  <c r="AP164" i="26464"/>
  <c r="AQ164" i="26464"/>
  <c r="AR164" i="26464"/>
  <c r="AS164" i="26464"/>
  <c r="AT164" i="26464"/>
  <c r="AU164" i="26464"/>
  <c r="AV164" i="26464"/>
  <c r="AW164" i="26464"/>
  <c r="AX164" i="26464"/>
  <c r="AY164" i="26464"/>
  <c r="AZ164" i="26464"/>
  <c r="BA164" i="26464"/>
  <c r="BB164" i="26464"/>
  <c r="BC164" i="26464"/>
  <c r="BD164" i="26464"/>
  <c r="BE164" i="26464"/>
  <c r="BF164" i="26464"/>
  <c r="BG164" i="26464"/>
  <c r="BH164" i="26464"/>
  <c r="BI164" i="26464"/>
  <c r="BJ164" i="26464"/>
  <c r="BK164" i="26464"/>
  <c r="BL164" i="26464"/>
  <c r="BM164" i="26464"/>
  <c r="BN164" i="26464"/>
  <c r="BO164" i="26464"/>
  <c r="BP164" i="26464"/>
  <c r="BQ164" i="26464"/>
  <c r="BR164" i="26464"/>
  <c r="BS164" i="26464"/>
  <c r="BT164" i="26464"/>
  <c r="BU164" i="26464"/>
  <c r="BV164" i="26464"/>
  <c r="BW164" i="26464"/>
  <c r="BX164" i="26464"/>
  <c r="BY164" i="26464"/>
  <c r="BZ164" i="26464"/>
  <c r="CA164" i="26464"/>
  <c r="CB164" i="26464"/>
  <c r="CC164" i="26464"/>
  <c r="CD164" i="26464"/>
  <c r="CE164" i="26464"/>
  <c r="CF164" i="26464"/>
  <c r="CG164" i="26464"/>
  <c r="CH164" i="26464"/>
  <c r="CI164" i="26464"/>
  <c r="CJ164" i="26464"/>
  <c r="CK164" i="26464"/>
  <c r="CL164" i="26464"/>
  <c r="CM164" i="26464"/>
  <c r="CN164" i="26464"/>
  <c r="CO164" i="26464"/>
  <c r="CP164" i="26464"/>
  <c r="CQ164" i="26464"/>
  <c r="CR164" i="26464"/>
  <c r="CS164" i="26464"/>
  <c r="CT164" i="26464"/>
  <c r="CU164" i="26464"/>
  <c r="CV164" i="26464"/>
  <c r="CW164" i="26464"/>
  <c r="CX164" i="26464"/>
  <c r="CY164" i="26464"/>
  <c r="CZ164" i="26464"/>
  <c r="DA164" i="26464"/>
  <c r="DB164" i="26464"/>
  <c r="DC164" i="26464"/>
  <c r="DD164" i="26464"/>
  <c r="DE164" i="26464"/>
  <c r="DF164" i="26464"/>
  <c r="DG164" i="26464"/>
  <c r="DH164" i="26464"/>
  <c r="DI164" i="26464"/>
  <c r="DJ164" i="26464"/>
  <c r="DK164" i="26464"/>
  <c r="DL164" i="26464"/>
  <c r="DO164" i="26464"/>
  <c r="DP164" i="26464"/>
  <c r="DQ164" i="26464"/>
  <c r="DR164" i="26464"/>
  <c r="DS164" i="26464"/>
  <c r="DT164" i="26464"/>
  <c r="DU164" i="26464"/>
  <c r="DV164" i="26464"/>
  <c r="DW164" i="26464"/>
  <c r="DX164" i="26464"/>
  <c r="DY164" i="26464"/>
  <c r="DZ164" i="26464"/>
  <c r="EA164" i="26464"/>
  <c r="EB164" i="26464"/>
  <c r="EC164" i="26464"/>
  <c r="ED164" i="26464"/>
  <c r="EE164" i="26464"/>
  <c r="EJ164" i="26464"/>
  <c r="EK164" i="26464"/>
  <c r="EL164" i="26464"/>
  <c r="EM164" i="26464"/>
  <c r="EN164" i="26464"/>
  <c r="EO164" i="26464"/>
  <c r="EP164" i="26464"/>
  <c r="EQ164" i="26464"/>
  <c r="ER164" i="26464"/>
  <c r="ES164" i="26464"/>
  <c r="ET164" i="26464"/>
  <c r="EU164" i="26464"/>
  <c r="EV164" i="26464"/>
  <c r="EW164" i="26464"/>
  <c r="EX164" i="26464"/>
  <c r="EY164" i="26464"/>
  <c r="EZ164" i="26464"/>
  <c r="A165" i="26464"/>
  <c r="B165" i="26464"/>
  <c r="C165" i="26464"/>
  <c r="E165" i="26464"/>
  <c r="F165" i="26464"/>
  <c r="G165" i="26464"/>
  <c r="H165" i="26464"/>
  <c r="I165" i="26464"/>
  <c r="J165" i="26464"/>
  <c r="K165" i="26464"/>
  <c r="L165" i="26464"/>
  <c r="M165" i="26464"/>
  <c r="N165" i="26464"/>
  <c r="O165" i="26464"/>
  <c r="P165" i="26464"/>
  <c r="Q165" i="26464"/>
  <c r="R165" i="26464"/>
  <c r="S165" i="26464"/>
  <c r="T165" i="26464"/>
  <c r="U165" i="26464"/>
  <c r="V165" i="26464"/>
  <c r="W165" i="26464"/>
  <c r="X165" i="26464"/>
  <c r="Y165" i="26464"/>
  <c r="Z165" i="26464"/>
  <c r="AA165" i="26464"/>
  <c r="AB165" i="26464"/>
  <c r="AC165" i="26464"/>
  <c r="AD165" i="26464"/>
  <c r="AE165" i="26464"/>
  <c r="AF165" i="26464"/>
  <c r="AG165" i="26464"/>
  <c r="AH165" i="26464"/>
  <c r="AI165" i="26464"/>
  <c r="AJ165" i="26464"/>
  <c r="AK165" i="26464"/>
  <c r="AL165" i="26464"/>
  <c r="AM165" i="26464"/>
  <c r="AN165" i="26464"/>
  <c r="AO165" i="26464"/>
  <c r="AP165" i="26464"/>
  <c r="AQ165" i="26464"/>
  <c r="AR165" i="26464"/>
  <c r="AS165" i="26464"/>
  <c r="AT165" i="26464"/>
  <c r="AU165" i="26464"/>
  <c r="AV165" i="26464"/>
  <c r="AW165" i="26464"/>
  <c r="AX165" i="26464"/>
  <c r="AY165" i="26464"/>
  <c r="AZ165" i="26464"/>
  <c r="BA165" i="26464"/>
  <c r="BB165" i="26464"/>
  <c r="BC165" i="26464"/>
  <c r="BD165" i="26464"/>
  <c r="BE165" i="26464"/>
  <c r="BF165" i="26464"/>
  <c r="BG165" i="26464"/>
  <c r="BH165" i="26464"/>
  <c r="BI165" i="26464"/>
  <c r="BJ165" i="26464"/>
  <c r="BK165" i="26464"/>
  <c r="BL165" i="26464"/>
  <c r="BM165" i="26464"/>
  <c r="BN165" i="26464"/>
  <c r="BO165" i="26464"/>
  <c r="BP165" i="26464"/>
  <c r="BQ165" i="26464"/>
  <c r="BR165" i="26464"/>
  <c r="BS165" i="26464"/>
  <c r="BT165" i="26464"/>
  <c r="BU165" i="26464"/>
  <c r="BV165" i="26464"/>
  <c r="BW165" i="26464"/>
  <c r="BX165" i="26464"/>
  <c r="BY165" i="26464"/>
  <c r="BZ165" i="26464"/>
  <c r="CA165" i="26464"/>
  <c r="CB165" i="26464"/>
  <c r="CC165" i="26464"/>
  <c r="CD165" i="26464"/>
  <c r="CE165" i="26464"/>
  <c r="CF165" i="26464"/>
  <c r="CG165" i="26464"/>
  <c r="CH165" i="26464"/>
  <c r="CI165" i="26464"/>
  <c r="CJ165" i="26464"/>
  <c r="CK165" i="26464"/>
  <c r="CL165" i="26464"/>
  <c r="CM165" i="26464"/>
  <c r="CN165" i="26464"/>
  <c r="CO165" i="26464"/>
  <c r="CP165" i="26464"/>
  <c r="CQ165" i="26464"/>
  <c r="CR165" i="26464"/>
  <c r="CS165" i="26464"/>
  <c r="CT165" i="26464"/>
  <c r="CU165" i="26464"/>
  <c r="CV165" i="26464"/>
  <c r="CW165" i="26464"/>
  <c r="CX165" i="26464"/>
  <c r="CY165" i="26464"/>
  <c r="CZ165" i="26464"/>
  <c r="DA165" i="26464"/>
  <c r="DB165" i="26464"/>
  <c r="DC165" i="26464"/>
  <c r="DD165" i="26464"/>
  <c r="DE165" i="26464"/>
  <c r="DF165" i="26464"/>
  <c r="DG165" i="26464"/>
  <c r="DH165" i="26464"/>
  <c r="DI165" i="26464"/>
  <c r="DJ165" i="26464"/>
  <c r="DK165" i="26464"/>
  <c r="DL165" i="26464"/>
  <c r="DO165" i="26464"/>
  <c r="DP165" i="26464"/>
  <c r="DQ165" i="26464"/>
  <c r="DR165" i="26464"/>
  <c r="DS165" i="26464"/>
  <c r="DT165" i="26464"/>
  <c r="DU165" i="26464"/>
  <c r="DV165" i="26464"/>
  <c r="DW165" i="26464"/>
  <c r="DX165" i="26464"/>
  <c r="DY165" i="26464"/>
  <c r="DZ165" i="26464"/>
  <c r="EA165" i="26464"/>
  <c r="EB165" i="26464"/>
  <c r="EC165" i="26464"/>
  <c r="ED165" i="26464"/>
  <c r="EE165" i="26464"/>
  <c r="EJ165" i="26464"/>
  <c r="EK165" i="26464"/>
  <c r="EL165" i="26464"/>
  <c r="EM165" i="26464"/>
  <c r="EN165" i="26464"/>
  <c r="EO165" i="26464"/>
  <c r="EP165" i="26464"/>
  <c r="EQ165" i="26464"/>
  <c r="ER165" i="26464"/>
  <c r="ES165" i="26464"/>
  <c r="ET165" i="26464"/>
  <c r="EU165" i="26464"/>
  <c r="EV165" i="26464"/>
  <c r="EW165" i="26464"/>
  <c r="EX165" i="26464"/>
  <c r="EY165" i="26464"/>
  <c r="EZ165" i="26464"/>
  <c r="A166" i="26464"/>
  <c r="B166" i="26464"/>
  <c r="C166" i="26464"/>
  <c r="E166" i="26464"/>
  <c r="F166" i="26464"/>
  <c r="G166" i="26464"/>
  <c r="H166" i="26464"/>
  <c r="I166" i="26464"/>
  <c r="J166" i="26464"/>
  <c r="K166" i="26464"/>
  <c r="L166" i="26464"/>
  <c r="M166" i="26464"/>
  <c r="N166" i="26464"/>
  <c r="O166" i="26464"/>
  <c r="P166" i="26464"/>
  <c r="Q166" i="26464"/>
  <c r="R166" i="26464"/>
  <c r="S166" i="26464"/>
  <c r="T166" i="26464"/>
  <c r="U166" i="26464"/>
  <c r="V166" i="26464"/>
  <c r="W166" i="26464"/>
  <c r="X166" i="26464"/>
  <c r="Y166" i="26464"/>
  <c r="Z166" i="26464"/>
  <c r="AA166" i="26464"/>
  <c r="AB166" i="26464"/>
  <c r="AC166" i="26464"/>
  <c r="AD166" i="26464"/>
  <c r="AE166" i="26464"/>
  <c r="AF166" i="26464"/>
  <c r="AG166" i="26464"/>
  <c r="AH166" i="26464"/>
  <c r="AI166" i="26464"/>
  <c r="AJ166" i="26464"/>
  <c r="AK166" i="26464"/>
  <c r="AL166" i="26464"/>
  <c r="AM166" i="26464"/>
  <c r="AN166" i="26464"/>
  <c r="AO166" i="26464"/>
  <c r="AP166" i="26464"/>
  <c r="AQ166" i="26464"/>
  <c r="AR166" i="26464"/>
  <c r="AS166" i="26464"/>
  <c r="AT166" i="26464"/>
  <c r="AU166" i="26464"/>
  <c r="AV166" i="26464"/>
  <c r="AW166" i="26464"/>
  <c r="AX166" i="26464"/>
  <c r="AY166" i="26464"/>
  <c r="AZ166" i="26464"/>
  <c r="BA166" i="26464"/>
  <c r="BB166" i="26464"/>
  <c r="BC166" i="26464"/>
  <c r="BD166" i="26464"/>
  <c r="BE166" i="26464"/>
  <c r="BF166" i="26464"/>
  <c r="BG166" i="26464"/>
  <c r="BH166" i="26464"/>
  <c r="BI166" i="26464"/>
  <c r="BJ166" i="26464"/>
  <c r="BK166" i="26464"/>
  <c r="BL166" i="26464"/>
  <c r="BM166" i="26464"/>
  <c r="BN166" i="26464"/>
  <c r="BO166" i="26464"/>
  <c r="BP166" i="26464"/>
  <c r="BQ166" i="26464"/>
  <c r="BR166" i="26464"/>
  <c r="BS166" i="26464"/>
  <c r="BT166" i="26464"/>
  <c r="BU166" i="26464"/>
  <c r="BV166" i="26464"/>
  <c r="BW166" i="26464"/>
  <c r="BX166" i="26464"/>
  <c r="BY166" i="26464"/>
  <c r="BZ166" i="26464"/>
  <c r="CA166" i="26464"/>
  <c r="CB166" i="26464"/>
  <c r="CC166" i="26464"/>
  <c r="CD166" i="26464"/>
  <c r="CE166" i="26464"/>
  <c r="CF166" i="26464"/>
  <c r="CG166" i="26464"/>
  <c r="CH166" i="26464"/>
  <c r="CI166" i="26464"/>
  <c r="CJ166" i="26464"/>
  <c r="CK166" i="26464"/>
  <c r="CL166" i="26464"/>
  <c r="CM166" i="26464"/>
  <c r="CN166" i="26464"/>
  <c r="CO166" i="26464"/>
  <c r="CP166" i="26464"/>
  <c r="CQ166" i="26464"/>
  <c r="CR166" i="26464"/>
  <c r="CS166" i="26464"/>
  <c r="CT166" i="26464"/>
  <c r="CU166" i="26464"/>
  <c r="CV166" i="26464"/>
  <c r="CW166" i="26464"/>
  <c r="CX166" i="26464"/>
  <c r="CY166" i="26464"/>
  <c r="CZ166" i="26464"/>
  <c r="DA166" i="26464"/>
  <c r="DB166" i="26464"/>
  <c r="DC166" i="26464"/>
  <c r="DD166" i="26464"/>
  <c r="DE166" i="26464"/>
  <c r="DF166" i="26464"/>
  <c r="DG166" i="26464"/>
  <c r="DH166" i="26464"/>
  <c r="DI166" i="26464"/>
  <c r="DJ166" i="26464"/>
  <c r="DK166" i="26464"/>
  <c r="DL166" i="26464"/>
  <c r="DO166" i="26464"/>
  <c r="DP166" i="26464"/>
  <c r="DQ166" i="26464"/>
  <c r="DR166" i="26464"/>
  <c r="DS166" i="26464"/>
  <c r="DT166" i="26464"/>
  <c r="DU166" i="26464"/>
  <c r="DV166" i="26464"/>
  <c r="DW166" i="26464"/>
  <c r="DX166" i="26464"/>
  <c r="DY166" i="26464"/>
  <c r="DZ166" i="26464"/>
  <c r="EA166" i="26464"/>
  <c r="EB166" i="26464"/>
  <c r="EC166" i="26464"/>
  <c r="ED166" i="26464"/>
  <c r="EE166" i="26464"/>
  <c r="EJ166" i="26464"/>
  <c r="EK166" i="26464"/>
  <c r="EL166" i="26464"/>
  <c r="EM166" i="26464"/>
  <c r="EN166" i="26464"/>
  <c r="EO166" i="26464"/>
  <c r="EP166" i="26464"/>
  <c r="EQ166" i="26464"/>
  <c r="ER166" i="26464"/>
  <c r="ES166" i="26464"/>
  <c r="ET166" i="26464"/>
  <c r="EU166" i="26464"/>
  <c r="EV166" i="26464"/>
  <c r="EW166" i="26464"/>
  <c r="EX166" i="26464"/>
  <c r="EY166" i="26464"/>
  <c r="EZ166" i="26464"/>
  <c r="A167" i="26464"/>
  <c r="B167" i="26464"/>
  <c r="C167" i="26464"/>
  <c r="E167" i="26464"/>
  <c r="F167" i="26464"/>
  <c r="G167" i="26464"/>
  <c r="H167" i="26464"/>
  <c r="I167" i="26464"/>
  <c r="J167" i="26464"/>
  <c r="K167" i="26464"/>
  <c r="L167" i="26464"/>
  <c r="M167" i="26464"/>
  <c r="N167" i="26464"/>
  <c r="O167" i="26464"/>
  <c r="P167" i="26464"/>
  <c r="Q167" i="26464"/>
  <c r="R167" i="26464"/>
  <c r="S167" i="26464"/>
  <c r="T167" i="26464"/>
  <c r="U167" i="26464"/>
  <c r="V167" i="26464"/>
  <c r="W167" i="26464"/>
  <c r="X167" i="26464"/>
  <c r="Y167" i="26464"/>
  <c r="Z167" i="26464"/>
  <c r="AA167" i="26464"/>
  <c r="AB167" i="26464"/>
  <c r="AC167" i="26464"/>
  <c r="AD167" i="26464"/>
  <c r="AE167" i="26464"/>
  <c r="AF167" i="26464"/>
  <c r="AG167" i="26464"/>
  <c r="AH167" i="26464"/>
  <c r="AI167" i="26464"/>
  <c r="AJ167" i="26464"/>
  <c r="AK167" i="26464"/>
  <c r="AL167" i="26464"/>
  <c r="AM167" i="26464"/>
  <c r="AN167" i="26464"/>
  <c r="AO167" i="26464"/>
  <c r="AP167" i="26464"/>
  <c r="AQ167" i="26464"/>
  <c r="AR167" i="26464"/>
  <c r="AS167" i="26464"/>
  <c r="AT167" i="26464"/>
  <c r="AU167" i="26464"/>
  <c r="AV167" i="26464"/>
  <c r="AW167" i="26464"/>
  <c r="AX167" i="26464"/>
  <c r="AY167" i="26464"/>
  <c r="AZ167" i="26464"/>
  <c r="BA167" i="26464"/>
  <c r="BB167" i="26464"/>
  <c r="BC167" i="26464"/>
  <c r="BD167" i="26464"/>
  <c r="BE167" i="26464"/>
  <c r="BF167" i="26464"/>
  <c r="BG167" i="26464"/>
  <c r="BH167" i="26464"/>
  <c r="BI167" i="26464"/>
  <c r="BJ167" i="26464"/>
  <c r="BK167" i="26464"/>
  <c r="BL167" i="26464"/>
  <c r="BM167" i="26464"/>
  <c r="BN167" i="26464"/>
  <c r="BO167" i="26464"/>
  <c r="BP167" i="26464"/>
  <c r="BQ167" i="26464"/>
  <c r="BR167" i="26464"/>
  <c r="BS167" i="26464"/>
  <c r="BT167" i="26464"/>
  <c r="BU167" i="26464"/>
  <c r="BV167" i="26464"/>
  <c r="BW167" i="26464"/>
  <c r="BX167" i="26464"/>
  <c r="BY167" i="26464"/>
  <c r="BZ167" i="26464"/>
  <c r="CA167" i="26464"/>
  <c r="CB167" i="26464"/>
  <c r="CC167" i="26464"/>
  <c r="CD167" i="26464"/>
  <c r="CE167" i="26464"/>
  <c r="CF167" i="26464"/>
  <c r="CG167" i="26464"/>
  <c r="CH167" i="26464"/>
  <c r="CI167" i="26464"/>
  <c r="CJ167" i="26464"/>
  <c r="CK167" i="26464"/>
  <c r="CL167" i="26464"/>
  <c r="CM167" i="26464"/>
  <c r="CN167" i="26464"/>
  <c r="CO167" i="26464"/>
  <c r="CP167" i="26464"/>
  <c r="CQ167" i="26464"/>
  <c r="CR167" i="26464"/>
  <c r="CS167" i="26464"/>
  <c r="CT167" i="26464"/>
  <c r="CU167" i="26464"/>
  <c r="CV167" i="26464"/>
  <c r="CW167" i="26464"/>
  <c r="CX167" i="26464"/>
  <c r="CY167" i="26464"/>
  <c r="CZ167" i="26464"/>
  <c r="DA167" i="26464"/>
  <c r="DB167" i="26464"/>
  <c r="DC167" i="26464"/>
  <c r="DD167" i="26464"/>
  <c r="DE167" i="26464"/>
  <c r="DF167" i="26464"/>
  <c r="DG167" i="26464"/>
  <c r="DH167" i="26464"/>
  <c r="DI167" i="26464"/>
  <c r="DJ167" i="26464"/>
  <c r="DK167" i="26464"/>
  <c r="DL167" i="26464"/>
  <c r="DO167" i="26464"/>
  <c r="DP167" i="26464"/>
  <c r="DQ167" i="26464"/>
  <c r="DR167" i="26464"/>
  <c r="DS167" i="26464"/>
  <c r="DT167" i="26464"/>
  <c r="DU167" i="26464"/>
  <c r="DV167" i="26464"/>
  <c r="DW167" i="26464"/>
  <c r="DX167" i="26464"/>
  <c r="DY167" i="26464"/>
  <c r="DZ167" i="26464"/>
  <c r="EA167" i="26464"/>
  <c r="EB167" i="26464"/>
  <c r="EC167" i="26464"/>
  <c r="ED167" i="26464"/>
  <c r="EE167" i="26464"/>
  <c r="EJ167" i="26464"/>
  <c r="EK167" i="26464"/>
  <c r="EL167" i="26464"/>
  <c r="EM167" i="26464"/>
  <c r="EN167" i="26464"/>
  <c r="EO167" i="26464"/>
  <c r="EP167" i="26464"/>
  <c r="EQ167" i="26464"/>
  <c r="ER167" i="26464"/>
  <c r="ES167" i="26464"/>
  <c r="ET167" i="26464"/>
  <c r="EU167" i="26464"/>
  <c r="EV167" i="26464"/>
  <c r="EW167" i="26464"/>
  <c r="EX167" i="26464"/>
  <c r="EY167" i="26464"/>
  <c r="EZ167" i="26464"/>
  <c r="A168" i="26464"/>
  <c r="B168" i="26464"/>
  <c r="C168" i="26464"/>
  <c r="E168" i="26464"/>
  <c r="F168" i="26464"/>
  <c r="G168" i="26464"/>
  <c r="H168" i="26464"/>
  <c r="I168" i="26464"/>
  <c r="J168" i="26464"/>
  <c r="K168" i="26464"/>
  <c r="L168" i="26464"/>
  <c r="M168" i="26464"/>
  <c r="N168" i="26464"/>
  <c r="O168" i="26464"/>
  <c r="P168" i="26464"/>
  <c r="Q168" i="26464"/>
  <c r="R168" i="26464"/>
  <c r="S168" i="26464"/>
  <c r="T168" i="26464"/>
  <c r="U168" i="26464"/>
  <c r="V168" i="26464"/>
  <c r="W168" i="26464"/>
  <c r="X168" i="26464"/>
  <c r="Y168" i="26464"/>
  <c r="Z168" i="26464"/>
  <c r="AA168" i="26464"/>
  <c r="AB168" i="26464"/>
  <c r="AC168" i="26464"/>
  <c r="AD168" i="26464"/>
  <c r="AE168" i="26464"/>
  <c r="AF168" i="26464"/>
  <c r="AG168" i="26464"/>
  <c r="AH168" i="26464"/>
  <c r="AI168" i="26464"/>
  <c r="AJ168" i="26464"/>
  <c r="AK168" i="26464"/>
  <c r="AL168" i="26464"/>
  <c r="AM168" i="26464"/>
  <c r="AN168" i="26464"/>
  <c r="AO168" i="26464"/>
  <c r="AP168" i="26464"/>
  <c r="AQ168" i="26464"/>
  <c r="AR168" i="26464"/>
  <c r="AS168" i="26464"/>
  <c r="AT168" i="26464"/>
  <c r="AU168" i="26464"/>
  <c r="AV168" i="26464"/>
  <c r="AW168" i="26464"/>
  <c r="AX168" i="26464"/>
  <c r="AY168" i="26464"/>
  <c r="AZ168" i="26464"/>
  <c r="BA168" i="26464"/>
  <c r="BB168" i="26464"/>
  <c r="BC168" i="26464"/>
  <c r="BD168" i="26464"/>
  <c r="BE168" i="26464"/>
  <c r="BF168" i="26464"/>
  <c r="BG168" i="26464"/>
  <c r="BH168" i="26464"/>
  <c r="BI168" i="26464"/>
  <c r="BJ168" i="26464"/>
  <c r="BK168" i="26464"/>
  <c r="BL168" i="26464"/>
  <c r="BM168" i="26464"/>
  <c r="BN168" i="26464"/>
  <c r="BO168" i="26464"/>
  <c r="BP168" i="26464"/>
  <c r="BQ168" i="26464"/>
  <c r="BR168" i="26464"/>
  <c r="BS168" i="26464"/>
  <c r="BT168" i="26464"/>
  <c r="BU168" i="26464"/>
  <c r="BV168" i="26464"/>
  <c r="BW168" i="26464"/>
  <c r="BX168" i="26464"/>
  <c r="BY168" i="26464"/>
  <c r="BZ168" i="26464"/>
  <c r="CA168" i="26464"/>
  <c r="CB168" i="26464"/>
  <c r="CC168" i="26464"/>
  <c r="CD168" i="26464"/>
  <c r="CE168" i="26464"/>
  <c r="CF168" i="26464"/>
  <c r="CG168" i="26464"/>
  <c r="CH168" i="26464"/>
  <c r="CI168" i="26464"/>
  <c r="CJ168" i="26464"/>
  <c r="CK168" i="26464"/>
  <c r="CL168" i="26464"/>
  <c r="CM168" i="26464"/>
  <c r="CN168" i="26464"/>
  <c r="CO168" i="26464"/>
  <c r="CP168" i="26464"/>
  <c r="CQ168" i="26464"/>
  <c r="CR168" i="26464"/>
  <c r="CS168" i="26464"/>
  <c r="CT168" i="26464"/>
  <c r="CU168" i="26464"/>
  <c r="CV168" i="26464"/>
  <c r="CW168" i="26464"/>
  <c r="CX168" i="26464"/>
  <c r="CY168" i="26464"/>
  <c r="CZ168" i="26464"/>
  <c r="DA168" i="26464"/>
  <c r="DB168" i="26464"/>
  <c r="DC168" i="26464"/>
  <c r="DD168" i="26464"/>
  <c r="DE168" i="26464"/>
  <c r="DF168" i="26464"/>
  <c r="DG168" i="26464"/>
  <c r="DH168" i="26464"/>
  <c r="DI168" i="26464"/>
  <c r="DJ168" i="26464"/>
  <c r="DK168" i="26464"/>
  <c r="DL168" i="26464"/>
  <c r="DO168" i="26464"/>
  <c r="DP168" i="26464"/>
  <c r="DQ168" i="26464"/>
  <c r="DR168" i="26464"/>
  <c r="DS168" i="26464"/>
  <c r="DT168" i="26464"/>
  <c r="DU168" i="26464"/>
  <c r="DV168" i="26464"/>
  <c r="DW168" i="26464"/>
  <c r="DX168" i="26464"/>
  <c r="DY168" i="26464"/>
  <c r="DZ168" i="26464"/>
  <c r="EA168" i="26464"/>
  <c r="EB168" i="26464"/>
  <c r="EC168" i="26464"/>
  <c r="ED168" i="26464"/>
  <c r="EE168" i="26464"/>
  <c r="EJ168" i="26464"/>
  <c r="EK168" i="26464"/>
  <c r="EL168" i="26464"/>
  <c r="EM168" i="26464"/>
  <c r="EN168" i="26464"/>
  <c r="EO168" i="26464"/>
  <c r="EP168" i="26464"/>
  <c r="EQ168" i="26464"/>
  <c r="ER168" i="26464"/>
  <c r="ES168" i="26464"/>
  <c r="ET168" i="26464"/>
  <c r="EU168" i="26464"/>
  <c r="EV168" i="26464"/>
  <c r="EW168" i="26464"/>
  <c r="EX168" i="26464"/>
  <c r="EY168" i="26464"/>
  <c r="EZ168" i="26464"/>
  <c r="A169" i="26464"/>
  <c r="B169" i="26464"/>
  <c r="C169" i="26464"/>
  <c r="E169" i="26464"/>
  <c r="F169" i="26464"/>
  <c r="G169" i="26464"/>
  <c r="H169" i="26464"/>
  <c r="I169" i="26464"/>
  <c r="J169" i="26464"/>
  <c r="K169" i="26464"/>
  <c r="L169" i="26464"/>
  <c r="M169" i="26464"/>
  <c r="N169" i="26464"/>
  <c r="O169" i="26464"/>
  <c r="P169" i="26464"/>
  <c r="Q169" i="26464"/>
  <c r="R169" i="26464"/>
  <c r="S169" i="26464"/>
  <c r="T169" i="26464"/>
  <c r="U169" i="26464"/>
  <c r="V169" i="26464"/>
  <c r="W169" i="26464"/>
  <c r="X169" i="26464"/>
  <c r="Y169" i="26464"/>
  <c r="Z169" i="26464"/>
  <c r="AA169" i="26464"/>
  <c r="AB169" i="26464"/>
  <c r="AC169" i="26464"/>
  <c r="AD169" i="26464"/>
  <c r="AE169" i="26464"/>
  <c r="AF169" i="26464"/>
  <c r="AG169" i="26464"/>
  <c r="AH169" i="26464"/>
  <c r="AI169" i="26464"/>
  <c r="AJ169" i="26464"/>
  <c r="AK169" i="26464"/>
  <c r="AL169" i="26464"/>
  <c r="AM169" i="26464"/>
  <c r="AN169" i="26464"/>
  <c r="AO169" i="26464"/>
  <c r="AP169" i="26464"/>
  <c r="AQ169" i="26464"/>
  <c r="AR169" i="26464"/>
  <c r="AS169" i="26464"/>
  <c r="AT169" i="26464"/>
  <c r="AU169" i="26464"/>
  <c r="AV169" i="26464"/>
  <c r="AW169" i="26464"/>
  <c r="AX169" i="26464"/>
  <c r="AY169" i="26464"/>
  <c r="AZ169" i="26464"/>
  <c r="BA169" i="26464"/>
  <c r="BB169" i="26464"/>
  <c r="BC169" i="26464"/>
  <c r="BD169" i="26464"/>
  <c r="BE169" i="26464"/>
  <c r="BF169" i="26464"/>
  <c r="BG169" i="26464"/>
  <c r="BH169" i="26464"/>
  <c r="BI169" i="26464"/>
  <c r="BJ169" i="26464"/>
  <c r="BK169" i="26464"/>
  <c r="BL169" i="26464"/>
  <c r="BM169" i="26464"/>
  <c r="BN169" i="26464"/>
  <c r="BO169" i="26464"/>
  <c r="BP169" i="26464"/>
  <c r="BQ169" i="26464"/>
  <c r="BR169" i="26464"/>
  <c r="BS169" i="26464"/>
  <c r="BT169" i="26464"/>
  <c r="BU169" i="26464"/>
  <c r="BV169" i="26464"/>
  <c r="BW169" i="26464"/>
  <c r="BX169" i="26464"/>
  <c r="BY169" i="26464"/>
  <c r="BZ169" i="26464"/>
  <c r="CA169" i="26464"/>
  <c r="CB169" i="26464"/>
  <c r="CC169" i="26464"/>
  <c r="CD169" i="26464"/>
  <c r="CE169" i="26464"/>
  <c r="CF169" i="26464"/>
  <c r="CG169" i="26464"/>
  <c r="CH169" i="26464"/>
  <c r="CI169" i="26464"/>
  <c r="CJ169" i="26464"/>
  <c r="CK169" i="26464"/>
  <c r="CL169" i="26464"/>
  <c r="CM169" i="26464"/>
  <c r="CN169" i="26464"/>
  <c r="CO169" i="26464"/>
  <c r="CP169" i="26464"/>
  <c r="CQ169" i="26464"/>
  <c r="CR169" i="26464"/>
  <c r="CS169" i="26464"/>
  <c r="CT169" i="26464"/>
  <c r="CU169" i="26464"/>
  <c r="CV169" i="26464"/>
  <c r="CW169" i="26464"/>
  <c r="CX169" i="26464"/>
  <c r="CY169" i="26464"/>
  <c r="CZ169" i="26464"/>
  <c r="DA169" i="26464"/>
  <c r="DB169" i="26464"/>
  <c r="DC169" i="26464"/>
  <c r="DD169" i="26464"/>
  <c r="DE169" i="26464"/>
  <c r="DF169" i="26464"/>
  <c r="DG169" i="26464"/>
  <c r="DH169" i="26464"/>
  <c r="DI169" i="26464"/>
  <c r="DJ169" i="26464"/>
  <c r="DK169" i="26464"/>
  <c r="DL169" i="26464"/>
  <c r="DO169" i="26464"/>
  <c r="DP169" i="26464"/>
  <c r="DQ169" i="26464"/>
  <c r="DR169" i="26464"/>
  <c r="DS169" i="26464"/>
  <c r="DT169" i="26464"/>
  <c r="DU169" i="26464"/>
  <c r="DV169" i="26464"/>
  <c r="DW169" i="26464"/>
  <c r="DX169" i="26464"/>
  <c r="DY169" i="26464"/>
  <c r="DZ169" i="26464"/>
  <c r="EA169" i="26464"/>
  <c r="EB169" i="26464"/>
  <c r="EC169" i="26464"/>
  <c r="ED169" i="26464"/>
  <c r="EE169" i="26464"/>
  <c r="EJ169" i="26464"/>
  <c r="EK169" i="26464"/>
  <c r="EL169" i="26464"/>
  <c r="EM169" i="26464"/>
  <c r="EN169" i="26464"/>
  <c r="EO169" i="26464"/>
  <c r="EP169" i="26464"/>
  <c r="EQ169" i="26464"/>
  <c r="ER169" i="26464"/>
  <c r="ES169" i="26464"/>
  <c r="ET169" i="26464"/>
  <c r="EU169" i="26464"/>
  <c r="EV169" i="26464"/>
  <c r="EW169" i="26464"/>
  <c r="EX169" i="26464"/>
  <c r="EY169" i="26464"/>
  <c r="EZ169" i="26464"/>
  <c r="A170" i="26464"/>
  <c r="B170" i="26464"/>
  <c r="C170" i="26464"/>
  <c r="E170" i="26464"/>
  <c r="F170" i="26464"/>
  <c r="G170" i="26464"/>
  <c r="H170" i="26464"/>
  <c r="I170" i="26464"/>
  <c r="J170" i="26464"/>
  <c r="K170" i="26464"/>
  <c r="L170" i="26464"/>
  <c r="M170" i="26464"/>
  <c r="N170" i="26464"/>
  <c r="O170" i="26464"/>
  <c r="P170" i="26464"/>
  <c r="Q170" i="26464"/>
  <c r="R170" i="26464"/>
  <c r="S170" i="26464"/>
  <c r="T170" i="26464"/>
  <c r="U170" i="26464"/>
  <c r="V170" i="26464"/>
  <c r="W170" i="26464"/>
  <c r="X170" i="26464"/>
  <c r="Y170" i="26464"/>
  <c r="Z170" i="26464"/>
  <c r="AA170" i="26464"/>
  <c r="AB170" i="26464"/>
  <c r="AC170" i="26464"/>
  <c r="AD170" i="26464"/>
  <c r="AE170" i="26464"/>
  <c r="AF170" i="26464"/>
  <c r="AG170" i="26464"/>
  <c r="AH170" i="26464"/>
  <c r="AI170" i="26464"/>
  <c r="AJ170" i="26464"/>
  <c r="AK170" i="26464"/>
  <c r="AL170" i="26464"/>
  <c r="AM170" i="26464"/>
  <c r="AN170" i="26464"/>
  <c r="AO170" i="26464"/>
  <c r="AP170" i="26464"/>
  <c r="AQ170" i="26464"/>
  <c r="AR170" i="26464"/>
  <c r="AS170" i="26464"/>
  <c r="AT170" i="26464"/>
  <c r="AU170" i="26464"/>
  <c r="AV170" i="26464"/>
  <c r="AW170" i="26464"/>
  <c r="AX170" i="26464"/>
  <c r="AY170" i="26464"/>
  <c r="AZ170" i="26464"/>
  <c r="BA170" i="26464"/>
  <c r="BB170" i="26464"/>
  <c r="BC170" i="26464"/>
  <c r="BD170" i="26464"/>
  <c r="BE170" i="26464"/>
  <c r="BF170" i="26464"/>
  <c r="BG170" i="26464"/>
  <c r="BH170" i="26464"/>
  <c r="BI170" i="26464"/>
  <c r="BJ170" i="26464"/>
  <c r="BK170" i="26464"/>
  <c r="BL170" i="26464"/>
  <c r="BM170" i="26464"/>
  <c r="BN170" i="26464"/>
  <c r="BO170" i="26464"/>
  <c r="BP170" i="26464"/>
  <c r="BQ170" i="26464"/>
  <c r="BR170" i="26464"/>
  <c r="BS170" i="26464"/>
  <c r="BT170" i="26464"/>
  <c r="BU170" i="26464"/>
  <c r="BV170" i="26464"/>
  <c r="BW170" i="26464"/>
  <c r="BX170" i="26464"/>
  <c r="BY170" i="26464"/>
  <c r="BZ170" i="26464"/>
  <c r="CA170" i="26464"/>
  <c r="CB170" i="26464"/>
  <c r="CC170" i="26464"/>
  <c r="CD170" i="26464"/>
  <c r="CE170" i="26464"/>
  <c r="CF170" i="26464"/>
  <c r="CG170" i="26464"/>
  <c r="CH170" i="26464"/>
  <c r="CI170" i="26464"/>
  <c r="CJ170" i="26464"/>
  <c r="CK170" i="26464"/>
  <c r="CL170" i="26464"/>
  <c r="CM170" i="26464"/>
  <c r="CN170" i="26464"/>
  <c r="CO170" i="26464"/>
  <c r="CP170" i="26464"/>
  <c r="CQ170" i="26464"/>
  <c r="CR170" i="26464"/>
  <c r="CS170" i="26464"/>
  <c r="CT170" i="26464"/>
  <c r="CU170" i="26464"/>
  <c r="CV170" i="26464"/>
  <c r="CW170" i="26464"/>
  <c r="CX170" i="26464"/>
  <c r="CY170" i="26464"/>
  <c r="CZ170" i="26464"/>
  <c r="DA170" i="26464"/>
  <c r="DB170" i="26464"/>
  <c r="DC170" i="26464"/>
  <c r="DD170" i="26464"/>
  <c r="DE170" i="26464"/>
  <c r="DF170" i="26464"/>
  <c r="DG170" i="26464"/>
  <c r="DH170" i="26464"/>
  <c r="DI170" i="26464"/>
  <c r="DJ170" i="26464"/>
  <c r="DK170" i="26464"/>
  <c r="DL170" i="26464"/>
  <c r="DO170" i="26464"/>
  <c r="DP170" i="26464"/>
  <c r="DQ170" i="26464"/>
  <c r="DR170" i="26464"/>
  <c r="DS170" i="26464"/>
  <c r="DT170" i="26464"/>
  <c r="DU170" i="26464"/>
  <c r="DV170" i="26464"/>
  <c r="DW170" i="26464"/>
  <c r="DX170" i="26464"/>
  <c r="DY170" i="26464"/>
  <c r="DZ170" i="26464"/>
  <c r="EA170" i="26464"/>
  <c r="EB170" i="26464"/>
  <c r="EC170" i="26464"/>
  <c r="ED170" i="26464"/>
  <c r="EE170" i="26464"/>
  <c r="EJ170" i="26464"/>
  <c r="EK170" i="26464"/>
  <c r="EL170" i="26464"/>
  <c r="EM170" i="26464"/>
  <c r="EN170" i="26464"/>
  <c r="EO170" i="26464"/>
  <c r="EP170" i="26464"/>
  <c r="EQ170" i="26464"/>
  <c r="ER170" i="26464"/>
  <c r="ES170" i="26464"/>
  <c r="ET170" i="26464"/>
  <c r="EU170" i="26464"/>
  <c r="EV170" i="26464"/>
  <c r="EW170" i="26464"/>
  <c r="EX170" i="26464"/>
  <c r="EY170" i="26464"/>
  <c r="EZ170" i="26464"/>
  <c r="A171" i="26464"/>
  <c r="B171" i="26464"/>
  <c r="C171" i="26464"/>
  <c r="E171" i="26464"/>
  <c r="F171" i="26464"/>
  <c r="G171" i="26464"/>
  <c r="H171" i="26464"/>
  <c r="I171" i="26464"/>
  <c r="J171" i="26464"/>
  <c r="K171" i="26464"/>
  <c r="L171" i="26464"/>
  <c r="M171" i="26464"/>
  <c r="N171" i="26464"/>
  <c r="O171" i="26464"/>
  <c r="P171" i="26464"/>
  <c r="Q171" i="26464"/>
  <c r="R171" i="26464"/>
  <c r="S171" i="26464"/>
  <c r="T171" i="26464"/>
  <c r="U171" i="26464"/>
  <c r="V171" i="26464"/>
  <c r="W171" i="26464"/>
  <c r="X171" i="26464"/>
  <c r="Y171" i="26464"/>
  <c r="Z171" i="26464"/>
  <c r="AA171" i="26464"/>
  <c r="AB171" i="26464"/>
  <c r="AC171" i="26464"/>
  <c r="AD171" i="26464"/>
  <c r="AE171" i="26464"/>
  <c r="AF171" i="26464"/>
  <c r="AG171" i="26464"/>
  <c r="AH171" i="26464"/>
  <c r="AI171" i="26464"/>
  <c r="AJ171" i="26464"/>
  <c r="AK171" i="26464"/>
  <c r="AL171" i="26464"/>
  <c r="AM171" i="26464"/>
  <c r="AN171" i="26464"/>
  <c r="AO171" i="26464"/>
  <c r="AP171" i="26464"/>
  <c r="AQ171" i="26464"/>
  <c r="AR171" i="26464"/>
  <c r="AS171" i="26464"/>
  <c r="AT171" i="26464"/>
  <c r="AU171" i="26464"/>
  <c r="AV171" i="26464"/>
  <c r="AW171" i="26464"/>
  <c r="AX171" i="26464"/>
  <c r="AY171" i="26464"/>
  <c r="AZ171" i="26464"/>
  <c r="BA171" i="26464"/>
  <c r="BB171" i="26464"/>
  <c r="BC171" i="26464"/>
  <c r="BD171" i="26464"/>
  <c r="BE171" i="26464"/>
  <c r="BF171" i="26464"/>
  <c r="BG171" i="26464"/>
  <c r="BH171" i="26464"/>
  <c r="BI171" i="26464"/>
  <c r="BJ171" i="26464"/>
  <c r="BK171" i="26464"/>
  <c r="BL171" i="26464"/>
  <c r="BM171" i="26464"/>
  <c r="BN171" i="26464"/>
  <c r="BO171" i="26464"/>
  <c r="BP171" i="26464"/>
  <c r="BQ171" i="26464"/>
  <c r="BR171" i="26464"/>
  <c r="BS171" i="26464"/>
  <c r="BT171" i="26464"/>
  <c r="BU171" i="26464"/>
  <c r="BV171" i="26464"/>
  <c r="BW171" i="26464"/>
  <c r="BX171" i="26464"/>
  <c r="BY171" i="26464"/>
  <c r="BZ171" i="26464"/>
  <c r="CA171" i="26464"/>
  <c r="CB171" i="26464"/>
  <c r="CC171" i="26464"/>
  <c r="CD171" i="26464"/>
  <c r="CE171" i="26464"/>
  <c r="CF171" i="26464"/>
  <c r="CG171" i="26464"/>
  <c r="CH171" i="26464"/>
  <c r="CI171" i="26464"/>
  <c r="CJ171" i="26464"/>
  <c r="CK171" i="26464"/>
  <c r="CL171" i="26464"/>
  <c r="CM171" i="26464"/>
  <c r="CN171" i="26464"/>
  <c r="CO171" i="26464"/>
  <c r="CP171" i="26464"/>
  <c r="CQ171" i="26464"/>
  <c r="CR171" i="26464"/>
  <c r="CS171" i="26464"/>
  <c r="CT171" i="26464"/>
  <c r="CU171" i="26464"/>
  <c r="CV171" i="26464"/>
  <c r="CW171" i="26464"/>
  <c r="CX171" i="26464"/>
  <c r="CY171" i="26464"/>
  <c r="CZ171" i="26464"/>
  <c r="DA171" i="26464"/>
  <c r="DB171" i="26464"/>
  <c r="DC171" i="26464"/>
  <c r="DD171" i="26464"/>
  <c r="DE171" i="26464"/>
  <c r="DF171" i="26464"/>
  <c r="DG171" i="26464"/>
  <c r="DH171" i="26464"/>
  <c r="DI171" i="26464"/>
  <c r="DJ171" i="26464"/>
  <c r="DK171" i="26464"/>
  <c r="DL171" i="26464"/>
  <c r="DO171" i="26464"/>
  <c r="DP171" i="26464"/>
  <c r="DQ171" i="26464"/>
  <c r="DR171" i="26464"/>
  <c r="DS171" i="26464"/>
  <c r="DT171" i="26464"/>
  <c r="DU171" i="26464"/>
  <c r="DV171" i="26464"/>
  <c r="DW171" i="26464"/>
  <c r="DX171" i="26464"/>
  <c r="DY171" i="26464"/>
  <c r="DZ171" i="26464"/>
  <c r="EA171" i="26464"/>
  <c r="EB171" i="26464"/>
  <c r="EC171" i="26464"/>
  <c r="ED171" i="26464"/>
  <c r="EE171" i="26464"/>
  <c r="EJ171" i="26464"/>
  <c r="EK171" i="26464"/>
  <c r="EL171" i="26464"/>
  <c r="EM171" i="26464"/>
  <c r="EN171" i="26464"/>
  <c r="EO171" i="26464"/>
  <c r="EP171" i="26464"/>
  <c r="EQ171" i="26464"/>
  <c r="ER171" i="26464"/>
  <c r="ES171" i="26464"/>
  <c r="ET171" i="26464"/>
  <c r="EU171" i="26464"/>
  <c r="EV171" i="26464"/>
  <c r="EW171" i="26464"/>
  <c r="EX171" i="26464"/>
  <c r="EY171" i="26464"/>
  <c r="EZ171" i="26464"/>
  <c r="A172" i="26464"/>
  <c r="B172" i="26464"/>
  <c r="C172" i="26464"/>
  <c r="E172" i="26464"/>
  <c r="F172" i="26464"/>
  <c r="G172" i="26464"/>
  <c r="H172" i="26464"/>
  <c r="I172" i="26464"/>
  <c r="J172" i="26464"/>
  <c r="K172" i="26464"/>
  <c r="L172" i="26464"/>
  <c r="M172" i="26464"/>
  <c r="N172" i="26464"/>
  <c r="O172" i="26464"/>
  <c r="P172" i="26464"/>
  <c r="Q172" i="26464"/>
  <c r="R172" i="26464"/>
  <c r="S172" i="26464"/>
  <c r="T172" i="26464"/>
  <c r="U172" i="26464"/>
  <c r="V172" i="26464"/>
  <c r="W172" i="26464"/>
  <c r="X172" i="26464"/>
  <c r="Y172" i="26464"/>
  <c r="Z172" i="26464"/>
  <c r="AA172" i="26464"/>
  <c r="AB172" i="26464"/>
  <c r="AC172" i="26464"/>
  <c r="AD172" i="26464"/>
  <c r="AE172" i="26464"/>
  <c r="AF172" i="26464"/>
  <c r="AG172" i="26464"/>
  <c r="AH172" i="26464"/>
  <c r="AI172" i="26464"/>
  <c r="AJ172" i="26464"/>
  <c r="AK172" i="26464"/>
  <c r="AL172" i="26464"/>
  <c r="AM172" i="26464"/>
  <c r="AN172" i="26464"/>
  <c r="AO172" i="26464"/>
  <c r="AP172" i="26464"/>
  <c r="AQ172" i="26464"/>
  <c r="AR172" i="26464"/>
  <c r="AS172" i="26464"/>
  <c r="AT172" i="26464"/>
  <c r="AU172" i="26464"/>
  <c r="AV172" i="26464"/>
  <c r="AW172" i="26464"/>
  <c r="AX172" i="26464"/>
  <c r="AY172" i="26464"/>
  <c r="AZ172" i="26464"/>
  <c r="BA172" i="26464"/>
  <c r="BB172" i="26464"/>
  <c r="BC172" i="26464"/>
  <c r="BD172" i="26464"/>
  <c r="BE172" i="26464"/>
  <c r="BF172" i="26464"/>
  <c r="BG172" i="26464"/>
  <c r="BH172" i="26464"/>
  <c r="BI172" i="26464"/>
  <c r="BJ172" i="26464"/>
  <c r="BK172" i="26464"/>
  <c r="BL172" i="26464"/>
  <c r="BM172" i="26464"/>
  <c r="BN172" i="26464"/>
  <c r="BO172" i="26464"/>
  <c r="BP172" i="26464"/>
  <c r="BQ172" i="26464"/>
  <c r="BR172" i="26464"/>
  <c r="BS172" i="26464"/>
  <c r="BT172" i="26464"/>
  <c r="BU172" i="26464"/>
  <c r="BV172" i="26464"/>
  <c r="BW172" i="26464"/>
  <c r="BX172" i="26464"/>
  <c r="BY172" i="26464"/>
  <c r="BZ172" i="26464"/>
  <c r="CA172" i="26464"/>
  <c r="CB172" i="26464"/>
  <c r="CC172" i="26464"/>
  <c r="CD172" i="26464"/>
  <c r="CE172" i="26464"/>
  <c r="CF172" i="26464"/>
  <c r="CG172" i="26464"/>
  <c r="CH172" i="26464"/>
  <c r="CI172" i="26464"/>
  <c r="CJ172" i="26464"/>
  <c r="CK172" i="26464"/>
  <c r="CL172" i="26464"/>
  <c r="CM172" i="26464"/>
  <c r="CN172" i="26464"/>
  <c r="CO172" i="26464"/>
  <c r="CP172" i="26464"/>
  <c r="CQ172" i="26464"/>
  <c r="CR172" i="26464"/>
  <c r="CS172" i="26464"/>
  <c r="CT172" i="26464"/>
  <c r="CU172" i="26464"/>
  <c r="CV172" i="26464"/>
  <c r="CW172" i="26464"/>
  <c r="CX172" i="26464"/>
  <c r="CY172" i="26464"/>
  <c r="CZ172" i="26464"/>
  <c r="DA172" i="26464"/>
  <c r="DB172" i="26464"/>
  <c r="DC172" i="26464"/>
  <c r="DD172" i="26464"/>
  <c r="DE172" i="26464"/>
  <c r="DF172" i="26464"/>
  <c r="DG172" i="26464"/>
  <c r="DH172" i="26464"/>
  <c r="DI172" i="26464"/>
  <c r="DJ172" i="26464"/>
  <c r="DK172" i="26464"/>
  <c r="DL172" i="26464"/>
  <c r="DO172" i="26464"/>
  <c r="DP172" i="26464"/>
  <c r="DQ172" i="26464"/>
  <c r="DR172" i="26464"/>
  <c r="DS172" i="26464"/>
  <c r="DT172" i="26464"/>
  <c r="DU172" i="26464"/>
  <c r="DV172" i="26464"/>
  <c r="DW172" i="26464"/>
  <c r="DX172" i="26464"/>
  <c r="DY172" i="26464"/>
  <c r="DZ172" i="26464"/>
  <c r="EA172" i="26464"/>
  <c r="EB172" i="26464"/>
  <c r="EC172" i="26464"/>
  <c r="ED172" i="26464"/>
  <c r="EE172" i="26464"/>
  <c r="EJ172" i="26464"/>
  <c r="EK172" i="26464"/>
  <c r="EL172" i="26464"/>
  <c r="EM172" i="26464"/>
  <c r="EN172" i="26464"/>
  <c r="EO172" i="26464"/>
  <c r="EP172" i="26464"/>
  <c r="EQ172" i="26464"/>
  <c r="ER172" i="26464"/>
  <c r="ES172" i="26464"/>
  <c r="ET172" i="26464"/>
  <c r="EU172" i="26464"/>
  <c r="EV172" i="26464"/>
  <c r="EW172" i="26464"/>
  <c r="EX172" i="26464"/>
  <c r="EY172" i="26464"/>
  <c r="EZ172" i="26464"/>
  <c r="A173" i="26464"/>
  <c r="B173" i="26464"/>
  <c r="C173" i="26464"/>
  <c r="E173" i="26464"/>
  <c r="F173" i="26464"/>
  <c r="G173" i="26464"/>
  <c r="H173" i="26464"/>
  <c r="I173" i="26464"/>
  <c r="J173" i="26464"/>
  <c r="K173" i="26464"/>
  <c r="L173" i="26464"/>
  <c r="M173" i="26464"/>
  <c r="N173" i="26464"/>
  <c r="O173" i="26464"/>
  <c r="P173" i="26464"/>
  <c r="Q173" i="26464"/>
  <c r="R173" i="26464"/>
  <c r="S173" i="26464"/>
  <c r="T173" i="26464"/>
  <c r="U173" i="26464"/>
  <c r="V173" i="26464"/>
  <c r="W173" i="26464"/>
  <c r="X173" i="26464"/>
  <c r="Y173" i="26464"/>
  <c r="Z173" i="26464"/>
  <c r="AA173" i="26464"/>
  <c r="AB173" i="26464"/>
  <c r="AC173" i="26464"/>
  <c r="AD173" i="26464"/>
  <c r="AE173" i="26464"/>
  <c r="AF173" i="26464"/>
  <c r="AG173" i="26464"/>
  <c r="AH173" i="26464"/>
  <c r="AI173" i="26464"/>
  <c r="AJ173" i="26464"/>
  <c r="AK173" i="26464"/>
  <c r="AL173" i="26464"/>
  <c r="AM173" i="26464"/>
  <c r="AN173" i="26464"/>
  <c r="AO173" i="26464"/>
  <c r="AP173" i="26464"/>
  <c r="AQ173" i="26464"/>
  <c r="AR173" i="26464"/>
  <c r="AS173" i="26464"/>
  <c r="AT173" i="26464"/>
  <c r="AU173" i="26464"/>
  <c r="AV173" i="26464"/>
  <c r="AW173" i="26464"/>
  <c r="AX173" i="26464"/>
  <c r="AY173" i="26464"/>
  <c r="AZ173" i="26464"/>
  <c r="BA173" i="26464"/>
  <c r="BB173" i="26464"/>
  <c r="BC173" i="26464"/>
  <c r="BD173" i="26464"/>
  <c r="BE173" i="26464"/>
  <c r="BF173" i="26464"/>
  <c r="BG173" i="26464"/>
  <c r="BH173" i="26464"/>
  <c r="BI173" i="26464"/>
  <c r="BJ173" i="26464"/>
  <c r="BK173" i="26464"/>
  <c r="BL173" i="26464"/>
  <c r="BM173" i="26464"/>
  <c r="BN173" i="26464"/>
  <c r="BO173" i="26464"/>
  <c r="BP173" i="26464"/>
  <c r="BQ173" i="26464"/>
  <c r="BR173" i="26464"/>
  <c r="BS173" i="26464"/>
  <c r="BT173" i="26464"/>
  <c r="BU173" i="26464"/>
  <c r="BV173" i="26464"/>
  <c r="BW173" i="26464"/>
  <c r="BX173" i="26464"/>
  <c r="BY173" i="26464"/>
  <c r="BZ173" i="26464"/>
  <c r="CA173" i="26464"/>
  <c r="CB173" i="26464"/>
  <c r="CC173" i="26464"/>
  <c r="CD173" i="26464"/>
  <c r="CE173" i="26464"/>
  <c r="CF173" i="26464"/>
  <c r="CG173" i="26464"/>
  <c r="CH173" i="26464"/>
  <c r="CI173" i="26464"/>
  <c r="CJ173" i="26464"/>
  <c r="CK173" i="26464"/>
  <c r="CL173" i="26464"/>
  <c r="CM173" i="26464"/>
  <c r="CN173" i="26464"/>
  <c r="CO173" i="26464"/>
  <c r="CP173" i="26464"/>
  <c r="CQ173" i="26464"/>
  <c r="CR173" i="26464"/>
  <c r="CS173" i="26464"/>
  <c r="CT173" i="26464"/>
  <c r="CU173" i="26464"/>
  <c r="CV173" i="26464"/>
  <c r="CW173" i="26464"/>
  <c r="CX173" i="26464"/>
  <c r="CY173" i="26464"/>
  <c r="CZ173" i="26464"/>
  <c r="DA173" i="26464"/>
  <c r="DB173" i="26464"/>
  <c r="DC173" i="26464"/>
  <c r="DD173" i="26464"/>
  <c r="DE173" i="26464"/>
  <c r="DF173" i="26464"/>
  <c r="DG173" i="26464"/>
  <c r="DH173" i="26464"/>
  <c r="DI173" i="26464"/>
  <c r="DJ173" i="26464"/>
  <c r="DK173" i="26464"/>
  <c r="DL173" i="26464"/>
  <c r="DO173" i="26464"/>
  <c r="DP173" i="26464"/>
  <c r="DQ173" i="26464"/>
  <c r="DR173" i="26464"/>
  <c r="DS173" i="26464"/>
  <c r="DT173" i="26464"/>
  <c r="DU173" i="26464"/>
  <c r="DV173" i="26464"/>
  <c r="DW173" i="26464"/>
  <c r="DX173" i="26464"/>
  <c r="DY173" i="26464"/>
  <c r="DZ173" i="26464"/>
  <c r="EA173" i="26464"/>
  <c r="EB173" i="26464"/>
  <c r="EC173" i="26464"/>
  <c r="ED173" i="26464"/>
  <c r="EE173" i="26464"/>
  <c r="EJ173" i="26464"/>
  <c r="EK173" i="26464"/>
  <c r="EL173" i="26464"/>
  <c r="EM173" i="26464"/>
  <c r="EN173" i="26464"/>
  <c r="EO173" i="26464"/>
  <c r="EP173" i="26464"/>
  <c r="EQ173" i="26464"/>
  <c r="ER173" i="26464"/>
  <c r="ES173" i="26464"/>
  <c r="ET173" i="26464"/>
  <c r="EU173" i="26464"/>
  <c r="EV173" i="26464"/>
  <c r="EW173" i="26464"/>
  <c r="EX173" i="26464"/>
  <c r="EY173" i="26464"/>
  <c r="EZ173" i="26464"/>
  <c r="A174" i="26464"/>
  <c r="B174" i="26464"/>
  <c r="C174" i="26464"/>
  <c r="E174" i="26464"/>
  <c r="F174" i="26464"/>
  <c r="G174" i="26464"/>
  <c r="H174" i="26464"/>
  <c r="I174" i="26464"/>
  <c r="J174" i="26464"/>
  <c r="K174" i="26464"/>
  <c r="L174" i="26464"/>
  <c r="M174" i="26464"/>
  <c r="N174" i="26464"/>
  <c r="O174" i="26464"/>
  <c r="P174" i="26464"/>
  <c r="Q174" i="26464"/>
  <c r="R174" i="26464"/>
  <c r="S174" i="26464"/>
  <c r="T174" i="26464"/>
  <c r="U174" i="26464"/>
  <c r="V174" i="26464"/>
  <c r="W174" i="26464"/>
  <c r="X174" i="26464"/>
  <c r="Y174" i="26464"/>
  <c r="Z174" i="26464"/>
  <c r="AA174" i="26464"/>
  <c r="AB174" i="26464"/>
  <c r="AC174" i="26464"/>
  <c r="AD174" i="26464"/>
  <c r="AE174" i="26464"/>
  <c r="AF174" i="26464"/>
  <c r="AG174" i="26464"/>
  <c r="AH174" i="26464"/>
  <c r="AI174" i="26464"/>
  <c r="AJ174" i="26464"/>
  <c r="AK174" i="26464"/>
  <c r="AL174" i="26464"/>
  <c r="AM174" i="26464"/>
  <c r="AN174" i="26464"/>
  <c r="AO174" i="26464"/>
  <c r="AP174" i="26464"/>
  <c r="AQ174" i="26464"/>
  <c r="AR174" i="26464"/>
  <c r="AS174" i="26464"/>
  <c r="AT174" i="26464"/>
  <c r="AU174" i="26464"/>
  <c r="AV174" i="26464"/>
  <c r="AW174" i="26464"/>
  <c r="AX174" i="26464"/>
  <c r="AY174" i="26464"/>
  <c r="AZ174" i="26464"/>
  <c r="BA174" i="26464"/>
  <c r="BB174" i="26464"/>
  <c r="BC174" i="26464"/>
  <c r="BD174" i="26464"/>
  <c r="BE174" i="26464"/>
  <c r="BF174" i="26464"/>
  <c r="BG174" i="26464"/>
  <c r="BH174" i="26464"/>
  <c r="BI174" i="26464"/>
  <c r="BJ174" i="26464"/>
  <c r="BK174" i="26464"/>
  <c r="BL174" i="26464"/>
  <c r="BM174" i="26464"/>
  <c r="BN174" i="26464"/>
  <c r="BO174" i="26464"/>
  <c r="BP174" i="26464"/>
  <c r="BQ174" i="26464"/>
  <c r="BR174" i="26464"/>
  <c r="BS174" i="26464"/>
  <c r="BT174" i="26464"/>
  <c r="BU174" i="26464"/>
  <c r="BV174" i="26464"/>
  <c r="BW174" i="26464"/>
  <c r="BX174" i="26464"/>
  <c r="BY174" i="26464"/>
  <c r="BZ174" i="26464"/>
  <c r="CA174" i="26464"/>
  <c r="CB174" i="26464"/>
  <c r="CC174" i="26464"/>
  <c r="CD174" i="26464"/>
  <c r="CE174" i="26464"/>
  <c r="CF174" i="26464"/>
  <c r="CG174" i="26464"/>
  <c r="CH174" i="26464"/>
  <c r="CI174" i="26464"/>
  <c r="CJ174" i="26464"/>
  <c r="CK174" i="26464"/>
  <c r="CL174" i="26464"/>
  <c r="CM174" i="26464"/>
  <c r="CN174" i="26464"/>
  <c r="CO174" i="26464"/>
  <c r="CP174" i="26464"/>
  <c r="CQ174" i="26464"/>
  <c r="CR174" i="26464"/>
  <c r="CS174" i="26464"/>
  <c r="CT174" i="26464"/>
  <c r="CU174" i="26464"/>
  <c r="CV174" i="26464"/>
  <c r="CW174" i="26464"/>
  <c r="CX174" i="26464"/>
  <c r="CY174" i="26464"/>
  <c r="CZ174" i="26464"/>
  <c r="DA174" i="26464"/>
  <c r="DB174" i="26464"/>
  <c r="DC174" i="26464"/>
  <c r="DD174" i="26464"/>
  <c r="DE174" i="26464"/>
  <c r="DF174" i="26464"/>
  <c r="DG174" i="26464"/>
  <c r="DH174" i="26464"/>
  <c r="DI174" i="26464"/>
  <c r="DJ174" i="26464"/>
  <c r="DK174" i="26464"/>
  <c r="DL174" i="26464"/>
  <c r="DO174" i="26464"/>
  <c r="DP174" i="26464"/>
  <c r="DQ174" i="26464"/>
  <c r="DR174" i="26464"/>
  <c r="DS174" i="26464"/>
  <c r="DT174" i="26464"/>
  <c r="DU174" i="26464"/>
  <c r="DV174" i="26464"/>
  <c r="DW174" i="26464"/>
  <c r="DX174" i="26464"/>
  <c r="DY174" i="26464"/>
  <c r="DZ174" i="26464"/>
  <c r="EA174" i="26464"/>
  <c r="EB174" i="26464"/>
  <c r="EC174" i="26464"/>
  <c r="ED174" i="26464"/>
  <c r="EE174" i="26464"/>
  <c r="EJ174" i="26464"/>
  <c r="EK174" i="26464"/>
  <c r="EL174" i="26464"/>
  <c r="EM174" i="26464"/>
  <c r="EN174" i="26464"/>
  <c r="EO174" i="26464"/>
  <c r="EP174" i="26464"/>
  <c r="EQ174" i="26464"/>
  <c r="ER174" i="26464"/>
  <c r="ES174" i="26464"/>
  <c r="ET174" i="26464"/>
  <c r="EU174" i="26464"/>
  <c r="EV174" i="26464"/>
  <c r="EW174" i="26464"/>
  <c r="EX174" i="26464"/>
  <c r="EY174" i="26464"/>
  <c r="EZ174" i="26464"/>
  <c r="A175" i="26464"/>
  <c r="B175" i="26464"/>
  <c r="C175" i="26464"/>
  <c r="E175" i="26464"/>
  <c r="F175" i="26464"/>
  <c r="G175" i="26464"/>
  <c r="H175" i="26464"/>
  <c r="I175" i="26464"/>
  <c r="J175" i="26464"/>
  <c r="K175" i="26464"/>
  <c r="L175" i="26464"/>
  <c r="M175" i="26464"/>
  <c r="N175" i="26464"/>
  <c r="O175" i="26464"/>
  <c r="P175" i="26464"/>
  <c r="Q175" i="26464"/>
  <c r="R175" i="26464"/>
  <c r="S175" i="26464"/>
  <c r="T175" i="26464"/>
  <c r="U175" i="26464"/>
  <c r="V175" i="26464"/>
  <c r="W175" i="26464"/>
  <c r="X175" i="26464"/>
  <c r="Y175" i="26464"/>
  <c r="Z175" i="26464"/>
  <c r="AA175" i="26464"/>
  <c r="AB175" i="26464"/>
  <c r="AC175" i="26464"/>
  <c r="AD175" i="26464"/>
  <c r="AE175" i="26464"/>
  <c r="AF175" i="26464"/>
  <c r="AG175" i="26464"/>
  <c r="AH175" i="26464"/>
  <c r="AI175" i="26464"/>
  <c r="AJ175" i="26464"/>
  <c r="AK175" i="26464"/>
  <c r="AL175" i="26464"/>
  <c r="AM175" i="26464"/>
  <c r="AN175" i="26464"/>
  <c r="AO175" i="26464"/>
  <c r="AP175" i="26464"/>
  <c r="AQ175" i="26464"/>
  <c r="AR175" i="26464"/>
  <c r="AS175" i="26464"/>
  <c r="AT175" i="26464"/>
  <c r="AU175" i="26464"/>
  <c r="AV175" i="26464"/>
  <c r="AW175" i="26464"/>
  <c r="AX175" i="26464"/>
  <c r="AY175" i="26464"/>
  <c r="AZ175" i="26464"/>
  <c r="BA175" i="26464"/>
  <c r="BB175" i="26464"/>
  <c r="BC175" i="26464"/>
  <c r="BD175" i="26464"/>
  <c r="BE175" i="26464"/>
  <c r="BF175" i="26464"/>
  <c r="BG175" i="26464"/>
  <c r="BH175" i="26464"/>
  <c r="BI175" i="26464"/>
  <c r="BJ175" i="26464"/>
  <c r="BK175" i="26464"/>
  <c r="BL175" i="26464"/>
  <c r="BM175" i="26464"/>
  <c r="BN175" i="26464"/>
  <c r="BO175" i="26464"/>
  <c r="BP175" i="26464"/>
  <c r="BQ175" i="26464"/>
  <c r="BR175" i="26464"/>
  <c r="BS175" i="26464"/>
  <c r="BT175" i="26464"/>
  <c r="BU175" i="26464"/>
  <c r="BV175" i="26464"/>
  <c r="BW175" i="26464"/>
  <c r="BX175" i="26464"/>
  <c r="BY175" i="26464"/>
  <c r="BZ175" i="26464"/>
  <c r="CA175" i="26464"/>
  <c r="CB175" i="26464"/>
  <c r="CC175" i="26464"/>
  <c r="CD175" i="26464"/>
  <c r="CE175" i="26464"/>
  <c r="CF175" i="26464"/>
  <c r="CG175" i="26464"/>
  <c r="CH175" i="26464"/>
  <c r="CI175" i="26464"/>
  <c r="CJ175" i="26464"/>
  <c r="CK175" i="26464"/>
  <c r="CL175" i="26464"/>
  <c r="CM175" i="26464"/>
  <c r="CN175" i="26464"/>
  <c r="CO175" i="26464"/>
  <c r="CP175" i="26464"/>
  <c r="CQ175" i="26464"/>
  <c r="CR175" i="26464"/>
  <c r="CS175" i="26464"/>
  <c r="CT175" i="26464"/>
  <c r="CU175" i="26464"/>
  <c r="CV175" i="26464"/>
  <c r="CW175" i="26464"/>
  <c r="CX175" i="26464"/>
  <c r="CY175" i="26464"/>
  <c r="CZ175" i="26464"/>
  <c r="DA175" i="26464"/>
  <c r="DB175" i="26464"/>
  <c r="DC175" i="26464"/>
  <c r="DD175" i="26464"/>
  <c r="DE175" i="26464"/>
  <c r="DF175" i="26464"/>
  <c r="DG175" i="26464"/>
  <c r="DH175" i="26464"/>
  <c r="DI175" i="26464"/>
  <c r="DJ175" i="26464"/>
  <c r="DK175" i="26464"/>
  <c r="DL175" i="26464"/>
  <c r="DO175" i="26464"/>
  <c r="DP175" i="26464"/>
  <c r="DQ175" i="26464"/>
  <c r="DR175" i="26464"/>
  <c r="DS175" i="26464"/>
  <c r="DT175" i="26464"/>
  <c r="DU175" i="26464"/>
  <c r="DV175" i="26464"/>
  <c r="DW175" i="26464"/>
  <c r="DX175" i="26464"/>
  <c r="DY175" i="26464"/>
  <c r="DZ175" i="26464"/>
  <c r="EA175" i="26464"/>
  <c r="EB175" i="26464"/>
  <c r="EC175" i="26464"/>
  <c r="ED175" i="26464"/>
  <c r="EE175" i="26464"/>
  <c r="EJ175" i="26464"/>
  <c r="EK175" i="26464"/>
  <c r="EL175" i="26464"/>
  <c r="EM175" i="26464"/>
  <c r="EN175" i="26464"/>
  <c r="EO175" i="26464"/>
  <c r="EP175" i="26464"/>
  <c r="EQ175" i="26464"/>
  <c r="ER175" i="26464"/>
  <c r="ES175" i="26464"/>
  <c r="ET175" i="26464"/>
  <c r="EU175" i="26464"/>
  <c r="EV175" i="26464"/>
  <c r="EW175" i="26464"/>
  <c r="EX175" i="26464"/>
  <c r="EY175" i="26464"/>
  <c r="EZ175" i="26464"/>
  <c r="A176" i="26464"/>
  <c r="B176" i="26464"/>
  <c r="C176" i="26464"/>
  <c r="E176" i="26464"/>
  <c r="F176" i="26464"/>
  <c r="G176" i="26464"/>
  <c r="H176" i="26464"/>
  <c r="I176" i="26464"/>
  <c r="J176" i="26464"/>
  <c r="K176" i="26464"/>
  <c r="L176" i="26464"/>
  <c r="M176" i="26464"/>
  <c r="N176" i="26464"/>
  <c r="O176" i="26464"/>
  <c r="P176" i="26464"/>
  <c r="Q176" i="26464"/>
  <c r="R176" i="26464"/>
  <c r="S176" i="26464"/>
  <c r="T176" i="26464"/>
  <c r="U176" i="26464"/>
  <c r="V176" i="26464"/>
  <c r="W176" i="26464"/>
  <c r="X176" i="26464"/>
  <c r="Y176" i="26464"/>
  <c r="Z176" i="26464"/>
  <c r="AA176" i="26464"/>
  <c r="AB176" i="26464"/>
  <c r="AC176" i="26464"/>
  <c r="AD176" i="26464"/>
  <c r="AE176" i="26464"/>
  <c r="AF176" i="26464"/>
  <c r="AG176" i="26464"/>
  <c r="AH176" i="26464"/>
  <c r="AI176" i="26464"/>
  <c r="AJ176" i="26464"/>
  <c r="AK176" i="26464"/>
  <c r="AL176" i="26464"/>
  <c r="AM176" i="26464"/>
  <c r="AN176" i="26464"/>
  <c r="AO176" i="26464"/>
  <c r="AP176" i="26464"/>
  <c r="AQ176" i="26464"/>
  <c r="AR176" i="26464"/>
  <c r="AS176" i="26464"/>
  <c r="AT176" i="26464"/>
  <c r="AU176" i="26464"/>
  <c r="AV176" i="26464"/>
  <c r="AW176" i="26464"/>
  <c r="AX176" i="26464"/>
  <c r="AY176" i="26464"/>
  <c r="AZ176" i="26464"/>
  <c r="BA176" i="26464"/>
  <c r="BB176" i="26464"/>
  <c r="BC176" i="26464"/>
  <c r="BD176" i="26464"/>
  <c r="BE176" i="26464"/>
  <c r="BF176" i="26464"/>
  <c r="BG176" i="26464"/>
  <c r="BH176" i="26464"/>
  <c r="BI176" i="26464"/>
  <c r="BJ176" i="26464"/>
  <c r="BK176" i="26464"/>
  <c r="BL176" i="26464"/>
  <c r="BM176" i="26464"/>
  <c r="BN176" i="26464"/>
  <c r="BO176" i="26464"/>
  <c r="BP176" i="26464"/>
  <c r="BQ176" i="26464"/>
  <c r="BR176" i="26464"/>
  <c r="BS176" i="26464"/>
  <c r="BT176" i="26464"/>
  <c r="BU176" i="26464"/>
  <c r="BV176" i="26464"/>
  <c r="BW176" i="26464"/>
  <c r="BX176" i="26464"/>
  <c r="BY176" i="26464"/>
  <c r="BZ176" i="26464"/>
  <c r="CA176" i="26464"/>
  <c r="CB176" i="26464"/>
  <c r="CC176" i="26464"/>
  <c r="CD176" i="26464"/>
  <c r="CE176" i="26464"/>
  <c r="CF176" i="26464"/>
  <c r="CG176" i="26464"/>
  <c r="CH176" i="26464"/>
  <c r="CI176" i="26464"/>
  <c r="CJ176" i="26464"/>
  <c r="CK176" i="26464"/>
  <c r="CL176" i="26464"/>
  <c r="CM176" i="26464"/>
  <c r="CN176" i="26464"/>
  <c r="CO176" i="26464"/>
  <c r="CP176" i="26464"/>
  <c r="CQ176" i="26464"/>
  <c r="CR176" i="26464"/>
  <c r="CS176" i="26464"/>
  <c r="CT176" i="26464"/>
  <c r="CU176" i="26464"/>
  <c r="CV176" i="26464"/>
  <c r="CW176" i="26464"/>
  <c r="CX176" i="26464"/>
  <c r="CY176" i="26464"/>
  <c r="CZ176" i="26464"/>
  <c r="DA176" i="26464"/>
  <c r="DB176" i="26464"/>
  <c r="DC176" i="26464"/>
  <c r="DD176" i="26464"/>
  <c r="DE176" i="26464"/>
  <c r="DF176" i="26464"/>
  <c r="DG176" i="26464"/>
  <c r="DH176" i="26464"/>
  <c r="DI176" i="26464"/>
  <c r="DJ176" i="26464"/>
  <c r="DK176" i="26464"/>
  <c r="DL176" i="26464"/>
  <c r="DO176" i="26464"/>
  <c r="DP176" i="26464"/>
  <c r="DQ176" i="26464"/>
  <c r="DR176" i="26464"/>
  <c r="DS176" i="26464"/>
  <c r="DT176" i="26464"/>
  <c r="DU176" i="26464"/>
  <c r="DV176" i="26464"/>
  <c r="DW176" i="26464"/>
  <c r="DX176" i="26464"/>
  <c r="DY176" i="26464"/>
  <c r="DZ176" i="26464"/>
  <c r="EA176" i="26464"/>
  <c r="EB176" i="26464"/>
  <c r="EC176" i="26464"/>
  <c r="ED176" i="26464"/>
  <c r="EE176" i="26464"/>
  <c r="EJ176" i="26464"/>
  <c r="EK176" i="26464"/>
  <c r="EL176" i="26464"/>
  <c r="EM176" i="26464"/>
  <c r="EN176" i="26464"/>
  <c r="EO176" i="26464"/>
  <c r="EP176" i="26464"/>
  <c r="EQ176" i="26464"/>
  <c r="ER176" i="26464"/>
  <c r="ES176" i="26464"/>
  <c r="ET176" i="26464"/>
  <c r="EU176" i="26464"/>
  <c r="EV176" i="26464"/>
  <c r="EW176" i="26464"/>
  <c r="EX176" i="26464"/>
  <c r="EY176" i="26464"/>
  <c r="EZ176" i="26464"/>
  <c r="A177" i="26464"/>
  <c r="B177" i="26464"/>
  <c r="C177" i="26464"/>
  <c r="E177" i="26464"/>
  <c r="F177" i="26464"/>
  <c r="G177" i="26464"/>
  <c r="H177" i="26464"/>
  <c r="I177" i="26464"/>
  <c r="J177" i="26464"/>
  <c r="K177" i="26464"/>
  <c r="L177" i="26464"/>
  <c r="M177" i="26464"/>
  <c r="N177" i="26464"/>
  <c r="O177" i="26464"/>
  <c r="P177" i="26464"/>
  <c r="Q177" i="26464"/>
  <c r="R177" i="26464"/>
  <c r="S177" i="26464"/>
  <c r="T177" i="26464"/>
  <c r="U177" i="26464"/>
  <c r="V177" i="26464"/>
  <c r="W177" i="26464"/>
  <c r="X177" i="26464"/>
  <c r="Y177" i="26464"/>
  <c r="Z177" i="26464"/>
  <c r="AA177" i="26464"/>
  <c r="AB177" i="26464"/>
  <c r="AC177" i="26464"/>
  <c r="AD177" i="26464"/>
  <c r="AE177" i="26464"/>
  <c r="AF177" i="26464"/>
  <c r="AG177" i="26464"/>
  <c r="AH177" i="26464"/>
  <c r="AI177" i="26464"/>
  <c r="AJ177" i="26464"/>
  <c r="AK177" i="26464"/>
  <c r="AL177" i="26464"/>
  <c r="AM177" i="26464"/>
  <c r="AN177" i="26464"/>
  <c r="AO177" i="26464"/>
  <c r="AP177" i="26464"/>
  <c r="AQ177" i="26464"/>
  <c r="AR177" i="26464"/>
  <c r="AS177" i="26464"/>
  <c r="AT177" i="26464"/>
  <c r="AU177" i="26464"/>
  <c r="AV177" i="26464"/>
  <c r="AW177" i="26464"/>
  <c r="AX177" i="26464"/>
  <c r="AY177" i="26464"/>
  <c r="AZ177" i="26464"/>
  <c r="BA177" i="26464"/>
  <c r="BB177" i="26464"/>
  <c r="BC177" i="26464"/>
  <c r="BD177" i="26464"/>
  <c r="BE177" i="26464"/>
  <c r="BF177" i="26464"/>
  <c r="BG177" i="26464"/>
  <c r="BH177" i="26464"/>
  <c r="BI177" i="26464"/>
  <c r="BJ177" i="26464"/>
  <c r="BK177" i="26464"/>
  <c r="BL177" i="26464"/>
  <c r="BM177" i="26464"/>
  <c r="BN177" i="26464"/>
  <c r="BO177" i="26464"/>
  <c r="BP177" i="26464"/>
  <c r="BQ177" i="26464"/>
  <c r="BR177" i="26464"/>
  <c r="BS177" i="26464"/>
  <c r="BT177" i="26464"/>
  <c r="BU177" i="26464"/>
  <c r="BV177" i="26464"/>
  <c r="BW177" i="26464"/>
  <c r="BX177" i="26464"/>
  <c r="BY177" i="26464"/>
  <c r="BZ177" i="26464"/>
  <c r="CA177" i="26464"/>
  <c r="CB177" i="26464"/>
  <c r="CC177" i="26464"/>
  <c r="CD177" i="26464"/>
  <c r="CE177" i="26464"/>
  <c r="CF177" i="26464"/>
  <c r="CG177" i="26464"/>
  <c r="CH177" i="26464"/>
  <c r="CI177" i="26464"/>
  <c r="CJ177" i="26464"/>
  <c r="CK177" i="26464"/>
  <c r="CL177" i="26464"/>
  <c r="CM177" i="26464"/>
  <c r="CN177" i="26464"/>
  <c r="CO177" i="26464"/>
  <c r="CP177" i="26464"/>
  <c r="CQ177" i="26464"/>
  <c r="CR177" i="26464"/>
  <c r="CS177" i="26464"/>
  <c r="CT177" i="26464"/>
  <c r="CU177" i="26464"/>
  <c r="CV177" i="26464"/>
  <c r="CW177" i="26464"/>
  <c r="CX177" i="26464"/>
  <c r="CY177" i="26464"/>
  <c r="CZ177" i="26464"/>
  <c r="DA177" i="26464"/>
  <c r="DB177" i="26464"/>
  <c r="DC177" i="26464"/>
  <c r="DD177" i="26464"/>
  <c r="DE177" i="26464"/>
  <c r="DF177" i="26464"/>
  <c r="DG177" i="26464"/>
  <c r="DH177" i="26464"/>
  <c r="DI177" i="26464"/>
  <c r="DJ177" i="26464"/>
  <c r="DK177" i="26464"/>
  <c r="DL177" i="26464"/>
  <c r="DO177" i="26464"/>
  <c r="DP177" i="26464"/>
  <c r="DQ177" i="26464"/>
  <c r="DR177" i="26464"/>
  <c r="DS177" i="26464"/>
  <c r="DT177" i="26464"/>
  <c r="DU177" i="26464"/>
  <c r="DV177" i="26464"/>
  <c r="DW177" i="26464"/>
  <c r="DX177" i="26464"/>
  <c r="DY177" i="26464"/>
  <c r="DZ177" i="26464"/>
  <c r="EA177" i="26464"/>
  <c r="EB177" i="26464"/>
  <c r="EC177" i="26464"/>
  <c r="ED177" i="26464"/>
  <c r="EE177" i="26464"/>
  <c r="EJ177" i="26464"/>
  <c r="EK177" i="26464"/>
  <c r="EL177" i="26464"/>
  <c r="EM177" i="26464"/>
  <c r="EN177" i="26464"/>
  <c r="EO177" i="26464"/>
  <c r="EP177" i="26464"/>
  <c r="EQ177" i="26464"/>
  <c r="ER177" i="26464"/>
  <c r="ES177" i="26464"/>
  <c r="ET177" i="26464"/>
  <c r="EU177" i="26464"/>
  <c r="EV177" i="26464"/>
  <c r="EW177" i="26464"/>
  <c r="EX177" i="26464"/>
  <c r="EY177" i="26464"/>
  <c r="EZ177" i="26464"/>
  <c r="A178" i="26464"/>
  <c r="B178" i="26464"/>
  <c r="C178" i="26464"/>
  <c r="E178" i="26464"/>
  <c r="F178" i="26464"/>
  <c r="G178" i="26464"/>
  <c r="H178" i="26464"/>
  <c r="I178" i="26464"/>
  <c r="J178" i="26464"/>
  <c r="K178" i="26464"/>
  <c r="L178" i="26464"/>
  <c r="M178" i="26464"/>
  <c r="N178" i="26464"/>
  <c r="O178" i="26464"/>
  <c r="P178" i="26464"/>
  <c r="Q178" i="26464"/>
  <c r="R178" i="26464"/>
  <c r="S178" i="26464"/>
  <c r="T178" i="26464"/>
  <c r="U178" i="26464"/>
  <c r="V178" i="26464"/>
  <c r="W178" i="26464"/>
  <c r="X178" i="26464"/>
  <c r="Y178" i="26464"/>
  <c r="Z178" i="26464"/>
  <c r="AA178" i="26464"/>
  <c r="AB178" i="26464"/>
  <c r="AC178" i="26464"/>
  <c r="AD178" i="26464"/>
  <c r="AE178" i="26464"/>
  <c r="AF178" i="26464"/>
  <c r="AG178" i="26464"/>
  <c r="AH178" i="26464"/>
  <c r="AI178" i="26464"/>
  <c r="AJ178" i="26464"/>
  <c r="AK178" i="26464"/>
  <c r="AL178" i="26464"/>
  <c r="AM178" i="26464"/>
  <c r="AN178" i="26464"/>
  <c r="AO178" i="26464"/>
  <c r="AP178" i="26464"/>
  <c r="AQ178" i="26464"/>
  <c r="AR178" i="26464"/>
  <c r="AS178" i="26464"/>
  <c r="AT178" i="26464"/>
  <c r="AU178" i="26464"/>
  <c r="AV178" i="26464"/>
  <c r="AW178" i="26464"/>
  <c r="AX178" i="26464"/>
  <c r="AY178" i="26464"/>
  <c r="AZ178" i="26464"/>
  <c r="BA178" i="26464"/>
  <c r="BB178" i="26464"/>
  <c r="BC178" i="26464"/>
  <c r="BD178" i="26464"/>
  <c r="BE178" i="26464"/>
  <c r="BF178" i="26464"/>
  <c r="BG178" i="26464"/>
  <c r="BH178" i="26464"/>
  <c r="BI178" i="26464"/>
  <c r="BJ178" i="26464"/>
  <c r="BK178" i="26464"/>
  <c r="BL178" i="26464"/>
  <c r="BM178" i="26464"/>
  <c r="BN178" i="26464"/>
  <c r="BO178" i="26464"/>
  <c r="BP178" i="26464"/>
  <c r="BQ178" i="26464"/>
  <c r="BR178" i="26464"/>
  <c r="BS178" i="26464"/>
  <c r="BT178" i="26464"/>
  <c r="BU178" i="26464"/>
  <c r="BV178" i="26464"/>
  <c r="BW178" i="26464"/>
  <c r="BX178" i="26464"/>
  <c r="BY178" i="26464"/>
  <c r="BZ178" i="26464"/>
  <c r="CA178" i="26464"/>
  <c r="CB178" i="26464"/>
  <c r="CC178" i="26464"/>
  <c r="CD178" i="26464"/>
  <c r="CE178" i="26464"/>
  <c r="CF178" i="26464"/>
  <c r="CG178" i="26464"/>
  <c r="CH178" i="26464"/>
  <c r="CI178" i="26464"/>
  <c r="CJ178" i="26464"/>
  <c r="CK178" i="26464"/>
  <c r="CL178" i="26464"/>
  <c r="CM178" i="26464"/>
  <c r="CN178" i="26464"/>
  <c r="CO178" i="26464"/>
  <c r="CP178" i="26464"/>
  <c r="CQ178" i="26464"/>
  <c r="CR178" i="26464"/>
  <c r="CS178" i="26464"/>
  <c r="CT178" i="26464"/>
  <c r="CU178" i="26464"/>
  <c r="CV178" i="26464"/>
  <c r="CW178" i="26464"/>
  <c r="CX178" i="26464"/>
  <c r="CY178" i="26464"/>
  <c r="CZ178" i="26464"/>
  <c r="DA178" i="26464"/>
  <c r="DB178" i="26464"/>
  <c r="DC178" i="26464"/>
  <c r="DD178" i="26464"/>
  <c r="DE178" i="26464"/>
  <c r="DF178" i="26464"/>
  <c r="DG178" i="26464"/>
  <c r="DH178" i="26464"/>
  <c r="DI178" i="26464"/>
  <c r="DJ178" i="26464"/>
  <c r="DK178" i="26464"/>
  <c r="DL178" i="26464"/>
  <c r="DO178" i="26464"/>
  <c r="DP178" i="26464"/>
  <c r="DQ178" i="26464"/>
  <c r="DR178" i="26464"/>
  <c r="DS178" i="26464"/>
  <c r="DT178" i="26464"/>
  <c r="DU178" i="26464"/>
  <c r="DV178" i="26464"/>
  <c r="DW178" i="26464"/>
  <c r="DX178" i="26464"/>
  <c r="DY178" i="26464"/>
  <c r="DZ178" i="26464"/>
  <c r="EA178" i="26464"/>
  <c r="EB178" i="26464"/>
  <c r="EC178" i="26464"/>
  <c r="ED178" i="26464"/>
  <c r="EE178" i="26464"/>
  <c r="EJ178" i="26464"/>
  <c r="EK178" i="26464"/>
  <c r="EL178" i="26464"/>
  <c r="EM178" i="26464"/>
  <c r="EN178" i="26464"/>
  <c r="EO178" i="26464"/>
  <c r="EP178" i="26464"/>
  <c r="EQ178" i="26464"/>
  <c r="ER178" i="26464"/>
  <c r="ES178" i="26464"/>
  <c r="ET178" i="26464"/>
  <c r="EU178" i="26464"/>
  <c r="EV178" i="26464"/>
  <c r="EW178" i="26464"/>
  <c r="EX178" i="26464"/>
  <c r="EY178" i="26464"/>
  <c r="EZ178" i="26464"/>
  <c r="A179" i="26464"/>
  <c r="B179" i="26464"/>
  <c r="C179" i="26464"/>
  <c r="E179" i="26464"/>
  <c r="F179" i="26464"/>
  <c r="G179" i="26464"/>
  <c r="H179" i="26464"/>
  <c r="I179" i="26464"/>
  <c r="J179" i="26464"/>
  <c r="K179" i="26464"/>
  <c r="L179" i="26464"/>
  <c r="M179" i="26464"/>
  <c r="N179" i="26464"/>
  <c r="O179" i="26464"/>
  <c r="P179" i="26464"/>
  <c r="Q179" i="26464"/>
  <c r="R179" i="26464"/>
  <c r="S179" i="26464"/>
  <c r="T179" i="26464"/>
  <c r="U179" i="26464"/>
  <c r="V179" i="26464"/>
  <c r="W179" i="26464"/>
  <c r="X179" i="26464"/>
  <c r="Y179" i="26464"/>
  <c r="Z179" i="26464"/>
  <c r="AA179" i="26464"/>
  <c r="AB179" i="26464"/>
  <c r="AC179" i="26464"/>
  <c r="AD179" i="26464"/>
  <c r="AE179" i="26464"/>
  <c r="AF179" i="26464"/>
  <c r="AG179" i="26464"/>
  <c r="AH179" i="26464"/>
  <c r="AI179" i="26464"/>
  <c r="AJ179" i="26464"/>
  <c r="AK179" i="26464"/>
  <c r="AL179" i="26464"/>
  <c r="AM179" i="26464"/>
  <c r="AN179" i="26464"/>
  <c r="AO179" i="26464"/>
  <c r="AP179" i="26464"/>
  <c r="AQ179" i="26464"/>
  <c r="AR179" i="26464"/>
  <c r="AS179" i="26464"/>
  <c r="AT179" i="26464"/>
  <c r="AU179" i="26464"/>
  <c r="AV179" i="26464"/>
  <c r="AW179" i="26464"/>
  <c r="AX179" i="26464"/>
  <c r="AY179" i="26464"/>
  <c r="AZ179" i="26464"/>
  <c r="BA179" i="26464"/>
  <c r="BB179" i="26464"/>
  <c r="BC179" i="26464"/>
  <c r="BD179" i="26464"/>
  <c r="BE179" i="26464"/>
  <c r="BF179" i="26464"/>
  <c r="BG179" i="26464"/>
  <c r="BH179" i="26464"/>
  <c r="BI179" i="26464"/>
  <c r="BJ179" i="26464"/>
  <c r="BK179" i="26464"/>
  <c r="BL179" i="26464"/>
  <c r="BM179" i="26464"/>
  <c r="BN179" i="26464"/>
  <c r="BO179" i="26464"/>
  <c r="BP179" i="26464"/>
  <c r="BQ179" i="26464"/>
  <c r="BR179" i="26464"/>
  <c r="BS179" i="26464"/>
  <c r="BT179" i="26464"/>
  <c r="BU179" i="26464"/>
  <c r="BV179" i="26464"/>
  <c r="BW179" i="26464"/>
  <c r="BX179" i="26464"/>
  <c r="BY179" i="26464"/>
  <c r="BZ179" i="26464"/>
  <c r="CA179" i="26464"/>
  <c r="CB179" i="26464"/>
  <c r="CC179" i="26464"/>
  <c r="CD179" i="26464"/>
  <c r="CE179" i="26464"/>
  <c r="CF179" i="26464"/>
  <c r="CG179" i="26464"/>
  <c r="CH179" i="26464"/>
  <c r="CI179" i="26464"/>
  <c r="CJ179" i="26464"/>
  <c r="CK179" i="26464"/>
  <c r="CL179" i="26464"/>
  <c r="CM179" i="26464"/>
  <c r="CN179" i="26464"/>
  <c r="CO179" i="26464"/>
  <c r="CP179" i="26464"/>
  <c r="CQ179" i="26464"/>
  <c r="CR179" i="26464"/>
  <c r="CS179" i="26464"/>
  <c r="CT179" i="26464"/>
  <c r="CU179" i="26464"/>
  <c r="CV179" i="26464"/>
  <c r="CW179" i="26464"/>
  <c r="CX179" i="26464"/>
  <c r="CY179" i="26464"/>
  <c r="CZ179" i="26464"/>
  <c r="DA179" i="26464"/>
  <c r="DB179" i="26464"/>
  <c r="DC179" i="26464"/>
  <c r="DD179" i="26464"/>
  <c r="DE179" i="26464"/>
  <c r="DF179" i="26464"/>
  <c r="DG179" i="26464"/>
  <c r="DH179" i="26464"/>
  <c r="DI179" i="26464"/>
  <c r="DJ179" i="26464"/>
  <c r="DK179" i="26464"/>
  <c r="DL179" i="26464"/>
  <c r="DO179" i="26464"/>
  <c r="DP179" i="26464"/>
  <c r="DQ179" i="26464"/>
  <c r="DR179" i="26464"/>
  <c r="DS179" i="26464"/>
  <c r="DT179" i="26464"/>
  <c r="DU179" i="26464"/>
  <c r="DV179" i="26464"/>
  <c r="DW179" i="26464"/>
  <c r="DX179" i="26464"/>
  <c r="DY179" i="26464"/>
  <c r="DZ179" i="26464"/>
  <c r="EA179" i="26464"/>
  <c r="EB179" i="26464"/>
  <c r="EC179" i="26464"/>
  <c r="ED179" i="26464"/>
  <c r="EE179" i="26464"/>
  <c r="EJ179" i="26464"/>
  <c r="EK179" i="26464"/>
  <c r="EL179" i="26464"/>
  <c r="EM179" i="26464"/>
  <c r="EN179" i="26464"/>
  <c r="EO179" i="26464"/>
  <c r="EP179" i="26464"/>
  <c r="EQ179" i="26464"/>
  <c r="ER179" i="26464"/>
  <c r="ES179" i="26464"/>
  <c r="ET179" i="26464"/>
  <c r="EU179" i="26464"/>
  <c r="EV179" i="26464"/>
  <c r="EW179" i="26464"/>
  <c r="EX179" i="26464"/>
  <c r="EY179" i="26464"/>
  <c r="EZ179" i="26464"/>
  <c r="A180" i="26464"/>
  <c r="B180" i="26464"/>
  <c r="C180" i="26464"/>
  <c r="E180" i="26464"/>
  <c r="F180" i="26464"/>
  <c r="G180" i="26464"/>
  <c r="H180" i="26464"/>
  <c r="I180" i="26464"/>
  <c r="J180" i="26464"/>
  <c r="K180" i="26464"/>
  <c r="L180" i="26464"/>
  <c r="M180" i="26464"/>
  <c r="N180" i="26464"/>
  <c r="O180" i="26464"/>
  <c r="P180" i="26464"/>
  <c r="Q180" i="26464"/>
  <c r="R180" i="26464"/>
  <c r="S180" i="26464"/>
  <c r="T180" i="26464"/>
  <c r="U180" i="26464"/>
  <c r="V180" i="26464"/>
  <c r="W180" i="26464"/>
  <c r="X180" i="26464"/>
  <c r="Y180" i="26464"/>
  <c r="Z180" i="26464"/>
  <c r="AA180" i="26464"/>
  <c r="AB180" i="26464"/>
  <c r="AC180" i="26464"/>
  <c r="AD180" i="26464"/>
  <c r="AE180" i="26464"/>
  <c r="AF180" i="26464"/>
  <c r="AG180" i="26464"/>
  <c r="AH180" i="26464"/>
  <c r="AI180" i="26464"/>
  <c r="AJ180" i="26464"/>
  <c r="AK180" i="26464"/>
  <c r="AL180" i="26464"/>
  <c r="AM180" i="26464"/>
  <c r="AN180" i="26464"/>
  <c r="AO180" i="26464"/>
  <c r="AP180" i="26464"/>
  <c r="AQ180" i="26464"/>
  <c r="AR180" i="26464"/>
  <c r="AS180" i="26464"/>
  <c r="AT180" i="26464"/>
  <c r="AU180" i="26464"/>
  <c r="AV180" i="26464"/>
  <c r="AW180" i="26464"/>
  <c r="AX180" i="26464"/>
  <c r="AY180" i="26464"/>
  <c r="AZ180" i="26464"/>
  <c r="BA180" i="26464"/>
  <c r="BB180" i="26464"/>
  <c r="BC180" i="26464"/>
  <c r="BD180" i="26464"/>
  <c r="BE180" i="26464"/>
  <c r="BF180" i="26464"/>
  <c r="BG180" i="26464"/>
  <c r="BH180" i="26464"/>
  <c r="BI180" i="26464"/>
  <c r="BJ180" i="26464"/>
  <c r="BK180" i="26464"/>
  <c r="BL180" i="26464"/>
  <c r="BM180" i="26464"/>
  <c r="BN180" i="26464"/>
  <c r="BO180" i="26464"/>
  <c r="BP180" i="26464"/>
  <c r="BQ180" i="26464"/>
  <c r="BR180" i="26464"/>
  <c r="BS180" i="26464"/>
  <c r="BT180" i="26464"/>
  <c r="BU180" i="26464"/>
  <c r="BV180" i="26464"/>
  <c r="BW180" i="26464"/>
  <c r="BX180" i="26464"/>
  <c r="BY180" i="26464"/>
  <c r="BZ180" i="26464"/>
  <c r="CA180" i="26464"/>
  <c r="CB180" i="26464"/>
  <c r="CC180" i="26464"/>
  <c r="CD180" i="26464"/>
  <c r="CE180" i="26464"/>
  <c r="CF180" i="26464"/>
  <c r="CG180" i="26464"/>
  <c r="CH180" i="26464"/>
  <c r="CI180" i="26464"/>
  <c r="CJ180" i="26464"/>
  <c r="CK180" i="26464"/>
  <c r="CL180" i="26464"/>
  <c r="CM180" i="26464"/>
  <c r="CN180" i="26464"/>
  <c r="CO180" i="26464"/>
  <c r="CP180" i="26464"/>
  <c r="CQ180" i="26464"/>
  <c r="CR180" i="26464"/>
  <c r="CS180" i="26464"/>
  <c r="CT180" i="26464"/>
  <c r="CU180" i="26464"/>
  <c r="CV180" i="26464"/>
  <c r="CW180" i="26464"/>
  <c r="CX180" i="26464"/>
  <c r="CY180" i="26464"/>
  <c r="CZ180" i="26464"/>
  <c r="DA180" i="26464"/>
  <c r="DB180" i="26464"/>
  <c r="DC180" i="26464"/>
  <c r="DD180" i="26464"/>
  <c r="DE180" i="26464"/>
  <c r="DF180" i="26464"/>
  <c r="DG180" i="26464"/>
  <c r="DH180" i="26464"/>
  <c r="DI180" i="26464"/>
  <c r="DJ180" i="26464"/>
  <c r="DK180" i="26464"/>
  <c r="DL180" i="26464"/>
  <c r="DO180" i="26464"/>
  <c r="DP180" i="26464"/>
  <c r="DQ180" i="26464"/>
  <c r="DR180" i="26464"/>
  <c r="DS180" i="26464"/>
  <c r="DT180" i="26464"/>
  <c r="DU180" i="26464"/>
  <c r="DV180" i="26464"/>
  <c r="DW180" i="26464"/>
  <c r="DX180" i="26464"/>
  <c r="DY180" i="26464"/>
  <c r="DZ180" i="26464"/>
  <c r="EA180" i="26464"/>
  <c r="EB180" i="26464"/>
  <c r="EC180" i="26464"/>
  <c r="ED180" i="26464"/>
  <c r="EE180" i="26464"/>
  <c r="EJ180" i="26464"/>
  <c r="EK180" i="26464"/>
  <c r="EL180" i="26464"/>
  <c r="EM180" i="26464"/>
  <c r="EN180" i="26464"/>
  <c r="EO180" i="26464"/>
  <c r="EP180" i="26464"/>
  <c r="EQ180" i="26464"/>
  <c r="ER180" i="26464"/>
  <c r="ES180" i="26464"/>
  <c r="ET180" i="26464"/>
  <c r="EU180" i="26464"/>
  <c r="EV180" i="26464"/>
  <c r="EW180" i="26464"/>
  <c r="EX180" i="26464"/>
  <c r="EY180" i="26464"/>
  <c r="EZ180" i="26464"/>
  <c r="A181" i="26464"/>
  <c r="B181" i="26464"/>
  <c r="C181" i="26464"/>
  <c r="E181" i="26464"/>
  <c r="F181" i="26464"/>
  <c r="G181" i="26464"/>
  <c r="H181" i="26464"/>
  <c r="I181" i="26464"/>
  <c r="J181" i="26464"/>
  <c r="K181" i="26464"/>
  <c r="L181" i="26464"/>
  <c r="M181" i="26464"/>
  <c r="N181" i="26464"/>
  <c r="O181" i="26464"/>
  <c r="P181" i="26464"/>
  <c r="Q181" i="26464"/>
  <c r="R181" i="26464"/>
  <c r="S181" i="26464"/>
  <c r="T181" i="26464"/>
  <c r="U181" i="26464"/>
  <c r="V181" i="26464"/>
  <c r="W181" i="26464"/>
  <c r="X181" i="26464"/>
  <c r="Y181" i="26464"/>
  <c r="Z181" i="26464"/>
  <c r="AA181" i="26464"/>
  <c r="AB181" i="26464"/>
  <c r="AC181" i="26464"/>
  <c r="AD181" i="26464"/>
  <c r="AE181" i="26464"/>
  <c r="AF181" i="26464"/>
  <c r="AG181" i="26464"/>
  <c r="AH181" i="26464"/>
  <c r="AI181" i="26464"/>
  <c r="AJ181" i="26464"/>
  <c r="AK181" i="26464"/>
  <c r="AL181" i="26464"/>
  <c r="AM181" i="26464"/>
  <c r="AN181" i="26464"/>
  <c r="AO181" i="26464"/>
  <c r="AP181" i="26464"/>
  <c r="AQ181" i="26464"/>
  <c r="AR181" i="26464"/>
  <c r="AS181" i="26464"/>
  <c r="AT181" i="26464"/>
  <c r="AU181" i="26464"/>
  <c r="AV181" i="26464"/>
  <c r="AW181" i="26464"/>
  <c r="AX181" i="26464"/>
  <c r="AY181" i="26464"/>
  <c r="AZ181" i="26464"/>
  <c r="BA181" i="26464"/>
  <c r="BB181" i="26464"/>
  <c r="BC181" i="26464"/>
  <c r="BD181" i="26464"/>
  <c r="BE181" i="26464"/>
  <c r="BF181" i="26464"/>
  <c r="BG181" i="26464"/>
  <c r="BH181" i="26464"/>
  <c r="BI181" i="26464"/>
  <c r="BJ181" i="26464"/>
  <c r="BK181" i="26464"/>
  <c r="BL181" i="26464"/>
  <c r="BM181" i="26464"/>
  <c r="BN181" i="26464"/>
  <c r="BO181" i="26464"/>
  <c r="BP181" i="26464"/>
  <c r="BQ181" i="26464"/>
  <c r="BR181" i="26464"/>
  <c r="BS181" i="26464"/>
  <c r="BT181" i="26464"/>
  <c r="BU181" i="26464"/>
  <c r="BV181" i="26464"/>
  <c r="BW181" i="26464"/>
  <c r="BX181" i="26464"/>
  <c r="BY181" i="26464"/>
  <c r="BZ181" i="26464"/>
  <c r="CA181" i="26464"/>
  <c r="CB181" i="26464"/>
  <c r="CC181" i="26464"/>
  <c r="CD181" i="26464"/>
  <c r="CE181" i="26464"/>
  <c r="CF181" i="26464"/>
  <c r="CG181" i="26464"/>
  <c r="CH181" i="26464"/>
  <c r="CI181" i="26464"/>
  <c r="CJ181" i="26464"/>
  <c r="CK181" i="26464"/>
  <c r="CL181" i="26464"/>
  <c r="CM181" i="26464"/>
  <c r="CN181" i="26464"/>
  <c r="CO181" i="26464"/>
  <c r="CP181" i="26464"/>
  <c r="CQ181" i="26464"/>
  <c r="CR181" i="26464"/>
  <c r="CS181" i="26464"/>
  <c r="CT181" i="26464"/>
  <c r="CU181" i="26464"/>
  <c r="CV181" i="26464"/>
  <c r="CW181" i="26464"/>
  <c r="CX181" i="26464"/>
  <c r="CY181" i="26464"/>
  <c r="CZ181" i="26464"/>
  <c r="DA181" i="26464"/>
  <c r="DB181" i="26464"/>
  <c r="DC181" i="26464"/>
  <c r="DD181" i="26464"/>
  <c r="DE181" i="26464"/>
  <c r="DF181" i="26464"/>
  <c r="DG181" i="26464"/>
  <c r="DH181" i="26464"/>
  <c r="DI181" i="26464"/>
  <c r="DJ181" i="26464"/>
  <c r="DK181" i="26464"/>
  <c r="DL181" i="26464"/>
  <c r="DO181" i="26464"/>
  <c r="DP181" i="26464"/>
  <c r="DQ181" i="26464"/>
  <c r="DR181" i="26464"/>
  <c r="DS181" i="26464"/>
  <c r="DT181" i="26464"/>
  <c r="DU181" i="26464"/>
  <c r="DV181" i="26464"/>
  <c r="DW181" i="26464"/>
  <c r="DX181" i="26464"/>
  <c r="DY181" i="26464"/>
  <c r="DZ181" i="26464"/>
  <c r="EA181" i="26464"/>
  <c r="EB181" i="26464"/>
  <c r="EC181" i="26464"/>
  <c r="ED181" i="26464"/>
  <c r="EE181" i="26464"/>
  <c r="EJ181" i="26464"/>
  <c r="EK181" i="26464"/>
  <c r="EL181" i="26464"/>
  <c r="EM181" i="26464"/>
  <c r="EN181" i="26464"/>
  <c r="EO181" i="26464"/>
  <c r="EP181" i="26464"/>
  <c r="EQ181" i="26464"/>
  <c r="ER181" i="26464"/>
  <c r="ES181" i="26464"/>
  <c r="ET181" i="26464"/>
  <c r="EU181" i="26464"/>
  <c r="EV181" i="26464"/>
  <c r="EW181" i="26464"/>
  <c r="EX181" i="26464"/>
  <c r="EY181" i="26464"/>
  <c r="EZ181" i="26464"/>
  <c r="A182" i="26464"/>
  <c r="B182" i="26464"/>
  <c r="C182" i="26464"/>
  <c r="E182" i="26464"/>
  <c r="F182" i="26464"/>
  <c r="G182" i="26464"/>
  <c r="H182" i="26464"/>
  <c r="I182" i="26464"/>
  <c r="J182" i="26464"/>
  <c r="K182" i="26464"/>
  <c r="L182" i="26464"/>
  <c r="M182" i="26464"/>
  <c r="N182" i="26464"/>
  <c r="O182" i="26464"/>
  <c r="P182" i="26464"/>
  <c r="Q182" i="26464"/>
  <c r="R182" i="26464"/>
  <c r="S182" i="26464"/>
  <c r="T182" i="26464"/>
  <c r="U182" i="26464"/>
  <c r="V182" i="26464"/>
  <c r="W182" i="26464"/>
  <c r="X182" i="26464"/>
  <c r="Y182" i="26464"/>
  <c r="Z182" i="26464"/>
  <c r="AA182" i="26464"/>
  <c r="AB182" i="26464"/>
  <c r="AC182" i="26464"/>
  <c r="AD182" i="26464"/>
  <c r="AE182" i="26464"/>
  <c r="AF182" i="26464"/>
  <c r="AG182" i="26464"/>
  <c r="AH182" i="26464"/>
  <c r="AI182" i="26464"/>
  <c r="AJ182" i="26464"/>
  <c r="AK182" i="26464"/>
  <c r="AL182" i="26464"/>
  <c r="AM182" i="26464"/>
  <c r="AN182" i="26464"/>
  <c r="AO182" i="26464"/>
  <c r="AP182" i="26464"/>
  <c r="AQ182" i="26464"/>
  <c r="AR182" i="26464"/>
  <c r="AS182" i="26464"/>
  <c r="AT182" i="26464"/>
  <c r="AU182" i="26464"/>
  <c r="AV182" i="26464"/>
  <c r="AW182" i="26464"/>
  <c r="AX182" i="26464"/>
  <c r="AY182" i="26464"/>
  <c r="AZ182" i="26464"/>
  <c r="BA182" i="26464"/>
  <c r="BB182" i="26464"/>
  <c r="BC182" i="26464"/>
  <c r="BD182" i="26464"/>
  <c r="BE182" i="26464"/>
  <c r="BF182" i="26464"/>
  <c r="BG182" i="26464"/>
  <c r="BH182" i="26464"/>
  <c r="BI182" i="26464"/>
  <c r="BJ182" i="26464"/>
  <c r="BK182" i="26464"/>
  <c r="BL182" i="26464"/>
  <c r="BM182" i="26464"/>
  <c r="BN182" i="26464"/>
  <c r="BO182" i="26464"/>
  <c r="BP182" i="26464"/>
  <c r="BQ182" i="26464"/>
  <c r="BR182" i="26464"/>
  <c r="BS182" i="26464"/>
  <c r="BT182" i="26464"/>
  <c r="BU182" i="26464"/>
  <c r="BV182" i="26464"/>
  <c r="BW182" i="26464"/>
  <c r="BX182" i="26464"/>
  <c r="BY182" i="26464"/>
  <c r="BZ182" i="26464"/>
  <c r="CA182" i="26464"/>
  <c r="CB182" i="26464"/>
  <c r="CC182" i="26464"/>
  <c r="CD182" i="26464"/>
  <c r="CE182" i="26464"/>
  <c r="CF182" i="26464"/>
  <c r="CG182" i="26464"/>
  <c r="CH182" i="26464"/>
  <c r="CI182" i="26464"/>
  <c r="CJ182" i="26464"/>
  <c r="CK182" i="26464"/>
  <c r="CL182" i="26464"/>
  <c r="CM182" i="26464"/>
  <c r="CN182" i="26464"/>
  <c r="CO182" i="26464"/>
  <c r="CP182" i="26464"/>
  <c r="CQ182" i="26464"/>
  <c r="CR182" i="26464"/>
  <c r="CS182" i="26464"/>
  <c r="CT182" i="26464"/>
  <c r="CU182" i="26464"/>
  <c r="CV182" i="26464"/>
  <c r="CW182" i="26464"/>
  <c r="CX182" i="26464"/>
  <c r="CY182" i="26464"/>
  <c r="CZ182" i="26464"/>
  <c r="DA182" i="26464"/>
  <c r="DB182" i="26464"/>
  <c r="DC182" i="26464"/>
  <c r="DD182" i="26464"/>
  <c r="DE182" i="26464"/>
  <c r="DF182" i="26464"/>
  <c r="DG182" i="26464"/>
  <c r="DH182" i="26464"/>
  <c r="DI182" i="26464"/>
  <c r="DJ182" i="26464"/>
  <c r="DK182" i="26464"/>
  <c r="DL182" i="26464"/>
  <c r="DO182" i="26464"/>
  <c r="DP182" i="26464"/>
  <c r="DQ182" i="26464"/>
  <c r="DR182" i="26464"/>
  <c r="DS182" i="26464"/>
  <c r="DT182" i="26464"/>
  <c r="DU182" i="26464"/>
  <c r="DV182" i="26464"/>
  <c r="DW182" i="26464"/>
  <c r="DX182" i="26464"/>
  <c r="DY182" i="26464"/>
  <c r="DZ182" i="26464"/>
  <c r="EA182" i="26464"/>
  <c r="EB182" i="26464"/>
  <c r="EC182" i="26464"/>
  <c r="ED182" i="26464"/>
  <c r="EE182" i="26464"/>
  <c r="EJ182" i="26464"/>
  <c r="EK182" i="26464"/>
  <c r="EL182" i="26464"/>
  <c r="EM182" i="26464"/>
  <c r="EN182" i="26464"/>
  <c r="EO182" i="26464"/>
  <c r="EP182" i="26464"/>
  <c r="EQ182" i="26464"/>
  <c r="ER182" i="26464"/>
  <c r="ES182" i="26464"/>
  <c r="ET182" i="26464"/>
  <c r="EU182" i="26464"/>
  <c r="EV182" i="26464"/>
  <c r="EW182" i="26464"/>
  <c r="EX182" i="26464"/>
  <c r="EY182" i="26464"/>
  <c r="EZ182" i="26464"/>
  <c r="A183" i="26464"/>
  <c r="B183" i="26464"/>
  <c r="C183" i="26464"/>
  <c r="E183" i="26464"/>
  <c r="F183" i="26464"/>
  <c r="G183" i="26464"/>
  <c r="H183" i="26464"/>
  <c r="I183" i="26464"/>
  <c r="J183" i="26464"/>
  <c r="K183" i="26464"/>
  <c r="L183" i="26464"/>
  <c r="M183" i="26464"/>
  <c r="N183" i="26464"/>
  <c r="O183" i="26464"/>
  <c r="P183" i="26464"/>
  <c r="Q183" i="26464"/>
  <c r="R183" i="26464"/>
  <c r="S183" i="26464"/>
  <c r="T183" i="26464"/>
  <c r="U183" i="26464"/>
  <c r="V183" i="26464"/>
  <c r="W183" i="26464"/>
  <c r="X183" i="26464"/>
  <c r="Y183" i="26464"/>
  <c r="Z183" i="26464"/>
  <c r="AA183" i="26464"/>
  <c r="AB183" i="26464"/>
  <c r="AC183" i="26464"/>
  <c r="AD183" i="26464"/>
  <c r="AE183" i="26464"/>
  <c r="AF183" i="26464"/>
  <c r="AG183" i="26464"/>
  <c r="AH183" i="26464"/>
  <c r="AI183" i="26464"/>
  <c r="AJ183" i="26464"/>
  <c r="AK183" i="26464"/>
  <c r="AL183" i="26464"/>
  <c r="AM183" i="26464"/>
  <c r="AN183" i="26464"/>
  <c r="AO183" i="26464"/>
  <c r="AP183" i="26464"/>
  <c r="AQ183" i="26464"/>
  <c r="AR183" i="26464"/>
  <c r="AS183" i="26464"/>
  <c r="AT183" i="26464"/>
  <c r="AU183" i="26464"/>
  <c r="AV183" i="26464"/>
  <c r="AW183" i="26464"/>
  <c r="AX183" i="26464"/>
  <c r="AY183" i="26464"/>
  <c r="AZ183" i="26464"/>
  <c r="BA183" i="26464"/>
  <c r="BB183" i="26464"/>
  <c r="BC183" i="26464"/>
  <c r="BD183" i="26464"/>
  <c r="BE183" i="26464"/>
  <c r="BF183" i="26464"/>
  <c r="BG183" i="26464"/>
  <c r="BH183" i="26464"/>
  <c r="BI183" i="26464"/>
  <c r="BJ183" i="26464"/>
  <c r="BK183" i="26464"/>
  <c r="BL183" i="26464"/>
  <c r="BM183" i="26464"/>
  <c r="BN183" i="26464"/>
  <c r="BO183" i="26464"/>
  <c r="BP183" i="26464"/>
  <c r="BQ183" i="26464"/>
  <c r="BR183" i="26464"/>
  <c r="BS183" i="26464"/>
  <c r="BT183" i="26464"/>
  <c r="BU183" i="26464"/>
  <c r="BV183" i="26464"/>
  <c r="BW183" i="26464"/>
  <c r="BX183" i="26464"/>
  <c r="BY183" i="26464"/>
  <c r="BZ183" i="26464"/>
  <c r="CA183" i="26464"/>
  <c r="CB183" i="26464"/>
  <c r="CC183" i="26464"/>
  <c r="CD183" i="26464"/>
  <c r="CE183" i="26464"/>
  <c r="CF183" i="26464"/>
  <c r="CG183" i="26464"/>
  <c r="CH183" i="26464"/>
  <c r="CI183" i="26464"/>
  <c r="CJ183" i="26464"/>
  <c r="CK183" i="26464"/>
  <c r="CL183" i="26464"/>
  <c r="CM183" i="26464"/>
  <c r="CN183" i="26464"/>
  <c r="CO183" i="26464"/>
  <c r="CP183" i="26464"/>
  <c r="CQ183" i="26464"/>
  <c r="CR183" i="26464"/>
  <c r="CS183" i="26464"/>
  <c r="CT183" i="26464"/>
  <c r="CU183" i="26464"/>
  <c r="CV183" i="26464"/>
  <c r="CW183" i="26464"/>
  <c r="CX183" i="26464"/>
  <c r="CY183" i="26464"/>
  <c r="CZ183" i="26464"/>
  <c r="DA183" i="26464"/>
  <c r="DB183" i="26464"/>
  <c r="DC183" i="26464"/>
  <c r="DD183" i="26464"/>
  <c r="DE183" i="26464"/>
  <c r="DF183" i="26464"/>
  <c r="DG183" i="26464"/>
  <c r="DH183" i="26464"/>
  <c r="DI183" i="26464"/>
  <c r="DJ183" i="26464"/>
  <c r="DK183" i="26464"/>
  <c r="DL183" i="26464"/>
  <c r="DO183" i="26464"/>
  <c r="DP183" i="26464"/>
  <c r="DQ183" i="26464"/>
  <c r="DR183" i="26464"/>
  <c r="DS183" i="26464"/>
  <c r="DT183" i="26464"/>
  <c r="DU183" i="26464"/>
  <c r="DV183" i="26464"/>
  <c r="DW183" i="26464"/>
  <c r="DX183" i="26464"/>
  <c r="DY183" i="26464"/>
  <c r="DZ183" i="26464"/>
  <c r="EA183" i="26464"/>
  <c r="EB183" i="26464"/>
  <c r="EC183" i="26464"/>
  <c r="ED183" i="26464"/>
  <c r="EE183" i="26464"/>
  <c r="EJ183" i="26464"/>
  <c r="EK183" i="26464"/>
  <c r="EL183" i="26464"/>
  <c r="EM183" i="26464"/>
  <c r="EN183" i="26464"/>
  <c r="EO183" i="26464"/>
  <c r="EP183" i="26464"/>
  <c r="EQ183" i="26464"/>
  <c r="ER183" i="26464"/>
  <c r="ES183" i="26464"/>
  <c r="ET183" i="26464"/>
  <c r="EU183" i="26464"/>
  <c r="EV183" i="26464"/>
  <c r="EW183" i="26464"/>
  <c r="EX183" i="26464"/>
  <c r="EY183" i="26464"/>
  <c r="EZ183" i="26464"/>
  <c r="A184" i="26464"/>
  <c r="B184" i="26464"/>
  <c r="C184" i="26464"/>
  <c r="E184" i="26464"/>
  <c r="F184" i="26464"/>
  <c r="G184" i="26464"/>
  <c r="H184" i="26464"/>
  <c r="I184" i="26464"/>
  <c r="J184" i="26464"/>
  <c r="K184" i="26464"/>
  <c r="L184" i="26464"/>
  <c r="M184" i="26464"/>
  <c r="N184" i="26464"/>
  <c r="O184" i="26464"/>
  <c r="P184" i="26464"/>
  <c r="Q184" i="26464"/>
  <c r="R184" i="26464"/>
  <c r="S184" i="26464"/>
  <c r="T184" i="26464"/>
  <c r="U184" i="26464"/>
  <c r="V184" i="26464"/>
  <c r="W184" i="26464"/>
  <c r="X184" i="26464"/>
  <c r="Y184" i="26464"/>
  <c r="Z184" i="26464"/>
  <c r="AA184" i="26464"/>
  <c r="AB184" i="26464"/>
  <c r="AC184" i="26464"/>
  <c r="AD184" i="26464"/>
  <c r="AE184" i="26464"/>
  <c r="AF184" i="26464"/>
  <c r="AG184" i="26464"/>
  <c r="AH184" i="26464"/>
  <c r="AI184" i="26464"/>
  <c r="AJ184" i="26464"/>
  <c r="AK184" i="26464"/>
  <c r="AL184" i="26464"/>
  <c r="AM184" i="26464"/>
  <c r="AN184" i="26464"/>
  <c r="AO184" i="26464"/>
  <c r="AP184" i="26464"/>
  <c r="AQ184" i="26464"/>
  <c r="AR184" i="26464"/>
  <c r="AS184" i="26464"/>
  <c r="AT184" i="26464"/>
  <c r="AU184" i="26464"/>
  <c r="AV184" i="26464"/>
  <c r="AW184" i="26464"/>
  <c r="AX184" i="26464"/>
  <c r="AY184" i="26464"/>
  <c r="AZ184" i="26464"/>
  <c r="BA184" i="26464"/>
  <c r="BB184" i="26464"/>
  <c r="BC184" i="26464"/>
  <c r="BD184" i="26464"/>
  <c r="BE184" i="26464"/>
  <c r="BF184" i="26464"/>
  <c r="BG184" i="26464"/>
  <c r="BH184" i="26464"/>
  <c r="BI184" i="26464"/>
  <c r="BJ184" i="26464"/>
  <c r="BK184" i="26464"/>
  <c r="BL184" i="26464"/>
  <c r="BM184" i="26464"/>
  <c r="BN184" i="26464"/>
  <c r="BO184" i="26464"/>
  <c r="BP184" i="26464"/>
  <c r="BQ184" i="26464"/>
  <c r="BR184" i="26464"/>
  <c r="BS184" i="26464"/>
  <c r="BT184" i="26464"/>
  <c r="BU184" i="26464"/>
  <c r="BV184" i="26464"/>
  <c r="BW184" i="26464"/>
  <c r="BX184" i="26464"/>
  <c r="BY184" i="26464"/>
  <c r="BZ184" i="26464"/>
  <c r="CA184" i="26464"/>
  <c r="CB184" i="26464"/>
  <c r="CC184" i="26464"/>
  <c r="CD184" i="26464"/>
  <c r="CE184" i="26464"/>
  <c r="CF184" i="26464"/>
  <c r="CG184" i="26464"/>
  <c r="CH184" i="26464"/>
  <c r="CI184" i="26464"/>
  <c r="CJ184" i="26464"/>
  <c r="CK184" i="26464"/>
  <c r="CL184" i="26464"/>
  <c r="CM184" i="26464"/>
  <c r="CN184" i="26464"/>
  <c r="CO184" i="26464"/>
  <c r="CP184" i="26464"/>
  <c r="CQ184" i="26464"/>
  <c r="CR184" i="26464"/>
  <c r="CS184" i="26464"/>
  <c r="CT184" i="26464"/>
  <c r="CU184" i="26464"/>
  <c r="CV184" i="26464"/>
  <c r="CW184" i="26464"/>
  <c r="CX184" i="26464"/>
  <c r="CY184" i="26464"/>
  <c r="CZ184" i="26464"/>
  <c r="DA184" i="26464"/>
  <c r="DB184" i="26464"/>
  <c r="DC184" i="26464"/>
  <c r="DD184" i="26464"/>
  <c r="DE184" i="26464"/>
  <c r="DF184" i="26464"/>
  <c r="DG184" i="26464"/>
  <c r="DH184" i="26464"/>
  <c r="DI184" i="26464"/>
  <c r="DJ184" i="26464"/>
  <c r="DK184" i="26464"/>
  <c r="DL184" i="26464"/>
  <c r="DO184" i="26464"/>
  <c r="DP184" i="26464"/>
  <c r="DQ184" i="26464"/>
  <c r="DR184" i="26464"/>
  <c r="DS184" i="26464"/>
  <c r="DT184" i="26464"/>
  <c r="DU184" i="26464"/>
  <c r="DV184" i="26464"/>
  <c r="DW184" i="26464"/>
  <c r="DX184" i="26464"/>
  <c r="DY184" i="26464"/>
  <c r="DZ184" i="26464"/>
  <c r="EA184" i="26464"/>
  <c r="EB184" i="26464"/>
  <c r="EC184" i="26464"/>
  <c r="ED184" i="26464"/>
  <c r="EE184" i="26464"/>
  <c r="EJ184" i="26464"/>
  <c r="EK184" i="26464"/>
  <c r="EL184" i="26464"/>
  <c r="EM184" i="26464"/>
  <c r="EN184" i="26464"/>
  <c r="EO184" i="26464"/>
  <c r="EP184" i="26464"/>
  <c r="EQ184" i="26464"/>
  <c r="ER184" i="26464"/>
  <c r="ES184" i="26464"/>
  <c r="ET184" i="26464"/>
  <c r="EU184" i="26464"/>
  <c r="EV184" i="26464"/>
  <c r="EW184" i="26464"/>
  <c r="EX184" i="26464"/>
  <c r="EY184" i="26464"/>
  <c r="EZ184" i="26464"/>
  <c r="A185" i="26464"/>
  <c r="B185" i="26464"/>
  <c r="C185" i="26464"/>
  <c r="E185" i="26464"/>
  <c r="F185" i="26464"/>
  <c r="G185" i="26464"/>
  <c r="H185" i="26464"/>
  <c r="I185" i="26464"/>
  <c r="J185" i="26464"/>
  <c r="K185" i="26464"/>
  <c r="L185" i="26464"/>
  <c r="M185" i="26464"/>
  <c r="N185" i="26464"/>
  <c r="O185" i="26464"/>
  <c r="P185" i="26464"/>
  <c r="Q185" i="26464"/>
  <c r="R185" i="26464"/>
  <c r="S185" i="26464"/>
  <c r="T185" i="26464"/>
  <c r="U185" i="26464"/>
  <c r="V185" i="26464"/>
  <c r="W185" i="26464"/>
  <c r="X185" i="26464"/>
  <c r="Y185" i="26464"/>
  <c r="Z185" i="26464"/>
  <c r="AA185" i="26464"/>
  <c r="AB185" i="26464"/>
  <c r="AC185" i="26464"/>
  <c r="AD185" i="26464"/>
  <c r="AE185" i="26464"/>
  <c r="AF185" i="26464"/>
  <c r="AG185" i="26464"/>
  <c r="AH185" i="26464"/>
  <c r="AI185" i="26464"/>
  <c r="AJ185" i="26464"/>
  <c r="AK185" i="26464"/>
  <c r="AL185" i="26464"/>
  <c r="AM185" i="26464"/>
  <c r="AN185" i="26464"/>
  <c r="AO185" i="26464"/>
  <c r="AP185" i="26464"/>
  <c r="AQ185" i="26464"/>
  <c r="AR185" i="26464"/>
  <c r="AS185" i="26464"/>
  <c r="AT185" i="26464"/>
  <c r="AU185" i="26464"/>
  <c r="AV185" i="26464"/>
  <c r="AW185" i="26464"/>
  <c r="AX185" i="26464"/>
  <c r="AY185" i="26464"/>
  <c r="AZ185" i="26464"/>
  <c r="BA185" i="26464"/>
  <c r="BB185" i="26464"/>
  <c r="BC185" i="26464"/>
  <c r="BD185" i="26464"/>
  <c r="BE185" i="26464"/>
  <c r="BF185" i="26464"/>
  <c r="BG185" i="26464"/>
  <c r="BH185" i="26464"/>
  <c r="BI185" i="26464"/>
  <c r="BJ185" i="26464"/>
  <c r="BK185" i="26464"/>
  <c r="BL185" i="26464"/>
  <c r="BM185" i="26464"/>
  <c r="BN185" i="26464"/>
  <c r="BO185" i="26464"/>
  <c r="BP185" i="26464"/>
  <c r="BQ185" i="26464"/>
  <c r="BR185" i="26464"/>
  <c r="BS185" i="26464"/>
  <c r="BT185" i="26464"/>
  <c r="BU185" i="26464"/>
  <c r="BV185" i="26464"/>
  <c r="BW185" i="26464"/>
  <c r="BX185" i="26464"/>
  <c r="BY185" i="26464"/>
  <c r="BZ185" i="26464"/>
  <c r="CA185" i="26464"/>
  <c r="CB185" i="26464"/>
  <c r="CC185" i="26464"/>
  <c r="CD185" i="26464"/>
  <c r="CE185" i="26464"/>
  <c r="CF185" i="26464"/>
  <c r="CG185" i="26464"/>
  <c r="CH185" i="26464"/>
  <c r="CI185" i="26464"/>
  <c r="CJ185" i="26464"/>
  <c r="CK185" i="26464"/>
  <c r="CL185" i="26464"/>
  <c r="CM185" i="26464"/>
  <c r="CN185" i="26464"/>
  <c r="CO185" i="26464"/>
  <c r="CP185" i="26464"/>
  <c r="CQ185" i="26464"/>
  <c r="CR185" i="26464"/>
  <c r="CS185" i="26464"/>
  <c r="CT185" i="26464"/>
  <c r="CU185" i="26464"/>
  <c r="CV185" i="26464"/>
  <c r="CW185" i="26464"/>
  <c r="CX185" i="26464"/>
  <c r="CY185" i="26464"/>
  <c r="CZ185" i="26464"/>
  <c r="DA185" i="26464"/>
  <c r="DB185" i="26464"/>
  <c r="DC185" i="26464"/>
  <c r="DD185" i="26464"/>
  <c r="DE185" i="26464"/>
  <c r="DF185" i="26464"/>
  <c r="DG185" i="26464"/>
  <c r="DH185" i="26464"/>
  <c r="DI185" i="26464"/>
  <c r="DJ185" i="26464"/>
  <c r="DK185" i="26464"/>
  <c r="DL185" i="26464"/>
  <c r="DO185" i="26464"/>
  <c r="DP185" i="26464"/>
  <c r="DQ185" i="26464"/>
  <c r="DR185" i="26464"/>
  <c r="DS185" i="26464"/>
  <c r="DT185" i="26464"/>
  <c r="DU185" i="26464"/>
  <c r="DV185" i="26464"/>
  <c r="DW185" i="26464"/>
  <c r="DX185" i="26464"/>
  <c r="DY185" i="26464"/>
  <c r="DZ185" i="26464"/>
  <c r="EA185" i="26464"/>
  <c r="EB185" i="26464"/>
  <c r="EC185" i="26464"/>
  <c r="ED185" i="26464"/>
  <c r="EE185" i="26464"/>
  <c r="EJ185" i="26464"/>
  <c r="EK185" i="26464"/>
  <c r="EL185" i="26464"/>
  <c r="EM185" i="26464"/>
  <c r="EN185" i="26464"/>
  <c r="EO185" i="26464"/>
  <c r="EP185" i="26464"/>
  <c r="EQ185" i="26464"/>
  <c r="ER185" i="26464"/>
  <c r="ES185" i="26464"/>
  <c r="ET185" i="26464"/>
  <c r="EU185" i="26464"/>
  <c r="EV185" i="26464"/>
  <c r="EW185" i="26464"/>
  <c r="EX185" i="26464"/>
  <c r="EY185" i="26464"/>
  <c r="EZ185" i="26464"/>
  <c r="A186" i="26464"/>
  <c r="B186" i="26464"/>
  <c r="C186" i="26464"/>
  <c r="E186" i="26464"/>
  <c r="F186" i="26464"/>
  <c r="G186" i="26464"/>
  <c r="H186" i="26464"/>
  <c r="I186" i="26464"/>
  <c r="J186" i="26464"/>
  <c r="K186" i="26464"/>
  <c r="L186" i="26464"/>
  <c r="M186" i="26464"/>
  <c r="N186" i="26464"/>
  <c r="O186" i="26464"/>
  <c r="P186" i="26464"/>
  <c r="Q186" i="26464"/>
  <c r="R186" i="26464"/>
  <c r="S186" i="26464"/>
  <c r="T186" i="26464"/>
  <c r="U186" i="26464"/>
  <c r="V186" i="26464"/>
  <c r="W186" i="26464"/>
  <c r="X186" i="26464"/>
  <c r="Y186" i="26464"/>
  <c r="Z186" i="26464"/>
  <c r="AA186" i="26464"/>
  <c r="AB186" i="26464"/>
  <c r="AC186" i="26464"/>
  <c r="AD186" i="26464"/>
  <c r="AE186" i="26464"/>
  <c r="AF186" i="26464"/>
  <c r="AG186" i="26464"/>
  <c r="AH186" i="26464"/>
  <c r="AI186" i="26464"/>
  <c r="AJ186" i="26464"/>
  <c r="AK186" i="26464"/>
  <c r="AL186" i="26464"/>
  <c r="AM186" i="26464"/>
  <c r="AN186" i="26464"/>
  <c r="AO186" i="26464"/>
  <c r="AP186" i="26464"/>
  <c r="AQ186" i="26464"/>
  <c r="AR186" i="26464"/>
  <c r="AS186" i="26464"/>
  <c r="AT186" i="26464"/>
  <c r="AU186" i="26464"/>
  <c r="AV186" i="26464"/>
  <c r="AW186" i="26464"/>
  <c r="AX186" i="26464"/>
  <c r="AY186" i="26464"/>
  <c r="AZ186" i="26464"/>
  <c r="BA186" i="26464"/>
  <c r="BB186" i="26464"/>
  <c r="BC186" i="26464"/>
  <c r="BD186" i="26464"/>
  <c r="BE186" i="26464"/>
  <c r="BF186" i="26464"/>
  <c r="BG186" i="26464"/>
  <c r="BH186" i="26464"/>
  <c r="BI186" i="26464"/>
  <c r="BJ186" i="26464"/>
  <c r="BK186" i="26464"/>
  <c r="BL186" i="26464"/>
  <c r="BM186" i="26464"/>
  <c r="BN186" i="26464"/>
  <c r="BO186" i="26464"/>
  <c r="BP186" i="26464"/>
  <c r="BQ186" i="26464"/>
  <c r="BR186" i="26464"/>
  <c r="BS186" i="26464"/>
  <c r="BT186" i="26464"/>
  <c r="BU186" i="26464"/>
  <c r="BV186" i="26464"/>
  <c r="BW186" i="26464"/>
  <c r="BX186" i="26464"/>
  <c r="BY186" i="26464"/>
  <c r="BZ186" i="26464"/>
  <c r="CA186" i="26464"/>
  <c r="CB186" i="26464"/>
  <c r="CC186" i="26464"/>
  <c r="CD186" i="26464"/>
  <c r="CE186" i="26464"/>
  <c r="CF186" i="26464"/>
  <c r="CG186" i="26464"/>
  <c r="CH186" i="26464"/>
  <c r="CI186" i="26464"/>
  <c r="CJ186" i="26464"/>
  <c r="CK186" i="26464"/>
  <c r="CL186" i="26464"/>
  <c r="CM186" i="26464"/>
  <c r="CN186" i="26464"/>
  <c r="CO186" i="26464"/>
  <c r="CP186" i="26464"/>
  <c r="CQ186" i="26464"/>
  <c r="CR186" i="26464"/>
  <c r="CS186" i="26464"/>
  <c r="CT186" i="26464"/>
  <c r="CU186" i="26464"/>
  <c r="CV186" i="26464"/>
  <c r="CW186" i="26464"/>
  <c r="CX186" i="26464"/>
  <c r="CY186" i="26464"/>
  <c r="CZ186" i="26464"/>
  <c r="DA186" i="26464"/>
  <c r="DB186" i="26464"/>
  <c r="DC186" i="26464"/>
  <c r="DD186" i="26464"/>
  <c r="DE186" i="26464"/>
  <c r="DF186" i="26464"/>
  <c r="DG186" i="26464"/>
  <c r="DH186" i="26464"/>
  <c r="DI186" i="26464"/>
  <c r="DJ186" i="26464"/>
  <c r="DK186" i="26464"/>
  <c r="DL186" i="26464"/>
  <c r="DO186" i="26464"/>
  <c r="DP186" i="26464"/>
  <c r="DQ186" i="26464"/>
  <c r="DR186" i="26464"/>
  <c r="DS186" i="26464"/>
  <c r="DT186" i="26464"/>
  <c r="DU186" i="26464"/>
  <c r="DV186" i="26464"/>
  <c r="DW186" i="26464"/>
  <c r="DX186" i="26464"/>
  <c r="DY186" i="26464"/>
  <c r="DZ186" i="26464"/>
  <c r="EA186" i="26464"/>
  <c r="EB186" i="26464"/>
  <c r="EC186" i="26464"/>
  <c r="ED186" i="26464"/>
  <c r="EE186" i="26464"/>
  <c r="EJ186" i="26464"/>
  <c r="EK186" i="26464"/>
  <c r="EL186" i="26464"/>
  <c r="EM186" i="26464"/>
  <c r="EN186" i="26464"/>
  <c r="EO186" i="26464"/>
  <c r="EP186" i="26464"/>
  <c r="EQ186" i="26464"/>
  <c r="ER186" i="26464"/>
  <c r="ES186" i="26464"/>
  <c r="ET186" i="26464"/>
  <c r="EU186" i="26464"/>
  <c r="EV186" i="26464"/>
  <c r="EW186" i="26464"/>
  <c r="EX186" i="26464"/>
  <c r="EY186" i="26464"/>
  <c r="EZ186" i="26464"/>
  <c r="A187" i="26464"/>
  <c r="B187" i="26464"/>
  <c r="C187" i="26464"/>
  <c r="E187" i="26464"/>
  <c r="F187" i="26464"/>
  <c r="G187" i="26464"/>
  <c r="H187" i="26464"/>
  <c r="I187" i="26464"/>
  <c r="J187" i="26464"/>
  <c r="K187" i="26464"/>
  <c r="L187" i="26464"/>
  <c r="M187" i="26464"/>
  <c r="N187" i="26464"/>
  <c r="O187" i="26464"/>
  <c r="P187" i="26464"/>
  <c r="Q187" i="26464"/>
  <c r="R187" i="26464"/>
  <c r="S187" i="26464"/>
  <c r="T187" i="26464"/>
  <c r="U187" i="26464"/>
  <c r="V187" i="26464"/>
  <c r="W187" i="26464"/>
  <c r="X187" i="26464"/>
  <c r="Y187" i="26464"/>
  <c r="Z187" i="26464"/>
  <c r="AA187" i="26464"/>
  <c r="AB187" i="26464"/>
  <c r="AC187" i="26464"/>
  <c r="AD187" i="26464"/>
  <c r="AE187" i="26464"/>
  <c r="AF187" i="26464"/>
  <c r="AG187" i="26464"/>
  <c r="AH187" i="26464"/>
  <c r="AI187" i="26464"/>
  <c r="AJ187" i="26464"/>
  <c r="AK187" i="26464"/>
  <c r="AL187" i="26464"/>
  <c r="AM187" i="26464"/>
  <c r="AN187" i="26464"/>
  <c r="AO187" i="26464"/>
  <c r="AP187" i="26464"/>
  <c r="AQ187" i="26464"/>
  <c r="AR187" i="26464"/>
  <c r="AS187" i="26464"/>
  <c r="AT187" i="26464"/>
  <c r="AU187" i="26464"/>
  <c r="AV187" i="26464"/>
  <c r="AW187" i="26464"/>
  <c r="AX187" i="26464"/>
  <c r="AY187" i="26464"/>
  <c r="AZ187" i="26464"/>
  <c r="BA187" i="26464"/>
  <c r="BB187" i="26464"/>
  <c r="BC187" i="26464"/>
  <c r="BD187" i="26464"/>
  <c r="BE187" i="26464"/>
  <c r="BF187" i="26464"/>
  <c r="BG187" i="26464"/>
  <c r="BH187" i="26464"/>
  <c r="BI187" i="26464"/>
  <c r="BJ187" i="26464"/>
  <c r="BK187" i="26464"/>
  <c r="BL187" i="26464"/>
  <c r="BM187" i="26464"/>
  <c r="BN187" i="26464"/>
  <c r="BO187" i="26464"/>
  <c r="BP187" i="26464"/>
  <c r="BQ187" i="26464"/>
  <c r="BR187" i="26464"/>
  <c r="BS187" i="26464"/>
  <c r="BT187" i="26464"/>
  <c r="BU187" i="26464"/>
  <c r="BV187" i="26464"/>
  <c r="BW187" i="26464"/>
  <c r="BX187" i="26464"/>
  <c r="BY187" i="26464"/>
  <c r="BZ187" i="26464"/>
  <c r="CA187" i="26464"/>
  <c r="CB187" i="26464"/>
  <c r="CC187" i="26464"/>
  <c r="CD187" i="26464"/>
  <c r="CE187" i="26464"/>
  <c r="CF187" i="26464"/>
  <c r="CG187" i="26464"/>
  <c r="CH187" i="26464"/>
  <c r="CI187" i="26464"/>
  <c r="CJ187" i="26464"/>
  <c r="CK187" i="26464"/>
  <c r="CL187" i="26464"/>
  <c r="CM187" i="26464"/>
  <c r="CN187" i="26464"/>
  <c r="CO187" i="26464"/>
  <c r="CP187" i="26464"/>
  <c r="CQ187" i="26464"/>
  <c r="CR187" i="26464"/>
  <c r="CS187" i="26464"/>
  <c r="CT187" i="26464"/>
  <c r="CU187" i="26464"/>
  <c r="CV187" i="26464"/>
  <c r="CW187" i="26464"/>
  <c r="CX187" i="26464"/>
  <c r="CY187" i="26464"/>
  <c r="CZ187" i="26464"/>
  <c r="DA187" i="26464"/>
  <c r="DB187" i="26464"/>
  <c r="DC187" i="26464"/>
  <c r="DD187" i="26464"/>
  <c r="DE187" i="26464"/>
  <c r="DF187" i="26464"/>
  <c r="DG187" i="26464"/>
  <c r="DH187" i="26464"/>
  <c r="DI187" i="26464"/>
  <c r="DJ187" i="26464"/>
  <c r="DK187" i="26464"/>
  <c r="DL187" i="26464"/>
  <c r="DO187" i="26464"/>
  <c r="DP187" i="26464"/>
  <c r="DQ187" i="26464"/>
  <c r="DR187" i="26464"/>
  <c r="DS187" i="26464"/>
  <c r="DT187" i="26464"/>
  <c r="DU187" i="26464"/>
  <c r="DV187" i="26464"/>
  <c r="DW187" i="26464"/>
  <c r="DX187" i="26464"/>
  <c r="DY187" i="26464"/>
  <c r="DZ187" i="26464"/>
  <c r="EA187" i="26464"/>
  <c r="EB187" i="26464"/>
  <c r="EC187" i="26464"/>
  <c r="ED187" i="26464"/>
  <c r="EE187" i="26464"/>
  <c r="EJ187" i="26464"/>
  <c r="EK187" i="26464"/>
  <c r="EL187" i="26464"/>
  <c r="EM187" i="26464"/>
  <c r="EN187" i="26464"/>
  <c r="EO187" i="26464"/>
  <c r="EP187" i="26464"/>
  <c r="EQ187" i="26464"/>
  <c r="ER187" i="26464"/>
  <c r="ES187" i="26464"/>
  <c r="ET187" i="26464"/>
  <c r="EU187" i="26464"/>
  <c r="EV187" i="26464"/>
  <c r="EW187" i="26464"/>
  <c r="EX187" i="26464"/>
  <c r="EY187" i="26464"/>
  <c r="EZ187" i="26464"/>
  <c r="A188" i="26464"/>
  <c r="B188" i="26464"/>
  <c r="C188" i="26464"/>
  <c r="E188" i="26464"/>
  <c r="F188" i="26464"/>
  <c r="G188" i="26464"/>
  <c r="H188" i="26464"/>
  <c r="I188" i="26464"/>
  <c r="J188" i="26464"/>
  <c r="K188" i="26464"/>
  <c r="L188" i="26464"/>
  <c r="M188" i="26464"/>
  <c r="N188" i="26464"/>
  <c r="O188" i="26464"/>
  <c r="P188" i="26464"/>
  <c r="Q188" i="26464"/>
  <c r="R188" i="26464"/>
  <c r="S188" i="26464"/>
  <c r="T188" i="26464"/>
  <c r="U188" i="26464"/>
  <c r="V188" i="26464"/>
  <c r="W188" i="26464"/>
  <c r="X188" i="26464"/>
  <c r="Y188" i="26464"/>
  <c r="Z188" i="26464"/>
  <c r="AA188" i="26464"/>
  <c r="AB188" i="26464"/>
  <c r="AC188" i="26464"/>
  <c r="AD188" i="26464"/>
  <c r="AE188" i="26464"/>
  <c r="AF188" i="26464"/>
  <c r="AG188" i="26464"/>
  <c r="AH188" i="26464"/>
  <c r="AI188" i="26464"/>
  <c r="AJ188" i="26464"/>
  <c r="AK188" i="26464"/>
  <c r="AL188" i="26464"/>
  <c r="AM188" i="26464"/>
  <c r="AN188" i="26464"/>
  <c r="AO188" i="26464"/>
  <c r="AP188" i="26464"/>
  <c r="AQ188" i="26464"/>
  <c r="AR188" i="26464"/>
  <c r="AS188" i="26464"/>
  <c r="AT188" i="26464"/>
  <c r="AU188" i="26464"/>
  <c r="AV188" i="26464"/>
  <c r="AW188" i="26464"/>
  <c r="AX188" i="26464"/>
  <c r="AY188" i="26464"/>
  <c r="AZ188" i="26464"/>
  <c r="BA188" i="26464"/>
  <c r="BB188" i="26464"/>
  <c r="BC188" i="26464"/>
  <c r="BD188" i="26464"/>
  <c r="BE188" i="26464"/>
  <c r="BF188" i="26464"/>
  <c r="BG188" i="26464"/>
  <c r="BH188" i="26464"/>
  <c r="BI188" i="26464"/>
  <c r="BJ188" i="26464"/>
  <c r="BK188" i="26464"/>
  <c r="BL188" i="26464"/>
  <c r="BM188" i="26464"/>
  <c r="BN188" i="26464"/>
  <c r="BO188" i="26464"/>
  <c r="BP188" i="26464"/>
  <c r="BQ188" i="26464"/>
  <c r="BR188" i="26464"/>
  <c r="BS188" i="26464"/>
  <c r="BT188" i="26464"/>
  <c r="BU188" i="26464"/>
  <c r="BV188" i="26464"/>
  <c r="BW188" i="26464"/>
  <c r="BX188" i="26464"/>
  <c r="BY188" i="26464"/>
  <c r="BZ188" i="26464"/>
  <c r="CA188" i="26464"/>
  <c r="CB188" i="26464"/>
  <c r="CC188" i="26464"/>
  <c r="CD188" i="26464"/>
  <c r="CE188" i="26464"/>
  <c r="CF188" i="26464"/>
  <c r="CG188" i="26464"/>
  <c r="CH188" i="26464"/>
  <c r="CI188" i="26464"/>
  <c r="CJ188" i="26464"/>
  <c r="CK188" i="26464"/>
  <c r="CL188" i="26464"/>
  <c r="CM188" i="26464"/>
  <c r="CN188" i="26464"/>
  <c r="CO188" i="26464"/>
  <c r="CP188" i="26464"/>
  <c r="CQ188" i="26464"/>
  <c r="CR188" i="26464"/>
  <c r="CS188" i="26464"/>
  <c r="CT188" i="26464"/>
  <c r="CU188" i="26464"/>
  <c r="CV188" i="26464"/>
  <c r="CW188" i="26464"/>
  <c r="CX188" i="26464"/>
  <c r="CY188" i="26464"/>
  <c r="CZ188" i="26464"/>
  <c r="DA188" i="26464"/>
  <c r="DB188" i="26464"/>
  <c r="DC188" i="26464"/>
  <c r="DD188" i="26464"/>
  <c r="DE188" i="26464"/>
  <c r="DF188" i="26464"/>
  <c r="DG188" i="26464"/>
  <c r="DH188" i="26464"/>
  <c r="DI188" i="26464"/>
  <c r="DJ188" i="26464"/>
  <c r="DK188" i="26464"/>
  <c r="DL188" i="26464"/>
  <c r="DO188" i="26464"/>
  <c r="DP188" i="26464"/>
  <c r="DQ188" i="26464"/>
  <c r="DR188" i="26464"/>
  <c r="DS188" i="26464"/>
  <c r="DT188" i="26464"/>
  <c r="DU188" i="26464"/>
  <c r="DV188" i="26464"/>
  <c r="DW188" i="26464"/>
  <c r="DX188" i="26464"/>
  <c r="DY188" i="26464"/>
  <c r="DZ188" i="26464"/>
  <c r="EA188" i="26464"/>
  <c r="EB188" i="26464"/>
  <c r="EC188" i="26464"/>
  <c r="ED188" i="26464"/>
  <c r="EE188" i="26464"/>
  <c r="EJ188" i="26464"/>
  <c r="EK188" i="26464"/>
  <c r="EL188" i="26464"/>
  <c r="EM188" i="26464"/>
  <c r="EN188" i="26464"/>
  <c r="EO188" i="26464"/>
  <c r="EP188" i="26464"/>
  <c r="EQ188" i="26464"/>
  <c r="ER188" i="26464"/>
  <c r="ES188" i="26464"/>
  <c r="ET188" i="26464"/>
  <c r="EU188" i="26464"/>
  <c r="EV188" i="26464"/>
  <c r="EW188" i="26464"/>
  <c r="EX188" i="26464"/>
  <c r="EY188" i="26464"/>
  <c r="EZ188" i="26464"/>
  <c r="A189" i="26464"/>
  <c r="B189" i="26464"/>
  <c r="C189" i="26464"/>
  <c r="E189" i="26464"/>
  <c r="F189" i="26464"/>
  <c r="G189" i="26464"/>
  <c r="H189" i="26464"/>
  <c r="I189" i="26464"/>
  <c r="J189" i="26464"/>
  <c r="K189" i="26464"/>
  <c r="L189" i="26464"/>
  <c r="M189" i="26464"/>
  <c r="N189" i="26464"/>
  <c r="O189" i="26464"/>
  <c r="P189" i="26464"/>
  <c r="Q189" i="26464"/>
  <c r="R189" i="26464"/>
  <c r="S189" i="26464"/>
  <c r="T189" i="26464"/>
  <c r="U189" i="26464"/>
  <c r="V189" i="26464"/>
  <c r="W189" i="26464"/>
  <c r="X189" i="26464"/>
  <c r="Y189" i="26464"/>
  <c r="Z189" i="26464"/>
  <c r="AA189" i="26464"/>
  <c r="AB189" i="26464"/>
  <c r="AC189" i="26464"/>
  <c r="AD189" i="26464"/>
  <c r="AE189" i="26464"/>
  <c r="AF189" i="26464"/>
  <c r="AG189" i="26464"/>
  <c r="AH189" i="26464"/>
  <c r="AI189" i="26464"/>
  <c r="AJ189" i="26464"/>
  <c r="AK189" i="26464"/>
  <c r="AL189" i="26464"/>
  <c r="AM189" i="26464"/>
  <c r="AN189" i="26464"/>
  <c r="AO189" i="26464"/>
  <c r="AP189" i="26464"/>
  <c r="AQ189" i="26464"/>
  <c r="AR189" i="26464"/>
  <c r="AS189" i="26464"/>
  <c r="AT189" i="26464"/>
  <c r="AU189" i="26464"/>
  <c r="AV189" i="26464"/>
  <c r="AW189" i="26464"/>
  <c r="AX189" i="26464"/>
  <c r="AY189" i="26464"/>
  <c r="AZ189" i="26464"/>
  <c r="BA189" i="26464"/>
  <c r="BB189" i="26464"/>
  <c r="BC189" i="26464"/>
  <c r="BD189" i="26464"/>
  <c r="BE189" i="26464"/>
  <c r="BF189" i="26464"/>
  <c r="BG189" i="26464"/>
  <c r="BH189" i="26464"/>
  <c r="BI189" i="26464"/>
  <c r="BJ189" i="26464"/>
  <c r="BK189" i="26464"/>
  <c r="BL189" i="26464"/>
  <c r="BM189" i="26464"/>
  <c r="BN189" i="26464"/>
  <c r="BO189" i="26464"/>
  <c r="BP189" i="26464"/>
  <c r="BQ189" i="26464"/>
  <c r="BR189" i="26464"/>
  <c r="BS189" i="26464"/>
  <c r="BT189" i="26464"/>
  <c r="BU189" i="26464"/>
  <c r="BV189" i="26464"/>
  <c r="BW189" i="26464"/>
  <c r="BX189" i="26464"/>
  <c r="BY189" i="26464"/>
  <c r="BZ189" i="26464"/>
  <c r="CA189" i="26464"/>
  <c r="CB189" i="26464"/>
  <c r="CC189" i="26464"/>
  <c r="CD189" i="26464"/>
  <c r="CE189" i="26464"/>
  <c r="CF189" i="26464"/>
  <c r="CG189" i="26464"/>
  <c r="CH189" i="26464"/>
  <c r="CI189" i="26464"/>
  <c r="CJ189" i="26464"/>
  <c r="CK189" i="26464"/>
  <c r="CL189" i="26464"/>
  <c r="CM189" i="26464"/>
  <c r="CN189" i="26464"/>
  <c r="CO189" i="26464"/>
  <c r="CP189" i="26464"/>
  <c r="CQ189" i="26464"/>
  <c r="CR189" i="26464"/>
  <c r="CS189" i="26464"/>
  <c r="CT189" i="26464"/>
  <c r="CU189" i="26464"/>
  <c r="CV189" i="26464"/>
  <c r="CW189" i="26464"/>
  <c r="CX189" i="26464"/>
  <c r="CY189" i="26464"/>
  <c r="CZ189" i="26464"/>
  <c r="DA189" i="26464"/>
  <c r="DB189" i="26464"/>
  <c r="DC189" i="26464"/>
  <c r="DD189" i="26464"/>
  <c r="DE189" i="26464"/>
  <c r="DF189" i="26464"/>
  <c r="DG189" i="26464"/>
  <c r="DH189" i="26464"/>
  <c r="DI189" i="26464"/>
  <c r="DJ189" i="26464"/>
  <c r="DK189" i="26464"/>
  <c r="DL189" i="26464"/>
  <c r="DO189" i="26464"/>
  <c r="DP189" i="26464"/>
  <c r="DQ189" i="26464"/>
  <c r="DR189" i="26464"/>
  <c r="DS189" i="26464"/>
  <c r="DT189" i="26464"/>
  <c r="DU189" i="26464"/>
  <c r="DV189" i="26464"/>
  <c r="DW189" i="26464"/>
  <c r="DX189" i="26464"/>
  <c r="DY189" i="26464"/>
  <c r="DZ189" i="26464"/>
  <c r="EA189" i="26464"/>
  <c r="EB189" i="26464"/>
  <c r="EC189" i="26464"/>
  <c r="ED189" i="26464"/>
  <c r="EE189" i="26464"/>
  <c r="EJ189" i="26464"/>
  <c r="EK189" i="26464"/>
  <c r="EL189" i="26464"/>
  <c r="EM189" i="26464"/>
  <c r="EN189" i="26464"/>
  <c r="EO189" i="26464"/>
  <c r="EP189" i="26464"/>
  <c r="EQ189" i="26464"/>
  <c r="ER189" i="26464"/>
  <c r="ES189" i="26464"/>
  <c r="ET189" i="26464"/>
  <c r="EU189" i="26464"/>
  <c r="EV189" i="26464"/>
  <c r="EW189" i="26464"/>
  <c r="EX189" i="26464"/>
  <c r="EY189" i="26464"/>
  <c r="EZ189" i="26464"/>
  <c r="A190" i="26464"/>
  <c r="B190" i="26464"/>
  <c r="C190" i="26464"/>
  <c r="E190" i="26464"/>
  <c r="F190" i="26464"/>
  <c r="G190" i="26464"/>
  <c r="H190" i="26464"/>
  <c r="I190" i="26464"/>
  <c r="J190" i="26464"/>
  <c r="K190" i="26464"/>
  <c r="L190" i="26464"/>
  <c r="M190" i="26464"/>
  <c r="N190" i="26464"/>
  <c r="O190" i="26464"/>
  <c r="P190" i="26464"/>
  <c r="Q190" i="26464"/>
  <c r="R190" i="26464"/>
  <c r="S190" i="26464"/>
  <c r="T190" i="26464"/>
  <c r="U190" i="26464"/>
  <c r="V190" i="26464"/>
  <c r="W190" i="26464"/>
  <c r="X190" i="26464"/>
  <c r="Y190" i="26464"/>
  <c r="Z190" i="26464"/>
  <c r="AA190" i="26464"/>
  <c r="AB190" i="26464"/>
  <c r="AC190" i="26464"/>
  <c r="AD190" i="26464"/>
  <c r="AE190" i="26464"/>
  <c r="AF190" i="26464"/>
  <c r="AG190" i="26464"/>
  <c r="AH190" i="26464"/>
  <c r="AI190" i="26464"/>
  <c r="AJ190" i="26464"/>
  <c r="AK190" i="26464"/>
  <c r="AL190" i="26464"/>
  <c r="AM190" i="26464"/>
  <c r="AN190" i="26464"/>
  <c r="AO190" i="26464"/>
  <c r="AP190" i="26464"/>
  <c r="AQ190" i="26464"/>
  <c r="AR190" i="26464"/>
  <c r="AS190" i="26464"/>
  <c r="AT190" i="26464"/>
  <c r="AU190" i="26464"/>
  <c r="AV190" i="26464"/>
  <c r="AW190" i="26464"/>
  <c r="AX190" i="26464"/>
  <c r="AY190" i="26464"/>
  <c r="AZ190" i="26464"/>
  <c r="BA190" i="26464"/>
  <c r="BB190" i="26464"/>
  <c r="BC190" i="26464"/>
  <c r="BD190" i="26464"/>
  <c r="BE190" i="26464"/>
  <c r="BF190" i="26464"/>
  <c r="BG190" i="26464"/>
  <c r="BH190" i="26464"/>
  <c r="BI190" i="26464"/>
  <c r="BJ190" i="26464"/>
  <c r="BK190" i="26464"/>
  <c r="BL190" i="26464"/>
  <c r="BM190" i="26464"/>
  <c r="BN190" i="26464"/>
  <c r="BO190" i="26464"/>
  <c r="BP190" i="26464"/>
  <c r="BQ190" i="26464"/>
  <c r="BR190" i="26464"/>
  <c r="BS190" i="26464"/>
  <c r="BT190" i="26464"/>
  <c r="BU190" i="26464"/>
  <c r="BV190" i="26464"/>
  <c r="BW190" i="26464"/>
  <c r="BX190" i="26464"/>
  <c r="BY190" i="26464"/>
  <c r="BZ190" i="26464"/>
  <c r="CA190" i="26464"/>
  <c r="CB190" i="26464"/>
  <c r="CC190" i="26464"/>
  <c r="CD190" i="26464"/>
  <c r="CE190" i="26464"/>
  <c r="CF190" i="26464"/>
  <c r="CG190" i="26464"/>
  <c r="CH190" i="26464"/>
  <c r="CI190" i="26464"/>
  <c r="CJ190" i="26464"/>
  <c r="CK190" i="26464"/>
  <c r="CL190" i="26464"/>
  <c r="CM190" i="26464"/>
  <c r="CN190" i="26464"/>
  <c r="CO190" i="26464"/>
  <c r="CP190" i="26464"/>
  <c r="CQ190" i="26464"/>
  <c r="CR190" i="26464"/>
  <c r="CS190" i="26464"/>
  <c r="CT190" i="26464"/>
  <c r="CU190" i="26464"/>
  <c r="CV190" i="26464"/>
  <c r="CW190" i="26464"/>
  <c r="CX190" i="26464"/>
  <c r="CY190" i="26464"/>
  <c r="CZ190" i="26464"/>
  <c r="DA190" i="26464"/>
  <c r="DB190" i="26464"/>
  <c r="DC190" i="26464"/>
  <c r="DD190" i="26464"/>
  <c r="DE190" i="26464"/>
  <c r="DF190" i="26464"/>
  <c r="DG190" i="26464"/>
  <c r="DH190" i="26464"/>
  <c r="DI190" i="26464"/>
  <c r="DJ190" i="26464"/>
  <c r="DK190" i="26464"/>
  <c r="DL190" i="26464"/>
  <c r="DO190" i="26464"/>
  <c r="DP190" i="26464"/>
  <c r="DQ190" i="26464"/>
  <c r="DR190" i="26464"/>
  <c r="DS190" i="26464"/>
  <c r="DT190" i="26464"/>
  <c r="DU190" i="26464"/>
  <c r="DV190" i="26464"/>
  <c r="DW190" i="26464"/>
  <c r="DX190" i="26464"/>
  <c r="DY190" i="26464"/>
  <c r="DZ190" i="26464"/>
  <c r="EA190" i="26464"/>
  <c r="EB190" i="26464"/>
  <c r="EC190" i="26464"/>
  <c r="ED190" i="26464"/>
  <c r="EE190" i="26464"/>
  <c r="EJ190" i="26464"/>
  <c r="EK190" i="26464"/>
  <c r="EL190" i="26464"/>
  <c r="EM190" i="26464"/>
  <c r="EN190" i="26464"/>
  <c r="EO190" i="26464"/>
  <c r="EP190" i="26464"/>
  <c r="EQ190" i="26464"/>
  <c r="ER190" i="26464"/>
  <c r="ES190" i="26464"/>
  <c r="ET190" i="26464"/>
  <c r="EU190" i="26464"/>
  <c r="EV190" i="26464"/>
  <c r="EW190" i="26464"/>
  <c r="EX190" i="26464"/>
  <c r="EY190" i="26464"/>
  <c r="EZ190" i="26464"/>
  <c r="A191" i="26464"/>
  <c r="B191" i="26464"/>
  <c r="C191" i="26464"/>
  <c r="E191" i="26464"/>
  <c r="F191" i="26464"/>
  <c r="G191" i="26464"/>
  <c r="H191" i="26464"/>
  <c r="I191" i="26464"/>
  <c r="J191" i="26464"/>
  <c r="K191" i="26464"/>
  <c r="L191" i="26464"/>
  <c r="M191" i="26464"/>
  <c r="N191" i="26464"/>
  <c r="O191" i="26464"/>
  <c r="P191" i="26464"/>
  <c r="Q191" i="26464"/>
  <c r="R191" i="26464"/>
  <c r="S191" i="26464"/>
  <c r="T191" i="26464"/>
  <c r="U191" i="26464"/>
  <c r="V191" i="26464"/>
  <c r="W191" i="26464"/>
  <c r="X191" i="26464"/>
  <c r="Y191" i="26464"/>
  <c r="Z191" i="26464"/>
  <c r="AA191" i="26464"/>
  <c r="AB191" i="26464"/>
  <c r="AC191" i="26464"/>
  <c r="AD191" i="26464"/>
  <c r="AE191" i="26464"/>
  <c r="AF191" i="26464"/>
  <c r="AG191" i="26464"/>
  <c r="AH191" i="26464"/>
  <c r="AI191" i="26464"/>
  <c r="AJ191" i="26464"/>
  <c r="AK191" i="26464"/>
  <c r="AL191" i="26464"/>
  <c r="AM191" i="26464"/>
  <c r="AN191" i="26464"/>
  <c r="AO191" i="26464"/>
  <c r="AP191" i="26464"/>
  <c r="AQ191" i="26464"/>
  <c r="AR191" i="26464"/>
  <c r="AS191" i="26464"/>
  <c r="AT191" i="26464"/>
  <c r="AU191" i="26464"/>
  <c r="AV191" i="26464"/>
  <c r="AW191" i="26464"/>
  <c r="AX191" i="26464"/>
  <c r="AY191" i="26464"/>
  <c r="AZ191" i="26464"/>
  <c r="BA191" i="26464"/>
  <c r="BB191" i="26464"/>
  <c r="BC191" i="26464"/>
  <c r="BD191" i="26464"/>
  <c r="BE191" i="26464"/>
  <c r="BF191" i="26464"/>
  <c r="BG191" i="26464"/>
  <c r="BH191" i="26464"/>
  <c r="BI191" i="26464"/>
  <c r="BJ191" i="26464"/>
  <c r="BK191" i="26464"/>
  <c r="BL191" i="26464"/>
  <c r="BM191" i="26464"/>
  <c r="BN191" i="26464"/>
  <c r="BO191" i="26464"/>
  <c r="BP191" i="26464"/>
  <c r="BQ191" i="26464"/>
  <c r="BR191" i="26464"/>
  <c r="BS191" i="26464"/>
  <c r="BT191" i="26464"/>
  <c r="BU191" i="26464"/>
  <c r="BV191" i="26464"/>
  <c r="BW191" i="26464"/>
  <c r="BX191" i="26464"/>
  <c r="BY191" i="26464"/>
  <c r="BZ191" i="26464"/>
  <c r="CA191" i="26464"/>
  <c r="CB191" i="26464"/>
  <c r="CC191" i="26464"/>
  <c r="CD191" i="26464"/>
  <c r="CE191" i="26464"/>
  <c r="CF191" i="26464"/>
  <c r="CG191" i="26464"/>
  <c r="CH191" i="26464"/>
  <c r="CI191" i="26464"/>
  <c r="CJ191" i="26464"/>
  <c r="CK191" i="26464"/>
  <c r="CL191" i="26464"/>
  <c r="CM191" i="26464"/>
  <c r="CN191" i="26464"/>
  <c r="CO191" i="26464"/>
  <c r="CP191" i="26464"/>
  <c r="CQ191" i="26464"/>
  <c r="CR191" i="26464"/>
  <c r="CS191" i="26464"/>
  <c r="CT191" i="26464"/>
  <c r="CU191" i="26464"/>
  <c r="CV191" i="26464"/>
  <c r="CW191" i="26464"/>
  <c r="CX191" i="26464"/>
  <c r="CY191" i="26464"/>
  <c r="CZ191" i="26464"/>
  <c r="DA191" i="26464"/>
  <c r="DB191" i="26464"/>
  <c r="DC191" i="26464"/>
  <c r="DD191" i="26464"/>
  <c r="DE191" i="26464"/>
  <c r="DF191" i="26464"/>
  <c r="DG191" i="26464"/>
  <c r="DH191" i="26464"/>
  <c r="DI191" i="26464"/>
  <c r="DJ191" i="26464"/>
  <c r="DK191" i="26464"/>
  <c r="DL191" i="26464"/>
  <c r="DO191" i="26464"/>
  <c r="DP191" i="26464"/>
  <c r="DQ191" i="26464"/>
  <c r="DR191" i="26464"/>
  <c r="DS191" i="26464"/>
  <c r="DT191" i="26464"/>
  <c r="DU191" i="26464"/>
  <c r="DV191" i="26464"/>
  <c r="DW191" i="26464"/>
  <c r="DX191" i="26464"/>
  <c r="DY191" i="26464"/>
  <c r="DZ191" i="26464"/>
  <c r="EA191" i="26464"/>
  <c r="EB191" i="26464"/>
  <c r="EC191" i="26464"/>
  <c r="ED191" i="26464"/>
  <c r="EE191" i="26464"/>
  <c r="EJ191" i="26464"/>
  <c r="EK191" i="26464"/>
  <c r="EL191" i="26464"/>
  <c r="EM191" i="26464"/>
  <c r="EN191" i="26464"/>
  <c r="EO191" i="26464"/>
  <c r="EP191" i="26464"/>
  <c r="EQ191" i="26464"/>
  <c r="ER191" i="26464"/>
  <c r="ES191" i="26464"/>
  <c r="ET191" i="26464"/>
  <c r="EU191" i="26464"/>
  <c r="EV191" i="26464"/>
  <c r="EW191" i="26464"/>
  <c r="EX191" i="26464"/>
  <c r="EY191" i="26464"/>
  <c r="EZ191" i="26464"/>
  <c r="A192" i="26464"/>
  <c r="B192" i="26464"/>
  <c r="C192" i="26464"/>
  <c r="E192" i="26464"/>
  <c r="F192" i="26464"/>
  <c r="G192" i="26464"/>
  <c r="H192" i="26464"/>
  <c r="I192" i="26464"/>
  <c r="J192" i="26464"/>
  <c r="K192" i="26464"/>
  <c r="L192" i="26464"/>
  <c r="M192" i="26464"/>
  <c r="N192" i="26464"/>
  <c r="O192" i="26464"/>
  <c r="P192" i="26464"/>
  <c r="Q192" i="26464"/>
  <c r="R192" i="26464"/>
  <c r="S192" i="26464"/>
  <c r="T192" i="26464"/>
  <c r="U192" i="26464"/>
  <c r="V192" i="26464"/>
  <c r="W192" i="26464"/>
  <c r="X192" i="26464"/>
  <c r="Y192" i="26464"/>
  <c r="Z192" i="26464"/>
  <c r="AA192" i="26464"/>
  <c r="AB192" i="26464"/>
  <c r="AC192" i="26464"/>
  <c r="AD192" i="26464"/>
  <c r="AE192" i="26464"/>
  <c r="AF192" i="26464"/>
  <c r="AG192" i="26464"/>
  <c r="AH192" i="26464"/>
  <c r="AI192" i="26464"/>
  <c r="AJ192" i="26464"/>
  <c r="AK192" i="26464"/>
  <c r="AL192" i="26464"/>
  <c r="AM192" i="26464"/>
  <c r="AN192" i="26464"/>
  <c r="AO192" i="26464"/>
  <c r="AP192" i="26464"/>
  <c r="AQ192" i="26464"/>
  <c r="AR192" i="26464"/>
  <c r="AS192" i="26464"/>
  <c r="AT192" i="26464"/>
  <c r="AU192" i="26464"/>
  <c r="AV192" i="26464"/>
  <c r="AW192" i="26464"/>
  <c r="AX192" i="26464"/>
  <c r="AY192" i="26464"/>
  <c r="AZ192" i="26464"/>
  <c r="BA192" i="26464"/>
  <c r="BB192" i="26464"/>
  <c r="BC192" i="26464"/>
  <c r="BD192" i="26464"/>
  <c r="BE192" i="26464"/>
  <c r="BF192" i="26464"/>
  <c r="BG192" i="26464"/>
  <c r="BH192" i="26464"/>
  <c r="BI192" i="26464"/>
  <c r="BJ192" i="26464"/>
  <c r="BK192" i="26464"/>
  <c r="BL192" i="26464"/>
  <c r="BM192" i="26464"/>
  <c r="BN192" i="26464"/>
  <c r="BO192" i="26464"/>
  <c r="BP192" i="26464"/>
  <c r="BQ192" i="26464"/>
  <c r="BR192" i="26464"/>
  <c r="BS192" i="26464"/>
  <c r="BT192" i="26464"/>
  <c r="BU192" i="26464"/>
  <c r="BV192" i="26464"/>
  <c r="BW192" i="26464"/>
  <c r="BX192" i="26464"/>
  <c r="BY192" i="26464"/>
  <c r="BZ192" i="26464"/>
  <c r="CA192" i="26464"/>
  <c r="CB192" i="26464"/>
  <c r="CC192" i="26464"/>
  <c r="CD192" i="26464"/>
  <c r="CE192" i="26464"/>
  <c r="CF192" i="26464"/>
  <c r="CG192" i="26464"/>
  <c r="CH192" i="26464"/>
  <c r="CI192" i="26464"/>
  <c r="CJ192" i="26464"/>
  <c r="CK192" i="26464"/>
  <c r="CL192" i="26464"/>
  <c r="CM192" i="26464"/>
  <c r="CN192" i="26464"/>
  <c r="CO192" i="26464"/>
  <c r="CP192" i="26464"/>
  <c r="CQ192" i="26464"/>
  <c r="CR192" i="26464"/>
  <c r="CS192" i="26464"/>
  <c r="CT192" i="26464"/>
  <c r="CU192" i="26464"/>
  <c r="CV192" i="26464"/>
  <c r="CW192" i="26464"/>
  <c r="CX192" i="26464"/>
  <c r="CY192" i="26464"/>
  <c r="CZ192" i="26464"/>
  <c r="DA192" i="26464"/>
  <c r="DB192" i="26464"/>
  <c r="DC192" i="26464"/>
  <c r="DD192" i="26464"/>
  <c r="DE192" i="26464"/>
  <c r="DF192" i="26464"/>
  <c r="DG192" i="26464"/>
  <c r="DH192" i="26464"/>
  <c r="DI192" i="26464"/>
  <c r="DJ192" i="26464"/>
  <c r="DK192" i="26464"/>
  <c r="DL192" i="26464"/>
  <c r="DO192" i="26464"/>
  <c r="DP192" i="26464"/>
  <c r="DQ192" i="26464"/>
  <c r="DR192" i="26464"/>
  <c r="DS192" i="26464"/>
  <c r="DT192" i="26464"/>
  <c r="DU192" i="26464"/>
  <c r="DV192" i="26464"/>
  <c r="DW192" i="26464"/>
  <c r="DX192" i="26464"/>
  <c r="DY192" i="26464"/>
  <c r="DZ192" i="26464"/>
  <c r="EA192" i="26464"/>
  <c r="EB192" i="26464"/>
  <c r="EC192" i="26464"/>
  <c r="ED192" i="26464"/>
  <c r="EE192" i="26464"/>
  <c r="EJ192" i="26464"/>
  <c r="EK192" i="26464"/>
  <c r="EL192" i="26464"/>
  <c r="EM192" i="26464"/>
  <c r="EN192" i="26464"/>
  <c r="EO192" i="26464"/>
  <c r="EP192" i="26464"/>
  <c r="EQ192" i="26464"/>
  <c r="ER192" i="26464"/>
  <c r="ES192" i="26464"/>
  <c r="ET192" i="26464"/>
  <c r="EU192" i="26464"/>
  <c r="EV192" i="26464"/>
  <c r="EW192" i="26464"/>
  <c r="EX192" i="26464"/>
  <c r="EY192" i="26464"/>
  <c r="EZ192" i="26464"/>
  <c r="A193" i="26464"/>
  <c r="B193" i="26464"/>
  <c r="C193" i="26464"/>
  <c r="E193" i="26464"/>
  <c r="F193" i="26464"/>
  <c r="G193" i="26464"/>
  <c r="H193" i="26464"/>
  <c r="I193" i="26464"/>
  <c r="J193" i="26464"/>
  <c r="K193" i="26464"/>
  <c r="L193" i="26464"/>
  <c r="M193" i="26464"/>
  <c r="N193" i="26464"/>
  <c r="O193" i="26464"/>
  <c r="P193" i="26464"/>
  <c r="Q193" i="26464"/>
  <c r="R193" i="26464"/>
  <c r="S193" i="26464"/>
  <c r="T193" i="26464"/>
  <c r="U193" i="26464"/>
  <c r="V193" i="26464"/>
  <c r="W193" i="26464"/>
  <c r="X193" i="26464"/>
  <c r="Y193" i="26464"/>
  <c r="Z193" i="26464"/>
  <c r="AA193" i="26464"/>
  <c r="AB193" i="26464"/>
  <c r="AC193" i="26464"/>
  <c r="AD193" i="26464"/>
  <c r="AE193" i="26464"/>
  <c r="AF193" i="26464"/>
  <c r="AG193" i="26464"/>
  <c r="AH193" i="26464"/>
  <c r="AI193" i="26464"/>
  <c r="AJ193" i="26464"/>
  <c r="AK193" i="26464"/>
  <c r="AL193" i="26464"/>
  <c r="AM193" i="26464"/>
  <c r="AN193" i="26464"/>
  <c r="AO193" i="26464"/>
  <c r="AP193" i="26464"/>
  <c r="AQ193" i="26464"/>
  <c r="AR193" i="26464"/>
  <c r="AS193" i="26464"/>
  <c r="AT193" i="26464"/>
  <c r="AU193" i="26464"/>
  <c r="AV193" i="26464"/>
  <c r="AW193" i="26464"/>
  <c r="AX193" i="26464"/>
  <c r="AY193" i="26464"/>
  <c r="AZ193" i="26464"/>
  <c r="BA193" i="26464"/>
  <c r="BB193" i="26464"/>
  <c r="BC193" i="26464"/>
  <c r="BD193" i="26464"/>
  <c r="BE193" i="26464"/>
  <c r="BF193" i="26464"/>
  <c r="BG193" i="26464"/>
  <c r="BH193" i="26464"/>
  <c r="BI193" i="26464"/>
  <c r="BJ193" i="26464"/>
  <c r="BK193" i="26464"/>
  <c r="BL193" i="26464"/>
  <c r="BM193" i="26464"/>
  <c r="BN193" i="26464"/>
  <c r="BO193" i="26464"/>
  <c r="BP193" i="26464"/>
  <c r="BQ193" i="26464"/>
  <c r="BR193" i="26464"/>
  <c r="BS193" i="26464"/>
  <c r="BT193" i="26464"/>
  <c r="BU193" i="26464"/>
  <c r="BV193" i="26464"/>
  <c r="BW193" i="26464"/>
  <c r="BX193" i="26464"/>
  <c r="BY193" i="26464"/>
  <c r="BZ193" i="26464"/>
  <c r="CA193" i="26464"/>
  <c r="CB193" i="26464"/>
  <c r="CC193" i="26464"/>
  <c r="CD193" i="26464"/>
  <c r="CE193" i="26464"/>
  <c r="CF193" i="26464"/>
  <c r="CG193" i="26464"/>
  <c r="CH193" i="26464"/>
  <c r="CI193" i="26464"/>
  <c r="CJ193" i="26464"/>
  <c r="CK193" i="26464"/>
  <c r="CL193" i="26464"/>
  <c r="CM193" i="26464"/>
  <c r="CN193" i="26464"/>
  <c r="CO193" i="26464"/>
  <c r="CP193" i="26464"/>
  <c r="CQ193" i="26464"/>
  <c r="CR193" i="26464"/>
  <c r="CS193" i="26464"/>
  <c r="CT193" i="26464"/>
  <c r="CU193" i="26464"/>
  <c r="CV193" i="26464"/>
  <c r="CW193" i="26464"/>
  <c r="CX193" i="26464"/>
  <c r="CY193" i="26464"/>
  <c r="CZ193" i="26464"/>
  <c r="DA193" i="26464"/>
  <c r="DB193" i="26464"/>
  <c r="DC193" i="26464"/>
  <c r="DD193" i="26464"/>
  <c r="DE193" i="26464"/>
  <c r="DF193" i="26464"/>
  <c r="DG193" i="26464"/>
  <c r="DH193" i="26464"/>
  <c r="DI193" i="26464"/>
  <c r="DJ193" i="26464"/>
  <c r="DK193" i="26464"/>
  <c r="DL193" i="26464"/>
  <c r="DO193" i="26464"/>
  <c r="DP193" i="26464"/>
  <c r="DQ193" i="26464"/>
  <c r="DR193" i="26464"/>
  <c r="DS193" i="26464"/>
  <c r="DT193" i="26464"/>
  <c r="DU193" i="26464"/>
  <c r="DV193" i="26464"/>
  <c r="DW193" i="26464"/>
  <c r="DX193" i="26464"/>
  <c r="DY193" i="26464"/>
  <c r="DZ193" i="26464"/>
  <c r="EA193" i="26464"/>
  <c r="EB193" i="26464"/>
  <c r="EC193" i="26464"/>
  <c r="ED193" i="26464"/>
  <c r="EE193" i="26464"/>
  <c r="EJ193" i="26464"/>
  <c r="EK193" i="26464"/>
  <c r="EL193" i="26464"/>
  <c r="EM193" i="26464"/>
  <c r="EN193" i="26464"/>
  <c r="EO193" i="26464"/>
  <c r="EP193" i="26464"/>
  <c r="EQ193" i="26464"/>
  <c r="ER193" i="26464"/>
  <c r="ES193" i="26464"/>
  <c r="ET193" i="26464"/>
  <c r="EU193" i="26464"/>
  <c r="EV193" i="26464"/>
  <c r="EW193" i="26464"/>
  <c r="EX193" i="26464"/>
  <c r="EY193" i="26464"/>
  <c r="EZ193" i="26464"/>
  <c r="A194" i="26464"/>
  <c r="B194" i="26464"/>
  <c r="C194" i="26464"/>
  <c r="E194" i="26464"/>
  <c r="F194" i="26464"/>
  <c r="G194" i="26464"/>
  <c r="H194" i="26464"/>
  <c r="I194" i="26464"/>
  <c r="J194" i="26464"/>
  <c r="K194" i="26464"/>
  <c r="L194" i="26464"/>
  <c r="M194" i="26464"/>
  <c r="N194" i="26464"/>
  <c r="O194" i="26464"/>
  <c r="P194" i="26464"/>
  <c r="Q194" i="26464"/>
  <c r="R194" i="26464"/>
  <c r="S194" i="26464"/>
  <c r="T194" i="26464"/>
  <c r="U194" i="26464"/>
  <c r="V194" i="26464"/>
  <c r="W194" i="26464"/>
  <c r="X194" i="26464"/>
  <c r="Y194" i="26464"/>
  <c r="Z194" i="26464"/>
  <c r="AA194" i="26464"/>
  <c r="AB194" i="26464"/>
  <c r="AC194" i="26464"/>
  <c r="AD194" i="26464"/>
  <c r="AE194" i="26464"/>
  <c r="AF194" i="26464"/>
  <c r="AG194" i="26464"/>
  <c r="AH194" i="26464"/>
  <c r="AI194" i="26464"/>
  <c r="AJ194" i="26464"/>
  <c r="AK194" i="26464"/>
  <c r="AL194" i="26464"/>
  <c r="AM194" i="26464"/>
  <c r="AN194" i="26464"/>
  <c r="AO194" i="26464"/>
  <c r="AP194" i="26464"/>
  <c r="AQ194" i="26464"/>
  <c r="AR194" i="26464"/>
  <c r="AS194" i="26464"/>
  <c r="AT194" i="26464"/>
  <c r="AU194" i="26464"/>
  <c r="AV194" i="26464"/>
  <c r="AW194" i="26464"/>
  <c r="AX194" i="26464"/>
  <c r="AY194" i="26464"/>
  <c r="AZ194" i="26464"/>
  <c r="BA194" i="26464"/>
  <c r="BB194" i="26464"/>
  <c r="BC194" i="26464"/>
  <c r="BD194" i="26464"/>
  <c r="BE194" i="26464"/>
  <c r="BF194" i="26464"/>
  <c r="BG194" i="26464"/>
  <c r="BH194" i="26464"/>
  <c r="BI194" i="26464"/>
  <c r="BJ194" i="26464"/>
  <c r="BK194" i="26464"/>
  <c r="BL194" i="26464"/>
  <c r="BM194" i="26464"/>
  <c r="BN194" i="26464"/>
  <c r="BO194" i="26464"/>
  <c r="BP194" i="26464"/>
  <c r="BQ194" i="26464"/>
  <c r="BR194" i="26464"/>
  <c r="BS194" i="26464"/>
  <c r="BT194" i="26464"/>
  <c r="BU194" i="26464"/>
  <c r="BV194" i="26464"/>
  <c r="BW194" i="26464"/>
  <c r="BX194" i="26464"/>
  <c r="BY194" i="26464"/>
  <c r="BZ194" i="26464"/>
  <c r="CA194" i="26464"/>
  <c r="CB194" i="26464"/>
  <c r="CC194" i="26464"/>
  <c r="CD194" i="26464"/>
  <c r="CE194" i="26464"/>
  <c r="CF194" i="26464"/>
  <c r="CG194" i="26464"/>
  <c r="CH194" i="26464"/>
  <c r="CI194" i="26464"/>
  <c r="CJ194" i="26464"/>
  <c r="CK194" i="26464"/>
  <c r="CL194" i="26464"/>
  <c r="CM194" i="26464"/>
  <c r="CN194" i="26464"/>
  <c r="CO194" i="26464"/>
  <c r="CP194" i="26464"/>
  <c r="CQ194" i="26464"/>
  <c r="CR194" i="26464"/>
  <c r="CS194" i="26464"/>
  <c r="CT194" i="26464"/>
  <c r="CU194" i="26464"/>
  <c r="CV194" i="26464"/>
  <c r="CW194" i="26464"/>
  <c r="CX194" i="26464"/>
  <c r="CY194" i="26464"/>
  <c r="CZ194" i="26464"/>
  <c r="DA194" i="26464"/>
  <c r="DB194" i="26464"/>
  <c r="DC194" i="26464"/>
  <c r="DD194" i="26464"/>
  <c r="DE194" i="26464"/>
  <c r="DF194" i="26464"/>
  <c r="DG194" i="26464"/>
  <c r="DH194" i="26464"/>
  <c r="DI194" i="26464"/>
  <c r="DJ194" i="26464"/>
  <c r="DK194" i="26464"/>
  <c r="DL194" i="26464"/>
  <c r="DO194" i="26464"/>
  <c r="DP194" i="26464"/>
  <c r="DQ194" i="26464"/>
  <c r="DR194" i="26464"/>
  <c r="DS194" i="26464"/>
  <c r="DT194" i="26464"/>
  <c r="DU194" i="26464"/>
  <c r="DV194" i="26464"/>
  <c r="DW194" i="26464"/>
  <c r="DX194" i="26464"/>
  <c r="DY194" i="26464"/>
  <c r="DZ194" i="26464"/>
  <c r="EA194" i="26464"/>
  <c r="EB194" i="26464"/>
  <c r="EC194" i="26464"/>
  <c r="ED194" i="26464"/>
  <c r="EE194" i="26464"/>
  <c r="EJ194" i="26464"/>
  <c r="EK194" i="26464"/>
  <c r="EL194" i="26464"/>
  <c r="EM194" i="26464"/>
  <c r="EN194" i="26464"/>
  <c r="EO194" i="26464"/>
  <c r="EP194" i="26464"/>
  <c r="EQ194" i="26464"/>
  <c r="ER194" i="26464"/>
  <c r="ES194" i="26464"/>
  <c r="ET194" i="26464"/>
  <c r="EU194" i="26464"/>
  <c r="EV194" i="26464"/>
  <c r="EW194" i="26464"/>
  <c r="EX194" i="26464"/>
  <c r="EY194" i="26464"/>
  <c r="EZ194" i="26464"/>
  <c r="A195" i="26464"/>
  <c r="B195" i="26464"/>
  <c r="C195" i="26464"/>
  <c r="E195" i="26464"/>
  <c r="F195" i="26464"/>
  <c r="G195" i="26464"/>
  <c r="H195" i="26464"/>
  <c r="I195" i="26464"/>
  <c r="J195" i="26464"/>
  <c r="K195" i="26464"/>
  <c r="L195" i="26464"/>
  <c r="M195" i="26464"/>
  <c r="N195" i="26464"/>
  <c r="O195" i="26464"/>
  <c r="P195" i="26464"/>
  <c r="Q195" i="26464"/>
  <c r="R195" i="26464"/>
  <c r="S195" i="26464"/>
  <c r="T195" i="26464"/>
  <c r="U195" i="26464"/>
  <c r="V195" i="26464"/>
  <c r="W195" i="26464"/>
  <c r="X195" i="26464"/>
  <c r="Y195" i="26464"/>
  <c r="Z195" i="26464"/>
  <c r="AA195" i="26464"/>
  <c r="AB195" i="26464"/>
  <c r="AC195" i="26464"/>
  <c r="AD195" i="26464"/>
  <c r="AE195" i="26464"/>
  <c r="AF195" i="26464"/>
  <c r="AG195" i="26464"/>
  <c r="AH195" i="26464"/>
  <c r="AI195" i="26464"/>
  <c r="AJ195" i="26464"/>
  <c r="AK195" i="26464"/>
  <c r="AL195" i="26464"/>
  <c r="AM195" i="26464"/>
  <c r="AN195" i="26464"/>
  <c r="AO195" i="26464"/>
  <c r="AP195" i="26464"/>
  <c r="AQ195" i="26464"/>
  <c r="AR195" i="26464"/>
  <c r="AS195" i="26464"/>
  <c r="AT195" i="26464"/>
  <c r="AU195" i="26464"/>
  <c r="AV195" i="26464"/>
  <c r="AW195" i="26464"/>
  <c r="AX195" i="26464"/>
  <c r="AY195" i="26464"/>
  <c r="AZ195" i="26464"/>
  <c r="BA195" i="26464"/>
  <c r="BB195" i="26464"/>
  <c r="BC195" i="26464"/>
  <c r="BD195" i="26464"/>
  <c r="BE195" i="26464"/>
  <c r="BF195" i="26464"/>
  <c r="BG195" i="26464"/>
  <c r="BH195" i="26464"/>
  <c r="BI195" i="26464"/>
  <c r="BJ195" i="26464"/>
  <c r="BK195" i="26464"/>
  <c r="BL195" i="26464"/>
  <c r="BM195" i="26464"/>
  <c r="BN195" i="26464"/>
  <c r="BO195" i="26464"/>
  <c r="BP195" i="26464"/>
  <c r="BQ195" i="26464"/>
  <c r="BR195" i="26464"/>
  <c r="BS195" i="26464"/>
  <c r="BT195" i="26464"/>
  <c r="BU195" i="26464"/>
  <c r="BV195" i="26464"/>
  <c r="BW195" i="26464"/>
  <c r="BX195" i="26464"/>
  <c r="BY195" i="26464"/>
  <c r="BZ195" i="26464"/>
  <c r="CA195" i="26464"/>
  <c r="CB195" i="26464"/>
  <c r="CC195" i="26464"/>
  <c r="CD195" i="26464"/>
  <c r="CE195" i="26464"/>
  <c r="CF195" i="26464"/>
  <c r="CG195" i="26464"/>
  <c r="CH195" i="26464"/>
  <c r="CI195" i="26464"/>
  <c r="CJ195" i="26464"/>
  <c r="CK195" i="26464"/>
  <c r="CL195" i="26464"/>
  <c r="CM195" i="26464"/>
  <c r="CN195" i="26464"/>
  <c r="CO195" i="26464"/>
  <c r="CP195" i="26464"/>
  <c r="CQ195" i="26464"/>
  <c r="CR195" i="26464"/>
  <c r="CS195" i="26464"/>
  <c r="CT195" i="26464"/>
  <c r="CU195" i="26464"/>
  <c r="CV195" i="26464"/>
  <c r="CW195" i="26464"/>
  <c r="CX195" i="26464"/>
  <c r="CY195" i="26464"/>
  <c r="CZ195" i="26464"/>
  <c r="DA195" i="26464"/>
  <c r="DB195" i="26464"/>
  <c r="DC195" i="26464"/>
  <c r="DD195" i="26464"/>
  <c r="DE195" i="26464"/>
  <c r="DF195" i="26464"/>
  <c r="DG195" i="26464"/>
  <c r="DH195" i="26464"/>
  <c r="DI195" i="26464"/>
  <c r="DJ195" i="26464"/>
  <c r="DK195" i="26464"/>
  <c r="DL195" i="26464"/>
  <c r="DO195" i="26464"/>
  <c r="DP195" i="26464"/>
  <c r="DQ195" i="26464"/>
  <c r="DR195" i="26464"/>
  <c r="DS195" i="26464"/>
  <c r="DT195" i="26464"/>
  <c r="DU195" i="26464"/>
  <c r="DV195" i="26464"/>
  <c r="DW195" i="26464"/>
  <c r="DX195" i="26464"/>
  <c r="DY195" i="26464"/>
  <c r="DZ195" i="26464"/>
  <c r="EA195" i="26464"/>
  <c r="EB195" i="26464"/>
  <c r="EC195" i="26464"/>
  <c r="ED195" i="26464"/>
  <c r="EE195" i="26464"/>
  <c r="EJ195" i="26464"/>
  <c r="EK195" i="26464"/>
  <c r="EL195" i="26464"/>
  <c r="EM195" i="26464"/>
  <c r="EN195" i="26464"/>
  <c r="EO195" i="26464"/>
  <c r="EP195" i="26464"/>
  <c r="EQ195" i="26464"/>
  <c r="ER195" i="26464"/>
  <c r="ES195" i="26464"/>
  <c r="ET195" i="26464"/>
  <c r="EU195" i="26464"/>
  <c r="EV195" i="26464"/>
  <c r="EW195" i="26464"/>
  <c r="EX195" i="26464"/>
  <c r="EY195" i="26464"/>
  <c r="EZ195" i="26464"/>
  <c r="A196" i="26464"/>
  <c r="B196" i="26464"/>
  <c r="C196" i="26464"/>
  <c r="E196" i="26464"/>
  <c r="F196" i="26464"/>
  <c r="G196" i="26464"/>
  <c r="H196" i="26464"/>
  <c r="I196" i="26464"/>
  <c r="J196" i="26464"/>
  <c r="K196" i="26464"/>
  <c r="L196" i="26464"/>
  <c r="M196" i="26464"/>
  <c r="N196" i="26464"/>
  <c r="O196" i="26464"/>
  <c r="P196" i="26464"/>
  <c r="Q196" i="26464"/>
  <c r="R196" i="26464"/>
  <c r="S196" i="26464"/>
  <c r="T196" i="26464"/>
  <c r="U196" i="26464"/>
  <c r="V196" i="26464"/>
  <c r="W196" i="26464"/>
  <c r="X196" i="26464"/>
  <c r="Y196" i="26464"/>
  <c r="Z196" i="26464"/>
  <c r="AA196" i="26464"/>
  <c r="AB196" i="26464"/>
  <c r="AC196" i="26464"/>
  <c r="AD196" i="26464"/>
  <c r="AE196" i="26464"/>
  <c r="AF196" i="26464"/>
  <c r="AG196" i="26464"/>
  <c r="AH196" i="26464"/>
  <c r="AI196" i="26464"/>
  <c r="AJ196" i="26464"/>
  <c r="AK196" i="26464"/>
  <c r="AL196" i="26464"/>
  <c r="AM196" i="26464"/>
  <c r="AN196" i="26464"/>
  <c r="AO196" i="26464"/>
  <c r="AP196" i="26464"/>
  <c r="AQ196" i="26464"/>
  <c r="AR196" i="26464"/>
  <c r="AS196" i="26464"/>
  <c r="AT196" i="26464"/>
  <c r="AU196" i="26464"/>
  <c r="AV196" i="26464"/>
  <c r="AW196" i="26464"/>
  <c r="AX196" i="26464"/>
  <c r="AY196" i="26464"/>
  <c r="AZ196" i="26464"/>
  <c r="BA196" i="26464"/>
  <c r="BB196" i="26464"/>
  <c r="BC196" i="26464"/>
  <c r="BD196" i="26464"/>
  <c r="BE196" i="26464"/>
  <c r="BF196" i="26464"/>
  <c r="BG196" i="26464"/>
  <c r="BH196" i="26464"/>
  <c r="BI196" i="26464"/>
  <c r="BJ196" i="26464"/>
  <c r="BK196" i="26464"/>
  <c r="BL196" i="26464"/>
  <c r="BM196" i="26464"/>
  <c r="BN196" i="26464"/>
  <c r="BO196" i="26464"/>
  <c r="BP196" i="26464"/>
  <c r="BQ196" i="26464"/>
  <c r="BR196" i="26464"/>
  <c r="BS196" i="26464"/>
  <c r="BT196" i="26464"/>
  <c r="BU196" i="26464"/>
  <c r="BV196" i="26464"/>
  <c r="BW196" i="26464"/>
  <c r="BX196" i="26464"/>
  <c r="BY196" i="26464"/>
  <c r="BZ196" i="26464"/>
  <c r="CA196" i="26464"/>
  <c r="CB196" i="26464"/>
  <c r="CC196" i="26464"/>
  <c r="CD196" i="26464"/>
  <c r="CE196" i="26464"/>
  <c r="CF196" i="26464"/>
  <c r="CG196" i="26464"/>
  <c r="CH196" i="26464"/>
  <c r="CI196" i="26464"/>
  <c r="CJ196" i="26464"/>
  <c r="CK196" i="26464"/>
  <c r="CL196" i="26464"/>
  <c r="CM196" i="26464"/>
  <c r="CN196" i="26464"/>
  <c r="CO196" i="26464"/>
  <c r="CP196" i="26464"/>
  <c r="CQ196" i="26464"/>
  <c r="CR196" i="26464"/>
  <c r="CS196" i="26464"/>
  <c r="CT196" i="26464"/>
  <c r="CU196" i="26464"/>
  <c r="CV196" i="26464"/>
  <c r="CW196" i="26464"/>
  <c r="CX196" i="26464"/>
  <c r="CY196" i="26464"/>
  <c r="CZ196" i="26464"/>
  <c r="DA196" i="26464"/>
  <c r="DB196" i="26464"/>
  <c r="DC196" i="26464"/>
  <c r="DD196" i="26464"/>
  <c r="DE196" i="26464"/>
  <c r="DF196" i="26464"/>
  <c r="DG196" i="26464"/>
  <c r="DH196" i="26464"/>
  <c r="DI196" i="26464"/>
  <c r="DJ196" i="26464"/>
  <c r="DK196" i="26464"/>
  <c r="DL196" i="26464"/>
  <c r="DO196" i="26464"/>
  <c r="DP196" i="26464"/>
  <c r="DQ196" i="26464"/>
  <c r="DR196" i="26464"/>
  <c r="DS196" i="26464"/>
  <c r="DT196" i="26464"/>
  <c r="DU196" i="26464"/>
  <c r="DV196" i="26464"/>
  <c r="DW196" i="26464"/>
  <c r="DX196" i="26464"/>
  <c r="DY196" i="26464"/>
  <c r="DZ196" i="26464"/>
  <c r="EA196" i="26464"/>
  <c r="EB196" i="26464"/>
  <c r="EC196" i="26464"/>
  <c r="ED196" i="26464"/>
  <c r="EE196" i="26464"/>
  <c r="EJ196" i="26464"/>
  <c r="EK196" i="26464"/>
  <c r="EL196" i="26464"/>
  <c r="EM196" i="26464"/>
  <c r="EN196" i="26464"/>
  <c r="EO196" i="26464"/>
  <c r="EP196" i="26464"/>
  <c r="EQ196" i="26464"/>
  <c r="ER196" i="26464"/>
  <c r="ES196" i="26464"/>
  <c r="ET196" i="26464"/>
  <c r="EU196" i="26464"/>
  <c r="EV196" i="26464"/>
  <c r="EW196" i="26464"/>
  <c r="EX196" i="26464"/>
  <c r="EY196" i="26464"/>
  <c r="EZ196" i="26464"/>
  <c r="A197" i="26464"/>
  <c r="B197" i="26464"/>
  <c r="C197" i="26464"/>
  <c r="E197" i="26464"/>
  <c r="F197" i="26464"/>
  <c r="G197" i="26464"/>
  <c r="H197" i="26464"/>
  <c r="I197" i="26464"/>
  <c r="J197" i="26464"/>
  <c r="K197" i="26464"/>
  <c r="L197" i="26464"/>
  <c r="M197" i="26464"/>
  <c r="N197" i="26464"/>
  <c r="O197" i="26464"/>
  <c r="P197" i="26464"/>
  <c r="Q197" i="26464"/>
  <c r="R197" i="26464"/>
  <c r="S197" i="26464"/>
  <c r="T197" i="26464"/>
  <c r="U197" i="26464"/>
  <c r="V197" i="26464"/>
  <c r="W197" i="26464"/>
  <c r="X197" i="26464"/>
  <c r="Y197" i="26464"/>
  <c r="Z197" i="26464"/>
  <c r="AA197" i="26464"/>
  <c r="AB197" i="26464"/>
  <c r="AC197" i="26464"/>
  <c r="AD197" i="26464"/>
  <c r="AE197" i="26464"/>
  <c r="AF197" i="26464"/>
  <c r="AG197" i="26464"/>
  <c r="AH197" i="26464"/>
  <c r="AI197" i="26464"/>
  <c r="AJ197" i="26464"/>
  <c r="AK197" i="26464"/>
  <c r="AL197" i="26464"/>
  <c r="AM197" i="26464"/>
  <c r="AN197" i="26464"/>
  <c r="AO197" i="26464"/>
  <c r="AP197" i="26464"/>
  <c r="AQ197" i="26464"/>
  <c r="AR197" i="26464"/>
  <c r="AS197" i="26464"/>
  <c r="AT197" i="26464"/>
  <c r="AU197" i="26464"/>
  <c r="AV197" i="26464"/>
  <c r="AW197" i="26464"/>
  <c r="AX197" i="26464"/>
  <c r="AY197" i="26464"/>
  <c r="AZ197" i="26464"/>
  <c r="BA197" i="26464"/>
  <c r="BB197" i="26464"/>
  <c r="BC197" i="26464"/>
  <c r="BD197" i="26464"/>
  <c r="BE197" i="26464"/>
  <c r="BF197" i="26464"/>
  <c r="BG197" i="26464"/>
  <c r="BH197" i="26464"/>
  <c r="BI197" i="26464"/>
  <c r="BJ197" i="26464"/>
  <c r="BK197" i="26464"/>
  <c r="BL197" i="26464"/>
  <c r="BM197" i="26464"/>
  <c r="BN197" i="26464"/>
  <c r="BO197" i="26464"/>
  <c r="BP197" i="26464"/>
  <c r="BQ197" i="26464"/>
  <c r="BR197" i="26464"/>
  <c r="BS197" i="26464"/>
  <c r="BT197" i="26464"/>
  <c r="BU197" i="26464"/>
  <c r="BV197" i="26464"/>
  <c r="BW197" i="26464"/>
  <c r="BX197" i="26464"/>
  <c r="BY197" i="26464"/>
  <c r="BZ197" i="26464"/>
  <c r="CA197" i="26464"/>
  <c r="CB197" i="26464"/>
  <c r="CC197" i="26464"/>
  <c r="CD197" i="26464"/>
  <c r="CE197" i="26464"/>
  <c r="CF197" i="26464"/>
  <c r="CG197" i="26464"/>
  <c r="CH197" i="26464"/>
  <c r="CI197" i="26464"/>
  <c r="CJ197" i="26464"/>
  <c r="CK197" i="26464"/>
  <c r="CL197" i="26464"/>
  <c r="CM197" i="26464"/>
  <c r="CN197" i="26464"/>
  <c r="CO197" i="26464"/>
  <c r="CP197" i="26464"/>
  <c r="CQ197" i="26464"/>
  <c r="CR197" i="26464"/>
  <c r="CS197" i="26464"/>
  <c r="CT197" i="26464"/>
  <c r="CU197" i="26464"/>
  <c r="CV197" i="26464"/>
  <c r="CW197" i="26464"/>
  <c r="CX197" i="26464"/>
  <c r="CY197" i="26464"/>
  <c r="CZ197" i="26464"/>
  <c r="DA197" i="26464"/>
  <c r="DB197" i="26464"/>
  <c r="DC197" i="26464"/>
  <c r="DD197" i="26464"/>
  <c r="DE197" i="26464"/>
  <c r="DF197" i="26464"/>
  <c r="DG197" i="26464"/>
  <c r="DH197" i="26464"/>
  <c r="DI197" i="26464"/>
  <c r="DJ197" i="26464"/>
  <c r="DK197" i="26464"/>
  <c r="DL197" i="26464"/>
  <c r="DO197" i="26464"/>
  <c r="DP197" i="26464"/>
  <c r="DQ197" i="26464"/>
  <c r="DR197" i="26464"/>
  <c r="DS197" i="26464"/>
  <c r="DT197" i="26464"/>
  <c r="DU197" i="26464"/>
  <c r="DV197" i="26464"/>
  <c r="DW197" i="26464"/>
  <c r="DX197" i="26464"/>
  <c r="DY197" i="26464"/>
  <c r="DZ197" i="26464"/>
  <c r="EA197" i="26464"/>
  <c r="EB197" i="26464"/>
  <c r="EC197" i="26464"/>
  <c r="ED197" i="26464"/>
  <c r="EE197" i="26464"/>
  <c r="EJ197" i="26464"/>
  <c r="EK197" i="26464"/>
  <c r="EL197" i="26464"/>
  <c r="EM197" i="26464"/>
  <c r="EN197" i="26464"/>
  <c r="EO197" i="26464"/>
  <c r="EP197" i="26464"/>
  <c r="EQ197" i="26464"/>
  <c r="ER197" i="26464"/>
  <c r="ES197" i="26464"/>
  <c r="ET197" i="26464"/>
  <c r="EU197" i="26464"/>
  <c r="EV197" i="26464"/>
  <c r="EW197" i="26464"/>
  <c r="EX197" i="26464"/>
  <c r="EY197" i="26464"/>
  <c r="EZ197" i="26464"/>
  <c r="A198" i="26464"/>
  <c r="B198" i="26464"/>
  <c r="C198" i="26464"/>
  <c r="E198" i="26464"/>
  <c r="F198" i="26464"/>
  <c r="G198" i="26464"/>
  <c r="H198" i="26464"/>
  <c r="I198" i="26464"/>
  <c r="J198" i="26464"/>
  <c r="K198" i="26464"/>
  <c r="L198" i="26464"/>
  <c r="M198" i="26464"/>
  <c r="N198" i="26464"/>
  <c r="O198" i="26464"/>
  <c r="P198" i="26464"/>
  <c r="Q198" i="26464"/>
  <c r="R198" i="26464"/>
  <c r="S198" i="26464"/>
  <c r="T198" i="26464"/>
  <c r="U198" i="26464"/>
  <c r="V198" i="26464"/>
  <c r="W198" i="26464"/>
  <c r="X198" i="26464"/>
  <c r="Y198" i="26464"/>
  <c r="Z198" i="26464"/>
  <c r="AA198" i="26464"/>
  <c r="AB198" i="26464"/>
  <c r="AC198" i="26464"/>
  <c r="AD198" i="26464"/>
  <c r="AE198" i="26464"/>
  <c r="AF198" i="26464"/>
  <c r="AG198" i="26464"/>
  <c r="AH198" i="26464"/>
  <c r="AI198" i="26464"/>
  <c r="AJ198" i="26464"/>
  <c r="AK198" i="26464"/>
  <c r="AL198" i="26464"/>
  <c r="AM198" i="26464"/>
  <c r="AN198" i="26464"/>
  <c r="AO198" i="26464"/>
  <c r="AP198" i="26464"/>
  <c r="AQ198" i="26464"/>
  <c r="AR198" i="26464"/>
  <c r="AS198" i="26464"/>
  <c r="AT198" i="26464"/>
  <c r="AU198" i="26464"/>
  <c r="AV198" i="26464"/>
  <c r="AW198" i="26464"/>
  <c r="AX198" i="26464"/>
  <c r="AY198" i="26464"/>
  <c r="AZ198" i="26464"/>
  <c r="BA198" i="26464"/>
  <c r="BB198" i="26464"/>
  <c r="BC198" i="26464"/>
  <c r="BD198" i="26464"/>
  <c r="BE198" i="26464"/>
  <c r="BF198" i="26464"/>
  <c r="BG198" i="26464"/>
  <c r="BH198" i="26464"/>
  <c r="BI198" i="26464"/>
  <c r="BJ198" i="26464"/>
  <c r="BK198" i="26464"/>
  <c r="BL198" i="26464"/>
  <c r="BM198" i="26464"/>
  <c r="BN198" i="26464"/>
  <c r="BO198" i="26464"/>
  <c r="BP198" i="26464"/>
  <c r="BQ198" i="26464"/>
  <c r="BR198" i="26464"/>
  <c r="BS198" i="26464"/>
  <c r="BT198" i="26464"/>
  <c r="BU198" i="26464"/>
  <c r="BV198" i="26464"/>
  <c r="BW198" i="26464"/>
  <c r="BX198" i="26464"/>
  <c r="BY198" i="26464"/>
  <c r="BZ198" i="26464"/>
  <c r="CA198" i="26464"/>
  <c r="CB198" i="26464"/>
  <c r="CC198" i="26464"/>
  <c r="CD198" i="26464"/>
  <c r="CE198" i="26464"/>
  <c r="CF198" i="26464"/>
  <c r="CG198" i="26464"/>
  <c r="CH198" i="26464"/>
  <c r="CI198" i="26464"/>
  <c r="CJ198" i="26464"/>
  <c r="CK198" i="26464"/>
  <c r="CL198" i="26464"/>
  <c r="CM198" i="26464"/>
  <c r="CN198" i="26464"/>
  <c r="CO198" i="26464"/>
  <c r="CP198" i="26464"/>
  <c r="CQ198" i="26464"/>
  <c r="CR198" i="26464"/>
  <c r="CS198" i="26464"/>
  <c r="CT198" i="26464"/>
  <c r="CU198" i="26464"/>
  <c r="CV198" i="26464"/>
  <c r="CW198" i="26464"/>
  <c r="CX198" i="26464"/>
  <c r="CY198" i="26464"/>
  <c r="CZ198" i="26464"/>
  <c r="DA198" i="26464"/>
  <c r="DB198" i="26464"/>
  <c r="DC198" i="26464"/>
  <c r="DD198" i="26464"/>
  <c r="DE198" i="26464"/>
  <c r="DF198" i="26464"/>
  <c r="DG198" i="26464"/>
  <c r="DH198" i="26464"/>
  <c r="DI198" i="26464"/>
  <c r="DJ198" i="26464"/>
  <c r="DK198" i="26464"/>
  <c r="DL198" i="26464"/>
  <c r="DO198" i="26464"/>
  <c r="DP198" i="26464"/>
  <c r="DQ198" i="26464"/>
  <c r="DR198" i="26464"/>
  <c r="DS198" i="26464"/>
  <c r="DT198" i="26464"/>
  <c r="DU198" i="26464"/>
  <c r="DV198" i="26464"/>
  <c r="DW198" i="26464"/>
  <c r="DX198" i="26464"/>
  <c r="DY198" i="26464"/>
  <c r="DZ198" i="26464"/>
  <c r="EA198" i="26464"/>
  <c r="EB198" i="26464"/>
  <c r="EC198" i="26464"/>
  <c r="ED198" i="26464"/>
  <c r="EE198" i="26464"/>
  <c r="EJ198" i="26464"/>
  <c r="EK198" i="26464"/>
  <c r="EL198" i="26464"/>
  <c r="EM198" i="26464"/>
  <c r="EN198" i="26464"/>
  <c r="EO198" i="26464"/>
  <c r="EP198" i="26464"/>
  <c r="EQ198" i="26464"/>
  <c r="ER198" i="26464"/>
  <c r="ES198" i="26464"/>
  <c r="ET198" i="26464"/>
  <c r="EU198" i="26464"/>
  <c r="EV198" i="26464"/>
  <c r="EW198" i="26464"/>
  <c r="EX198" i="26464"/>
  <c r="EY198" i="26464"/>
  <c r="EZ198" i="26464"/>
  <c r="A199" i="26464"/>
  <c r="B199" i="26464"/>
  <c r="C199" i="26464"/>
  <c r="E199" i="26464"/>
  <c r="F199" i="26464"/>
  <c r="G199" i="26464"/>
  <c r="H199" i="26464"/>
  <c r="I199" i="26464"/>
  <c r="J199" i="26464"/>
  <c r="K199" i="26464"/>
  <c r="L199" i="26464"/>
  <c r="M199" i="26464"/>
  <c r="N199" i="26464"/>
  <c r="O199" i="26464"/>
  <c r="P199" i="26464"/>
  <c r="Q199" i="26464"/>
  <c r="R199" i="26464"/>
  <c r="S199" i="26464"/>
  <c r="T199" i="26464"/>
  <c r="U199" i="26464"/>
  <c r="V199" i="26464"/>
  <c r="W199" i="26464"/>
  <c r="X199" i="26464"/>
  <c r="Y199" i="26464"/>
  <c r="Z199" i="26464"/>
  <c r="AA199" i="26464"/>
  <c r="AB199" i="26464"/>
  <c r="AC199" i="26464"/>
  <c r="AD199" i="26464"/>
  <c r="AE199" i="26464"/>
  <c r="AF199" i="26464"/>
  <c r="AG199" i="26464"/>
  <c r="AH199" i="26464"/>
  <c r="AI199" i="26464"/>
  <c r="AJ199" i="26464"/>
  <c r="AK199" i="26464"/>
  <c r="AL199" i="26464"/>
  <c r="AM199" i="26464"/>
  <c r="AN199" i="26464"/>
  <c r="AO199" i="26464"/>
  <c r="AP199" i="26464"/>
  <c r="AQ199" i="26464"/>
  <c r="AR199" i="26464"/>
  <c r="AS199" i="26464"/>
  <c r="AT199" i="26464"/>
  <c r="AU199" i="26464"/>
  <c r="AV199" i="26464"/>
  <c r="AW199" i="26464"/>
  <c r="AX199" i="26464"/>
  <c r="AY199" i="26464"/>
  <c r="AZ199" i="26464"/>
  <c r="BA199" i="26464"/>
  <c r="BB199" i="26464"/>
  <c r="BC199" i="26464"/>
  <c r="BD199" i="26464"/>
  <c r="BE199" i="26464"/>
  <c r="BF199" i="26464"/>
  <c r="BG199" i="26464"/>
  <c r="BH199" i="26464"/>
  <c r="BI199" i="26464"/>
  <c r="BJ199" i="26464"/>
  <c r="BK199" i="26464"/>
  <c r="BL199" i="26464"/>
  <c r="BM199" i="26464"/>
  <c r="BN199" i="26464"/>
  <c r="BO199" i="26464"/>
  <c r="BP199" i="26464"/>
  <c r="BQ199" i="26464"/>
  <c r="BR199" i="26464"/>
  <c r="BS199" i="26464"/>
  <c r="BT199" i="26464"/>
  <c r="BU199" i="26464"/>
  <c r="BV199" i="26464"/>
  <c r="BW199" i="26464"/>
  <c r="BX199" i="26464"/>
  <c r="BY199" i="26464"/>
  <c r="BZ199" i="26464"/>
  <c r="CA199" i="26464"/>
  <c r="CB199" i="26464"/>
  <c r="CC199" i="26464"/>
  <c r="CD199" i="26464"/>
  <c r="CE199" i="26464"/>
  <c r="CF199" i="26464"/>
  <c r="CG199" i="26464"/>
  <c r="CH199" i="26464"/>
  <c r="CI199" i="26464"/>
  <c r="CJ199" i="26464"/>
  <c r="CK199" i="26464"/>
  <c r="CL199" i="26464"/>
  <c r="CM199" i="26464"/>
  <c r="CN199" i="26464"/>
  <c r="CO199" i="26464"/>
  <c r="CP199" i="26464"/>
  <c r="CQ199" i="26464"/>
  <c r="CR199" i="26464"/>
  <c r="CS199" i="26464"/>
  <c r="CT199" i="26464"/>
  <c r="CU199" i="26464"/>
  <c r="CV199" i="26464"/>
  <c r="CW199" i="26464"/>
  <c r="CX199" i="26464"/>
  <c r="CY199" i="26464"/>
  <c r="CZ199" i="26464"/>
  <c r="DA199" i="26464"/>
  <c r="DB199" i="26464"/>
  <c r="DC199" i="26464"/>
  <c r="DD199" i="26464"/>
  <c r="DE199" i="26464"/>
  <c r="DF199" i="26464"/>
  <c r="DG199" i="26464"/>
  <c r="DH199" i="26464"/>
  <c r="DI199" i="26464"/>
  <c r="DJ199" i="26464"/>
  <c r="DK199" i="26464"/>
  <c r="DL199" i="26464"/>
  <c r="DO199" i="26464"/>
  <c r="DP199" i="26464"/>
  <c r="DQ199" i="26464"/>
  <c r="DR199" i="26464"/>
  <c r="DS199" i="26464"/>
  <c r="DT199" i="26464"/>
  <c r="DU199" i="26464"/>
  <c r="DV199" i="26464"/>
  <c r="DW199" i="26464"/>
  <c r="DX199" i="26464"/>
  <c r="DY199" i="26464"/>
  <c r="DZ199" i="26464"/>
  <c r="EA199" i="26464"/>
  <c r="EB199" i="26464"/>
  <c r="EC199" i="26464"/>
  <c r="ED199" i="26464"/>
  <c r="EE199" i="26464"/>
  <c r="EJ199" i="26464"/>
  <c r="EK199" i="26464"/>
  <c r="EL199" i="26464"/>
  <c r="EM199" i="26464"/>
  <c r="EN199" i="26464"/>
  <c r="EO199" i="26464"/>
  <c r="EP199" i="26464"/>
  <c r="EQ199" i="26464"/>
  <c r="ER199" i="26464"/>
  <c r="ES199" i="26464"/>
  <c r="ET199" i="26464"/>
  <c r="EU199" i="26464"/>
  <c r="EV199" i="26464"/>
  <c r="EW199" i="26464"/>
  <c r="EX199" i="26464"/>
  <c r="EY199" i="26464"/>
  <c r="EZ199" i="26464"/>
  <c r="A200" i="26464"/>
  <c r="B200" i="26464"/>
  <c r="C200" i="26464"/>
  <c r="E200" i="26464"/>
  <c r="F200" i="26464"/>
  <c r="G200" i="26464"/>
  <c r="H200" i="26464"/>
  <c r="I200" i="26464"/>
  <c r="J200" i="26464"/>
  <c r="K200" i="26464"/>
  <c r="L200" i="26464"/>
  <c r="M200" i="26464"/>
  <c r="N200" i="26464"/>
  <c r="O200" i="26464"/>
  <c r="P200" i="26464"/>
  <c r="Q200" i="26464"/>
  <c r="R200" i="26464"/>
  <c r="S200" i="26464"/>
  <c r="T200" i="26464"/>
  <c r="U200" i="26464"/>
  <c r="V200" i="26464"/>
  <c r="W200" i="26464"/>
  <c r="X200" i="26464"/>
  <c r="Y200" i="26464"/>
  <c r="Z200" i="26464"/>
  <c r="AA200" i="26464"/>
  <c r="AB200" i="26464"/>
  <c r="AC200" i="26464"/>
  <c r="AD200" i="26464"/>
  <c r="AE200" i="26464"/>
  <c r="AF200" i="26464"/>
  <c r="AG200" i="26464"/>
  <c r="AH200" i="26464"/>
  <c r="AI200" i="26464"/>
  <c r="AJ200" i="26464"/>
  <c r="AK200" i="26464"/>
  <c r="AL200" i="26464"/>
  <c r="AM200" i="26464"/>
  <c r="AN200" i="26464"/>
  <c r="AO200" i="26464"/>
  <c r="AP200" i="26464"/>
  <c r="AQ200" i="26464"/>
  <c r="AR200" i="26464"/>
  <c r="AS200" i="26464"/>
  <c r="AT200" i="26464"/>
  <c r="AU200" i="26464"/>
  <c r="AV200" i="26464"/>
  <c r="AW200" i="26464"/>
  <c r="AX200" i="26464"/>
  <c r="AY200" i="26464"/>
  <c r="AZ200" i="26464"/>
  <c r="BA200" i="26464"/>
  <c r="BB200" i="26464"/>
  <c r="BC200" i="26464"/>
  <c r="BD200" i="26464"/>
  <c r="BE200" i="26464"/>
  <c r="BF200" i="26464"/>
  <c r="BG200" i="26464"/>
  <c r="BH200" i="26464"/>
  <c r="BI200" i="26464"/>
  <c r="BJ200" i="26464"/>
  <c r="BK200" i="26464"/>
  <c r="BL200" i="26464"/>
  <c r="BM200" i="26464"/>
  <c r="BN200" i="26464"/>
  <c r="BO200" i="26464"/>
  <c r="BP200" i="26464"/>
  <c r="BQ200" i="26464"/>
  <c r="BR200" i="26464"/>
  <c r="BS200" i="26464"/>
  <c r="BT200" i="26464"/>
  <c r="BU200" i="26464"/>
  <c r="BV200" i="26464"/>
  <c r="BW200" i="26464"/>
  <c r="BX200" i="26464"/>
  <c r="BY200" i="26464"/>
  <c r="BZ200" i="26464"/>
  <c r="CA200" i="26464"/>
  <c r="CB200" i="26464"/>
  <c r="CC200" i="26464"/>
  <c r="CD200" i="26464"/>
  <c r="CE200" i="26464"/>
  <c r="CF200" i="26464"/>
  <c r="CG200" i="26464"/>
  <c r="CH200" i="26464"/>
  <c r="CI200" i="26464"/>
  <c r="CJ200" i="26464"/>
  <c r="CK200" i="26464"/>
  <c r="CL200" i="26464"/>
  <c r="CM200" i="26464"/>
  <c r="CN200" i="26464"/>
  <c r="CO200" i="26464"/>
  <c r="CP200" i="26464"/>
  <c r="CQ200" i="26464"/>
  <c r="CR200" i="26464"/>
  <c r="CS200" i="26464"/>
  <c r="CT200" i="26464"/>
  <c r="CU200" i="26464"/>
  <c r="CV200" i="26464"/>
  <c r="CW200" i="26464"/>
  <c r="CX200" i="26464"/>
  <c r="CY200" i="26464"/>
  <c r="CZ200" i="26464"/>
  <c r="DA200" i="26464"/>
  <c r="DB200" i="26464"/>
  <c r="DC200" i="26464"/>
  <c r="DD200" i="26464"/>
  <c r="DE200" i="26464"/>
  <c r="DF200" i="26464"/>
  <c r="DG200" i="26464"/>
  <c r="DH200" i="26464"/>
  <c r="DI200" i="26464"/>
  <c r="DJ200" i="26464"/>
  <c r="DK200" i="26464"/>
  <c r="DL200" i="26464"/>
  <c r="DO200" i="26464"/>
  <c r="DP200" i="26464"/>
  <c r="DQ200" i="26464"/>
  <c r="DR200" i="26464"/>
  <c r="DS200" i="26464"/>
  <c r="DT200" i="26464"/>
  <c r="DU200" i="26464"/>
  <c r="DV200" i="26464"/>
  <c r="DW200" i="26464"/>
  <c r="DX200" i="26464"/>
  <c r="DY200" i="26464"/>
  <c r="DZ200" i="26464"/>
  <c r="EA200" i="26464"/>
  <c r="EB200" i="26464"/>
  <c r="EC200" i="26464"/>
  <c r="ED200" i="26464"/>
  <c r="EE200" i="26464"/>
  <c r="EJ200" i="26464"/>
  <c r="EK200" i="26464"/>
  <c r="EL200" i="26464"/>
  <c r="EM200" i="26464"/>
  <c r="EN200" i="26464"/>
  <c r="EO200" i="26464"/>
  <c r="EP200" i="26464"/>
  <c r="EQ200" i="26464"/>
  <c r="ER200" i="26464"/>
  <c r="ES200" i="26464"/>
  <c r="ET200" i="26464"/>
  <c r="EU200" i="26464"/>
  <c r="EV200" i="26464"/>
  <c r="EW200" i="26464"/>
  <c r="EX200" i="26464"/>
  <c r="EY200" i="26464"/>
  <c r="EZ200" i="26464"/>
  <c r="A201" i="26464"/>
  <c r="B201" i="26464"/>
  <c r="C201" i="26464"/>
  <c r="E201" i="26464"/>
  <c r="F201" i="26464"/>
  <c r="G201" i="26464"/>
  <c r="H201" i="26464"/>
  <c r="I201" i="26464"/>
  <c r="J201" i="26464"/>
  <c r="K201" i="26464"/>
  <c r="L201" i="26464"/>
  <c r="M201" i="26464"/>
  <c r="N201" i="26464"/>
  <c r="O201" i="26464"/>
  <c r="P201" i="26464"/>
  <c r="Q201" i="26464"/>
  <c r="R201" i="26464"/>
  <c r="S201" i="26464"/>
  <c r="T201" i="26464"/>
  <c r="U201" i="26464"/>
  <c r="V201" i="26464"/>
  <c r="W201" i="26464"/>
  <c r="X201" i="26464"/>
  <c r="Y201" i="26464"/>
  <c r="Z201" i="26464"/>
  <c r="AA201" i="26464"/>
  <c r="AB201" i="26464"/>
  <c r="AC201" i="26464"/>
  <c r="AD201" i="26464"/>
  <c r="AE201" i="26464"/>
  <c r="AF201" i="26464"/>
  <c r="AG201" i="26464"/>
  <c r="AH201" i="26464"/>
  <c r="AI201" i="26464"/>
  <c r="AJ201" i="26464"/>
  <c r="AK201" i="26464"/>
  <c r="AL201" i="26464"/>
  <c r="AM201" i="26464"/>
  <c r="AN201" i="26464"/>
  <c r="AO201" i="26464"/>
  <c r="AP201" i="26464"/>
  <c r="AQ201" i="26464"/>
  <c r="AR201" i="26464"/>
  <c r="AS201" i="26464"/>
  <c r="AT201" i="26464"/>
  <c r="AU201" i="26464"/>
  <c r="AV201" i="26464"/>
  <c r="AW201" i="26464"/>
  <c r="AX201" i="26464"/>
  <c r="AY201" i="26464"/>
  <c r="AZ201" i="26464"/>
  <c r="BA201" i="26464"/>
  <c r="BB201" i="26464"/>
  <c r="BC201" i="26464"/>
  <c r="BD201" i="26464"/>
  <c r="BE201" i="26464"/>
  <c r="BF201" i="26464"/>
  <c r="BG201" i="26464"/>
  <c r="BH201" i="26464"/>
  <c r="BI201" i="26464"/>
  <c r="BJ201" i="26464"/>
  <c r="BK201" i="26464"/>
  <c r="BL201" i="26464"/>
  <c r="BM201" i="26464"/>
  <c r="BN201" i="26464"/>
  <c r="BO201" i="26464"/>
  <c r="BP201" i="26464"/>
  <c r="BQ201" i="26464"/>
  <c r="BR201" i="26464"/>
  <c r="BS201" i="26464"/>
  <c r="BT201" i="26464"/>
  <c r="BU201" i="26464"/>
  <c r="BV201" i="26464"/>
  <c r="BW201" i="26464"/>
  <c r="BX201" i="26464"/>
  <c r="BY201" i="26464"/>
  <c r="BZ201" i="26464"/>
  <c r="CA201" i="26464"/>
  <c r="CB201" i="26464"/>
  <c r="CC201" i="26464"/>
  <c r="CD201" i="26464"/>
  <c r="CE201" i="26464"/>
  <c r="CF201" i="26464"/>
  <c r="CG201" i="26464"/>
  <c r="CH201" i="26464"/>
  <c r="CI201" i="26464"/>
  <c r="CJ201" i="26464"/>
  <c r="CK201" i="26464"/>
  <c r="CL201" i="26464"/>
  <c r="CM201" i="26464"/>
  <c r="CN201" i="26464"/>
  <c r="CO201" i="26464"/>
  <c r="CP201" i="26464"/>
  <c r="CQ201" i="26464"/>
  <c r="CR201" i="26464"/>
  <c r="CS201" i="26464"/>
  <c r="CT201" i="26464"/>
  <c r="CU201" i="26464"/>
  <c r="CV201" i="26464"/>
  <c r="CW201" i="26464"/>
  <c r="CX201" i="26464"/>
  <c r="CY201" i="26464"/>
  <c r="CZ201" i="26464"/>
  <c r="DA201" i="26464"/>
  <c r="DB201" i="26464"/>
  <c r="DC201" i="26464"/>
  <c r="DD201" i="26464"/>
  <c r="DE201" i="26464"/>
  <c r="DF201" i="26464"/>
  <c r="DG201" i="26464"/>
  <c r="DH201" i="26464"/>
  <c r="DI201" i="26464"/>
  <c r="DJ201" i="26464"/>
  <c r="DK201" i="26464"/>
  <c r="DL201" i="26464"/>
  <c r="DO201" i="26464"/>
  <c r="DP201" i="26464"/>
  <c r="DQ201" i="26464"/>
  <c r="DR201" i="26464"/>
  <c r="DS201" i="26464"/>
  <c r="DT201" i="26464"/>
  <c r="DU201" i="26464"/>
  <c r="DV201" i="26464"/>
  <c r="DW201" i="26464"/>
  <c r="DX201" i="26464"/>
  <c r="DY201" i="26464"/>
  <c r="DZ201" i="26464"/>
  <c r="EA201" i="26464"/>
  <c r="EB201" i="26464"/>
  <c r="EC201" i="26464"/>
  <c r="ED201" i="26464"/>
  <c r="EE201" i="26464"/>
  <c r="EJ201" i="26464"/>
  <c r="EK201" i="26464"/>
  <c r="EL201" i="26464"/>
  <c r="EM201" i="26464"/>
  <c r="EN201" i="26464"/>
  <c r="EO201" i="26464"/>
  <c r="EP201" i="26464"/>
  <c r="EQ201" i="26464"/>
  <c r="ER201" i="26464"/>
  <c r="ES201" i="26464"/>
  <c r="ET201" i="26464"/>
  <c r="EU201" i="26464"/>
  <c r="EV201" i="26464"/>
  <c r="EW201" i="26464"/>
  <c r="EX201" i="26464"/>
  <c r="EY201" i="26464"/>
  <c r="EZ201" i="26464"/>
  <c r="A202" i="26464"/>
  <c r="B202" i="26464"/>
  <c r="C202" i="26464"/>
  <c r="E202" i="26464"/>
  <c r="F202" i="26464"/>
  <c r="G202" i="26464"/>
  <c r="H202" i="26464"/>
  <c r="I202" i="26464"/>
  <c r="J202" i="26464"/>
  <c r="K202" i="26464"/>
  <c r="L202" i="26464"/>
  <c r="M202" i="26464"/>
  <c r="N202" i="26464"/>
  <c r="O202" i="26464"/>
  <c r="P202" i="26464"/>
  <c r="Q202" i="26464"/>
  <c r="R202" i="26464"/>
  <c r="S202" i="26464"/>
  <c r="T202" i="26464"/>
  <c r="U202" i="26464"/>
  <c r="V202" i="26464"/>
  <c r="W202" i="26464"/>
  <c r="X202" i="26464"/>
  <c r="Y202" i="26464"/>
  <c r="Z202" i="26464"/>
  <c r="AA202" i="26464"/>
  <c r="AB202" i="26464"/>
  <c r="AC202" i="26464"/>
  <c r="AD202" i="26464"/>
  <c r="AE202" i="26464"/>
  <c r="AF202" i="26464"/>
  <c r="AG202" i="26464"/>
  <c r="AH202" i="26464"/>
  <c r="AI202" i="26464"/>
  <c r="AJ202" i="26464"/>
  <c r="AK202" i="26464"/>
  <c r="AL202" i="26464"/>
  <c r="AM202" i="26464"/>
  <c r="AN202" i="26464"/>
  <c r="AO202" i="26464"/>
  <c r="AP202" i="26464"/>
  <c r="AQ202" i="26464"/>
  <c r="AR202" i="26464"/>
  <c r="AS202" i="26464"/>
  <c r="AT202" i="26464"/>
  <c r="AU202" i="26464"/>
  <c r="AV202" i="26464"/>
  <c r="AW202" i="26464"/>
  <c r="AX202" i="26464"/>
  <c r="AY202" i="26464"/>
  <c r="AZ202" i="26464"/>
  <c r="BA202" i="26464"/>
  <c r="BB202" i="26464"/>
  <c r="BC202" i="26464"/>
  <c r="BD202" i="26464"/>
  <c r="BE202" i="26464"/>
  <c r="BF202" i="26464"/>
  <c r="BG202" i="26464"/>
  <c r="BH202" i="26464"/>
  <c r="BI202" i="26464"/>
  <c r="BJ202" i="26464"/>
  <c r="BK202" i="26464"/>
  <c r="BL202" i="26464"/>
  <c r="BM202" i="26464"/>
  <c r="BN202" i="26464"/>
  <c r="BO202" i="26464"/>
  <c r="BP202" i="26464"/>
  <c r="BQ202" i="26464"/>
  <c r="BR202" i="26464"/>
  <c r="BS202" i="26464"/>
  <c r="BT202" i="26464"/>
  <c r="BU202" i="26464"/>
  <c r="BV202" i="26464"/>
  <c r="BW202" i="26464"/>
  <c r="BX202" i="26464"/>
  <c r="BY202" i="26464"/>
  <c r="BZ202" i="26464"/>
  <c r="CA202" i="26464"/>
  <c r="CB202" i="26464"/>
  <c r="CC202" i="26464"/>
  <c r="CD202" i="26464"/>
  <c r="CE202" i="26464"/>
  <c r="CF202" i="26464"/>
  <c r="CG202" i="26464"/>
  <c r="CH202" i="26464"/>
  <c r="CI202" i="26464"/>
  <c r="CJ202" i="26464"/>
  <c r="CK202" i="26464"/>
  <c r="CL202" i="26464"/>
  <c r="CM202" i="26464"/>
  <c r="CN202" i="26464"/>
  <c r="CO202" i="26464"/>
  <c r="CP202" i="26464"/>
  <c r="CQ202" i="26464"/>
  <c r="CR202" i="26464"/>
  <c r="CS202" i="26464"/>
  <c r="CT202" i="26464"/>
  <c r="CU202" i="26464"/>
  <c r="CV202" i="26464"/>
  <c r="CW202" i="26464"/>
  <c r="CX202" i="26464"/>
  <c r="CY202" i="26464"/>
  <c r="CZ202" i="26464"/>
  <c r="DA202" i="26464"/>
  <c r="DB202" i="26464"/>
  <c r="DC202" i="26464"/>
  <c r="DD202" i="26464"/>
  <c r="DE202" i="26464"/>
  <c r="DF202" i="26464"/>
  <c r="DG202" i="26464"/>
  <c r="DH202" i="26464"/>
  <c r="DI202" i="26464"/>
  <c r="DJ202" i="26464"/>
  <c r="DK202" i="26464"/>
  <c r="DL202" i="26464"/>
  <c r="DO202" i="26464"/>
  <c r="DP202" i="26464"/>
  <c r="DQ202" i="26464"/>
  <c r="DR202" i="26464"/>
  <c r="DS202" i="26464"/>
  <c r="DT202" i="26464"/>
  <c r="DU202" i="26464"/>
  <c r="DV202" i="26464"/>
  <c r="DW202" i="26464"/>
  <c r="DX202" i="26464"/>
  <c r="DY202" i="26464"/>
  <c r="DZ202" i="26464"/>
  <c r="EA202" i="26464"/>
  <c r="EB202" i="26464"/>
  <c r="EC202" i="26464"/>
  <c r="ED202" i="26464"/>
  <c r="EE202" i="26464"/>
  <c r="EJ202" i="26464"/>
  <c r="EK202" i="26464"/>
  <c r="EL202" i="26464"/>
  <c r="EM202" i="26464"/>
  <c r="EN202" i="26464"/>
  <c r="EO202" i="26464"/>
  <c r="EP202" i="26464"/>
  <c r="EQ202" i="26464"/>
  <c r="ER202" i="26464"/>
  <c r="ES202" i="26464"/>
  <c r="ET202" i="26464"/>
  <c r="EU202" i="26464"/>
  <c r="EV202" i="26464"/>
  <c r="EW202" i="26464"/>
  <c r="EX202" i="26464"/>
  <c r="EY202" i="26464"/>
  <c r="EZ202" i="26464"/>
  <c r="A203" i="26464"/>
  <c r="B203" i="26464"/>
  <c r="C203" i="26464"/>
  <c r="E203" i="26464"/>
  <c r="F203" i="26464"/>
  <c r="G203" i="26464"/>
  <c r="H203" i="26464"/>
  <c r="I203" i="26464"/>
  <c r="J203" i="26464"/>
  <c r="K203" i="26464"/>
  <c r="L203" i="26464"/>
  <c r="M203" i="26464"/>
  <c r="N203" i="26464"/>
  <c r="O203" i="26464"/>
  <c r="P203" i="26464"/>
  <c r="Q203" i="26464"/>
  <c r="R203" i="26464"/>
  <c r="S203" i="26464"/>
  <c r="T203" i="26464"/>
  <c r="U203" i="26464"/>
  <c r="V203" i="26464"/>
  <c r="W203" i="26464"/>
  <c r="X203" i="26464"/>
  <c r="Y203" i="26464"/>
  <c r="Z203" i="26464"/>
  <c r="AA203" i="26464"/>
  <c r="AB203" i="26464"/>
  <c r="AC203" i="26464"/>
  <c r="AD203" i="26464"/>
  <c r="AE203" i="26464"/>
  <c r="AF203" i="26464"/>
  <c r="AG203" i="26464"/>
  <c r="AH203" i="26464"/>
  <c r="AI203" i="26464"/>
  <c r="AJ203" i="26464"/>
  <c r="AK203" i="26464"/>
  <c r="AL203" i="26464"/>
  <c r="AM203" i="26464"/>
  <c r="AN203" i="26464"/>
  <c r="AO203" i="26464"/>
  <c r="AP203" i="26464"/>
  <c r="AQ203" i="26464"/>
  <c r="AR203" i="26464"/>
  <c r="AS203" i="26464"/>
  <c r="AT203" i="26464"/>
  <c r="AU203" i="26464"/>
  <c r="AV203" i="26464"/>
  <c r="AW203" i="26464"/>
  <c r="AX203" i="26464"/>
  <c r="AY203" i="26464"/>
  <c r="AZ203" i="26464"/>
  <c r="BA203" i="26464"/>
  <c r="BB203" i="26464"/>
  <c r="BC203" i="26464"/>
  <c r="BD203" i="26464"/>
  <c r="BE203" i="26464"/>
  <c r="BF203" i="26464"/>
  <c r="BG203" i="26464"/>
  <c r="BH203" i="26464"/>
  <c r="BI203" i="26464"/>
  <c r="BJ203" i="26464"/>
  <c r="BK203" i="26464"/>
  <c r="BL203" i="26464"/>
  <c r="BM203" i="26464"/>
  <c r="BN203" i="26464"/>
  <c r="BO203" i="26464"/>
  <c r="BP203" i="26464"/>
  <c r="BQ203" i="26464"/>
  <c r="BR203" i="26464"/>
  <c r="BS203" i="26464"/>
  <c r="BT203" i="26464"/>
  <c r="BU203" i="26464"/>
  <c r="BV203" i="26464"/>
  <c r="BW203" i="26464"/>
  <c r="BX203" i="26464"/>
  <c r="BY203" i="26464"/>
  <c r="BZ203" i="26464"/>
  <c r="CA203" i="26464"/>
  <c r="CB203" i="26464"/>
  <c r="CC203" i="26464"/>
  <c r="CD203" i="26464"/>
  <c r="CE203" i="26464"/>
  <c r="CF203" i="26464"/>
  <c r="CG203" i="26464"/>
  <c r="CH203" i="26464"/>
  <c r="CI203" i="26464"/>
  <c r="CJ203" i="26464"/>
  <c r="CK203" i="26464"/>
  <c r="CL203" i="26464"/>
  <c r="CM203" i="26464"/>
  <c r="CN203" i="26464"/>
  <c r="CO203" i="26464"/>
  <c r="CP203" i="26464"/>
  <c r="CQ203" i="26464"/>
  <c r="CR203" i="26464"/>
  <c r="CS203" i="26464"/>
  <c r="CT203" i="26464"/>
  <c r="CU203" i="26464"/>
  <c r="CV203" i="26464"/>
  <c r="CW203" i="26464"/>
  <c r="CX203" i="26464"/>
  <c r="CY203" i="26464"/>
  <c r="CZ203" i="26464"/>
  <c r="DA203" i="26464"/>
  <c r="DB203" i="26464"/>
  <c r="DC203" i="26464"/>
  <c r="DD203" i="26464"/>
  <c r="DE203" i="26464"/>
  <c r="DF203" i="26464"/>
  <c r="DG203" i="26464"/>
  <c r="DH203" i="26464"/>
  <c r="DI203" i="26464"/>
  <c r="DJ203" i="26464"/>
  <c r="DK203" i="26464"/>
  <c r="DL203" i="26464"/>
  <c r="DO203" i="26464"/>
  <c r="DP203" i="26464"/>
  <c r="DQ203" i="26464"/>
  <c r="DR203" i="26464"/>
  <c r="DS203" i="26464"/>
  <c r="DT203" i="26464"/>
  <c r="DU203" i="26464"/>
  <c r="DV203" i="26464"/>
  <c r="DW203" i="26464"/>
  <c r="DX203" i="26464"/>
  <c r="DY203" i="26464"/>
  <c r="DZ203" i="26464"/>
  <c r="EA203" i="26464"/>
  <c r="EB203" i="26464"/>
  <c r="EC203" i="26464"/>
  <c r="ED203" i="26464"/>
  <c r="EE203" i="26464"/>
  <c r="EJ203" i="26464"/>
  <c r="EK203" i="26464"/>
  <c r="EL203" i="26464"/>
  <c r="EM203" i="26464"/>
  <c r="EN203" i="26464"/>
  <c r="EO203" i="26464"/>
  <c r="EP203" i="26464"/>
  <c r="EQ203" i="26464"/>
  <c r="ER203" i="26464"/>
  <c r="ES203" i="26464"/>
  <c r="ET203" i="26464"/>
  <c r="EU203" i="26464"/>
  <c r="EV203" i="26464"/>
  <c r="EW203" i="26464"/>
  <c r="EX203" i="26464"/>
  <c r="EY203" i="26464"/>
  <c r="EZ203" i="26464"/>
  <c r="A204" i="26464"/>
  <c r="B204" i="26464"/>
  <c r="C204" i="26464"/>
  <c r="E204" i="26464"/>
  <c r="F204" i="26464"/>
  <c r="G204" i="26464"/>
  <c r="H204" i="26464"/>
  <c r="I204" i="26464"/>
  <c r="J204" i="26464"/>
  <c r="K204" i="26464"/>
  <c r="L204" i="26464"/>
  <c r="M204" i="26464"/>
  <c r="N204" i="26464"/>
  <c r="O204" i="26464"/>
  <c r="P204" i="26464"/>
  <c r="Q204" i="26464"/>
  <c r="R204" i="26464"/>
  <c r="S204" i="26464"/>
  <c r="T204" i="26464"/>
  <c r="U204" i="26464"/>
  <c r="V204" i="26464"/>
  <c r="W204" i="26464"/>
  <c r="X204" i="26464"/>
  <c r="Y204" i="26464"/>
  <c r="Z204" i="26464"/>
  <c r="AA204" i="26464"/>
  <c r="AB204" i="26464"/>
  <c r="AC204" i="26464"/>
  <c r="AD204" i="26464"/>
  <c r="AE204" i="26464"/>
  <c r="AF204" i="26464"/>
  <c r="AG204" i="26464"/>
  <c r="AH204" i="26464"/>
  <c r="AI204" i="26464"/>
  <c r="AJ204" i="26464"/>
  <c r="AK204" i="26464"/>
  <c r="AL204" i="26464"/>
  <c r="AM204" i="26464"/>
  <c r="AN204" i="26464"/>
  <c r="AO204" i="26464"/>
  <c r="AP204" i="26464"/>
  <c r="AQ204" i="26464"/>
  <c r="AR204" i="26464"/>
  <c r="AS204" i="26464"/>
  <c r="AT204" i="26464"/>
  <c r="AU204" i="26464"/>
  <c r="AV204" i="26464"/>
  <c r="AW204" i="26464"/>
  <c r="AX204" i="26464"/>
  <c r="AY204" i="26464"/>
  <c r="AZ204" i="26464"/>
  <c r="BA204" i="26464"/>
  <c r="BB204" i="26464"/>
  <c r="BC204" i="26464"/>
  <c r="BD204" i="26464"/>
  <c r="BE204" i="26464"/>
  <c r="BF204" i="26464"/>
  <c r="BG204" i="26464"/>
  <c r="BH204" i="26464"/>
  <c r="BI204" i="26464"/>
  <c r="BJ204" i="26464"/>
  <c r="BK204" i="26464"/>
  <c r="BL204" i="26464"/>
  <c r="BM204" i="26464"/>
  <c r="BN204" i="26464"/>
  <c r="BO204" i="26464"/>
  <c r="BP204" i="26464"/>
  <c r="BQ204" i="26464"/>
  <c r="BR204" i="26464"/>
  <c r="BS204" i="26464"/>
  <c r="BT204" i="26464"/>
  <c r="BU204" i="26464"/>
  <c r="BV204" i="26464"/>
  <c r="BW204" i="26464"/>
  <c r="BX204" i="26464"/>
  <c r="BY204" i="26464"/>
  <c r="BZ204" i="26464"/>
  <c r="CA204" i="26464"/>
  <c r="CB204" i="26464"/>
  <c r="CC204" i="26464"/>
  <c r="CD204" i="26464"/>
  <c r="CE204" i="26464"/>
  <c r="CF204" i="26464"/>
  <c r="CG204" i="26464"/>
  <c r="CH204" i="26464"/>
  <c r="CI204" i="26464"/>
  <c r="CJ204" i="26464"/>
  <c r="CK204" i="26464"/>
  <c r="CL204" i="26464"/>
  <c r="CM204" i="26464"/>
  <c r="CN204" i="26464"/>
  <c r="CO204" i="26464"/>
  <c r="CP204" i="26464"/>
  <c r="CQ204" i="26464"/>
  <c r="CR204" i="26464"/>
  <c r="CS204" i="26464"/>
  <c r="CT204" i="26464"/>
  <c r="CU204" i="26464"/>
  <c r="CV204" i="26464"/>
  <c r="CW204" i="26464"/>
  <c r="CX204" i="26464"/>
  <c r="CY204" i="26464"/>
  <c r="CZ204" i="26464"/>
  <c r="DA204" i="26464"/>
  <c r="DB204" i="26464"/>
  <c r="DC204" i="26464"/>
  <c r="DD204" i="26464"/>
  <c r="DE204" i="26464"/>
  <c r="DF204" i="26464"/>
  <c r="DG204" i="26464"/>
  <c r="DH204" i="26464"/>
  <c r="DI204" i="26464"/>
  <c r="DJ204" i="26464"/>
  <c r="DK204" i="26464"/>
  <c r="DL204" i="26464"/>
  <c r="DO204" i="26464"/>
  <c r="DP204" i="26464"/>
  <c r="DQ204" i="26464"/>
  <c r="DR204" i="26464"/>
  <c r="DS204" i="26464"/>
  <c r="DT204" i="26464"/>
  <c r="DU204" i="26464"/>
  <c r="DV204" i="26464"/>
  <c r="DW204" i="26464"/>
  <c r="DX204" i="26464"/>
  <c r="DY204" i="26464"/>
  <c r="DZ204" i="26464"/>
  <c r="EA204" i="26464"/>
  <c r="EB204" i="26464"/>
  <c r="EC204" i="26464"/>
  <c r="ED204" i="26464"/>
  <c r="EE204" i="26464"/>
  <c r="EJ204" i="26464"/>
  <c r="EK204" i="26464"/>
  <c r="EL204" i="26464"/>
  <c r="EM204" i="26464"/>
  <c r="EN204" i="26464"/>
  <c r="EO204" i="26464"/>
  <c r="EP204" i="26464"/>
  <c r="EQ204" i="26464"/>
  <c r="ER204" i="26464"/>
  <c r="ES204" i="26464"/>
  <c r="ET204" i="26464"/>
  <c r="EU204" i="26464"/>
  <c r="EV204" i="26464"/>
  <c r="EW204" i="26464"/>
  <c r="EX204" i="26464"/>
  <c r="EY204" i="26464"/>
  <c r="EZ204" i="26464"/>
  <c r="A205" i="26464"/>
  <c r="B205" i="26464"/>
  <c r="C205" i="26464"/>
  <c r="E205" i="26464"/>
  <c r="F205" i="26464"/>
  <c r="G205" i="26464"/>
  <c r="H205" i="26464"/>
  <c r="I205" i="26464"/>
  <c r="J205" i="26464"/>
  <c r="K205" i="26464"/>
  <c r="L205" i="26464"/>
  <c r="M205" i="26464"/>
  <c r="N205" i="26464"/>
  <c r="O205" i="26464"/>
  <c r="P205" i="26464"/>
  <c r="Q205" i="26464"/>
  <c r="R205" i="26464"/>
  <c r="S205" i="26464"/>
  <c r="T205" i="26464"/>
  <c r="U205" i="26464"/>
  <c r="V205" i="26464"/>
  <c r="W205" i="26464"/>
  <c r="X205" i="26464"/>
  <c r="Y205" i="26464"/>
  <c r="Z205" i="26464"/>
  <c r="AA205" i="26464"/>
  <c r="AB205" i="26464"/>
  <c r="AC205" i="26464"/>
  <c r="AD205" i="26464"/>
  <c r="AE205" i="26464"/>
  <c r="AF205" i="26464"/>
  <c r="AG205" i="26464"/>
  <c r="AH205" i="26464"/>
  <c r="AI205" i="26464"/>
  <c r="AJ205" i="26464"/>
  <c r="AK205" i="26464"/>
  <c r="AL205" i="26464"/>
  <c r="AM205" i="26464"/>
  <c r="AN205" i="26464"/>
  <c r="AO205" i="26464"/>
  <c r="AP205" i="26464"/>
  <c r="AQ205" i="26464"/>
  <c r="AR205" i="26464"/>
  <c r="AS205" i="26464"/>
  <c r="AT205" i="26464"/>
  <c r="AU205" i="26464"/>
  <c r="AV205" i="26464"/>
  <c r="AW205" i="26464"/>
  <c r="AX205" i="26464"/>
  <c r="AY205" i="26464"/>
  <c r="AZ205" i="26464"/>
  <c r="BA205" i="26464"/>
  <c r="BB205" i="26464"/>
  <c r="BC205" i="26464"/>
  <c r="BD205" i="26464"/>
  <c r="BE205" i="26464"/>
  <c r="BF205" i="26464"/>
  <c r="BG205" i="26464"/>
  <c r="BH205" i="26464"/>
  <c r="BI205" i="26464"/>
  <c r="BJ205" i="26464"/>
  <c r="BK205" i="26464"/>
  <c r="BL205" i="26464"/>
  <c r="BM205" i="26464"/>
  <c r="BN205" i="26464"/>
  <c r="BO205" i="26464"/>
  <c r="BP205" i="26464"/>
  <c r="BQ205" i="26464"/>
  <c r="BR205" i="26464"/>
  <c r="BS205" i="26464"/>
  <c r="BT205" i="26464"/>
  <c r="BU205" i="26464"/>
  <c r="BV205" i="26464"/>
  <c r="BW205" i="26464"/>
  <c r="BX205" i="26464"/>
  <c r="BY205" i="26464"/>
  <c r="BZ205" i="26464"/>
  <c r="CA205" i="26464"/>
  <c r="CB205" i="26464"/>
  <c r="CC205" i="26464"/>
  <c r="CD205" i="26464"/>
  <c r="CE205" i="26464"/>
  <c r="CF205" i="26464"/>
  <c r="CG205" i="26464"/>
  <c r="CH205" i="26464"/>
  <c r="CI205" i="26464"/>
  <c r="CJ205" i="26464"/>
  <c r="CK205" i="26464"/>
  <c r="CL205" i="26464"/>
  <c r="CM205" i="26464"/>
  <c r="CN205" i="26464"/>
  <c r="CO205" i="26464"/>
  <c r="CP205" i="26464"/>
  <c r="CQ205" i="26464"/>
  <c r="CR205" i="26464"/>
  <c r="CS205" i="26464"/>
  <c r="CT205" i="26464"/>
  <c r="CU205" i="26464"/>
  <c r="CV205" i="26464"/>
  <c r="CW205" i="26464"/>
  <c r="CX205" i="26464"/>
  <c r="CY205" i="26464"/>
  <c r="CZ205" i="26464"/>
  <c r="DA205" i="26464"/>
  <c r="DB205" i="26464"/>
  <c r="DC205" i="26464"/>
  <c r="DD205" i="26464"/>
  <c r="DE205" i="26464"/>
  <c r="DF205" i="26464"/>
  <c r="DG205" i="26464"/>
  <c r="DH205" i="26464"/>
  <c r="DI205" i="26464"/>
  <c r="DJ205" i="26464"/>
  <c r="DK205" i="26464"/>
  <c r="DL205" i="26464"/>
  <c r="DO205" i="26464"/>
  <c r="DP205" i="26464"/>
  <c r="DQ205" i="26464"/>
  <c r="DR205" i="26464"/>
  <c r="DS205" i="26464"/>
  <c r="DT205" i="26464"/>
  <c r="DU205" i="26464"/>
  <c r="DV205" i="26464"/>
  <c r="DW205" i="26464"/>
  <c r="DX205" i="26464"/>
  <c r="DY205" i="26464"/>
  <c r="DZ205" i="26464"/>
  <c r="EA205" i="26464"/>
  <c r="EB205" i="26464"/>
  <c r="EC205" i="26464"/>
  <c r="ED205" i="26464"/>
  <c r="EE205" i="26464"/>
  <c r="EJ205" i="26464"/>
  <c r="EK205" i="26464"/>
  <c r="EL205" i="26464"/>
  <c r="EM205" i="26464"/>
  <c r="EN205" i="26464"/>
  <c r="EO205" i="26464"/>
  <c r="EP205" i="26464"/>
  <c r="EQ205" i="26464"/>
  <c r="ER205" i="26464"/>
  <c r="ES205" i="26464"/>
  <c r="ET205" i="26464"/>
  <c r="EU205" i="26464"/>
  <c r="EV205" i="26464"/>
  <c r="EW205" i="26464"/>
  <c r="EX205" i="26464"/>
  <c r="EY205" i="26464"/>
  <c r="EZ205" i="26464"/>
  <c r="A206" i="26464"/>
  <c r="B206" i="26464"/>
  <c r="C206" i="26464"/>
  <c r="E206" i="26464"/>
  <c r="F206" i="26464"/>
  <c r="G206" i="26464"/>
  <c r="H206" i="26464"/>
  <c r="I206" i="26464"/>
  <c r="J206" i="26464"/>
  <c r="K206" i="26464"/>
  <c r="L206" i="26464"/>
  <c r="M206" i="26464"/>
  <c r="N206" i="26464"/>
  <c r="O206" i="26464"/>
  <c r="P206" i="26464"/>
  <c r="Q206" i="26464"/>
  <c r="R206" i="26464"/>
  <c r="S206" i="26464"/>
  <c r="T206" i="26464"/>
  <c r="U206" i="26464"/>
  <c r="V206" i="26464"/>
  <c r="W206" i="26464"/>
  <c r="X206" i="26464"/>
  <c r="Y206" i="26464"/>
  <c r="Z206" i="26464"/>
  <c r="AA206" i="26464"/>
  <c r="AB206" i="26464"/>
  <c r="AC206" i="26464"/>
  <c r="AD206" i="26464"/>
  <c r="AE206" i="26464"/>
  <c r="AF206" i="26464"/>
  <c r="AG206" i="26464"/>
  <c r="AH206" i="26464"/>
  <c r="AI206" i="26464"/>
  <c r="AJ206" i="26464"/>
  <c r="AK206" i="26464"/>
  <c r="AL206" i="26464"/>
  <c r="AM206" i="26464"/>
  <c r="AN206" i="26464"/>
  <c r="AO206" i="26464"/>
  <c r="AP206" i="26464"/>
  <c r="AQ206" i="26464"/>
  <c r="AR206" i="26464"/>
  <c r="AS206" i="26464"/>
  <c r="AT206" i="26464"/>
  <c r="AU206" i="26464"/>
  <c r="AV206" i="26464"/>
  <c r="AW206" i="26464"/>
  <c r="AX206" i="26464"/>
  <c r="AY206" i="26464"/>
  <c r="AZ206" i="26464"/>
  <c r="BA206" i="26464"/>
  <c r="BB206" i="26464"/>
  <c r="BC206" i="26464"/>
  <c r="BD206" i="26464"/>
  <c r="BE206" i="26464"/>
  <c r="BF206" i="26464"/>
  <c r="BG206" i="26464"/>
  <c r="BH206" i="26464"/>
  <c r="BI206" i="26464"/>
  <c r="BJ206" i="26464"/>
  <c r="BK206" i="26464"/>
  <c r="BL206" i="26464"/>
  <c r="BM206" i="26464"/>
  <c r="BN206" i="26464"/>
  <c r="BO206" i="26464"/>
  <c r="BP206" i="26464"/>
  <c r="BQ206" i="26464"/>
  <c r="BR206" i="26464"/>
  <c r="BS206" i="26464"/>
  <c r="BT206" i="26464"/>
  <c r="BU206" i="26464"/>
  <c r="BV206" i="26464"/>
  <c r="BW206" i="26464"/>
  <c r="BX206" i="26464"/>
  <c r="BY206" i="26464"/>
  <c r="BZ206" i="26464"/>
  <c r="CA206" i="26464"/>
  <c r="CB206" i="26464"/>
  <c r="CC206" i="26464"/>
  <c r="CD206" i="26464"/>
  <c r="CE206" i="26464"/>
  <c r="CF206" i="26464"/>
  <c r="CG206" i="26464"/>
  <c r="CH206" i="26464"/>
  <c r="CI206" i="26464"/>
  <c r="CJ206" i="26464"/>
  <c r="CK206" i="26464"/>
  <c r="CL206" i="26464"/>
  <c r="CM206" i="26464"/>
  <c r="CN206" i="26464"/>
  <c r="CO206" i="26464"/>
  <c r="CP206" i="26464"/>
  <c r="CQ206" i="26464"/>
  <c r="CR206" i="26464"/>
  <c r="CS206" i="26464"/>
  <c r="CT206" i="26464"/>
  <c r="CU206" i="26464"/>
  <c r="CV206" i="26464"/>
  <c r="CW206" i="26464"/>
  <c r="CX206" i="26464"/>
  <c r="CY206" i="26464"/>
  <c r="CZ206" i="26464"/>
  <c r="DA206" i="26464"/>
  <c r="DB206" i="26464"/>
  <c r="DC206" i="26464"/>
  <c r="DD206" i="26464"/>
  <c r="DE206" i="26464"/>
  <c r="DF206" i="26464"/>
  <c r="DG206" i="26464"/>
  <c r="DH206" i="26464"/>
  <c r="DI206" i="26464"/>
  <c r="DJ206" i="26464"/>
  <c r="DK206" i="26464"/>
  <c r="DL206" i="26464"/>
  <c r="DO206" i="26464"/>
  <c r="DP206" i="26464"/>
  <c r="DQ206" i="26464"/>
  <c r="DR206" i="26464"/>
  <c r="DS206" i="26464"/>
  <c r="DT206" i="26464"/>
  <c r="DU206" i="26464"/>
  <c r="DV206" i="26464"/>
  <c r="DW206" i="26464"/>
  <c r="DX206" i="26464"/>
  <c r="DY206" i="26464"/>
  <c r="DZ206" i="26464"/>
  <c r="EA206" i="26464"/>
  <c r="EB206" i="26464"/>
  <c r="EC206" i="26464"/>
  <c r="ED206" i="26464"/>
  <c r="EE206" i="26464"/>
  <c r="EJ206" i="26464"/>
  <c r="EK206" i="26464"/>
  <c r="EL206" i="26464"/>
  <c r="EM206" i="26464"/>
  <c r="EN206" i="26464"/>
  <c r="EO206" i="26464"/>
  <c r="EP206" i="26464"/>
  <c r="EQ206" i="26464"/>
  <c r="ER206" i="26464"/>
  <c r="ES206" i="26464"/>
  <c r="ET206" i="26464"/>
  <c r="EU206" i="26464"/>
  <c r="EV206" i="26464"/>
  <c r="EW206" i="26464"/>
  <c r="EX206" i="26464"/>
  <c r="EY206" i="26464"/>
  <c r="EZ206" i="26464"/>
  <c r="A207" i="26464"/>
  <c r="B207" i="26464"/>
  <c r="C207" i="26464"/>
  <c r="E207" i="26464"/>
  <c r="F207" i="26464"/>
  <c r="G207" i="26464"/>
  <c r="H207" i="26464"/>
  <c r="I207" i="26464"/>
  <c r="J207" i="26464"/>
  <c r="K207" i="26464"/>
  <c r="L207" i="26464"/>
  <c r="M207" i="26464"/>
  <c r="N207" i="26464"/>
  <c r="O207" i="26464"/>
  <c r="P207" i="26464"/>
  <c r="Q207" i="26464"/>
  <c r="R207" i="26464"/>
  <c r="S207" i="26464"/>
  <c r="T207" i="26464"/>
  <c r="U207" i="26464"/>
  <c r="V207" i="26464"/>
  <c r="W207" i="26464"/>
  <c r="X207" i="26464"/>
  <c r="Y207" i="26464"/>
  <c r="Z207" i="26464"/>
  <c r="AA207" i="26464"/>
  <c r="AB207" i="26464"/>
  <c r="AC207" i="26464"/>
  <c r="AD207" i="26464"/>
  <c r="AE207" i="26464"/>
  <c r="AF207" i="26464"/>
  <c r="AG207" i="26464"/>
  <c r="AH207" i="26464"/>
  <c r="AI207" i="26464"/>
  <c r="AJ207" i="26464"/>
  <c r="AK207" i="26464"/>
  <c r="AL207" i="26464"/>
  <c r="AM207" i="26464"/>
  <c r="AN207" i="26464"/>
  <c r="AO207" i="26464"/>
  <c r="AP207" i="26464"/>
  <c r="AQ207" i="26464"/>
  <c r="AR207" i="26464"/>
  <c r="AS207" i="26464"/>
  <c r="AT207" i="26464"/>
  <c r="AU207" i="26464"/>
  <c r="AV207" i="26464"/>
  <c r="AW207" i="26464"/>
  <c r="AX207" i="26464"/>
  <c r="AY207" i="26464"/>
  <c r="AZ207" i="26464"/>
  <c r="BA207" i="26464"/>
  <c r="BB207" i="26464"/>
  <c r="BC207" i="26464"/>
  <c r="BD207" i="26464"/>
  <c r="BE207" i="26464"/>
  <c r="BF207" i="26464"/>
  <c r="BG207" i="26464"/>
  <c r="BH207" i="26464"/>
  <c r="BI207" i="26464"/>
  <c r="BJ207" i="26464"/>
  <c r="BK207" i="26464"/>
  <c r="BL207" i="26464"/>
  <c r="BM207" i="26464"/>
  <c r="BN207" i="26464"/>
  <c r="BO207" i="26464"/>
  <c r="BP207" i="26464"/>
  <c r="BQ207" i="26464"/>
  <c r="BR207" i="26464"/>
  <c r="BS207" i="26464"/>
  <c r="BT207" i="26464"/>
  <c r="BU207" i="26464"/>
  <c r="BV207" i="26464"/>
  <c r="BW207" i="26464"/>
  <c r="BX207" i="26464"/>
  <c r="BY207" i="26464"/>
  <c r="BZ207" i="26464"/>
  <c r="CA207" i="26464"/>
  <c r="CB207" i="26464"/>
  <c r="CC207" i="26464"/>
  <c r="CD207" i="26464"/>
  <c r="CE207" i="26464"/>
  <c r="CF207" i="26464"/>
  <c r="CG207" i="26464"/>
  <c r="CH207" i="26464"/>
  <c r="CI207" i="26464"/>
  <c r="CJ207" i="26464"/>
  <c r="CK207" i="26464"/>
  <c r="CL207" i="26464"/>
  <c r="CM207" i="26464"/>
  <c r="CN207" i="26464"/>
  <c r="CO207" i="26464"/>
  <c r="CP207" i="26464"/>
  <c r="CQ207" i="26464"/>
  <c r="CR207" i="26464"/>
  <c r="CS207" i="26464"/>
  <c r="CT207" i="26464"/>
  <c r="CU207" i="26464"/>
  <c r="CV207" i="26464"/>
  <c r="CW207" i="26464"/>
  <c r="CX207" i="26464"/>
  <c r="CY207" i="26464"/>
  <c r="CZ207" i="26464"/>
  <c r="DA207" i="26464"/>
  <c r="DB207" i="26464"/>
  <c r="DC207" i="26464"/>
  <c r="DD207" i="26464"/>
  <c r="DE207" i="26464"/>
  <c r="DF207" i="26464"/>
  <c r="DG207" i="26464"/>
  <c r="DH207" i="26464"/>
  <c r="DI207" i="26464"/>
  <c r="DJ207" i="26464"/>
  <c r="DK207" i="26464"/>
  <c r="DL207" i="26464"/>
  <c r="DO207" i="26464"/>
  <c r="DP207" i="26464"/>
  <c r="DQ207" i="26464"/>
  <c r="DR207" i="26464"/>
  <c r="DS207" i="26464"/>
  <c r="DT207" i="26464"/>
  <c r="DU207" i="26464"/>
  <c r="DV207" i="26464"/>
  <c r="DW207" i="26464"/>
  <c r="DX207" i="26464"/>
  <c r="DY207" i="26464"/>
  <c r="DZ207" i="26464"/>
  <c r="EA207" i="26464"/>
  <c r="EB207" i="26464"/>
  <c r="EC207" i="26464"/>
  <c r="ED207" i="26464"/>
  <c r="EE207" i="26464"/>
  <c r="EJ207" i="26464"/>
  <c r="EK207" i="26464"/>
  <c r="EL207" i="26464"/>
  <c r="EM207" i="26464"/>
  <c r="EN207" i="26464"/>
  <c r="EO207" i="26464"/>
  <c r="EP207" i="26464"/>
  <c r="EQ207" i="26464"/>
  <c r="ER207" i="26464"/>
  <c r="ES207" i="26464"/>
  <c r="ET207" i="26464"/>
  <c r="EU207" i="26464"/>
  <c r="EV207" i="26464"/>
  <c r="EW207" i="26464"/>
  <c r="EX207" i="26464"/>
  <c r="EY207" i="26464"/>
  <c r="EZ207" i="26464"/>
  <c r="A208" i="26464"/>
  <c r="B208" i="26464"/>
  <c r="C208" i="26464"/>
  <c r="E208" i="26464"/>
  <c r="F208" i="26464"/>
  <c r="G208" i="26464"/>
  <c r="H208" i="26464"/>
  <c r="I208" i="26464"/>
  <c r="J208" i="26464"/>
  <c r="K208" i="26464"/>
  <c r="L208" i="26464"/>
  <c r="M208" i="26464"/>
  <c r="N208" i="26464"/>
  <c r="O208" i="26464"/>
  <c r="P208" i="26464"/>
  <c r="Q208" i="26464"/>
  <c r="R208" i="26464"/>
  <c r="S208" i="26464"/>
  <c r="T208" i="26464"/>
  <c r="U208" i="26464"/>
  <c r="V208" i="26464"/>
  <c r="W208" i="26464"/>
  <c r="X208" i="26464"/>
  <c r="Y208" i="26464"/>
  <c r="Z208" i="26464"/>
  <c r="AA208" i="26464"/>
  <c r="AB208" i="26464"/>
  <c r="AC208" i="26464"/>
  <c r="AD208" i="26464"/>
  <c r="AE208" i="26464"/>
  <c r="AF208" i="26464"/>
  <c r="AG208" i="26464"/>
  <c r="AH208" i="26464"/>
  <c r="AI208" i="26464"/>
  <c r="AJ208" i="26464"/>
  <c r="AK208" i="26464"/>
  <c r="AL208" i="26464"/>
  <c r="AM208" i="26464"/>
  <c r="AN208" i="26464"/>
  <c r="AO208" i="26464"/>
  <c r="AP208" i="26464"/>
  <c r="AQ208" i="26464"/>
  <c r="AR208" i="26464"/>
  <c r="AS208" i="26464"/>
  <c r="AT208" i="26464"/>
  <c r="AU208" i="26464"/>
  <c r="AV208" i="26464"/>
  <c r="AW208" i="26464"/>
  <c r="AX208" i="26464"/>
  <c r="AY208" i="26464"/>
  <c r="AZ208" i="26464"/>
  <c r="BA208" i="26464"/>
  <c r="BB208" i="26464"/>
  <c r="BC208" i="26464"/>
  <c r="BD208" i="26464"/>
  <c r="BE208" i="26464"/>
  <c r="BF208" i="26464"/>
  <c r="BG208" i="26464"/>
  <c r="BH208" i="26464"/>
  <c r="BI208" i="26464"/>
  <c r="BJ208" i="26464"/>
  <c r="BK208" i="26464"/>
  <c r="BL208" i="26464"/>
  <c r="BM208" i="26464"/>
  <c r="BN208" i="26464"/>
  <c r="BO208" i="26464"/>
  <c r="BP208" i="26464"/>
  <c r="BQ208" i="26464"/>
  <c r="BR208" i="26464"/>
  <c r="BS208" i="26464"/>
  <c r="BT208" i="26464"/>
  <c r="BU208" i="26464"/>
  <c r="BV208" i="26464"/>
  <c r="BW208" i="26464"/>
  <c r="BX208" i="26464"/>
  <c r="BY208" i="26464"/>
  <c r="BZ208" i="26464"/>
  <c r="CA208" i="26464"/>
  <c r="CB208" i="26464"/>
  <c r="CC208" i="26464"/>
  <c r="CD208" i="26464"/>
  <c r="CE208" i="26464"/>
  <c r="CF208" i="26464"/>
  <c r="CG208" i="26464"/>
  <c r="CH208" i="26464"/>
  <c r="CI208" i="26464"/>
  <c r="CJ208" i="26464"/>
  <c r="CK208" i="26464"/>
  <c r="CL208" i="26464"/>
  <c r="CM208" i="26464"/>
  <c r="CN208" i="26464"/>
  <c r="CO208" i="26464"/>
  <c r="CP208" i="26464"/>
  <c r="CQ208" i="26464"/>
  <c r="CR208" i="26464"/>
  <c r="CS208" i="26464"/>
  <c r="CT208" i="26464"/>
  <c r="CU208" i="26464"/>
  <c r="CV208" i="26464"/>
  <c r="CW208" i="26464"/>
  <c r="CX208" i="26464"/>
  <c r="CY208" i="26464"/>
  <c r="CZ208" i="26464"/>
  <c r="DA208" i="26464"/>
  <c r="DB208" i="26464"/>
  <c r="DC208" i="26464"/>
  <c r="DD208" i="26464"/>
  <c r="DE208" i="26464"/>
  <c r="DF208" i="26464"/>
  <c r="DG208" i="26464"/>
  <c r="DH208" i="26464"/>
  <c r="DI208" i="26464"/>
  <c r="DJ208" i="26464"/>
  <c r="DK208" i="26464"/>
  <c r="DL208" i="26464"/>
  <c r="DO208" i="26464"/>
  <c r="DP208" i="26464"/>
  <c r="DQ208" i="26464"/>
  <c r="DR208" i="26464"/>
  <c r="DS208" i="26464"/>
  <c r="DT208" i="26464"/>
  <c r="DU208" i="26464"/>
  <c r="DV208" i="26464"/>
  <c r="DW208" i="26464"/>
  <c r="DX208" i="26464"/>
  <c r="DY208" i="26464"/>
  <c r="DZ208" i="26464"/>
  <c r="EA208" i="26464"/>
  <c r="EB208" i="26464"/>
  <c r="EC208" i="26464"/>
  <c r="ED208" i="26464"/>
  <c r="EE208" i="26464"/>
  <c r="EJ208" i="26464"/>
  <c r="EK208" i="26464"/>
  <c r="EL208" i="26464"/>
  <c r="EM208" i="26464"/>
  <c r="EN208" i="26464"/>
  <c r="EO208" i="26464"/>
  <c r="EP208" i="26464"/>
  <c r="EQ208" i="26464"/>
  <c r="ER208" i="26464"/>
  <c r="ES208" i="26464"/>
  <c r="ET208" i="26464"/>
  <c r="EU208" i="26464"/>
  <c r="EV208" i="26464"/>
  <c r="EW208" i="26464"/>
  <c r="EX208" i="26464"/>
  <c r="EY208" i="26464"/>
  <c r="EZ208" i="26464"/>
  <c r="A209" i="26464"/>
  <c r="B209" i="26464"/>
  <c r="C209" i="26464"/>
  <c r="E209" i="26464"/>
  <c r="F209" i="26464"/>
  <c r="G209" i="26464"/>
  <c r="H209" i="26464"/>
  <c r="I209" i="26464"/>
  <c r="J209" i="26464"/>
  <c r="K209" i="26464"/>
  <c r="L209" i="26464"/>
  <c r="M209" i="26464"/>
  <c r="N209" i="26464"/>
  <c r="O209" i="26464"/>
  <c r="P209" i="26464"/>
  <c r="Q209" i="26464"/>
  <c r="R209" i="26464"/>
  <c r="S209" i="26464"/>
  <c r="T209" i="26464"/>
  <c r="U209" i="26464"/>
  <c r="V209" i="26464"/>
  <c r="W209" i="26464"/>
  <c r="X209" i="26464"/>
  <c r="Y209" i="26464"/>
  <c r="Z209" i="26464"/>
  <c r="AA209" i="26464"/>
  <c r="AB209" i="26464"/>
  <c r="AC209" i="26464"/>
  <c r="AD209" i="26464"/>
  <c r="AE209" i="26464"/>
  <c r="AF209" i="26464"/>
  <c r="AG209" i="26464"/>
  <c r="AH209" i="26464"/>
  <c r="AI209" i="26464"/>
  <c r="AJ209" i="26464"/>
  <c r="AK209" i="26464"/>
  <c r="AL209" i="26464"/>
  <c r="AM209" i="26464"/>
  <c r="AN209" i="26464"/>
  <c r="AO209" i="26464"/>
  <c r="AP209" i="26464"/>
  <c r="AQ209" i="26464"/>
  <c r="AR209" i="26464"/>
  <c r="AS209" i="26464"/>
  <c r="AT209" i="26464"/>
  <c r="AU209" i="26464"/>
  <c r="AV209" i="26464"/>
  <c r="AW209" i="26464"/>
  <c r="AX209" i="26464"/>
  <c r="AY209" i="26464"/>
  <c r="AZ209" i="26464"/>
  <c r="BA209" i="26464"/>
  <c r="BB209" i="26464"/>
  <c r="BC209" i="26464"/>
  <c r="BD209" i="26464"/>
  <c r="BE209" i="26464"/>
  <c r="BF209" i="26464"/>
  <c r="BG209" i="26464"/>
  <c r="BH209" i="26464"/>
  <c r="BI209" i="26464"/>
  <c r="BJ209" i="26464"/>
  <c r="BK209" i="26464"/>
  <c r="BL209" i="26464"/>
  <c r="BM209" i="26464"/>
  <c r="BN209" i="26464"/>
  <c r="BO209" i="26464"/>
  <c r="BP209" i="26464"/>
  <c r="BQ209" i="26464"/>
  <c r="BR209" i="26464"/>
  <c r="BS209" i="26464"/>
  <c r="BT209" i="26464"/>
  <c r="BU209" i="26464"/>
  <c r="BV209" i="26464"/>
  <c r="BW209" i="26464"/>
  <c r="BX209" i="26464"/>
  <c r="BY209" i="26464"/>
  <c r="BZ209" i="26464"/>
  <c r="CA209" i="26464"/>
  <c r="CB209" i="26464"/>
  <c r="CC209" i="26464"/>
  <c r="CD209" i="26464"/>
  <c r="CE209" i="26464"/>
  <c r="CF209" i="26464"/>
  <c r="CG209" i="26464"/>
  <c r="CH209" i="26464"/>
  <c r="CI209" i="26464"/>
  <c r="CJ209" i="26464"/>
  <c r="CK209" i="26464"/>
  <c r="CL209" i="26464"/>
  <c r="CM209" i="26464"/>
  <c r="CN209" i="26464"/>
  <c r="CO209" i="26464"/>
  <c r="CP209" i="26464"/>
  <c r="CQ209" i="26464"/>
  <c r="CR209" i="26464"/>
  <c r="CS209" i="26464"/>
  <c r="CT209" i="26464"/>
  <c r="CU209" i="26464"/>
  <c r="CV209" i="26464"/>
  <c r="CW209" i="26464"/>
  <c r="CX209" i="26464"/>
  <c r="CY209" i="26464"/>
  <c r="CZ209" i="26464"/>
  <c r="DA209" i="26464"/>
  <c r="DB209" i="26464"/>
  <c r="DC209" i="26464"/>
  <c r="DD209" i="26464"/>
  <c r="DE209" i="26464"/>
  <c r="DF209" i="26464"/>
  <c r="DG209" i="26464"/>
  <c r="DH209" i="26464"/>
  <c r="DI209" i="26464"/>
  <c r="DJ209" i="26464"/>
  <c r="DK209" i="26464"/>
  <c r="DL209" i="26464"/>
  <c r="DO209" i="26464"/>
  <c r="DP209" i="26464"/>
  <c r="DQ209" i="26464"/>
  <c r="DR209" i="26464"/>
  <c r="DS209" i="26464"/>
  <c r="DT209" i="26464"/>
  <c r="DU209" i="26464"/>
  <c r="DV209" i="26464"/>
  <c r="DW209" i="26464"/>
  <c r="DX209" i="26464"/>
  <c r="DY209" i="26464"/>
  <c r="DZ209" i="26464"/>
  <c r="EA209" i="26464"/>
  <c r="EB209" i="26464"/>
  <c r="EC209" i="26464"/>
  <c r="ED209" i="26464"/>
  <c r="EE209" i="26464"/>
  <c r="EJ209" i="26464"/>
  <c r="EK209" i="26464"/>
  <c r="EL209" i="26464"/>
  <c r="EM209" i="26464"/>
  <c r="EN209" i="26464"/>
  <c r="EO209" i="26464"/>
  <c r="EP209" i="26464"/>
  <c r="EQ209" i="26464"/>
  <c r="ER209" i="26464"/>
  <c r="ES209" i="26464"/>
  <c r="ET209" i="26464"/>
  <c r="EU209" i="26464"/>
  <c r="EV209" i="26464"/>
  <c r="EW209" i="26464"/>
  <c r="EX209" i="26464"/>
  <c r="EY209" i="26464"/>
  <c r="EZ209" i="26464"/>
  <c r="A210" i="26464"/>
  <c r="B210" i="26464"/>
  <c r="C210" i="26464"/>
  <c r="E210" i="26464"/>
  <c r="F210" i="26464"/>
  <c r="G210" i="26464"/>
  <c r="H210" i="26464"/>
  <c r="I210" i="26464"/>
  <c r="J210" i="26464"/>
  <c r="K210" i="26464"/>
  <c r="L210" i="26464"/>
  <c r="M210" i="26464"/>
  <c r="N210" i="26464"/>
  <c r="O210" i="26464"/>
  <c r="P210" i="26464"/>
  <c r="Q210" i="26464"/>
  <c r="R210" i="26464"/>
  <c r="S210" i="26464"/>
  <c r="T210" i="26464"/>
  <c r="U210" i="26464"/>
  <c r="V210" i="26464"/>
  <c r="W210" i="26464"/>
  <c r="X210" i="26464"/>
  <c r="Y210" i="26464"/>
  <c r="Z210" i="26464"/>
  <c r="AA210" i="26464"/>
  <c r="AB210" i="26464"/>
  <c r="AC210" i="26464"/>
  <c r="AD210" i="26464"/>
  <c r="AE210" i="26464"/>
  <c r="AF210" i="26464"/>
  <c r="AG210" i="26464"/>
  <c r="AH210" i="26464"/>
  <c r="AI210" i="26464"/>
  <c r="AJ210" i="26464"/>
  <c r="AK210" i="26464"/>
  <c r="AL210" i="26464"/>
  <c r="AM210" i="26464"/>
  <c r="AN210" i="26464"/>
  <c r="AO210" i="26464"/>
  <c r="AP210" i="26464"/>
  <c r="AQ210" i="26464"/>
  <c r="AR210" i="26464"/>
  <c r="AS210" i="26464"/>
  <c r="AT210" i="26464"/>
  <c r="AU210" i="26464"/>
  <c r="AV210" i="26464"/>
  <c r="AW210" i="26464"/>
  <c r="AX210" i="26464"/>
  <c r="AY210" i="26464"/>
  <c r="AZ210" i="26464"/>
  <c r="BA210" i="26464"/>
  <c r="BB210" i="26464"/>
  <c r="BC210" i="26464"/>
  <c r="BD210" i="26464"/>
  <c r="BE210" i="26464"/>
  <c r="BF210" i="26464"/>
  <c r="BG210" i="26464"/>
  <c r="BH210" i="26464"/>
  <c r="BI210" i="26464"/>
  <c r="BJ210" i="26464"/>
  <c r="BK210" i="26464"/>
  <c r="BL210" i="26464"/>
  <c r="BM210" i="26464"/>
  <c r="BN210" i="26464"/>
  <c r="BO210" i="26464"/>
  <c r="BP210" i="26464"/>
  <c r="BQ210" i="26464"/>
  <c r="BR210" i="26464"/>
  <c r="BS210" i="26464"/>
  <c r="BT210" i="26464"/>
  <c r="BU210" i="26464"/>
  <c r="BV210" i="26464"/>
  <c r="BW210" i="26464"/>
  <c r="BX210" i="26464"/>
  <c r="BY210" i="26464"/>
  <c r="BZ210" i="26464"/>
  <c r="CA210" i="26464"/>
  <c r="CB210" i="26464"/>
  <c r="CC210" i="26464"/>
  <c r="CD210" i="26464"/>
  <c r="CE210" i="26464"/>
  <c r="CF210" i="26464"/>
  <c r="CG210" i="26464"/>
  <c r="CH210" i="26464"/>
  <c r="CI210" i="26464"/>
  <c r="CJ210" i="26464"/>
  <c r="CK210" i="26464"/>
  <c r="CL210" i="26464"/>
  <c r="CM210" i="26464"/>
  <c r="CN210" i="26464"/>
  <c r="CO210" i="26464"/>
  <c r="CP210" i="26464"/>
  <c r="CQ210" i="26464"/>
  <c r="CR210" i="26464"/>
  <c r="CS210" i="26464"/>
  <c r="CT210" i="26464"/>
  <c r="CU210" i="26464"/>
  <c r="CV210" i="26464"/>
  <c r="CW210" i="26464"/>
  <c r="CX210" i="26464"/>
  <c r="CY210" i="26464"/>
  <c r="CZ210" i="26464"/>
  <c r="DA210" i="26464"/>
  <c r="DB210" i="26464"/>
  <c r="DC210" i="26464"/>
  <c r="DD210" i="26464"/>
  <c r="DE210" i="26464"/>
  <c r="DF210" i="26464"/>
  <c r="DG210" i="26464"/>
  <c r="DH210" i="26464"/>
  <c r="DI210" i="26464"/>
  <c r="DJ210" i="26464"/>
  <c r="DK210" i="26464"/>
  <c r="DL210" i="26464"/>
  <c r="DO210" i="26464"/>
  <c r="DP210" i="26464"/>
  <c r="DQ210" i="26464"/>
  <c r="DR210" i="26464"/>
  <c r="DS210" i="26464"/>
  <c r="DT210" i="26464"/>
  <c r="DU210" i="26464"/>
  <c r="DV210" i="26464"/>
  <c r="DW210" i="26464"/>
  <c r="DX210" i="26464"/>
  <c r="DY210" i="26464"/>
  <c r="DZ210" i="26464"/>
  <c r="EA210" i="26464"/>
  <c r="EB210" i="26464"/>
  <c r="EC210" i="26464"/>
  <c r="ED210" i="26464"/>
  <c r="EE210" i="26464"/>
  <c r="EJ210" i="26464"/>
  <c r="EK210" i="26464"/>
  <c r="EL210" i="26464"/>
  <c r="EM210" i="26464"/>
  <c r="EN210" i="26464"/>
  <c r="EO210" i="26464"/>
  <c r="EP210" i="26464"/>
  <c r="EQ210" i="26464"/>
  <c r="ER210" i="26464"/>
  <c r="ES210" i="26464"/>
  <c r="ET210" i="26464"/>
  <c r="EU210" i="26464"/>
  <c r="EV210" i="26464"/>
  <c r="EW210" i="26464"/>
  <c r="EX210" i="26464"/>
  <c r="EY210" i="26464"/>
  <c r="EZ210" i="26464"/>
  <c r="A211" i="26464"/>
  <c r="B211" i="26464"/>
  <c r="C211" i="26464"/>
  <c r="E211" i="26464"/>
  <c r="F211" i="26464"/>
  <c r="G211" i="26464"/>
  <c r="H211" i="26464"/>
  <c r="I211" i="26464"/>
  <c r="J211" i="26464"/>
  <c r="K211" i="26464"/>
  <c r="L211" i="26464"/>
  <c r="M211" i="26464"/>
  <c r="N211" i="26464"/>
  <c r="O211" i="26464"/>
  <c r="P211" i="26464"/>
  <c r="Q211" i="26464"/>
  <c r="R211" i="26464"/>
  <c r="S211" i="26464"/>
  <c r="T211" i="26464"/>
  <c r="U211" i="26464"/>
  <c r="V211" i="26464"/>
  <c r="W211" i="26464"/>
  <c r="X211" i="26464"/>
  <c r="Y211" i="26464"/>
  <c r="Z211" i="26464"/>
  <c r="AA211" i="26464"/>
  <c r="AB211" i="26464"/>
  <c r="AC211" i="26464"/>
  <c r="AD211" i="26464"/>
  <c r="AE211" i="26464"/>
  <c r="AF211" i="26464"/>
  <c r="AG211" i="26464"/>
  <c r="AH211" i="26464"/>
  <c r="AI211" i="26464"/>
  <c r="AJ211" i="26464"/>
  <c r="AK211" i="26464"/>
  <c r="AL211" i="26464"/>
  <c r="AM211" i="26464"/>
  <c r="AN211" i="26464"/>
  <c r="AO211" i="26464"/>
  <c r="AP211" i="26464"/>
  <c r="AQ211" i="26464"/>
  <c r="AR211" i="26464"/>
  <c r="AS211" i="26464"/>
  <c r="AT211" i="26464"/>
  <c r="AU211" i="26464"/>
  <c r="AV211" i="26464"/>
  <c r="AW211" i="26464"/>
  <c r="AX211" i="26464"/>
  <c r="AY211" i="26464"/>
  <c r="AZ211" i="26464"/>
  <c r="BA211" i="26464"/>
  <c r="BB211" i="26464"/>
  <c r="BC211" i="26464"/>
  <c r="BD211" i="26464"/>
  <c r="BE211" i="26464"/>
  <c r="BF211" i="26464"/>
  <c r="BG211" i="26464"/>
  <c r="BH211" i="26464"/>
  <c r="BI211" i="26464"/>
  <c r="BJ211" i="26464"/>
  <c r="BK211" i="26464"/>
  <c r="BL211" i="26464"/>
  <c r="BM211" i="26464"/>
  <c r="BN211" i="26464"/>
  <c r="BO211" i="26464"/>
  <c r="BP211" i="26464"/>
  <c r="BQ211" i="26464"/>
  <c r="BR211" i="26464"/>
  <c r="BS211" i="26464"/>
  <c r="BT211" i="26464"/>
  <c r="BU211" i="26464"/>
  <c r="BV211" i="26464"/>
  <c r="BW211" i="26464"/>
  <c r="BX211" i="26464"/>
  <c r="BY211" i="26464"/>
  <c r="BZ211" i="26464"/>
  <c r="CA211" i="26464"/>
  <c r="CB211" i="26464"/>
  <c r="CC211" i="26464"/>
  <c r="CD211" i="26464"/>
  <c r="CE211" i="26464"/>
  <c r="CF211" i="26464"/>
  <c r="CG211" i="26464"/>
  <c r="CH211" i="26464"/>
  <c r="CI211" i="26464"/>
  <c r="CJ211" i="26464"/>
  <c r="CK211" i="26464"/>
  <c r="CL211" i="26464"/>
  <c r="CM211" i="26464"/>
  <c r="CN211" i="26464"/>
  <c r="CO211" i="26464"/>
  <c r="CP211" i="26464"/>
  <c r="CQ211" i="26464"/>
  <c r="CR211" i="26464"/>
  <c r="CS211" i="26464"/>
  <c r="CT211" i="26464"/>
  <c r="CU211" i="26464"/>
  <c r="CV211" i="26464"/>
  <c r="CW211" i="26464"/>
  <c r="CX211" i="26464"/>
  <c r="CY211" i="26464"/>
  <c r="CZ211" i="26464"/>
  <c r="DA211" i="26464"/>
  <c r="DB211" i="26464"/>
  <c r="DC211" i="26464"/>
  <c r="DD211" i="26464"/>
  <c r="DE211" i="26464"/>
  <c r="DF211" i="26464"/>
  <c r="DG211" i="26464"/>
  <c r="DH211" i="26464"/>
  <c r="DI211" i="26464"/>
  <c r="DJ211" i="26464"/>
  <c r="DK211" i="26464"/>
  <c r="DL211" i="26464"/>
  <c r="DO211" i="26464"/>
  <c r="DP211" i="26464"/>
  <c r="DQ211" i="26464"/>
  <c r="DR211" i="26464"/>
  <c r="DS211" i="26464"/>
  <c r="DT211" i="26464"/>
  <c r="DU211" i="26464"/>
  <c r="DV211" i="26464"/>
  <c r="DW211" i="26464"/>
  <c r="DX211" i="26464"/>
  <c r="DY211" i="26464"/>
  <c r="DZ211" i="26464"/>
  <c r="EA211" i="26464"/>
  <c r="EB211" i="26464"/>
  <c r="EC211" i="26464"/>
  <c r="ED211" i="26464"/>
  <c r="EE211" i="26464"/>
  <c r="EJ211" i="26464"/>
  <c r="EK211" i="26464"/>
  <c r="EL211" i="26464"/>
  <c r="EM211" i="26464"/>
  <c r="EN211" i="26464"/>
  <c r="EO211" i="26464"/>
  <c r="EP211" i="26464"/>
  <c r="EQ211" i="26464"/>
  <c r="ER211" i="26464"/>
  <c r="ES211" i="26464"/>
  <c r="ET211" i="26464"/>
  <c r="EU211" i="26464"/>
  <c r="EV211" i="26464"/>
  <c r="EW211" i="26464"/>
  <c r="EX211" i="26464"/>
  <c r="EY211" i="26464"/>
  <c r="EZ211" i="26464"/>
  <c r="A212" i="26464"/>
  <c r="B212" i="26464"/>
  <c r="C212" i="26464"/>
  <c r="E212" i="26464"/>
  <c r="F212" i="26464"/>
  <c r="G212" i="26464"/>
  <c r="H212" i="26464"/>
  <c r="I212" i="26464"/>
  <c r="J212" i="26464"/>
  <c r="K212" i="26464"/>
  <c r="L212" i="26464"/>
  <c r="M212" i="26464"/>
  <c r="N212" i="26464"/>
  <c r="O212" i="26464"/>
  <c r="P212" i="26464"/>
  <c r="Q212" i="26464"/>
  <c r="R212" i="26464"/>
  <c r="S212" i="26464"/>
  <c r="T212" i="26464"/>
  <c r="U212" i="26464"/>
  <c r="V212" i="26464"/>
  <c r="W212" i="26464"/>
  <c r="X212" i="26464"/>
  <c r="Y212" i="26464"/>
  <c r="Z212" i="26464"/>
  <c r="AA212" i="26464"/>
  <c r="AB212" i="26464"/>
  <c r="AC212" i="26464"/>
  <c r="AD212" i="26464"/>
  <c r="AE212" i="26464"/>
  <c r="AF212" i="26464"/>
  <c r="AG212" i="26464"/>
  <c r="AH212" i="26464"/>
  <c r="AI212" i="26464"/>
  <c r="AJ212" i="26464"/>
  <c r="AK212" i="26464"/>
  <c r="AL212" i="26464"/>
  <c r="AM212" i="26464"/>
  <c r="AN212" i="26464"/>
  <c r="AO212" i="26464"/>
  <c r="AP212" i="26464"/>
  <c r="AQ212" i="26464"/>
  <c r="AR212" i="26464"/>
  <c r="AS212" i="26464"/>
  <c r="AT212" i="26464"/>
  <c r="AU212" i="26464"/>
  <c r="AV212" i="26464"/>
  <c r="AW212" i="26464"/>
  <c r="AX212" i="26464"/>
  <c r="AY212" i="26464"/>
  <c r="AZ212" i="26464"/>
  <c r="BA212" i="26464"/>
  <c r="BB212" i="26464"/>
  <c r="BC212" i="26464"/>
  <c r="BD212" i="26464"/>
  <c r="BE212" i="26464"/>
  <c r="BF212" i="26464"/>
  <c r="BG212" i="26464"/>
  <c r="BH212" i="26464"/>
  <c r="BI212" i="26464"/>
  <c r="BJ212" i="26464"/>
  <c r="BK212" i="26464"/>
  <c r="BL212" i="26464"/>
  <c r="BM212" i="26464"/>
  <c r="BN212" i="26464"/>
  <c r="BO212" i="26464"/>
  <c r="BP212" i="26464"/>
  <c r="BQ212" i="26464"/>
  <c r="BR212" i="26464"/>
  <c r="BS212" i="26464"/>
  <c r="BT212" i="26464"/>
  <c r="BU212" i="26464"/>
  <c r="BV212" i="26464"/>
  <c r="BW212" i="26464"/>
  <c r="BX212" i="26464"/>
  <c r="BY212" i="26464"/>
  <c r="BZ212" i="26464"/>
  <c r="CA212" i="26464"/>
  <c r="CB212" i="26464"/>
  <c r="CC212" i="26464"/>
  <c r="CD212" i="26464"/>
  <c r="CE212" i="26464"/>
  <c r="CF212" i="26464"/>
  <c r="CG212" i="26464"/>
  <c r="CH212" i="26464"/>
  <c r="CI212" i="26464"/>
  <c r="CJ212" i="26464"/>
  <c r="CK212" i="26464"/>
  <c r="CL212" i="26464"/>
  <c r="CM212" i="26464"/>
  <c r="CN212" i="26464"/>
  <c r="CO212" i="26464"/>
  <c r="CP212" i="26464"/>
  <c r="CQ212" i="26464"/>
  <c r="CR212" i="26464"/>
  <c r="CS212" i="26464"/>
  <c r="CT212" i="26464"/>
  <c r="CU212" i="26464"/>
  <c r="CV212" i="26464"/>
  <c r="CW212" i="26464"/>
  <c r="CX212" i="26464"/>
  <c r="CY212" i="26464"/>
  <c r="CZ212" i="26464"/>
  <c r="DA212" i="26464"/>
  <c r="DB212" i="26464"/>
  <c r="DC212" i="26464"/>
  <c r="DD212" i="26464"/>
  <c r="DE212" i="26464"/>
  <c r="DF212" i="26464"/>
  <c r="DG212" i="26464"/>
  <c r="DH212" i="26464"/>
  <c r="DI212" i="26464"/>
  <c r="DJ212" i="26464"/>
  <c r="DK212" i="26464"/>
  <c r="DL212" i="26464"/>
  <c r="DO212" i="26464"/>
  <c r="DP212" i="26464"/>
  <c r="DQ212" i="26464"/>
  <c r="DR212" i="26464"/>
  <c r="DS212" i="26464"/>
  <c r="DT212" i="26464"/>
  <c r="DU212" i="26464"/>
  <c r="DV212" i="26464"/>
  <c r="DW212" i="26464"/>
  <c r="DX212" i="26464"/>
  <c r="DY212" i="26464"/>
  <c r="DZ212" i="26464"/>
  <c r="EA212" i="26464"/>
  <c r="EB212" i="26464"/>
  <c r="EC212" i="26464"/>
  <c r="ED212" i="26464"/>
  <c r="EE212" i="26464"/>
  <c r="EJ212" i="26464"/>
  <c r="EK212" i="26464"/>
  <c r="EL212" i="26464"/>
  <c r="EM212" i="26464"/>
  <c r="EN212" i="26464"/>
  <c r="EO212" i="26464"/>
  <c r="EP212" i="26464"/>
  <c r="EQ212" i="26464"/>
  <c r="ER212" i="26464"/>
  <c r="ES212" i="26464"/>
  <c r="ET212" i="26464"/>
  <c r="EU212" i="26464"/>
  <c r="EV212" i="26464"/>
  <c r="EW212" i="26464"/>
  <c r="EX212" i="26464"/>
  <c r="EY212" i="26464"/>
  <c r="EZ212" i="26464"/>
  <c r="A213" i="26464"/>
  <c r="B213" i="26464"/>
  <c r="C213" i="26464"/>
  <c r="E213" i="26464"/>
  <c r="F213" i="26464"/>
  <c r="G213" i="26464"/>
  <c r="H213" i="26464"/>
  <c r="I213" i="26464"/>
  <c r="J213" i="26464"/>
  <c r="K213" i="26464"/>
  <c r="L213" i="26464"/>
  <c r="M213" i="26464"/>
  <c r="N213" i="26464"/>
  <c r="O213" i="26464"/>
  <c r="P213" i="26464"/>
  <c r="Q213" i="26464"/>
  <c r="R213" i="26464"/>
  <c r="S213" i="26464"/>
  <c r="T213" i="26464"/>
  <c r="U213" i="26464"/>
  <c r="V213" i="26464"/>
  <c r="W213" i="26464"/>
  <c r="X213" i="26464"/>
  <c r="Y213" i="26464"/>
  <c r="Z213" i="26464"/>
  <c r="AA213" i="26464"/>
  <c r="AB213" i="26464"/>
  <c r="AC213" i="26464"/>
  <c r="AD213" i="26464"/>
  <c r="AE213" i="26464"/>
  <c r="AF213" i="26464"/>
  <c r="AG213" i="26464"/>
  <c r="AH213" i="26464"/>
  <c r="AI213" i="26464"/>
  <c r="AJ213" i="26464"/>
  <c r="AK213" i="26464"/>
  <c r="AL213" i="26464"/>
  <c r="AM213" i="26464"/>
  <c r="AN213" i="26464"/>
  <c r="AO213" i="26464"/>
  <c r="AP213" i="26464"/>
  <c r="AQ213" i="26464"/>
  <c r="AR213" i="26464"/>
  <c r="AS213" i="26464"/>
  <c r="AT213" i="26464"/>
  <c r="AU213" i="26464"/>
  <c r="AV213" i="26464"/>
  <c r="AW213" i="26464"/>
  <c r="AX213" i="26464"/>
  <c r="AY213" i="26464"/>
  <c r="AZ213" i="26464"/>
  <c r="BA213" i="26464"/>
  <c r="BB213" i="26464"/>
  <c r="BC213" i="26464"/>
  <c r="BD213" i="26464"/>
  <c r="BE213" i="26464"/>
  <c r="BF213" i="26464"/>
  <c r="BG213" i="26464"/>
  <c r="BH213" i="26464"/>
  <c r="BI213" i="26464"/>
  <c r="BJ213" i="26464"/>
  <c r="BK213" i="26464"/>
  <c r="BL213" i="26464"/>
  <c r="BM213" i="26464"/>
  <c r="BN213" i="26464"/>
  <c r="BO213" i="26464"/>
  <c r="BP213" i="26464"/>
  <c r="BQ213" i="26464"/>
  <c r="BR213" i="26464"/>
  <c r="BS213" i="26464"/>
  <c r="BT213" i="26464"/>
  <c r="BU213" i="26464"/>
  <c r="BV213" i="26464"/>
  <c r="BW213" i="26464"/>
  <c r="BX213" i="26464"/>
  <c r="BY213" i="26464"/>
  <c r="BZ213" i="26464"/>
  <c r="CA213" i="26464"/>
  <c r="CB213" i="26464"/>
  <c r="CC213" i="26464"/>
  <c r="CD213" i="26464"/>
  <c r="CE213" i="26464"/>
  <c r="CF213" i="26464"/>
  <c r="CG213" i="26464"/>
  <c r="CH213" i="26464"/>
  <c r="CI213" i="26464"/>
  <c r="CJ213" i="26464"/>
  <c r="CK213" i="26464"/>
  <c r="CL213" i="26464"/>
  <c r="CM213" i="26464"/>
  <c r="CN213" i="26464"/>
  <c r="CO213" i="26464"/>
  <c r="CP213" i="26464"/>
  <c r="CQ213" i="26464"/>
  <c r="CR213" i="26464"/>
  <c r="CS213" i="26464"/>
  <c r="CT213" i="26464"/>
  <c r="CU213" i="26464"/>
  <c r="CV213" i="26464"/>
  <c r="CW213" i="26464"/>
  <c r="CX213" i="26464"/>
  <c r="CY213" i="26464"/>
  <c r="CZ213" i="26464"/>
  <c r="DA213" i="26464"/>
  <c r="DB213" i="26464"/>
  <c r="DC213" i="26464"/>
  <c r="DD213" i="26464"/>
  <c r="DE213" i="26464"/>
  <c r="DF213" i="26464"/>
  <c r="DG213" i="26464"/>
  <c r="DH213" i="26464"/>
  <c r="DI213" i="26464"/>
  <c r="DJ213" i="26464"/>
  <c r="DK213" i="26464"/>
  <c r="DL213" i="26464"/>
  <c r="DO213" i="26464"/>
  <c r="DP213" i="26464"/>
  <c r="DQ213" i="26464"/>
  <c r="DR213" i="26464"/>
  <c r="DS213" i="26464"/>
  <c r="DT213" i="26464"/>
  <c r="DU213" i="26464"/>
  <c r="DV213" i="26464"/>
  <c r="DW213" i="26464"/>
  <c r="DX213" i="26464"/>
  <c r="DY213" i="26464"/>
  <c r="DZ213" i="26464"/>
  <c r="EA213" i="26464"/>
  <c r="EB213" i="26464"/>
  <c r="EC213" i="26464"/>
  <c r="ED213" i="26464"/>
  <c r="EE213" i="26464"/>
  <c r="EJ213" i="26464"/>
  <c r="EK213" i="26464"/>
  <c r="EL213" i="26464"/>
  <c r="EM213" i="26464"/>
  <c r="EN213" i="26464"/>
  <c r="EO213" i="26464"/>
  <c r="EP213" i="26464"/>
  <c r="EQ213" i="26464"/>
  <c r="ER213" i="26464"/>
  <c r="ES213" i="26464"/>
  <c r="ET213" i="26464"/>
  <c r="EU213" i="26464"/>
  <c r="EV213" i="26464"/>
  <c r="EW213" i="26464"/>
  <c r="EX213" i="26464"/>
  <c r="EY213" i="26464"/>
  <c r="EZ213" i="26464"/>
  <c r="A214" i="26464"/>
  <c r="B214" i="26464"/>
  <c r="C214" i="26464"/>
  <c r="E214" i="26464"/>
  <c r="F214" i="26464"/>
  <c r="G214" i="26464"/>
  <c r="H214" i="26464"/>
  <c r="I214" i="26464"/>
  <c r="J214" i="26464"/>
  <c r="K214" i="26464"/>
  <c r="L214" i="26464"/>
  <c r="M214" i="26464"/>
  <c r="N214" i="26464"/>
  <c r="O214" i="26464"/>
  <c r="P214" i="26464"/>
  <c r="Q214" i="26464"/>
  <c r="R214" i="26464"/>
  <c r="S214" i="26464"/>
  <c r="T214" i="26464"/>
  <c r="U214" i="26464"/>
  <c r="V214" i="26464"/>
  <c r="W214" i="26464"/>
  <c r="X214" i="26464"/>
  <c r="Y214" i="26464"/>
  <c r="Z214" i="26464"/>
  <c r="AA214" i="26464"/>
  <c r="AB214" i="26464"/>
  <c r="AC214" i="26464"/>
  <c r="AD214" i="26464"/>
  <c r="AE214" i="26464"/>
  <c r="AF214" i="26464"/>
  <c r="AG214" i="26464"/>
  <c r="AH214" i="26464"/>
  <c r="AI214" i="26464"/>
  <c r="AJ214" i="26464"/>
  <c r="AK214" i="26464"/>
  <c r="AL214" i="26464"/>
  <c r="AM214" i="26464"/>
  <c r="AN214" i="26464"/>
  <c r="AO214" i="26464"/>
  <c r="AP214" i="26464"/>
  <c r="AQ214" i="26464"/>
  <c r="AR214" i="26464"/>
  <c r="AS214" i="26464"/>
  <c r="AT214" i="26464"/>
  <c r="AU214" i="26464"/>
  <c r="AV214" i="26464"/>
  <c r="AW214" i="26464"/>
  <c r="AX214" i="26464"/>
  <c r="AY214" i="26464"/>
  <c r="AZ214" i="26464"/>
  <c r="BA214" i="26464"/>
  <c r="BB214" i="26464"/>
  <c r="BC214" i="26464"/>
  <c r="BD214" i="26464"/>
  <c r="BE214" i="26464"/>
  <c r="BF214" i="26464"/>
  <c r="BG214" i="26464"/>
  <c r="BH214" i="26464"/>
  <c r="BI214" i="26464"/>
  <c r="BJ214" i="26464"/>
  <c r="BK214" i="26464"/>
  <c r="BL214" i="26464"/>
  <c r="BM214" i="26464"/>
  <c r="BN214" i="26464"/>
  <c r="BO214" i="26464"/>
  <c r="BP214" i="26464"/>
  <c r="BQ214" i="26464"/>
  <c r="BR214" i="26464"/>
  <c r="BS214" i="26464"/>
  <c r="BT214" i="26464"/>
  <c r="BU214" i="26464"/>
  <c r="BV214" i="26464"/>
  <c r="BW214" i="26464"/>
  <c r="BX214" i="26464"/>
  <c r="BY214" i="26464"/>
  <c r="BZ214" i="26464"/>
  <c r="CA214" i="26464"/>
  <c r="CB214" i="26464"/>
  <c r="CC214" i="26464"/>
  <c r="CD214" i="26464"/>
  <c r="CE214" i="26464"/>
  <c r="CF214" i="26464"/>
  <c r="CG214" i="26464"/>
  <c r="CH214" i="26464"/>
  <c r="CI214" i="26464"/>
  <c r="CJ214" i="26464"/>
  <c r="CK214" i="26464"/>
  <c r="CL214" i="26464"/>
  <c r="CM214" i="26464"/>
  <c r="CN214" i="26464"/>
  <c r="CO214" i="26464"/>
  <c r="CP214" i="26464"/>
  <c r="CQ214" i="26464"/>
  <c r="CR214" i="26464"/>
  <c r="CS214" i="26464"/>
  <c r="CT214" i="26464"/>
  <c r="CU214" i="26464"/>
  <c r="CV214" i="26464"/>
  <c r="CW214" i="26464"/>
  <c r="CX214" i="26464"/>
  <c r="CY214" i="26464"/>
  <c r="CZ214" i="26464"/>
  <c r="DA214" i="26464"/>
  <c r="DB214" i="26464"/>
  <c r="DC214" i="26464"/>
  <c r="DD214" i="26464"/>
  <c r="DE214" i="26464"/>
  <c r="DF214" i="26464"/>
  <c r="DG214" i="26464"/>
  <c r="DH214" i="26464"/>
  <c r="DI214" i="26464"/>
  <c r="DJ214" i="26464"/>
  <c r="DK214" i="26464"/>
  <c r="DL214" i="26464"/>
  <c r="DO214" i="26464"/>
  <c r="DP214" i="26464"/>
  <c r="DQ214" i="26464"/>
  <c r="DR214" i="26464"/>
  <c r="DS214" i="26464"/>
  <c r="DT214" i="26464"/>
  <c r="DU214" i="26464"/>
  <c r="DV214" i="26464"/>
  <c r="DW214" i="26464"/>
  <c r="DX214" i="26464"/>
  <c r="DY214" i="26464"/>
  <c r="DZ214" i="26464"/>
  <c r="EA214" i="26464"/>
  <c r="EB214" i="26464"/>
  <c r="EC214" i="26464"/>
  <c r="ED214" i="26464"/>
  <c r="EE214" i="26464"/>
  <c r="EJ214" i="26464"/>
  <c r="EK214" i="26464"/>
  <c r="EL214" i="26464"/>
  <c r="EM214" i="26464"/>
  <c r="EN214" i="26464"/>
  <c r="EO214" i="26464"/>
  <c r="EP214" i="26464"/>
  <c r="EQ214" i="26464"/>
  <c r="ER214" i="26464"/>
  <c r="ES214" i="26464"/>
  <c r="ET214" i="26464"/>
  <c r="EU214" i="26464"/>
  <c r="EV214" i="26464"/>
  <c r="EW214" i="26464"/>
  <c r="EX214" i="26464"/>
  <c r="EY214" i="26464"/>
  <c r="EZ214" i="26464"/>
  <c r="A215" i="26464"/>
  <c r="B215" i="26464"/>
  <c r="C215" i="26464"/>
  <c r="E215" i="26464"/>
  <c r="F215" i="26464"/>
  <c r="G215" i="26464"/>
  <c r="H215" i="26464"/>
  <c r="I215" i="26464"/>
  <c r="J215" i="26464"/>
  <c r="K215" i="26464"/>
  <c r="L215" i="26464"/>
  <c r="M215" i="26464"/>
  <c r="N215" i="26464"/>
  <c r="O215" i="26464"/>
  <c r="P215" i="26464"/>
  <c r="Q215" i="26464"/>
  <c r="R215" i="26464"/>
  <c r="S215" i="26464"/>
  <c r="T215" i="26464"/>
  <c r="U215" i="26464"/>
  <c r="V215" i="26464"/>
  <c r="W215" i="26464"/>
  <c r="X215" i="26464"/>
  <c r="Y215" i="26464"/>
  <c r="Z215" i="26464"/>
  <c r="AA215" i="26464"/>
  <c r="AB215" i="26464"/>
  <c r="AC215" i="26464"/>
  <c r="AD215" i="26464"/>
  <c r="AE215" i="26464"/>
  <c r="AF215" i="26464"/>
  <c r="AG215" i="26464"/>
  <c r="AH215" i="26464"/>
  <c r="AI215" i="26464"/>
  <c r="AJ215" i="26464"/>
  <c r="AK215" i="26464"/>
  <c r="AL215" i="26464"/>
  <c r="AM215" i="26464"/>
  <c r="AN215" i="26464"/>
  <c r="AO215" i="26464"/>
  <c r="AP215" i="26464"/>
  <c r="AQ215" i="26464"/>
  <c r="AR215" i="26464"/>
  <c r="AS215" i="26464"/>
  <c r="AT215" i="26464"/>
  <c r="AU215" i="26464"/>
  <c r="AV215" i="26464"/>
  <c r="AW215" i="26464"/>
  <c r="AX215" i="26464"/>
  <c r="AY215" i="26464"/>
  <c r="AZ215" i="26464"/>
  <c r="BA215" i="26464"/>
  <c r="BB215" i="26464"/>
  <c r="BC215" i="26464"/>
  <c r="BD215" i="26464"/>
  <c r="BE215" i="26464"/>
  <c r="BF215" i="26464"/>
  <c r="BG215" i="26464"/>
  <c r="BH215" i="26464"/>
  <c r="BI215" i="26464"/>
  <c r="BJ215" i="26464"/>
  <c r="BK215" i="26464"/>
  <c r="BL215" i="26464"/>
  <c r="BM215" i="26464"/>
  <c r="BN215" i="26464"/>
  <c r="BO215" i="26464"/>
  <c r="BP215" i="26464"/>
  <c r="BQ215" i="26464"/>
  <c r="BR215" i="26464"/>
  <c r="BS215" i="26464"/>
  <c r="BT215" i="26464"/>
  <c r="BU215" i="26464"/>
  <c r="BV215" i="26464"/>
  <c r="BW215" i="26464"/>
  <c r="BX215" i="26464"/>
  <c r="BY215" i="26464"/>
  <c r="BZ215" i="26464"/>
  <c r="CA215" i="26464"/>
  <c r="CB215" i="26464"/>
  <c r="CC215" i="26464"/>
  <c r="CD215" i="26464"/>
  <c r="CE215" i="26464"/>
  <c r="CF215" i="26464"/>
  <c r="CG215" i="26464"/>
  <c r="CH215" i="26464"/>
  <c r="CI215" i="26464"/>
  <c r="CJ215" i="26464"/>
  <c r="CK215" i="26464"/>
  <c r="CL215" i="26464"/>
  <c r="CM215" i="26464"/>
  <c r="CN215" i="26464"/>
  <c r="CO215" i="26464"/>
  <c r="CP215" i="26464"/>
  <c r="CQ215" i="26464"/>
  <c r="CR215" i="26464"/>
  <c r="CS215" i="26464"/>
  <c r="CT215" i="26464"/>
  <c r="CU215" i="26464"/>
  <c r="CV215" i="26464"/>
  <c r="CW215" i="26464"/>
  <c r="CX215" i="26464"/>
  <c r="CY215" i="26464"/>
  <c r="CZ215" i="26464"/>
  <c r="DA215" i="26464"/>
  <c r="DB215" i="26464"/>
  <c r="DC215" i="26464"/>
  <c r="DD215" i="26464"/>
  <c r="DE215" i="26464"/>
  <c r="DF215" i="26464"/>
  <c r="DG215" i="26464"/>
  <c r="DH215" i="26464"/>
  <c r="DI215" i="26464"/>
  <c r="DJ215" i="26464"/>
  <c r="DK215" i="26464"/>
  <c r="DL215" i="26464"/>
  <c r="DO215" i="26464"/>
  <c r="DP215" i="26464"/>
  <c r="DQ215" i="26464"/>
  <c r="DR215" i="26464"/>
  <c r="DS215" i="26464"/>
  <c r="DT215" i="26464"/>
  <c r="DU215" i="26464"/>
  <c r="DV215" i="26464"/>
  <c r="DW215" i="26464"/>
  <c r="DX215" i="26464"/>
  <c r="DY215" i="26464"/>
  <c r="DZ215" i="26464"/>
  <c r="EA215" i="26464"/>
  <c r="EB215" i="26464"/>
  <c r="EC215" i="26464"/>
  <c r="ED215" i="26464"/>
  <c r="EE215" i="26464"/>
  <c r="EJ215" i="26464"/>
  <c r="EK215" i="26464"/>
  <c r="EL215" i="26464"/>
  <c r="EM215" i="26464"/>
  <c r="EN215" i="26464"/>
  <c r="EO215" i="26464"/>
  <c r="EP215" i="26464"/>
  <c r="EQ215" i="26464"/>
  <c r="ER215" i="26464"/>
  <c r="ES215" i="26464"/>
  <c r="ET215" i="26464"/>
  <c r="EU215" i="26464"/>
  <c r="EV215" i="26464"/>
  <c r="EW215" i="26464"/>
  <c r="EX215" i="26464"/>
  <c r="EY215" i="26464"/>
  <c r="EZ215" i="26464"/>
  <c r="A216" i="26464"/>
  <c r="B216" i="26464"/>
  <c r="C216" i="26464"/>
  <c r="E216" i="26464"/>
  <c r="F216" i="26464"/>
  <c r="G216" i="26464"/>
  <c r="H216" i="26464"/>
  <c r="I216" i="26464"/>
  <c r="J216" i="26464"/>
  <c r="K216" i="26464"/>
  <c r="L216" i="26464"/>
  <c r="M216" i="26464"/>
  <c r="N216" i="26464"/>
  <c r="O216" i="26464"/>
  <c r="P216" i="26464"/>
  <c r="Q216" i="26464"/>
  <c r="R216" i="26464"/>
  <c r="S216" i="26464"/>
  <c r="T216" i="26464"/>
  <c r="U216" i="26464"/>
  <c r="V216" i="26464"/>
  <c r="W216" i="26464"/>
  <c r="X216" i="26464"/>
  <c r="Y216" i="26464"/>
  <c r="Z216" i="26464"/>
  <c r="AA216" i="26464"/>
  <c r="AB216" i="26464"/>
  <c r="AC216" i="26464"/>
  <c r="AD216" i="26464"/>
  <c r="AE216" i="26464"/>
  <c r="AF216" i="26464"/>
  <c r="AG216" i="26464"/>
  <c r="AH216" i="26464"/>
  <c r="AI216" i="26464"/>
  <c r="AJ216" i="26464"/>
  <c r="AK216" i="26464"/>
  <c r="AL216" i="26464"/>
  <c r="AM216" i="26464"/>
  <c r="AN216" i="26464"/>
  <c r="AO216" i="26464"/>
  <c r="AP216" i="26464"/>
  <c r="AQ216" i="26464"/>
  <c r="AR216" i="26464"/>
  <c r="AS216" i="26464"/>
  <c r="AT216" i="26464"/>
  <c r="AU216" i="26464"/>
  <c r="AV216" i="26464"/>
  <c r="AW216" i="26464"/>
  <c r="AX216" i="26464"/>
  <c r="AY216" i="26464"/>
  <c r="AZ216" i="26464"/>
  <c r="BA216" i="26464"/>
  <c r="BB216" i="26464"/>
  <c r="BC216" i="26464"/>
  <c r="BD216" i="26464"/>
  <c r="BE216" i="26464"/>
  <c r="BF216" i="26464"/>
  <c r="BG216" i="26464"/>
  <c r="BH216" i="26464"/>
  <c r="BI216" i="26464"/>
  <c r="BJ216" i="26464"/>
  <c r="BK216" i="26464"/>
  <c r="BL216" i="26464"/>
  <c r="BM216" i="26464"/>
  <c r="BN216" i="26464"/>
  <c r="BO216" i="26464"/>
  <c r="BP216" i="26464"/>
  <c r="BQ216" i="26464"/>
  <c r="BR216" i="26464"/>
  <c r="BS216" i="26464"/>
  <c r="BT216" i="26464"/>
  <c r="BU216" i="26464"/>
  <c r="BV216" i="26464"/>
  <c r="BW216" i="26464"/>
  <c r="BX216" i="26464"/>
  <c r="BY216" i="26464"/>
  <c r="BZ216" i="26464"/>
  <c r="CA216" i="26464"/>
  <c r="CB216" i="26464"/>
  <c r="CC216" i="26464"/>
  <c r="CD216" i="26464"/>
  <c r="CE216" i="26464"/>
  <c r="CF216" i="26464"/>
  <c r="CG216" i="26464"/>
  <c r="CH216" i="26464"/>
  <c r="CI216" i="26464"/>
  <c r="CJ216" i="26464"/>
  <c r="CK216" i="26464"/>
  <c r="CL216" i="26464"/>
  <c r="CM216" i="26464"/>
  <c r="CN216" i="26464"/>
  <c r="CO216" i="26464"/>
  <c r="CP216" i="26464"/>
  <c r="CQ216" i="26464"/>
  <c r="CR216" i="26464"/>
  <c r="CS216" i="26464"/>
  <c r="CT216" i="26464"/>
  <c r="CU216" i="26464"/>
  <c r="CV216" i="26464"/>
  <c r="CW216" i="26464"/>
  <c r="CX216" i="26464"/>
  <c r="CY216" i="26464"/>
  <c r="CZ216" i="26464"/>
  <c r="DA216" i="26464"/>
  <c r="DB216" i="26464"/>
  <c r="DC216" i="26464"/>
  <c r="DD216" i="26464"/>
  <c r="DE216" i="26464"/>
  <c r="DF216" i="26464"/>
  <c r="DG216" i="26464"/>
  <c r="DH216" i="26464"/>
  <c r="DI216" i="26464"/>
  <c r="DJ216" i="26464"/>
  <c r="DK216" i="26464"/>
  <c r="DL216" i="26464"/>
  <c r="DO216" i="26464"/>
  <c r="DP216" i="26464"/>
  <c r="DQ216" i="26464"/>
  <c r="DR216" i="26464"/>
  <c r="DS216" i="26464"/>
  <c r="DT216" i="26464"/>
  <c r="DU216" i="26464"/>
  <c r="DV216" i="26464"/>
  <c r="DW216" i="26464"/>
  <c r="DX216" i="26464"/>
  <c r="DY216" i="26464"/>
  <c r="DZ216" i="26464"/>
  <c r="EA216" i="26464"/>
  <c r="EB216" i="26464"/>
  <c r="EC216" i="26464"/>
  <c r="ED216" i="26464"/>
  <c r="EE216" i="26464"/>
  <c r="EJ216" i="26464"/>
  <c r="EK216" i="26464"/>
  <c r="EL216" i="26464"/>
  <c r="EM216" i="26464"/>
  <c r="EN216" i="26464"/>
  <c r="EO216" i="26464"/>
  <c r="EP216" i="26464"/>
  <c r="EQ216" i="26464"/>
  <c r="ER216" i="26464"/>
  <c r="ES216" i="26464"/>
  <c r="ET216" i="26464"/>
  <c r="EU216" i="26464"/>
  <c r="EV216" i="26464"/>
  <c r="EW216" i="26464"/>
  <c r="EX216" i="26464"/>
  <c r="EY216" i="26464"/>
  <c r="EZ216" i="26464"/>
  <c r="A217" i="26464"/>
  <c r="B217" i="26464"/>
  <c r="C217" i="26464"/>
  <c r="E217" i="26464"/>
  <c r="F217" i="26464"/>
  <c r="G217" i="26464"/>
  <c r="H217" i="26464"/>
  <c r="I217" i="26464"/>
  <c r="J217" i="26464"/>
  <c r="K217" i="26464"/>
  <c r="L217" i="26464"/>
  <c r="M217" i="26464"/>
  <c r="N217" i="26464"/>
  <c r="O217" i="26464"/>
  <c r="P217" i="26464"/>
  <c r="Q217" i="26464"/>
  <c r="R217" i="26464"/>
  <c r="S217" i="26464"/>
  <c r="T217" i="26464"/>
  <c r="U217" i="26464"/>
  <c r="V217" i="26464"/>
  <c r="W217" i="26464"/>
  <c r="X217" i="26464"/>
  <c r="Y217" i="26464"/>
  <c r="Z217" i="26464"/>
  <c r="AA217" i="26464"/>
  <c r="AB217" i="26464"/>
  <c r="AC217" i="26464"/>
  <c r="AD217" i="26464"/>
  <c r="AE217" i="26464"/>
  <c r="AF217" i="26464"/>
  <c r="AG217" i="26464"/>
  <c r="AH217" i="26464"/>
  <c r="AI217" i="26464"/>
  <c r="AJ217" i="26464"/>
  <c r="AK217" i="26464"/>
  <c r="AL217" i="26464"/>
  <c r="AM217" i="26464"/>
  <c r="AN217" i="26464"/>
  <c r="AO217" i="26464"/>
  <c r="AP217" i="26464"/>
  <c r="AQ217" i="26464"/>
  <c r="AR217" i="26464"/>
  <c r="AS217" i="26464"/>
  <c r="AT217" i="26464"/>
  <c r="AU217" i="26464"/>
  <c r="AV217" i="26464"/>
  <c r="AW217" i="26464"/>
  <c r="AX217" i="26464"/>
  <c r="AY217" i="26464"/>
  <c r="AZ217" i="26464"/>
  <c r="BA217" i="26464"/>
  <c r="BB217" i="26464"/>
  <c r="BC217" i="26464"/>
  <c r="BD217" i="26464"/>
  <c r="BE217" i="26464"/>
  <c r="BF217" i="26464"/>
  <c r="BG217" i="26464"/>
  <c r="BH217" i="26464"/>
  <c r="BI217" i="26464"/>
  <c r="BJ217" i="26464"/>
  <c r="BK217" i="26464"/>
  <c r="BL217" i="26464"/>
  <c r="BM217" i="26464"/>
  <c r="BN217" i="26464"/>
  <c r="BO217" i="26464"/>
  <c r="BP217" i="26464"/>
  <c r="BQ217" i="26464"/>
  <c r="BR217" i="26464"/>
  <c r="BS217" i="26464"/>
  <c r="BT217" i="26464"/>
  <c r="BU217" i="26464"/>
  <c r="BV217" i="26464"/>
  <c r="BW217" i="26464"/>
  <c r="BX217" i="26464"/>
  <c r="BY217" i="26464"/>
  <c r="BZ217" i="26464"/>
  <c r="CA217" i="26464"/>
  <c r="CB217" i="26464"/>
  <c r="CC217" i="26464"/>
  <c r="CD217" i="26464"/>
  <c r="CE217" i="26464"/>
  <c r="CF217" i="26464"/>
  <c r="CG217" i="26464"/>
  <c r="CH217" i="26464"/>
  <c r="CI217" i="26464"/>
  <c r="CJ217" i="26464"/>
  <c r="CK217" i="26464"/>
  <c r="CL217" i="26464"/>
  <c r="CM217" i="26464"/>
  <c r="CN217" i="26464"/>
  <c r="CO217" i="26464"/>
  <c r="CP217" i="26464"/>
  <c r="CQ217" i="26464"/>
  <c r="CR217" i="26464"/>
  <c r="CS217" i="26464"/>
  <c r="CT217" i="26464"/>
  <c r="CU217" i="26464"/>
  <c r="CV217" i="26464"/>
  <c r="CW217" i="26464"/>
  <c r="CX217" i="26464"/>
  <c r="CY217" i="26464"/>
  <c r="CZ217" i="26464"/>
  <c r="DA217" i="26464"/>
  <c r="DB217" i="26464"/>
  <c r="DC217" i="26464"/>
  <c r="DD217" i="26464"/>
  <c r="DE217" i="26464"/>
  <c r="DF217" i="26464"/>
  <c r="DG217" i="26464"/>
  <c r="DH217" i="26464"/>
  <c r="DI217" i="26464"/>
  <c r="DJ217" i="26464"/>
  <c r="DK217" i="26464"/>
  <c r="DL217" i="26464"/>
  <c r="DO217" i="26464"/>
  <c r="DP217" i="26464"/>
  <c r="DQ217" i="26464"/>
  <c r="DR217" i="26464"/>
  <c r="DS217" i="26464"/>
  <c r="DT217" i="26464"/>
  <c r="DU217" i="26464"/>
  <c r="DV217" i="26464"/>
  <c r="DW217" i="26464"/>
  <c r="DX217" i="26464"/>
  <c r="DY217" i="26464"/>
  <c r="DZ217" i="26464"/>
  <c r="EA217" i="26464"/>
  <c r="EB217" i="26464"/>
  <c r="EC217" i="26464"/>
  <c r="ED217" i="26464"/>
  <c r="EE217" i="26464"/>
  <c r="EJ217" i="26464"/>
  <c r="EK217" i="26464"/>
  <c r="EL217" i="26464"/>
  <c r="EM217" i="26464"/>
  <c r="EN217" i="26464"/>
  <c r="EO217" i="26464"/>
  <c r="EP217" i="26464"/>
  <c r="EQ217" i="26464"/>
  <c r="ER217" i="26464"/>
  <c r="ES217" i="26464"/>
  <c r="ET217" i="26464"/>
  <c r="EU217" i="26464"/>
  <c r="EV217" i="26464"/>
  <c r="EW217" i="26464"/>
  <c r="EX217" i="26464"/>
  <c r="EY217" i="26464"/>
  <c r="EZ217" i="26464"/>
  <c r="A218" i="26464"/>
  <c r="B218" i="26464"/>
  <c r="C218" i="26464"/>
  <c r="E218" i="26464"/>
  <c r="F218" i="26464"/>
  <c r="G218" i="26464"/>
  <c r="H218" i="26464"/>
  <c r="I218" i="26464"/>
  <c r="J218" i="26464"/>
  <c r="K218" i="26464"/>
  <c r="L218" i="26464"/>
  <c r="M218" i="26464"/>
  <c r="N218" i="26464"/>
  <c r="O218" i="26464"/>
  <c r="P218" i="26464"/>
  <c r="Q218" i="26464"/>
  <c r="R218" i="26464"/>
  <c r="S218" i="26464"/>
  <c r="T218" i="26464"/>
  <c r="U218" i="26464"/>
  <c r="V218" i="26464"/>
  <c r="W218" i="26464"/>
  <c r="X218" i="26464"/>
  <c r="Y218" i="26464"/>
  <c r="Z218" i="26464"/>
  <c r="AA218" i="26464"/>
  <c r="AB218" i="26464"/>
  <c r="AC218" i="26464"/>
  <c r="AD218" i="26464"/>
  <c r="AE218" i="26464"/>
  <c r="AF218" i="26464"/>
  <c r="AG218" i="26464"/>
  <c r="AH218" i="26464"/>
  <c r="AI218" i="26464"/>
  <c r="AJ218" i="26464"/>
  <c r="AK218" i="26464"/>
  <c r="AL218" i="26464"/>
  <c r="AM218" i="26464"/>
  <c r="AN218" i="26464"/>
  <c r="AO218" i="26464"/>
  <c r="AP218" i="26464"/>
  <c r="AQ218" i="26464"/>
  <c r="AR218" i="26464"/>
  <c r="AS218" i="26464"/>
  <c r="AT218" i="26464"/>
  <c r="AU218" i="26464"/>
  <c r="AV218" i="26464"/>
  <c r="AW218" i="26464"/>
  <c r="AX218" i="26464"/>
  <c r="AY218" i="26464"/>
  <c r="AZ218" i="26464"/>
  <c r="BA218" i="26464"/>
  <c r="BB218" i="26464"/>
  <c r="BC218" i="26464"/>
  <c r="BD218" i="26464"/>
  <c r="BE218" i="26464"/>
  <c r="BF218" i="26464"/>
  <c r="BG218" i="26464"/>
  <c r="BH218" i="26464"/>
  <c r="BI218" i="26464"/>
  <c r="BJ218" i="26464"/>
  <c r="BK218" i="26464"/>
  <c r="BL218" i="26464"/>
  <c r="BM218" i="26464"/>
  <c r="BN218" i="26464"/>
  <c r="BO218" i="26464"/>
  <c r="BP218" i="26464"/>
  <c r="BQ218" i="26464"/>
  <c r="BR218" i="26464"/>
  <c r="BS218" i="26464"/>
  <c r="BT218" i="26464"/>
  <c r="BU218" i="26464"/>
  <c r="BV218" i="26464"/>
  <c r="BW218" i="26464"/>
  <c r="BX218" i="26464"/>
  <c r="BY218" i="26464"/>
  <c r="BZ218" i="26464"/>
  <c r="CA218" i="26464"/>
  <c r="CB218" i="26464"/>
  <c r="CC218" i="26464"/>
  <c r="CD218" i="26464"/>
  <c r="CE218" i="26464"/>
  <c r="CF218" i="26464"/>
  <c r="CG218" i="26464"/>
  <c r="CH218" i="26464"/>
  <c r="CI218" i="26464"/>
  <c r="CJ218" i="26464"/>
  <c r="CK218" i="26464"/>
  <c r="CL218" i="26464"/>
  <c r="CM218" i="26464"/>
  <c r="CN218" i="26464"/>
  <c r="CO218" i="26464"/>
  <c r="CP218" i="26464"/>
  <c r="CQ218" i="26464"/>
  <c r="CR218" i="26464"/>
  <c r="CS218" i="26464"/>
  <c r="CT218" i="26464"/>
  <c r="CU218" i="26464"/>
  <c r="CV218" i="26464"/>
  <c r="CW218" i="26464"/>
  <c r="CX218" i="26464"/>
  <c r="CY218" i="26464"/>
  <c r="CZ218" i="26464"/>
  <c r="DA218" i="26464"/>
  <c r="DB218" i="26464"/>
  <c r="DC218" i="26464"/>
  <c r="DD218" i="26464"/>
  <c r="DE218" i="26464"/>
  <c r="DF218" i="26464"/>
  <c r="DG218" i="26464"/>
  <c r="DH218" i="26464"/>
  <c r="DI218" i="26464"/>
  <c r="DJ218" i="26464"/>
  <c r="DK218" i="26464"/>
  <c r="DL218" i="26464"/>
  <c r="DO218" i="26464"/>
  <c r="DP218" i="26464"/>
  <c r="DQ218" i="26464"/>
  <c r="DR218" i="26464"/>
  <c r="DS218" i="26464"/>
  <c r="DT218" i="26464"/>
  <c r="DU218" i="26464"/>
  <c r="DV218" i="26464"/>
  <c r="DW218" i="26464"/>
  <c r="DX218" i="26464"/>
  <c r="DY218" i="26464"/>
  <c r="DZ218" i="26464"/>
  <c r="EA218" i="26464"/>
  <c r="EB218" i="26464"/>
  <c r="EC218" i="26464"/>
  <c r="ED218" i="26464"/>
  <c r="EE218" i="26464"/>
  <c r="EJ218" i="26464"/>
  <c r="EK218" i="26464"/>
  <c r="EL218" i="26464"/>
  <c r="EM218" i="26464"/>
  <c r="EN218" i="26464"/>
  <c r="EO218" i="26464"/>
  <c r="EP218" i="26464"/>
  <c r="EQ218" i="26464"/>
  <c r="ER218" i="26464"/>
  <c r="ES218" i="26464"/>
  <c r="ET218" i="26464"/>
  <c r="EU218" i="26464"/>
  <c r="EV218" i="26464"/>
  <c r="EW218" i="26464"/>
  <c r="EX218" i="26464"/>
  <c r="EY218" i="26464"/>
  <c r="EZ218" i="26464"/>
  <c r="A219" i="26464"/>
  <c r="B219" i="26464"/>
  <c r="C219" i="26464"/>
  <c r="E219" i="26464"/>
  <c r="F219" i="26464"/>
  <c r="G219" i="26464"/>
  <c r="H219" i="26464"/>
  <c r="I219" i="26464"/>
  <c r="J219" i="26464"/>
  <c r="K219" i="26464"/>
  <c r="L219" i="26464"/>
  <c r="M219" i="26464"/>
  <c r="N219" i="26464"/>
  <c r="O219" i="26464"/>
  <c r="P219" i="26464"/>
  <c r="Q219" i="26464"/>
  <c r="R219" i="26464"/>
  <c r="S219" i="26464"/>
  <c r="T219" i="26464"/>
  <c r="U219" i="26464"/>
  <c r="V219" i="26464"/>
  <c r="W219" i="26464"/>
  <c r="X219" i="26464"/>
  <c r="Y219" i="26464"/>
  <c r="Z219" i="26464"/>
  <c r="AA219" i="26464"/>
  <c r="AB219" i="26464"/>
  <c r="AC219" i="26464"/>
  <c r="AD219" i="26464"/>
  <c r="AE219" i="26464"/>
  <c r="AF219" i="26464"/>
  <c r="AG219" i="26464"/>
  <c r="AH219" i="26464"/>
  <c r="AI219" i="26464"/>
  <c r="AJ219" i="26464"/>
  <c r="AK219" i="26464"/>
  <c r="AL219" i="26464"/>
  <c r="AM219" i="26464"/>
  <c r="AN219" i="26464"/>
  <c r="AO219" i="26464"/>
  <c r="AP219" i="26464"/>
  <c r="AQ219" i="26464"/>
  <c r="AR219" i="26464"/>
  <c r="AS219" i="26464"/>
  <c r="AT219" i="26464"/>
  <c r="AU219" i="26464"/>
  <c r="AV219" i="26464"/>
  <c r="AW219" i="26464"/>
  <c r="AX219" i="26464"/>
  <c r="AY219" i="26464"/>
  <c r="AZ219" i="26464"/>
  <c r="BA219" i="26464"/>
  <c r="BB219" i="26464"/>
  <c r="BC219" i="26464"/>
  <c r="BD219" i="26464"/>
  <c r="BE219" i="26464"/>
  <c r="BF219" i="26464"/>
  <c r="BG219" i="26464"/>
  <c r="BH219" i="26464"/>
  <c r="BI219" i="26464"/>
  <c r="BJ219" i="26464"/>
  <c r="BK219" i="26464"/>
  <c r="BL219" i="26464"/>
  <c r="BM219" i="26464"/>
  <c r="BN219" i="26464"/>
  <c r="BO219" i="26464"/>
  <c r="BP219" i="26464"/>
  <c r="BQ219" i="26464"/>
  <c r="BR219" i="26464"/>
  <c r="BS219" i="26464"/>
  <c r="BT219" i="26464"/>
  <c r="BU219" i="26464"/>
  <c r="BV219" i="26464"/>
  <c r="BW219" i="26464"/>
  <c r="BX219" i="26464"/>
  <c r="BY219" i="26464"/>
  <c r="BZ219" i="26464"/>
  <c r="CA219" i="26464"/>
  <c r="CB219" i="26464"/>
  <c r="CC219" i="26464"/>
  <c r="CD219" i="26464"/>
  <c r="CE219" i="26464"/>
  <c r="CF219" i="26464"/>
  <c r="CG219" i="26464"/>
  <c r="CH219" i="26464"/>
  <c r="CI219" i="26464"/>
  <c r="CJ219" i="26464"/>
  <c r="CK219" i="26464"/>
  <c r="CL219" i="26464"/>
  <c r="CM219" i="26464"/>
  <c r="CN219" i="26464"/>
  <c r="CO219" i="26464"/>
  <c r="CP219" i="26464"/>
  <c r="CQ219" i="26464"/>
  <c r="CR219" i="26464"/>
  <c r="CS219" i="26464"/>
  <c r="CT219" i="26464"/>
  <c r="CU219" i="26464"/>
  <c r="CV219" i="26464"/>
  <c r="CW219" i="26464"/>
  <c r="CX219" i="26464"/>
  <c r="CY219" i="26464"/>
  <c r="CZ219" i="26464"/>
  <c r="DA219" i="26464"/>
  <c r="DB219" i="26464"/>
  <c r="DC219" i="26464"/>
  <c r="DD219" i="26464"/>
  <c r="DE219" i="26464"/>
  <c r="DF219" i="26464"/>
  <c r="DG219" i="26464"/>
  <c r="DH219" i="26464"/>
  <c r="DI219" i="26464"/>
  <c r="DJ219" i="26464"/>
  <c r="DK219" i="26464"/>
  <c r="DL219" i="26464"/>
  <c r="DO219" i="26464"/>
  <c r="DP219" i="26464"/>
  <c r="DQ219" i="26464"/>
  <c r="DR219" i="26464"/>
  <c r="DS219" i="26464"/>
  <c r="DT219" i="26464"/>
  <c r="DU219" i="26464"/>
  <c r="DV219" i="26464"/>
  <c r="DW219" i="26464"/>
  <c r="DX219" i="26464"/>
  <c r="DY219" i="26464"/>
  <c r="DZ219" i="26464"/>
  <c r="EA219" i="26464"/>
  <c r="EB219" i="26464"/>
  <c r="EC219" i="26464"/>
  <c r="ED219" i="26464"/>
  <c r="EE219" i="26464"/>
  <c r="EJ219" i="26464"/>
  <c r="EK219" i="26464"/>
  <c r="EL219" i="26464"/>
  <c r="EM219" i="26464"/>
  <c r="EN219" i="26464"/>
  <c r="EO219" i="26464"/>
  <c r="EP219" i="26464"/>
  <c r="EQ219" i="26464"/>
  <c r="ER219" i="26464"/>
  <c r="ES219" i="26464"/>
  <c r="ET219" i="26464"/>
  <c r="EU219" i="26464"/>
  <c r="EV219" i="26464"/>
  <c r="EW219" i="26464"/>
  <c r="EX219" i="26464"/>
  <c r="EY219" i="26464"/>
  <c r="EZ219" i="26464"/>
  <c r="A220" i="26464"/>
  <c r="B220" i="26464"/>
  <c r="C220" i="26464"/>
  <c r="E220" i="26464"/>
  <c r="F220" i="26464"/>
  <c r="G220" i="26464"/>
  <c r="H220" i="26464"/>
  <c r="I220" i="26464"/>
  <c r="J220" i="26464"/>
  <c r="K220" i="26464"/>
  <c r="L220" i="26464"/>
  <c r="M220" i="26464"/>
  <c r="N220" i="26464"/>
  <c r="O220" i="26464"/>
  <c r="P220" i="26464"/>
  <c r="Q220" i="26464"/>
  <c r="R220" i="26464"/>
  <c r="S220" i="26464"/>
  <c r="T220" i="26464"/>
  <c r="U220" i="26464"/>
  <c r="V220" i="26464"/>
  <c r="W220" i="26464"/>
  <c r="X220" i="26464"/>
  <c r="Y220" i="26464"/>
  <c r="Z220" i="26464"/>
  <c r="AA220" i="26464"/>
  <c r="AB220" i="26464"/>
  <c r="AC220" i="26464"/>
  <c r="AD220" i="26464"/>
  <c r="AE220" i="26464"/>
  <c r="AF220" i="26464"/>
  <c r="AG220" i="26464"/>
  <c r="AH220" i="26464"/>
  <c r="AI220" i="26464"/>
  <c r="AJ220" i="26464"/>
  <c r="AK220" i="26464"/>
  <c r="AL220" i="26464"/>
  <c r="AM220" i="26464"/>
  <c r="AN220" i="26464"/>
  <c r="AO220" i="26464"/>
  <c r="AP220" i="26464"/>
  <c r="AQ220" i="26464"/>
  <c r="AR220" i="26464"/>
  <c r="AS220" i="26464"/>
  <c r="AT220" i="26464"/>
  <c r="AU220" i="26464"/>
  <c r="AV220" i="26464"/>
  <c r="AW220" i="26464"/>
  <c r="AX220" i="26464"/>
  <c r="AY220" i="26464"/>
  <c r="AZ220" i="26464"/>
  <c r="BA220" i="26464"/>
  <c r="BB220" i="26464"/>
  <c r="BC220" i="26464"/>
  <c r="BD220" i="26464"/>
  <c r="BE220" i="26464"/>
  <c r="BF220" i="26464"/>
  <c r="BG220" i="26464"/>
  <c r="BH220" i="26464"/>
  <c r="BI220" i="26464"/>
  <c r="BJ220" i="26464"/>
  <c r="BK220" i="26464"/>
  <c r="BL220" i="26464"/>
  <c r="BM220" i="26464"/>
  <c r="BN220" i="26464"/>
  <c r="BO220" i="26464"/>
  <c r="BP220" i="26464"/>
  <c r="BQ220" i="26464"/>
  <c r="BR220" i="26464"/>
  <c r="BS220" i="26464"/>
  <c r="BT220" i="26464"/>
  <c r="BU220" i="26464"/>
  <c r="BV220" i="26464"/>
  <c r="BW220" i="26464"/>
  <c r="BX220" i="26464"/>
  <c r="BY220" i="26464"/>
  <c r="BZ220" i="26464"/>
  <c r="CA220" i="26464"/>
  <c r="CB220" i="26464"/>
  <c r="CC220" i="26464"/>
  <c r="CD220" i="26464"/>
  <c r="CE220" i="26464"/>
  <c r="CF220" i="26464"/>
  <c r="CG220" i="26464"/>
  <c r="CH220" i="26464"/>
  <c r="CI220" i="26464"/>
  <c r="CJ220" i="26464"/>
  <c r="CK220" i="26464"/>
  <c r="CL220" i="26464"/>
  <c r="CM220" i="26464"/>
  <c r="CN220" i="26464"/>
  <c r="CO220" i="26464"/>
  <c r="CP220" i="26464"/>
  <c r="CQ220" i="26464"/>
  <c r="CR220" i="26464"/>
  <c r="CS220" i="26464"/>
  <c r="CT220" i="26464"/>
  <c r="CU220" i="26464"/>
  <c r="CV220" i="26464"/>
  <c r="CW220" i="26464"/>
  <c r="CX220" i="26464"/>
  <c r="CY220" i="26464"/>
  <c r="CZ220" i="26464"/>
  <c r="DA220" i="26464"/>
  <c r="DB220" i="26464"/>
  <c r="DC220" i="26464"/>
  <c r="DD220" i="26464"/>
  <c r="DE220" i="26464"/>
  <c r="DF220" i="26464"/>
  <c r="DG220" i="26464"/>
  <c r="DH220" i="26464"/>
  <c r="DI220" i="26464"/>
  <c r="DJ220" i="26464"/>
  <c r="DK220" i="26464"/>
  <c r="DL220" i="26464"/>
  <c r="DO220" i="26464"/>
  <c r="DP220" i="26464"/>
  <c r="DQ220" i="26464"/>
  <c r="DR220" i="26464"/>
  <c r="DS220" i="26464"/>
  <c r="DT220" i="26464"/>
  <c r="DU220" i="26464"/>
  <c r="DV220" i="26464"/>
  <c r="DW220" i="26464"/>
  <c r="DX220" i="26464"/>
  <c r="DY220" i="26464"/>
  <c r="DZ220" i="26464"/>
  <c r="EA220" i="26464"/>
  <c r="EB220" i="26464"/>
  <c r="EC220" i="26464"/>
  <c r="ED220" i="26464"/>
  <c r="EE220" i="26464"/>
  <c r="EJ220" i="26464"/>
  <c r="EK220" i="26464"/>
  <c r="EL220" i="26464"/>
  <c r="EM220" i="26464"/>
  <c r="EN220" i="26464"/>
  <c r="EO220" i="26464"/>
  <c r="EP220" i="26464"/>
  <c r="EQ220" i="26464"/>
  <c r="ER220" i="26464"/>
  <c r="ES220" i="26464"/>
  <c r="ET220" i="26464"/>
  <c r="EU220" i="26464"/>
  <c r="EV220" i="26464"/>
  <c r="EW220" i="26464"/>
  <c r="EX220" i="26464"/>
  <c r="EY220" i="26464"/>
  <c r="EZ220" i="26464"/>
  <c r="A221" i="26464"/>
  <c r="B221" i="26464"/>
  <c r="C221" i="26464"/>
  <c r="E221" i="26464"/>
  <c r="F221" i="26464"/>
  <c r="G221" i="26464"/>
  <c r="H221" i="26464"/>
  <c r="I221" i="26464"/>
  <c r="J221" i="26464"/>
  <c r="K221" i="26464"/>
  <c r="L221" i="26464"/>
  <c r="M221" i="26464"/>
  <c r="N221" i="26464"/>
  <c r="O221" i="26464"/>
  <c r="P221" i="26464"/>
  <c r="Q221" i="26464"/>
  <c r="R221" i="26464"/>
  <c r="S221" i="26464"/>
  <c r="T221" i="26464"/>
  <c r="U221" i="26464"/>
  <c r="V221" i="26464"/>
  <c r="W221" i="26464"/>
  <c r="X221" i="26464"/>
  <c r="Y221" i="26464"/>
  <c r="Z221" i="26464"/>
  <c r="AA221" i="26464"/>
  <c r="AB221" i="26464"/>
  <c r="AC221" i="26464"/>
  <c r="AD221" i="26464"/>
  <c r="AE221" i="26464"/>
  <c r="AF221" i="26464"/>
  <c r="AG221" i="26464"/>
  <c r="AH221" i="26464"/>
  <c r="AI221" i="26464"/>
  <c r="AJ221" i="26464"/>
  <c r="AK221" i="26464"/>
  <c r="AL221" i="26464"/>
  <c r="AM221" i="26464"/>
  <c r="AN221" i="26464"/>
  <c r="AO221" i="26464"/>
  <c r="AP221" i="26464"/>
  <c r="AQ221" i="26464"/>
  <c r="AR221" i="26464"/>
  <c r="AS221" i="26464"/>
  <c r="AT221" i="26464"/>
  <c r="AU221" i="26464"/>
  <c r="AV221" i="26464"/>
  <c r="AW221" i="26464"/>
  <c r="AX221" i="26464"/>
  <c r="AY221" i="26464"/>
  <c r="AZ221" i="26464"/>
  <c r="BA221" i="26464"/>
  <c r="BB221" i="26464"/>
  <c r="BC221" i="26464"/>
  <c r="BD221" i="26464"/>
  <c r="BE221" i="26464"/>
  <c r="BF221" i="26464"/>
  <c r="BG221" i="26464"/>
  <c r="BH221" i="26464"/>
  <c r="BI221" i="26464"/>
  <c r="BJ221" i="26464"/>
  <c r="BK221" i="26464"/>
  <c r="BL221" i="26464"/>
  <c r="BM221" i="26464"/>
  <c r="BN221" i="26464"/>
  <c r="BO221" i="26464"/>
  <c r="BP221" i="26464"/>
  <c r="BQ221" i="26464"/>
  <c r="BR221" i="26464"/>
  <c r="BS221" i="26464"/>
  <c r="BT221" i="26464"/>
  <c r="BU221" i="26464"/>
  <c r="BV221" i="26464"/>
  <c r="BW221" i="26464"/>
  <c r="BX221" i="26464"/>
  <c r="BY221" i="26464"/>
  <c r="BZ221" i="26464"/>
  <c r="CA221" i="26464"/>
  <c r="CB221" i="26464"/>
  <c r="CC221" i="26464"/>
  <c r="CD221" i="26464"/>
  <c r="CE221" i="26464"/>
  <c r="CF221" i="26464"/>
  <c r="CG221" i="26464"/>
  <c r="CH221" i="26464"/>
  <c r="CI221" i="26464"/>
  <c r="CJ221" i="26464"/>
  <c r="CK221" i="26464"/>
  <c r="CL221" i="26464"/>
  <c r="CM221" i="26464"/>
  <c r="CN221" i="26464"/>
  <c r="CO221" i="26464"/>
  <c r="CP221" i="26464"/>
  <c r="CQ221" i="26464"/>
  <c r="CR221" i="26464"/>
  <c r="CS221" i="26464"/>
  <c r="CT221" i="26464"/>
  <c r="CU221" i="26464"/>
  <c r="CV221" i="26464"/>
  <c r="CW221" i="26464"/>
  <c r="CX221" i="26464"/>
  <c r="CY221" i="26464"/>
  <c r="CZ221" i="26464"/>
  <c r="DA221" i="26464"/>
  <c r="DB221" i="26464"/>
  <c r="DC221" i="26464"/>
  <c r="DD221" i="26464"/>
  <c r="DE221" i="26464"/>
  <c r="DF221" i="26464"/>
  <c r="DG221" i="26464"/>
  <c r="DH221" i="26464"/>
  <c r="DI221" i="26464"/>
  <c r="DJ221" i="26464"/>
  <c r="DK221" i="26464"/>
  <c r="DL221" i="26464"/>
  <c r="DO221" i="26464"/>
  <c r="DP221" i="26464"/>
  <c r="DQ221" i="26464"/>
  <c r="DR221" i="26464"/>
  <c r="DS221" i="26464"/>
  <c r="DT221" i="26464"/>
  <c r="DU221" i="26464"/>
  <c r="DV221" i="26464"/>
  <c r="DW221" i="26464"/>
  <c r="DX221" i="26464"/>
  <c r="DY221" i="26464"/>
  <c r="DZ221" i="26464"/>
  <c r="EA221" i="26464"/>
  <c r="EB221" i="26464"/>
  <c r="EC221" i="26464"/>
  <c r="ED221" i="26464"/>
  <c r="EE221" i="26464"/>
  <c r="EJ221" i="26464"/>
  <c r="EK221" i="26464"/>
  <c r="EL221" i="26464"/>
  <c r="EM221" i="26464"/>
  <c r="EN221" i="26464"/>
  <c r="EO221" i="26464"/>
  <c r="EP221" i="26464"/>
  <c r="EQ221" i="26464"/>
  <c r="ER221" i="26464"/>
  <c r="ES221" i="26464"/>
  <c r="ET221" i="26464"/>
  <c r="EU221" i="26464"/>
  <c r="EV221" i="26464"/>
  <c r="EW221" i="26464"/>
  <c r="EX221" i="26464"/>
  <c r="EY221" i="26464"/>
  <c r="EZ221" i="26464"/>
  <c r="A222" i="26464"/>
  <c r="B222" i="26464"/>
  <c r="C222" i="26464"/>
  <c r="E222" i="26464"/>
  <c r="F222" i="26464"/>
  <c r="G222" i="26464"/>
  <c r="H222" i="26464"/>
  <c r="I222" i="26464"/>
  <c r="J222" i="26464"/>
  <c r="K222" i="26464"/>
  <c r="L222" i="26464"/>
  <c r="M222" i="26464"/>
  <c r="N222" i="26464"/>
  <c r="O222" i="26464"/>
  <c r="P222" i="26464"/>
  <c r="Q222" i="26464"/>
  <c r="R222" i="26464"/>
  <c r="S222" i="26464"/>
  <c r="T222" i="26464"/>
  <c r="U222" i="26464"/>
  <c r="V222" i="26464"/>
  <c r="W222" i="26464"/>
  <c r="X222" i="26464"/>
  <c r="Y222" i="26464"/>
  <c r="Z222" i="26464"/>
  <c r="AA222" i="26464"/>
  <c r="AB222" i="26464"/>
  <c r="AC222" i="26464"/>
  <c r="AD222" i="26464"/>
  <c r="AE222" i="26464"/>
  <c r="AF222" i="26464"/>
  <c r="AG222" i="26464"/>
  <c r="AH222" i="26464"/>
  <c r="AI222" i="26464"/>
  <c r="AJ222" i="26464"/>
  <c r="AK222" i="26464"/>
  <c r="AL222" i="26464"/>
  <c r="AM222" i="26464"/>
  <c r="AN222" i="26464"/>
  <c r="AO222" i="26464"/>
  <c r="AP222" i="26464"/>
  <c r="AQ222" i="26464"/>
  <c r="AR222" i="26464"/>
  <c r="AS222" i="26464"/>
  <c r="AT222" i="26464"/>
  <c r="AU222" i="26464"/>
  <c r="AV222" i="26464"/>
  <c r="AW222" i="26464"/>
  <c r="AX222" i="26464"/>
  <c r="AY222" i="26464"/>
  <c r="AZ222" i="26464"/>
  <c r="BA222" i="26464"/>
  <c r="BB222" i="26464"/>
  <c r="BC222" i="26464"/>
  <c r="BD222" i="26464"/>
  <c r="BE222" i="26464"/>
  <c r="BF222" i="26464"/>
  <c r="BG222" i="26464"/>
  <c r="BH222" i="26464"/>
  <c r="BI222" i="26464"/>
  <c r="BJ222" i="26464"/>
  <c r="BK222" i="26464"/>
  <c r="BL222" i="26464"/>
  <c r="BM222" i="26464"/>
  <c r="BN222" i="26464"/>
  <c r="BO222" i="26464"/>
  <c r="BP222" i="26464"/>
  <c r="BQ222" i="26464"/>
  <c r="BR222" i="26464"/>
  <c r="BS222" i="26464"/>
  <c r="BT222" i="26464"/>
  <c r="BU222" i="26464"/>
  <c r="BV222" i="26464"/>
  <c r="BW222" i="26464"/>
  <c r="BX222" i="26464"/>
  <c r="BY222" i="26464"/>
  <c r="BZ222" i="26464"/>
  <c r="CA222" i="26464"/>
  <c r="CB222" i="26464"/>
  <c r="CC222" i="26464"/>
  <c r="CD222" i="26464"/>
  <c r="CE222" i="26464"/>
  <c r="CF222" i="26464"/>
  <c r="CG222" i="26464"/>
  <c r="CH222" i="26464"/>
  <c r="CI222" i="26464"/>
  <c r="CJ222" i="26464"/>
  <c r="CK222" i="26464"/>
  <c r="CL222" i="26464"/>
  <c r="CM222" i="26464"/>
  <c r="CN222" i="26464"/>
  <c r="CO222" i="26464"/>
  <c r="CP222" i="26464"/>
  <c r="CQ222" i="26464"/>
  <c r="CR222" i="26464"/>
  <c r="CS222" i="26464"/>
  <c r="CT222" i="26464"/>
  <c r="CU222" i="26464"/>
  <c r="CV222" i="26464"/>
  <c r="CW222" i="26464"/>
  <c r="CX222" i="26464"/>
  <c r="CY222" i="26464"/>
  <c r="CZ222" i="26464"/>
  <c r="DA222" i="26464"/>
  <c r="DB222" i="26464"/>
  <c r="DC222" i="26464"/>
  <c r="DD222" i="26464"/>
  <c r="DE222" i="26464"/>
  <c r="DF222" i="26464"/>
  <c r="DG222" i="26464"/>
  <c r="DH222" i="26464"/>
  <c r="DI222" i="26464"/>
  <c r="DJ222" i="26464"/>
  <c r="DK222" i="26464"/>
  <c r="DL222" i="26464"/>
  <c r="DO222" i="26464"/>
  <c r="DP222" i="26464"/>
  <c r="DQ222" i="26464"/>
  <c r="DR222" i="26464"/>
  <c r="DS222" i="26464"/>
  <c r="DT222" i="26464"/>
  <c r="DU222" i="26464"/>
  <c r="DV222" i="26464"/>
  <c r="DW222" i="26464"/>
  <c r="DX222" i="26464"/>
  <c r="DY222" i="26464"/>
  <c r="DZ222" i="26464"/>
  <c r="EA222" i="26464"/>
  <c r="EB222" i="26464"/>
  <c r="EC222" i="26464"/>
  <c r="ED222" i="26464"/>
  <c r="EE222" i="26464"/>
  <c r="EJ222" i="26464"/>
  <c r="EK222" i="26464"/>
  <c r="EL222" i="26464"/>
  <c r="EM222" i="26464"/>
  <c r="EN222" i="26464"/>
  <c r="EO222" i="26464"/>
  <c r="EP222" i="26464"/>
  <c r="EQ222" i="26464"/>
  <c r="ER222" i="26464"/>
  <c r="ES222" i="26464"/>
  <c r="ET222" i="26464"/>
  <c r="EU222" i="26464"/>
  <c r="EV222" i="26464"/>
  <c r="EW222" i="26464"/>
  <c r="EX222" i="26464"/>
  <c r="EY222" i="26464"/>
  <c r="EZ222" i="26464"/>
  <c r="A223" i="26464"/>
  <c r="B223" i="26464"/>
  <c r="C223" i="26464"/>
  <c r="E223" i="26464"/>
  <c r="F223" i="26464"/>
  <c r="G223" i="26464"/>
  <c r="H223" i="26464"/>
  <c r="I223" i="26464"/>
  <c r="J223" i="26464"/>
  <c r="K223" i="26464"/>
  <c r="L223" i="26464"/>
  <c r="M223" i="26464"/>
  <c r="N223" i="26464"/>
  <c r="O223" i="26464"/>
  <c r="P223" i="26464"/>
  <c r="Q223" i="26464"/>
  <c r="R223" i="26464"/>
  <c r="S223" i="26464"/>
  <c r="T223" i="26464"/>
  <c r="U223" i="26464"/>
  <c r="V223" i="26464"/>
  <c r="W223" i="26464"/>
  <c r="X223" i="26464"/>
  <c r="Y223" i="26464"/>
  <c r="Z223" i="26464"/>
  <c r="AA223" i="26464"/>
  <c r="AB223" i="26464"/>
  <c r="AC223" i="26464"/>
  <c r="AD223" i="26464"/>
  <c r="AE223" i="26464"/>
  <c r="AF223" i="26464"/>
  <c r="AG223" i="26464"/>
  <c r="AH223" i="26464"/>
  <c r="AI223" i="26464"/>
  <c r="AJ223" i="26464"/>
  <c r="AK223" i="26464"/>
  <c r="AL223" i="26464"/>
  <c r="AM223" i="26464"/>
  <c r="AN223" i="26464"/>
  <c r="AO223" i="26464"/>
  <c r="AP223" i="26464"/>
  <c r="AQ223" i="26464"/>
  <c r="AR223" i="26464"/>
  <c r="AS223" i="26464"/>
  <c r="AT223" i="26464"/>
  <c r="AU223" i="26464"/>
  <c r="AV223" i="26464"/>
  <c r="AW223" i="26464"/>
  <c r="AX223" i="26464"/>
  <c r="AY223" i="26464"/>
  <c r="AZ223" i="26464"/>
  <c r="BA223" i="26464"/>
  <c r="BB223" i="26464"/>
  <c r="BC223" i="26464"/>
  <c r="BD223" i="26464"/>
  <c r="BE223" i="26464"/>
  <c r="BF223" i="26464"/>
  <c r="BG223" i="26464"/>
  <c r="BH223" i="26464"/>
  <c r="BI223" i="26464"/>
  <c r="BJ223" i="26464"/>
  <c r="BK223" i="26464"/>
  <c r="BL223" i="26464"/>
  <c r="BM223" i="26464"/>
  <c r="BN223" i="26464"/>
  <c r="BO223" i="26464"/>
  <c r="BP223" i="26464"/>
  <c r="BQ223" i="26464"/>
  <c r="BR223" i="26464"/>
  <c r="BS223" i="26464"/>
  <c r="BT223" i="26464"/>
  <c r="BU223" i="26464"/>
  <c r="BV223" i="26464"/>
  <c r="BW223" i="26464"/>
  <c r="BX223" i="26464"/>
  <c r="BY223" i="26464"/>
  <c r="BZ223" i="26464"/>
  <c r="CA223" i="26464"/>
  <c r="CB223" i="26464"/>
  <c r="CC223" i="26464"/>
  <c r="CD223" i="26464"/>
  <c r="CE223" i="26464"/>
  <c r="CF223" i="26464"/>
  <c r="CG223" i="26464"/>
  <c r="CH223" i="26464"/>
  <c r="CI223" i="26464"/>
  <c r="CJ223" i="26464"/>
  <c r="CK223" i="26464"/>
  <c r="CL223" i="26464"/>
  <c r="CM223" i="26464"/>
  <c r="CN223" i="26464"/>
  <c r="CO223" i="26464"/>
  <c r="CP223" i="26464"/>
  <c r="CQ223" i="26464"/>
  <c r="CR223" i="26464"/>
  <c r="CS223" i="26464"/>
  <c r="CT223" i="26464"/>
  <c r="CU223" i="26464"/>
  <c r="CV223" i="26464"/>
  <c r="CW223" i="26464"/>
  <c r="CX223" i="26464"/>
  <c r="CY223" i="26464"/>
  <c r="CZ223" i="26464"/>
  <c r="DA223" i="26464"/>
  <c r="DB223" i="26464"/>
  <c r="DC223" i="26464"/>
  <c r="DD223" i="26464"/>
  <c r="DE223" i="26464"/>
  <c r="DF223" i="26464"/>
  <c r="DG223" i="26464"/>
  <c r="DH223" i="26464"/>
  <c r="DI223" i="26464"/>
  <c r="DJ223" i="26464"/>
  <c r="DK223" i="26464"/>
  <c r="DL223" i="26464"/>
  <c r="DO223" i="26464"/>
  <c r="DP223" i="26464"/>
  <c r="DQ223" i="26464"/>
  <c r="DR223" i="26464"/>
  <c r="DS223" i="26464"/>
  <c r="DT223" i="26464"/>
  <c r="DU223" i="26464"/>
  <c r="DV223" i="26464"/>
  <c r="DW223" i="26464"/>
  <c r="DX223" i="26464"/>
  <c r="DY223" i="26464"/>
  <c r="DZ223" i="26464"/>
  <c r="EA223" i="26464"/>
  <c r="EB223" i="26464"/>
  <c r="EC223" i="26464"/>
  <c r="ED223" i="26464"/>
  <c r="EE223" i="26464"/>
  <c r="EJ223" i="26464"/>
  <c r="EK223" i="26464"/>
  <c r="EL223" i="26464"/>
  <c r="EM223" i="26464"/>
  <c r="EN223" i="26464"/>
  <c r="EO223" i="26464"/>
  <c r="EP223" i="26464"/>
  <c r="EQ223" i="26464"/>
  <c r="ER223" i="26464"/>
  <c r="ES223" i="26464"/>
  <c r="ET223" i="26464"/>
  <c r="EU223" i="26464"/>
  <c r="EV223" i="26464"/>
  <c r="EW223" i="26464"/>
  <c r="EX223" i="26464"/>
  <c r="EY223" i="26464"/>
  <c r="EZ223" i="26464"/>
  <c r="A224" i="26464"/>
  <c r="B224" i="26464"/>
  <c r="C224" i="26464"/>
  <c r="E224" i="26464"/>
  <c r="F224" i="26464"/>
  <c r="G224" i="26464"/>
  <c r="H224" i="26464"/>
  <c r="I224" i="26464"/>
  <c r="J224" i="26464"/>
  <c r="K224" i="26464"/>
  <c r="L224" i="26464"/>
  <c r="M224" i="26464"/>
  <c r="N224" i="26464"/>
  <c r="O224" i="26464"/>
  <c r="P224" i="26464"/>
  <c r="Q224" i="26464"/>
  <c r="R224" i="26464"/>
  <c r="S224" i="26464"/>
  <c r="T224" i="26464"/>
  <c r="U224" i="26464"/>
  <c r="V224" i="26464"/>
  <c r="W224" i="26464"/>
  <c r="X224" i="26464"/>
  <c r="Y224" i="26464"/>
  <c r="Z224" i="26464"/>
  <c r="AA224" i="26464"/>
  <c r="AB224" i="26464"/>
  <c r="AC224" i="26464"/>
  <c r="AD224" i="26464"/>
  <c r="AE224" i="26464"/>
  <c r="AF224" i="26464"/>
  <c r="AG224" i="26464"/>
  <c r="AH224" i="26464"/>
  <c r="AI224" i="26464"/>
  <c r="AJ224" i="26464"/>
  <c r="AK224" i="26464"/>
  <c r="AL224" i="26464"/>
  <c r="AM224" i="26464"/>
  <c r="AN224" i="26464"/>
  <c r="AO224" i="26464"/>
  <c r="AP224" i="26464"/>
  <c r="AQ224" i="26464"/>
  <c r="AR224" i="26464"/>
  <c r="AS224" i="26464"/>
  <c r="AT224" i="26464"/>
  <c r="AU224" i="26464"/>
  <c r="AV224" i="26464"/>
  <c r="AW224" i="26464"/>
  <c r="AX224" i="26464"/>
  <c r="AY224" i="26464"/>
  <c r="AZ224" i="26464"/>
  <c r="BA224" i="26464"/>
  <c r="BB224" i="26464"/>
  <c r="BC224" i="26464"/>
  <c r="BD224" i="26464"/>
  <c r="BE224" i="26464"/>
  <c r="BF224" i="26464"/>
  <c r="BG224" i="26464"/>
  <c r="BH224" i="26464"/>
  <c r="BI224" i="26464"/>
  <c r="BJ224" i="26464"/>
  <c r="BK224" i="26464"/>
  <c r="BL224" i="26464"/>
  <c r="BM224" i="26464"/>
  <c r="BN224" i="26464"/>
  <c r="BO224" i="26464"/>
  <c r="BP224" i="26464"/>
  <c r="BQ224" i="26464"/>
  <c r="BR224" i="26464"/>
  <c r="BS224" i="26464"/>
  <c r="BT224" i="26464"/>
  <c r="BU224" i="26464"/>
  <c r="BV224" i="26464"/>
  <c r="BW224" i="26464"/>
  <c r="BX224" i="26464"/>
  <c r="BY224" i="26464"/>
  <c r="BZ224" i="26464"/>
  <c r="CA224" i="26464"/>
  <c r="CB224" i="26464"/>
  <c r="CC224" i="26464"/>
  <c r="CD224" i="26464"/>
  <c r="CE224" i="26464"/>
  <c r="CF224" i="26464"/>
  <c r="CG224" i="26464"/>
  <c r="CH224" i="26464"/>
  <c r="CI224" i="26464"/>
  <c r="CJ224" i="26464"/>
  <c r="CK224" i="26464"/>
  <c r="CL224" i="26464"/>
  <c r="CM224" i="26464"/>
  <c r="CN224" i="26464"/>
  <c r="CO224" i="26464"/>
  <c r="CP224" i="26464"/>
  <c r="CQ224" i="26464"/>
  <c r="CR224" i="26464"/>
  <c r="CS224" i="26464"/>
  <c r="CT224" i="26464"/>
  <c r="CU224" i="26464"/>
  <c r="CV224" i="26464"/>
  <c r="CW224" i="26464"/>
  <c r="CX224" i="26464"/>
  <c r="CY224" i="26464"/>
  <c r="CZ224" i="26464"/>
  <c r="DA224" i="26464"/>
  <c r="DB224" i="26464"/>
  <c r="DC224" i="26464"/>
  <c r="DD224" i="26464"/>
  <c r="DE224" i="26464"/>
  <c r="DF224" i="26464"/>
  <c r="DG224" i="26464"/>
  <c r="DH224" i="26464"/>
  <c r="DI224" i="26464"/>
  <c r="DJ224" i="26464"/>
  <c r="DK224" i="26464"/>
  <c r="DL224" i="26464"/>
  <c r="DO224" i="26464"/>
  <c r="DP224" i="26464"/>
  <c r="DQ224" i="26464"/>
  <c r="DR224" i="26464"/>
  <c r="DS224" i="26464"/>
  <c r="DT224" i="26464"/>
  <c r="DU224" i="26464"/>
  <c r="DV224" i="26464"/>
  <c r="DW224" i="26464"/>
  <c r="DX224" i="26464"/>
  <c r="DY224" i="26464"/>
  <c r="DZ224" i="26464"/>
  <c r="EA224" i="26464"/>
  <c r="EB224" i="26464"/>
  <c r="EC224" i="26464"/>
  <c r="ED224" i="26464"/>
  <c r="EE224" i="26464"/>
  <c r="EJ224" i="26464"/>
  <c r="EK224" i="26464"/>
  <c r="EL224" i="26464"/>
  <c r="EM224" i="26464"/>
  <c r="EN224" i="26464"/>
  <c r="EO224" i="26464"/>
  <c r="EP224" i="26464"/>
  <c r="EQ224" i="26464"/>
  <c r="ER224" i="26464"/>
  <c r="ES224" i="26464"/>
  <c r="ET224" i="26464"/>
  <c r="EU224" i="26464"/>
  <c r="EV224" i="26464"/>
  <c r="EW224" i="26464"/>
  <c r="EX224" i="26464"/>
  <c r="EY224" i="26464"/>
  <c r="EZ224" i="26464"/>
  <c r="A225" i="26464"/>
  <c r="B225" i="26464"/>
  <c r="C225" i="26464"/>
  <c r="E225" i="26464"/>
  <c r="F225" i="26464"/>
  <c r="G225" i="26464"/>
  <c r="H225" i="26464"/>
  <c r="I225" i="26464"/>
  <c r="J225" i="26464"/>
  <c r="K225" i="26464"/>
  <c r="L225" i="26464"/>
  <c r="M225" i="26464"/>
  <c r="N225" i="26464"/>
  <c r="O225" i="26464"/>
  <c r="P225" i="26464"/>
  <c r="Q225" i="26464"/>
  <c r="R225" i="26464"/>
  <c r="S225" i="26464"/>
  <c r="T225" i="26464"/>
  <c r="U225" i="26464"/>
  <c r="V225" i="26464"/>
  <c r="W225" i="26464"/>
  <c r="X225" i="26464"/>
  <c r="Y225" i="26464"/>
  <c r="Z225" i="26464"/>
  <c r="AA225" i="26464"/>
  <c r="AB225" i="26464"/>
  <c r="AC225" i="26464"/>
  <c r="AD225" i="26464"/>
  <c r="AE225" i="26464"/>
  <c r="AF225" i="26464"/>
  <c r="AG225" i="26464"/>
  <c r="AH225" i="26464"/>
  <c r="AI225" i="26464"/>
  <c r="AJ225" i="26464"/>
  <c r="AK225" i="26464"/>
  <c r="AL225" i="26464"/>
  <c r="AM225" i="26464"/>
  <c r="AN225" i="26464"/>
  <c r="AO225" i="26464"/>
  <c r="AP225" i="26464"/>
  <c r="AQ225" i="26464"/>
  <c r="AR225" i="26464"/>
  <c r="AS225" i="26464"/>
  <c r="AT225" i="26464"/>
  <c r="AU225" i="26464"/>
  <c r="AV225" i="26464"/>
  <c r="AW225" i="26464"/>
  <c r="AX225" i="26464"/>
  <c r="AY225" i="26464"/>
  <c r="AZ225" i="26464"/>
  <c r="BA225" i="26464"/>
  <c r="BB225" i="26464"/>
  <c r="BC225" i="26464"/>
  <c r="BD225" i="26464"/>
  <c r="BE225" i="26464"/>
  <c r="BF225" i="26464"/>
  <c r="BG225" i="26464"/>
  <c r="BH225" i="26464"/>
  <c r="BI225" i="26464"/>
  <c r="BJ225" i="26464"/>
  <c r="BK225" i="26464"/>
  <c r="BL225" i="26464"/>
  <c r="BM225" i="26464"/>
  <c r="BN225" i="26464"/>
  <c r="BO225" i="26464"/>
  <c r="BP225" i="26464"/>
  <c r="BQ225" i="26464"/>
  <c r="BR225" i="26464"/>
  <c r="BS225" i="26464"/>
  <c r="BT225" i="26464"/>
  <c r="BU225" i="26464"/>
  <c r="BV225" i="26464"/>
  <c r="BW225" i="26464"/>
  <c r="BX225" i="26464"/>
  <c r="BY225" i="26464"/>
  <c r="BZ225" i="26464"/>
  <c r="CA225" i="26464"/>
  <c r="CB225" i="26464"/>
  <c r="CC225" i="26464"/>
  <c r="CD225" i="26464"/>
  <c r="CE225" i="26464"/>
  <c r="CF225" i="26464"/>
  <c r="CG225" i="26464"/>
  <c r="CH225" i="26464"/>
  <c r="CI225" i="26464"/>
  <c r="CJ225" i="26464"/>
  <c r="CK225" i="26464"/>
  <c r="CL225" i="26464"/>
  <c r="CM225" i="26464"/>
  <c r="CN225" i="26464"/>
  <c r="CO225" i="26464"/>
  <c r="CP225" i="26464"/>
  <c r="CQ225" i="26464"/>
  <c r="CR225" i="26464"/>
  <c r="CS225" i="26464"/>
  <c r="CT225" i="26464"/>
  <c r="CU225" i="26464"/>
  <c r="CV225" i="26464"/>
  <c r="CW225" i="26464"/>
  <c r="CX225" i="26464"/>
  <c r="CY225" i="26464"/>
  <c r="CZ225" i="26464"/>
  <c r="DA225" i="26464"/>
  <c r="DB225" i="26464"/>
  <c r="DC225" i="26464"/>
  <c r="DD225" i="26464"/>
  <c r="DE225" i="26464"/>
  <c r="DF225" i="26464"/>
  <c r="DG225" i="26464"/>
  <c r="DH225" i="26464"/>
  <c r="DI225" i="26464"/>
  <c r="DJ225" i="26464"/>
  <c r="DK225" i="26464"/>
  <c r="DL225" i="26464"/>
  <c r="DO225" i="26464"/>
  <c r="DP225" i="26464"/>
  <c r="DQ225" i="26464"/>
  <c r="DR225" i="26464"/>
  <c r="DS225" i="26464"/>
  <c r="DT225" i="26464"/>
  <c r="DU225" i="26464"/>
  <c r="DV225" i="26464"/>
  <c r="DW225" i="26464"/>
  <c r="DX225" i="26464"/>
  <c r="DY225" i="26464"/>
  <c r="DZ225" i="26464"/>
  <c r="EA225" i="26464"/>
  <c r="EB225" i="26464"/>
  <c r="EC225" i="26464"/>
  <c r="ED225" i="26464"/>
  <c r="EE225" i="26464"/>
  <c r="EJ225" i="26464"/>
  <c r="EK225" i="26464"/>
  <c r="EL225" i="26464"/>
  <c r="EM225" i="26464"/>
  <c r="EN225" i="26464"/>
  <c r="EO225" i="26464"/>
  <c r="EP225" i="26464"/>
  <c r="EQ225" i="26464"/>
  <c r="ER225" i="26464"/>
  <c r="ES225" i="26464"/>
  <c r="ET225" i="26464"/>
  <c r="EU225" i="26464"/>
  <c r="EV225" i="26464"/>
  <c r="EW225" i="26464"/>
  <c r="EX225" i="26464"/>
  <c r="EY225" i="26464"/>
  <c r="EZ225" i="26464"/>
  <c r="A226" i="26464"/>
  <c r="B226" i="26464"/>
  <c r="C226" i="26464"/>
  <c r="E226" i="26464"/>
  <c r="F226" i="26464"/>
  <c r="G226" i="26464"/>
  <c r="H226" i="26464"/>
  <c r="I226" i="26464"/>
  <c r="J226" i="26464"/>
  <c r="K226" i="26464"/>
  <c r="L226" i="26464"/>
  <c r="M226" i="26464"/>
  <c r="N226" i="26464"/>
  <c r="O226" i="26464"/>
  <c r="P226" i="26464"/>
  <c r="Q226" i="26464"/>
  <c r="R226" i="26464"/>
  <c r="S226" i="26464"/>
  <c r="T226" i="26464"/>
  <c r="U226" i="26464"/>
  <c r="V226" i="26464"/>
  <c r="W226" i="26464"/>
  <c r="X226" i="26464"/>
  <c r="Y226" i="26464"/>
  <c r="Z226" i="26464"/>
  <c r="AA226" i="26464"/>
  <c r="AB226" i="26464"/>
  <c r="AC226" i="26464"/>
  <c r="AD226" i="26464"/>
  <c r="AE226" i="26464"/>
  <c r="AF226" i="26464"/>
  <c r="AG226" i="26464"/>
  <c r="AH226" i="26464"/>
  <c r="AI226" i="26464"/>
  <c r="AJ226" i="26464"/>
  <c r="AK226" i="26464"/>
  <c r="AL226" i="26464"/>
  <c r="AM226" i="26464"/>
  <c r="AN226" i="26464"/>
  <c r="AO226" i="26464"/>
  <c r="AP226" i="26464"/>
  <c r="AQ226" i="26464"/>
  <c r="AR226" i="26464"/>
  <c r="AS226" i="26464"/>
  <c r="AT226" i="26464"/>
  <c r="AU226" i="26464"/>
  <c r="AV226" i="26464"/>
  <c r="AW226" i="26464"/>
  <c r="AX226" i="26464"/>
  <c r="AY226" i="26464"/>
  <c r="AZ226" i="26464"/>
  <c r="BA226" i="26464"/>
  <c r="BB226" i="26464"/>
  <c r="BC226" i="26464"/>
  <c r="BD226" i="26464"/>
  <c r="BE226" i="26464"/>
  <c r="BF226" i="26464"/>
  <c r="BG226" i="26464"/>
  <c r="BH226" i="26464"/>
  <c r="BI226" i="26464"/>
  <c r="BJ226" i="26464"/>
  <c r="BK226" i="26464"/>
  <c r="BL226" i="26464"/>
  <c r="BM226" i="26464"/>
  <c r="BN226" i="26464"/>
  <c r="BO226" i="26464"/>
  <c r="BP226" i="26464"/>
  <c r="BQ226" i="26464"/>
  <c r="BR226" i="26464"/>
  <c r="BS226" i="26464"/>
  <c r="BT226" i="26464"/>
  <c r="BU226" i="26464"/>
  <c r="BV226" i="26464"/>
  <c r="BW226" i="26464"/>
  <c r="BX226" i="26464"/>
  <c r="BY226" i="26464"/>
  <c r="BZ226" i="26464"/>
  <c r="CA226" i="26464"/>
  <c r="CB226" i="26464"/>
  <c r="CC226" i="26464"/>
  <c r="CD226" i="26464"/>
  <c r="CE226" i="26464"/>
  <c r="CF226" i="26464"/>
  <c r="CG226" i="26464"/>
  <c r="CH226" i="26464"/>
  <c r="CI226" i="26464"/>
  <c r="CJ226" i="26464"/>
  <c r="CK226" i="26464"/>
  <c r="CL226" i="26464"/>
  <c r="CM226" i="26464"/>
  <c r="CN226" i="26464"/>
  <c r="CO226" i="26464"/>
  <c r="CP226" i="26464"/>
  <c r="CQ226" i="26464"/>
  <c r="CR226" i="26464"/>
  <c r="CS226" i="26464"/>
  <c r="CT226" i="26464"/>
  <c r="CU226" i="26464"/>
  <c r="CV226" i="26464"/>
  <c r="CW226" i="26464"/>
  <c r="CX226" i="26464"/>
  <c r="CY226" i="26464"/>
  <c r="CZ226" i="26464"/>
  <c r="DA226" i="26464"/>
  <c r="DB226" i="26464"/>
  <c r="DC226" i="26464"/>
  <c r="DD226" i="26464"/>
  <c r="DE226" i="26464"/>
  <c r="DF226" i="26464"/>
  <c r="DG226" i="26464"/>
  <c r="DH226" i="26464"/>
  <c r="DI226" i="26464"/>
  <c r="DJ226" i="26464"/>
  <c r="DK226" i="26464"/>
  <c r="DL226" i="26464"/>
  <c r="DO226" i="26464"/>
  <c r="DP226" i="26464"/>
  <c r="DQ226" i="26464"/>
  <c r="DR226" i="26464"/>
  <c r="DS226" i="26464"/>
  <c r="DT226" i="26464"/>
  <c r="DU226" i="26464"/>
  <c r="DV226" i="26464"/>
  <c r="DW226" i="26464"/>
  <c r="DX226" i="26464"/>
  <c r="DY226" i="26464"/>
  <c r="DZ226" i="26464"/>
  <c r="EA226" i="26464"/>
  <c r="EB226" i="26464"/>
  <c r="EC226" i="26464"/>
  <c r="ED226" i="26464"/>
  <c r="EE226" i="26464"/>
  <c r="EJ226" i="26464"/>
  <c r="EK226" i="26464"/>
  <c r="EL226" i="26464"/>
  <c r="EM226" i="26464"/>
  <c r="EN226" i="26464"/>
  <c r="EO226" i="26464"/>
  <c r="EP226" i="26464"/>
  <c r="EQ226" i="26464"/>
  <c r="ER226" i="26464"/>
  <c r="ES226" i="26464"/>
  <c r="ET226" i="26464"/>
  <c r="EU226" i="26464"/>
  <c r="EV226" i="26464"/>
  <c r="EW226" i="26464"/>
  <c r="EX226" i="26464"/>
  <c r="EY226" i="26464"/>
  <c r="EZ226" i="26464"/>
  <c r="A227" i="26464"/>
  <c r="B227" i="26464"/>
  <c r="C227" i="26464"/>
  <c r="E227" i="26464"/>
  <c r="F227" i="26464"/>
  <c r="G227" i="26464"/>
  <c r="H227" i="26464"/>
  <c r="I227" i="26464"/>
  <c r="J227" i="26464"/>
  <c r="K227" i="26464"/>
  <c r="L227" i="26464"/>
  <c r="M227" i="26464"/>
  <c r="N227" i="26464"/>
  <c r="O227" i="26464"/>
  <c r="P227" i="26464"/>
  <c r="Q227" i="26464"/>
  <c r="R227" i="26464"/>
  <c r="S227" i="26464"/>
  <c r="T227" i="26464"/>
  <c r="U227" i="26464"/>
  <c r="V227" i="26464"/>
  <c r="W227" i="26464"/>
  <c r="X227" i="26464"/>
  <c r="Y227" i="26464"/>
  <c r="Z227" i="26464"/>
  <c r="AA227" i="26464"/>
  <c r="AB227" i="26464"/>
  <c r="AC227" i="26464"/>
  <c r="AD227" i="26464"/>
  <c r="AE227" i="26464"/>
  <c r="AF227" i="26464"/>
  <c r="AG227" i="26464"/>
  <c r="AH227" i="26464"/>
  <c r="AI227" i="26464"/>
  <c r="AJ227" i="26464"/>
  <c r="AK227" i="26464"/>
  <c r="AL227" i="26464"/>
  <c r="AM227" i="26464"/>
  <c r="AN227" i="26464"/>
  <c r="AO227" i="26464"/>
  <c r="AP227" i="26464"/>
  <c r="AQ227" i="26464"/>
  <c r="AR227" i="26464"/>
  <c r="AS227" i="26464"/>
  <c r="AT227" i="26464"/>
  <c r="AU227" i="26464"/>
  <c r="AV227" i="26464"/>
  <c r="AW227" i="26464"/>
  <c r="AX227" i="26464"/>
  <c r="AY227" i="26464"/>
  <c r="AZ227" i="26464"/>
  <c r="BA227" i="26464"/>
  <c r="BB227" i="26464"/>
  <c r="BC227" i="26464"/>
  <c r="BD227" i="26464"/>
  <c r="BE227" i="26464"/>
  <c r="BF227" i="26464"/>
  <c r="BG227" i="26464"/>
  <c r="BH227" i="26464"/>
  <c r="BI227" i="26464"/>
  <c r="BJ227" i="26464"/>
  <c r="BK227" i="26464"/>
  <c r="BL227" i="26464"/>
  <c r="BM227" i="26464"/>
  <c r="BN227" i="26464"/>
  <c r="BO227" i="26464"/>
  <c r="BP227" i="26464"/>
  <c r="BQ227" i="26464"/>
  <c r="BR227" i="26464"/>
  <c r="BS227" i="26464"/>
  <c r="BT227" i="26464"/>
  <c r="BU227" i="26464"/>
  <c r="BV227" i="26464"/>
  <c r="BW227" i="26464"/>
  <c r="BX227" i="26464"/>
  <c r="BY227" i="26464"/>
  <c r="BZ227" i="26464"/>
  <c r="CA227" i="26464"/>
  <c r="CB227" i="26464"/>
  <c r="CC227" i="26464"/>
  <c r="CD227" i="26464"/>
  <c r="CE227" i="26464"/>
  <c r="CF227" i="26464"/>
  <c r="CG227" i="26464"/>
  <c r="CH227" i="26464"/>
  <c r="CI227" i="26464"/>
  <c r="CJ227" i="26464"/>
  <c r="CK227" i="26464"/>
  <c r="CL227" i="26464"/>
  <c r="CM227" i="26464"/>
  <c r="CN227" i="26464"/>
  <c r="CO227" i="26464"/>
  <c r="CP227" i="26464"/>
  <c r="CQ227" i="26464"/>
  <c r="CR227" i="26464"/>
  <c r="CS227" i="26464"/>
  <c r="CT227" i="26464"/>
  <c r="CU227" i="26464"/>
  <c r="CV227" i="26464"/>
  <c r="CW227" i="26464"/>
  <c r="CX227" i="26464"/>
  <c r="CY227" i="26464"/>
  <c r="CZ227" i="26464"/>
  <c r="DA227" i="26464"/>
  <c r="DB227" i="26464"/>
  <c r="DC227" i="26464"/>
  <c r="DD227" i="26464"/>
  <c r="DE227" i="26464"/>
  <c r="DF227" i="26464"/>
  <c r="DG227" i="26464"/>
  <c r="DH227" i="26464"/>
  <c r="DI227" i="26464"/>
  <c r="DJ227" i="26464"/>
  <c r="DK227" i="26464"/>
  <c r="DL227" i="26464"/>
  <c r="DO227" i="26464"/>
  <c r="DP227" i="26464"/>
  <c r="DQ227" i="26464"/>
  <c r="DR227" i="26464"/>
  <c r="DS227" i="26464"/>
  <c r="DT227" i="26464"/>
  <c r="DU227" i="26464"/>
  <c r="DV227" i="26464"/>
  <c r="DW227" i="26464"/>
  <c r="DX227" i="26464"/>
  <c r="DY227" i="26464"/>
  <c r="DZ227" i="26464"/>
  <c r="EA227" i="26464"/>
  <c r="EB227" i="26464"/>
  <c r="EC227" i="26464"/>
  <c r="ED227" i="26464"/>
  <c r="EE227" i="26464"/>
  <c r="EJ227" i="26464"/>
  <c r="EK227" i="26464"/>
  <c r="EL227" i="26464"/>
  <c r="EM227" i="26464"/>
  <c r="EN227" i="26464"/>
  <c r="EO227" i="26464"/>
  <c r="EP227" i="26464"/>
  <c r="EQ227" i="26464"/>
  <c r="ER227" i="26464"/>
  <c r="ES227" i="26464"/>
  <c r="ET227" i="26464"/>
  <c r="EU227" i="26464"/>
  <c r="EV227" i="26464"/>
  <c r="EW227" i="26464"/>
  <c r="EX227" i="26464"/>
  <c r="EY227" i="26464"/>
  <c r="EZ227" i="26464"/>
  <c r="A228" i="26464"/>
  <c r="B228" i="26464"/>
  <c r="C228" i="26464"/>
  <c r="E228" i="26464"/>
  <c r="F228" i="26464"/>
  <c r="G228" i="26464"/>
  <c r="H228" i="26464"/>
  <c r="I228" i="26464"/>
  <c r="J228" i="26464"/>
  <c r="K228" i="26464"/>
  <c r="L228" i="26464"/>
  <c r="M228" i="26464"/>
  <c r="N228" i="26464"/>
  <c r="O228" i="26464"/>
  <c r="P228" i="26464"/>
  <c r="Q228" i="26464"/>
  <c r="R228" i="26464"/>
  <c r="S228" i="26464"/>
  <c r="T228" i="26464"/>
  <c r="U228" i="26464"/>
  <c r="V228" i="26464"/>
  <c r="W228" i="26464"/>
  <c r="X228" i="26464"/>
  <c r="Y228" i="26464"/>
  <c r="Z228" i="26464"/>
  <c r="AA228" i="26464"/>
  <c r="AB228" i="26464"/>
  <c r="AC228" i="26464"/>
  <c r="AD228" i="26464"/>
  <c r="AE228" i="26464"/>
  <c r="AF228" i="26464"/>
  <c r="AG228" i="26464"/>
  <c r="AH228" i="26464"/>
  <c r="AI228" i="26464"/>
  <c r="AJ228" i="26464"/>
  <c r="AK228" i="26464"/>
  <c r="AL228" i="26464"/>
  <c r="AM228" i="26464"/>
  <c r="AN228" i="26464"/>
  <c r="AO228" i="26464"/>
  <c r="AP228" i="26464"/>
  <c r="AQ228" i="26464"/>
  <c r="AR228" i="26464"/>
  <c r="AS228" i="26464"/>
  <c r="AT228" i="26464"/>
  <c r="AU228" i="26464"/>
  <c r="AV228" i="26464"/>
  <c r="AW228" i="26464"/>
  <c r="AX228" i="26464"/>
  <c r="AY228" i="26464"/>
  <c r="AZ228" i="26464"/>
  <c r="BA228" i="26464"/>
  <c r="BB228" i="26464"/>
  <c r="BC228" i="26464"/>
  <c r="BD228" i="26464"/>
  <c r="BE228" i="26464"/>
  <c r="BF228" i="26464"/>
  <c r="BG228" i="26464"/>
  <c r="BH228" i="26464"/>
  <c r="BI228" i="26464"/>
  <c r="BJ228" i="26464"/>
  <c r="BK228" i="26464"/>
  <c r="BL228" i="26464"/>
  <c r="BM228" i="26464"/>
  <c r="BN228" i="26464"/>
  <c r="BO228" i="26464"/>
  <c r="BP228" i="26464"/>
  <c r="BQ228" i="26464"/>
  <c r="BR228" i="26464"/>
  <c r="BS228" i="26464"/>
  <c r="BT228" i="26464"/>
  <c r="BU228" i="26464"/>
  <c r="BV228" i="26464"/>
  <c r="BW228" i="26464"/>
  <c r="BX228" i="26464"/>
  <c r="BY228" i="26464"/>
  <c r="BZ228" i="26464"/>
  <c r="CA228" i="26464"/>
  <c r="CB228" i="26464"/>
  <c r="CC228" i="26464"/>
  <c r="CD228" i="26464"/>
  <c r="CE228" i="26464"/>
  <c r="CF228" i="26464"/>
  <c r="CG228" i="26464"/>
  <c r="CH228" i="26464"/>
  <c r="CI228" i="26464"/>
  <c r="CJ228" i="26464"/>
  <c r="CK228" i="26464"/>
  <c r="CL228" i="26464"/>
  <c r="CM228" i="26464"/>
  <c r="CN228" i="26464"/>
  <c r="CO228" i="26464"/>
  <c r="CP228" i="26464"/>
  <c r="CQ228" i="26464"/>
  <c r="CR228" i="26464"/>
  <c r="CS228" i="26464"/>
  <c r="CT228" i="26464"/>
  <c r="CU228" i="26464"/>
  <c r="CV228" i="26464"/>
  <c r="CW228" i="26464"/>
  <c r="CX228" i="26464"/>
  <c r="CY228" i="26464"/>
  <c r="CZ228" i="26464"/>
  <c r="DA228" i="26464"/>
  <c r="DB228" i="26464"/>
  <c r="DC228" i="26464"/>
  <c r="DD228" i="26464"/>
  <c r="DE228" i="26464"/>
  <c r="DF228" i="26464"/>
  <c r="DG228" i="26464"/>
  <c r="DH228" i="26464"/>
  <c r="DI228" i="26464"/>
  <c r="DJ228" i="26464"/>
  <c r="DK228" i="26464"/>
  <c r="DL228" i="26464"/>
  <c r="DO228" i="26464"/>
  <c r="DP228" i="26464"/>
  <c r="DQ228" i="26464"/>
  <c r="DR228" i="26464"/>
  <c r="DS228" i="26464"/>
  <c r="DT228" i="26464"/>
  <c r="DU228" i="26464"/>
  <c r="DV228" i="26464"/>
  <c r="DW228" i="26464"/>
  <c r="DX228" i="26464"/>
  <c r="DY228" i="26464"/>
  <c r="DZ228" i="26464"/>
  <c r="EA228" i="26464"/>
  <c r="EB228" i="26464"/>
  <c r="EC228" i="26464"/>
  <c r="ED228" i="26464"/>
  <c r="EE228" i="26464"/>
  <c r="EJ228" i="26464"/>
  <c r="EK228" i="26464"/>
  <c r="EL228" i="26464"/>
  <c r="EM228" i="26464"/>
  <c r="EN228" i="26464"/>
  <c r="EO228" i="26464"/>
  <c r="EP228" i="26464"/>
  <c r="EQ228" i="26464"/>
  <c r="ER228" i="26464"/>
  <c r="ES228" i="26464"/>
  <c r="ET228" i="26464"/>
  <c r="EU228" i="26464"/>
  <c r="EV228" i="26464"/>
  <c r="EW228" i="26464"/>
  <c r="EX228" i="26464"/>
  <c r="EY228" i="26464"/>
  <c r="EZ228" i="26464"/>
  <c r="A229" i="26464"/>
  <c r="B229" i="26464"/>
  <c r="C229" i="26464"/>
  <c r="E229" i="26464"/>
  <c r="F229" i="26464"/>
  <c r="G229" i="26464"/>
  <c r="H229" i="26464"/>
  <c r="I229" i="26464"/>
  <c r="J229" i="26464"/>
  <c r="K229" i="26464"/>
  <c r="L229" i="26464"/>
  <c r="M229" i="26464"/>
  <c r="N229" i="26464"/>
  <c r="O229" i="26464"/>
  <c r="P229" i="26464"/>
  <c r="Q229" i="26464"/>
  <c r="R229" i="26464"/>
  <c r="S229" i="26464"/>
  <c r="T229" i="26464"/>
  <c r="U229" i="26464"/>
  <c r="V229" i="26464"/>
  <c r="W229" i="26464"/>
  <c r="X229" i="26464"/>
  <c r="Y229" i="26464"/>
  <c r="Z229" i="26464"/>
  <c r="AA229" i="26464"/>
  <c r="AB229" i="26464"/>
  <c r="AC229" i="26464"/>
  <c r="AD229" i="26464"/>
  <c r="AE229" i="26464"/>
  <c r="AF229" i="26464"/>
  <c r="AG229" i="26464"/>
  <c r="AH229" i="26464"/>
  <c r="AI229" i="26464"/>
  <c r="AJ229" i="26464"/>
  <c r="AK229" i="26464"/>
  <c r="AL229" i="26464"/>
  <c r="AM229" i="26464"/>
  <c r="AN229" i="26464"/>
  <c r="AO229" i="26464"/>
  <c r="AP229" i="26464"/>
  <c r="AQ229" i="26464"/>
  <c r="AR229" i="26464"/>
  <c r="AS229" i="26464"/>
  <c r="AT229" i="26464"/>
  <c r="AU229" i="26464"/>
  <c r="AV229" i="26464"/>
  <c r="AW229" i="26464"/>
  <c r="AX229" i="26464"/>
  <c r="AY229" i="26464"/>
  <c r="AZ229" i="26464"/>
  <c r="BA229" i="26464"/>
  <c r="BB229" i="26464"/>
  <c r="BC229" i="26464"/>
  <c r="BD229" i="26464"/>
  <c r="BE229" i="26464"/>
  <c r="BF229" i="26464"/>
  <c r="BG229" i="26464"/>
  <c r="BH229" i="26464"/>
  <c r="BI229" i="26464"/>
  <c r="BJ229" i="26464"/>
  <c r="BK229" i="26464"/>
  <c r="BL229" i="26464"/>
  <c r="BM229" i="26464"/>
  <c r="BN229" i="26464"/>
  <c r="BO229" i="26464"/>
  <c r="BP229" i="26464"/>
  <c r="BQ229" i="26464"/>
  <c r="BR229" i="26464"/>
  <c r="BS229" i="26464"/>
  <c r="BT229" i="26464"/>
  <c r="BU229" i="26464"/>
  <c r="BV229" i="26464"/>
  <c r="BW229" i="26464"/>
  <c r="BX229" i="26464"/>
  <c r="BY229" i="26464"/>
  <c r="BZ229" i="26464"/>
  <c r="CA229" i="26464"/>
  <c r="CB229" i="26464"/>
  <c r="CC229" i="26464"/>
  <c r="CD229" i="26464"/>
  <c r="CE229" i="26464"/>
  <c r="CF229" i="26464"/>
  <c r="CG229" i="26464"/>
  <c r="CH229" i="26464"/>
  <c r="CI229" i="26464"/>
  <c r="CJ229" i="26464"/>
  <c r="CK229" i="26464"/>
  <c r="CL229" i="26464"/>
  <c r="CM229" i="26464"/>
  <c r="CN229" i="26464"/>
  <c r="CO229" i="26464"/>
  <c r="CP229" i="26464"/>
  <c r="CQ229" i="26464"/>
  <c r="CR229" i="26464"/>
  <c r="CS229" i="26464"/>
  <c r="CT229" i="26464"/>
  <c r="CU229" i="26464"/>
  <c r="CV229" i="26464"/>
  <c r="CW229" i="26464"/>
  <c r="CX229" i="26464"/>
  <c r="CY229" i="26464"/>
  <c r="CZ229" i="26464"/>
  <c r="DA229" i="26464"/>
  <c r="DB229" i="26464"/>
  <c r="DC229" i="26464"/>
  <c r="DD229" i="26464"/>
  <c r="DE229" i="26464"/>
  <c r="DF229" i="26464"/>
  <c r="DG229" i="26464"/>
  <c r="DH229" i="26464"/>
  <c r="DI229" i="26464"/>
  <c r="DJ229" i="26464"/>
  <c r="DK229" i="26464"/>
  <c r="DL229" i="26464"/>
  <c r="DO229" i="26464"/>
  <c r="DP229" i="26464"/>
  <c r="DQ229" i="26464"/>
  <c r="DR229" i="26464"/>
  <c r="DS229" i="26464"/>
  <c r="DT229" i="26464"/>
  <c r="DU229" i="26464"/>
  <c r="DV229" i="26464"/>
  <c r="DW229" i="26464"/>
  <c r="DX229" i="26464"/>
  <c r="DY229" i="26464"/>
  <c r="DZ229" i="26464"/>
  <c r="EA229" i="26464"/>
  <c r="EB229" i="26464"/>
  <c r="EC229" i="26464"/>
  <c r="ED229" i="26464"/>
  <c r="EE229" i="26464"/>
  <c r="EJ229" i="26464"/>
  <c r="EK229" i="26464"/>
  <c r="EL229" i="26464"/>
  <c r="EM229" i="26464"/>
  <c r="EN229" i="26464"/>
  <c r="EO229" i="26464"/>
  <c r="EP229" i="26464"/>
  <c r="EQ229" i="26464"/>
  <c r="ER229" i="26464"/>
  <c r="ES229" i="26464"/>
  <c r="ET229" i="26464"/>
  <c r="EU229" i="26464"/>
  <c r="EV229" i="26464"/>
  <c r="EW229" i="26464"/>
  <c r="EX229" i="26464"/>
  <c r="EY229" i="26464"/>
  <c r="EZ229" i="26464"/>
  <c r="A230" i="26464"/>
  <c r="B230" i="26464"/>
  <c r="C230" i="26464"/>
  <c r="E230" i="26464"/>
  <c r="F230" i="26464"/>
  <c r="G230" i="26464"/>
  <c r="H230" i="26464"/>
  <c r="I230" i="26464"/>
  <c r="J230" i="26464"/>
  <c r="K230" i="26464"/>
  <c r="L230" i="26464"/>
  <c r="M230" i="26464"/>
  <c r="N230" i="26464"/>
  <c r="O230" i="26464"/>
  <c r="P230" i="26464"/>
  <c r="Q230" i="26464"/>
  <c r="R230" i="26464"/>
  <c r="S230" i="26464"/>
  <c r="T230" i="26464"/>
  <c r="U230" i="26464"/>
  <c r="V230" i="26464"/>
  <c r="W230" i="26464"/>
  <c r="X230" i="26464"/>
  <c r="Y230" i="26464"/>
  <c r="Z230" i="26464"/>
  <c r="AA230" i="26464"/>
  <c r="AB230" i="26464"/>
  <c r="AC230" i="26464"/>
  <c r="AD230" i="26464"/>
  <c r="AE230" i="26464"/>
  <c r="AF230" i="26464"/>
  <c r="AG230" i="26464"/>
  <c r="AH230" i="26464"/>
  <c r="AI230" i="26464"/>
  <c r="AJ230" i="26464"/>
  <c r="AK230" i="26464"/>
  <c r="AL230" i="26464"/>
  <c r="AM230" i="26464"/>
  <c r="AN230" i="26464"/>
  <c r="AO230" i="26464"/>
  <c r="AP230" i="26464"/>
  <c r="AQ230" i="26464"/>
  <c r="AR230" i="26464"/>
  <c r="AS230" i="26464"/>
  <c r="AT230" i="26464"/>
  <c r="AU230" i="26464"/>
  <c r="AV230" i="26464"/>
  <c r="AW230" i="26464"/>
  <c r="AX230" i="26464"/>
  <c r="AY230" i="26464"/>
  <c r="AZ230" i="26464"/>
  <c r="BA230" i="26464"/>
  <c r="BB230" i="26464"/>
  <c r="BC230" i="26464"/>
  <c r="BD230" i="26464"/>
  <c r="BE230" i="26464"/>
  <c r="BF230" i="26464"/>
  <c r="BG230" i="26464"/>
  <c r="BH230" i="26464"/>
  <c r="BI230" i="26464"/>
  <c r="BJ230" i="26464"/>
  <c r="BK230" i="26464"/>
  <c r="BL230" i="26464"/>
  <c r="BM230" i="26464"/>
  <c r="BN230" i="26464"/>
  <c r="BO230" i="26464"/>
  <c r="BP230" i="26464"/>
  <c r="BQ230" i="26464"/>
  <c r="BR230" i="26464"/>
  <c r="BS230" i="26464"/>
  <c r="BT230" i="26464"/>
  <c r="BU230" i="26464"/>
  <c r="BV230" i="26464"/>
  <c r="BW230" i="26464"/>
  <c r="BX230" i="26464"/>
  <c r="BY230" i="26464"/>
  <c r="BZ230" i="26464"/>
  <c r="CA230" i="26464"/>
  <c r="CB230" i="26464"/>
  <c r="CC230" i="26464"/>
  <c r="CD230" i="26464"/>
  <c r="CE230" i="26464"/>
  <c r="CF230" i="26464"/>
  <c r="CG230" i="26464"/>
  <c r="CH230" i="26464"/>
  <c r="CI230" i="26464"/>
  <c r="CJ230" i="26464"/>
  <c r="CK230" i="26464"/>
  <c r="CL230" i="26464"/>
  <c r="CM230" i="26464"/>
  <c r="CN230" i="26464"/>
  <c r="CO230" i="26464"/>
  <c r="CP230" i="26464"/>
  <c r="CQ230" i="26464"/>
  <c r="CR230" i="26464"/>
  <c r="CS230" i="26464"/>
  <c r="CT230" i="26464"/>
  <c r="CU230" i="26464"/>
  <c r="CV230" i="26464"/>
  <c r="CW230" i="26464"/>
  <c r="CX230" i="26464"/>
  <c r="CY230" i="26464"/>
  <c r="CZ230" i="26464"/>
  <c r="DA230" i="26464"/>
  <c r="DB230" i="26464"/>
  <c r="DC230" i="26464"/>
  <c r="DD230" i="26464"/>
  <c r="DE230" i="26464"/>
  <c r="DF230" i="26464"/>
  <c r="DG230" i="26464"/>
  <c r="DH230" i="26464"/>
  <c r="DI230" i="26464"/>
  <c r="DJ230" i="26464"/>
  <c r="DK230" i="26464"/>
  <c r="DL230" i="26464"/>
  <c r="DO230" i="26464"/>
  <c r="DP230" i="26464"/>
  <c r="DQ230" i="26464"/>
  <c r="DR230" i="26464"/>
  <c r="DS230" i="26464"/>
  <c r="DT230" i="26464"/>
  <c r="DU230" i="26464"/>
  <c r="DV230" i="26464"/>
  <c r="DW230" i="26464"/>
  <c r="DX230" i="26464"/>
  <c r="DY230" i="26464"/>
  <c r="DZ230" i="26464"/>
  <c r="EA230" i="26464"/>
  <c r="EB230" i="26464"/>
  <c r="EC230" i="26464"/>
  <c r="ED230" i="26464"/>
  <c r="EE230" i="26464"/>
  <c r="EJ230" i="26464"/>
  <c r="EK230" i="26464"/>
  <c r="EL230" i="26464"/>
  <c r="EM230" i="26464"/>
  <c r="EN230" i="26464"/>
  <c r="EO230" i="26464"/>
  <c r="EP230" i="26464"/>
  <c r="EQ230" i="26464"/>
  <c r="ER230" i="26464"/>
  <c r="ES230" i="26464"/>
  <c r="ET230" i="26464"/>
  <c r="EU230" i="26464"/>
  <c r="EV230" i="26464"/>
  <c r="EW230" i="26464"/>
  <c r="EX230" i="26464"/>
  <c r="EY230" i="26464"/>
  <c r="EZ230" i="26464"/>
  <c r="A231" i="26464"/>
  <c r="B231" i="26464"/>
  <c r="C231" i="26464"/>
  <c r="E231" i="26464"/>
  <c r="F231" i="26464"/>
  <c r="G231" i="26464"/>
  <c r="H231" i="26464"/>
  <c r="I231" i="26464"/>
  <c r="J231" i="26464"/>
  <c r="K231" i="26464"/>
  <c r="L231" i="26464"/>
  <c r="M231" i="26464"/>
  <c r="N231" i="26464"/>
  <c r="O231" i="26464"/>
  <c r="P231" i="26464"/>
  <c r="Q231" i="26464"/>
  <c r="R231" i="26464"/>
  <c r="S231" i="26464"/>
  <c r="T231" i="26464"/>
  <c r="U231" i="26464"/>
  <c r="V231" i="26464"/>
  <c r="W231" i="26464"/>
  <c r="X231" i="26464"/>
  <c r="Y231" i="26464"/>
  <c r="Z231" i="26464"/>
  <c r="AA231" i="26464"/>
  <c r="AB231" i="26464"/>
  <c r="AC231" i="26464"/>
  <c r="AD231" i="26464"/>
  <c r="AE231" i="26464"/>
  <c r="AF231" i="26464"/>
  <c r="AG231" i="26464"/>
  <c r="AH231" i="26464"/>
  <c r="AI231" i="26464"/>
  <c r="AJ231" i="26464"/>
  <c r="AK231" i="26464"/>
  <c r="AL231" i="26464"/>
  <c r="AM231" i="26464"/>
  <c r="AN231" i="26464"/>
  <c r="AO231" i="26464"/>
  <c r="AP231" i="26464"/>
  <c r="AQ231" i="26464"/>
  <c r="AR231" i="26464"/>
  <c r="AS231" i="26464"/>
  <c r="AT231" i="26464"/>
  <c r="AU231" i="26464"/>
  <c r="AV231" i="26464"/>
  <c r="AW231" i="26464"/>
  <c r="AX231" i="26464"/>
  <c r="AY231" i="26464"/>
  <c r="AZ231" i="26464"/>
  <c r="BA231" i="26464"/>
  <c r="BB231" i="26464"/>
  <c r="BC231" i="26464"/>
  <c r="BD231" i="26464"/>
  <c r="BE231" i="26464"/>
  <c r="BF231" i="26464"/>
  <c r="BG231" i="26464"/>
  <c r="BH231" i="26464"/>
  <c r="BI231" i="26464"/>
  <c r="BJ231" i="26464"/>
  <c r="BK231" i="26464"/>
  <c r="BL231" i="26464"/>
  <c r="BM231" i="26464"/>
  <c r="BN231" i="26464"/>
  <c r="BO231" i="26464"/>
  <c r="BP231" i="26464"/>
  <c r="BQ231" i="26464"/>
  <c r="BR231" i="26464"/>
  <c r="BS231" i="26464"/>
  <c r="BT231" i="26464"/>
  <c r="BU231" i="26464"/>
  <c r="BV231" i="26464"/>
  <c r="BW231" i="26464"/>
  <c r="BX231" i="26464"/>
  <c r="BY231" i="26464"/>
  <c r="BZ231" i="26464"/>
  <c r="CA231" i="26464"/>
  <c r="CB231" i="26464"/>
  <c r="CC231" i="26464"/>
  <c r="CD231" i="26464"/>
  <c r="CE231" i="26464"/>
  <c r="CF231" i="26464"/>
  <c r="CG231" i="26464"/>
  <c r="CH231" i="26464"/>
  <c r="CI231" i="26464"/>
  <c r="CJ231" i="26464"/>
  <c r="CK231" i="26464"/>
  <c r="CL231" i="26464"/>
  <c r="CM231" i="26464"/>
  <c r="CN231" i="26464"/>
  <c r="CO231" i="26464"/>
  <c r="CP231" i="26464"/>
  <c r="CQ231" i="26464"/>
  <c r="CR231" i="26464"/>
  <c r="CS231" i="26464"/>
  <c r="CT231" i="26464"/>
  <c r="CU231" i="26464"/>
  <c r="CV231" i="26464"/>
  <c r="CW231" i="26464"/>
  <c r="CX231" i="26464"/>
  <c r="CY231" i="26464"/>
  <c r="CZ231" i="26464"/>
  <c r="DA231" i="26464"/>
  <c r="DB231" i="26464"/>
  <c r="DC231" i="26464"/>
  <c r="DD231" i="26464"/>
  <c r="DE231" i="26464"/>
  <c r="DF231" i="26464"/>
  <c r="DG231" i="26464"/>
  <c r="DH231" i="26464"/>
  <c r="DI231" i="26464"/>
  <c r="DJ231" i="26464"/>
  <c r="DK231" i="26464"/>
  <c r="DL231" i="26464"/>
  <c r="DO231" i="26464"/>
  <c r="DP231" i="26464"/>
  <c r="DQ231" i="26464"/>
  <c r="DR231" i="26464"/>
  <c r="DS231" i="26464"/>
  <c r="DT231" i="26464"/>
  <c r="DU231" i="26464"/>
  <c r="DV231" i="26464"/>
  <c r="DW231" i="26464"/>
  <c r="DX231" i="26464"/>
  <c r="DY231" i="26464"/>
  <c r="DZ231" i="26464"/>
  <c r="EA231" i="26464"/>
  <c r="EB231" i="26464"/>
  <c r="EC231" i="26464"/>
  <c r="ED231" i="26464"/>
  <c r="EE231" i="26464"/>
  <c r="EJ231" i="26464"/>
  <c r="EK231" i="26464"/>
  <c r="EL231" i="26464"/>
  <c r="EM231" i="26464"/>
  <c r="EN231" i="26464"/>
  <c r="EO231" i="26464"/>
  <c r="EP231" i="26464"/>
  <c r="EQ231" i="26464"/>
  <c r="ER231" i="26464"/>
  <c r="ES231" i="26464"/>
  <c r="ET231" i="26464"/>
  <c r="EU231" i="26464"/>
  <c r="EV231" i="26464"/>
  <c r="EW231" i="26464"/>
  <c r="EX231" i="26464"/>
  <c r="EY231" i="26464"/>
  <c r="EZ231" i="26464"/>
  <c r="A232" i="26464"/>
  <c r="B232" i="26464"/>
  <c r="C232" i="26464"/>
  <c r="E232" i="26464"/>
  <c r="F232" i="26464"/>
  <c r="G232" i="26464"/>
  <c r="H232" i="26464"/>
  <c r="I232" i="26464"/>
  <c r="J232" i="26464"/>
  <c r="K232" i="26464"/>
  <c r="L232" i="26464"/>
  <c r="M232" i="26464"/>
  <c r="N232" i="26464"/>
  <c r="O232" i="26464"/>
  <c r="P232" i="26464"/>
  <c r="Q232" i="26464"/>
  <c r="R232" i="26464"/>
  <c r="S232" i="26464"/>
  <c r="T232" i="26464"/>
  <c r="U232" i="26464"/>
  <c r="V232" i="26464"/>
  <c r="W232" i="26464"/>
  <c r="X232" i="26464"/>
  <c r="Y232" i="26464"/>
  <c r="Z232" i="26464"/>
  <c r="AA232" i="26464"/>
  <c r="AB232" i="26464"/>
  <c r="AC232" i="26464"/>
  <c r="AD232" i="26464"/>
  <c r="AE232" i="26464"/>
  <c r="AF232" i="26464"/>
  <c r="AG232" i="26464"/>
  <c r="AH232" i="26464"/>
  <c r="AI232" i="26464"/>
  <c r="AJ232" i="26464"/>
  <c r="AK232" i="26464"/>
  <c r="AL232" i="26464"/>
  <c r="AM232" i="26464"/>
  <c r="AN232" i="26464"/>
  <c r="AO232" i="26464"/>
  <c r="AP232" i="26464"/>
  <c r="AQ232" i="26464"/>
  <c r="AR232" i="26464"/>
  <c r="AS232" i="26464"/>
  <c r="AT232" i="26464"/>
  <c r="AU232" i="26464"/>
  <c r="AV232" i="26464"/>
  <c r="AW232" i="26464"/>
  <c r="AX232" i="26464"/>
  <c r="AY232" i="26464"/>
  <c r="AZ232" i="26464"/>
  <c r="BA232" i="26464"/>
  <c r="BB232" i="26464"/>
  <c r="BC232" i="26464"/>
  <c r="BD232" i="26464"/>
  <c r="BE232" i="26464"/>
  <c r="BF232" i="26464"/>
  <c r="BG232" i="26464"/>
  <c r="BH232" i="26464"/>
  <c r="BI232" i="26464"/>
  <c r="BJ232" i="26464"/>
  <c r="BK232" i="26464"/>
  <c r="BL232" i="26464"/>
  <c r="BM232" i="26464"/>
  <c r="BN232" i="26464"/>
  <c r="BO232" i="26464"/>
  <c r="BP232" i="26464"/>
  <c r="BQ232" i="26464"/>
  <c r="BR232" i="26464"/>
  <c r="BS232" i="26464"/>
  <c r="BT232" i="26464"/>
  <c r="BU232" i="26464"/>
  <c r="BV232" i="26464"/>
  <c r="BW232" i="26464"/>
  <c r="BX232" i="26464"/>
  <c r="BY232" i="26464"/>
  <c r="BZ232" i="26464"/>
  <c r="CA232" i="26464"/>
  <c r="CB232" i="26464"/>
  <c r="CC232" i="26464"/>
  <c r="CD232" i="26464"/>
  <c r="CE232" i="26464"/>
  <c r="CF232" i="26464"/>
  <c r="CG232" i="26464"/>
  <c r="CH232" i="26464"/>
  <c r="CI232" i="26464"/>
  <c r="CJ232" i="26464"/>
  <c r="CK232" i="26464"/>
  <c r="CL232" i="26464"/>
  <c r="CM232" i="26464"/>
  <c r="CN232" i="26464"/>
  <c r="CO232" i="26464"/>
  <c r="CP232" i="26464"/>
  <c r="CQ232" i="26464"/>
  <c r="CR232" i="26464"/>
  <c r="CS232" i="26464"/>
  <c r="CT232" i="26464"/>
  <c r="CU232" i="26464"/>
  <c r="CV232" i="26464"/>
  <c r="CW232" i="26464"/>
  <c r="CX232" i="26464"/>
  <c r="CY232" i="26464"/>
  <c r="CZ232" i="26464"/>
  <c r="DA232" i="26464"/>
  <c r="DB232" i="26464"/>
  <c r="DC232" i="26464"/>
  <c r="DD232" i="26464"/>
  <c r="DE232" i="26464"/>
  <c r="DF232" i="26464"/>
  <c r="DG232" i="26464"/>
  <c r="DH232" i="26464"/>
  <c r="DI232" i="26464"/>
  <c r="DJ232" i="26464"/>
  <c r="DK232" i="26464"/>
  <c r="DL232" i="26464"/>
  <c r="DO232" i="26464"/>
  <c r="DP232" i="26464"/>
  <c r="DQ232" i="26464"/>
  <c r="DR232" i="26464"/>
  <c r="DS232" i="26464"/>
  <c r="DT232" i="26464"/>
  <c r="DU232" i="26464"/>
  <c r="DV232" i="26464"/>
  <c r="DW232" i="26464"/>
  <c r="DX232" i="26464"/>
  <c r="DY232" i="26464"/>
  <c r="DZ232" i="26464"/>
  <c r="EA232" i="26464"/>
  <c r="EB232" i="26464"/>
  <c r="EC232" i="26464"/>
  <c r="ED232" i="26464"/>
  <c r="EE232" i="26464"/>
  <c r="EJ232" i="26464"/>
  <c r="EK232" i="26464"/>
  <c r="EL232" i="26464"/>
  <c r="EM232" i="26464"/>
  <c r="EN232" i="26464"/>
  <c r="EO232" i="26464"/>
  <c r="EP232" i="26464"/>
  <c r="EQ232" i="26464"/>
  <c r="ER232" i="26464"/>
  <c r="ES232" i="26464"/>
  <c r="ET232" i="26464"/>
  <c r="EU232" i="26464"/>
  <c r="EV232" i="26464"/>
  <c r="EW232" i="26464"/>
  <c r="EX232" i="26464"/>
  <c r="EY232" i="26464"/>
  <c r="EZ232" i="26464"/>
  <c r="A233" i="26464"/>
  <c r="B233" i="26464"/>
  <c r="C233" i="26464"/>
  <c r="E233" i="26464"/>
  <c r="F233" i="26464"/>
  <c r="G233" i="26464"/>
  <c r="H233" i="26464"/>
  <c r="I233" i="26464"/>
  <c r="J233" i="26464"/>
  <c r="K233" i="26464"/>
  <c r="L233" i="26464"/>
  <c r="M233" i="26464"/>
  <c r="N233" i="26464"/>
  <c r="O233" i="26464"/>
  <c r="P233" i="26464"/>
  <c r="Q233" i="26464"/>
  <c r="R233" i="26464"/>
  <c r="S233" i="26464"/>
  <c r="T233" i="26464"/>
  <c r="U233" i="26464"/>
  <c r="V233" i="26464"/>
  <c r="W233" i="26464"/>
  <c r="X233" i="26464"/>
  <c r="Y233" i="26464"/>
  <c r="Z233" i="26464"/>
  <c r="AA233" i="26464"/>
  <c r="AB233" i="26464"/>
  <c r="AC233" i="26464"/>
  <c r="AD233" i="26464"/>
  <c r="AE233" i="26464"/>
  <c r="AF233" i="26464"/>
  <c r="AG233" i="26464"/>
  <c r="AH233" i="26464"/>
  <c r="AI233" i="26464"/>
  <c r="AJ233" i="26464"/>
  <c r="AK233" i="26464"/>
  <c r="AL233" i="26464"/>
  <c r="AM233" i="26464"/>
  <c r="AN233" i="26464"/>
  <c r="AO233" i="26464"/>
  <c r="AP233" i="26464"/>
  <c r="AQ233" i="26464"/>
  <c r="AR233" i="26464"/>
  <c r="AS233" i="26464"/>
  <c r="AT233" i="26464"/>
  <c r="AU233" i="26464"/>
  <c r="AV233" i="26464"/>
  <c r="AW233" i="26464"/>
  <c r="AX233" i="26464"/>
  <c r="AY233" i="26464"/>
  <c r="AZ233" i="26464"/>
  <c r="BA233" i="26464"/>
  <c r="BB233" i="26464"/>
  <c r="BC233" i="26464"/>
  <c r="BD233" i="26464"/>
  <c r="BE233" i="26464"/>
  <c r="BF233" i="26464"/>
  <c r="BG233" i="26464"/>
  <c r="BH233" i="26464"/>
  <c r="BI233" i="26464"/>
  <c r="BJ233" i="26464"/>
  <c r="BK233" i="26464"/>
  <c r="BL233" i="26464"/>
  <c r="BM233" i="26464"/>
  <c r="BN233" i="26464"/>
  <c r="BO233" i="26464"/>
  <c r="BP233" i="26464"/>
  <c r="BQ233" i="26464"/>
  <c r="BR233" i="26464"/>
  <c r="BS233" i="26464"/>
  <c r="BT233" i="26464"/>
  <c r="BU233" i="26464"/>
  <c r="BV233" i="26464"/>
  <c r="BW233" i="26464"/>
  <c r="BX233" i="26464"/>
  <c r="BY233" i="26464"/>
  <c r="BZ233" i="26464"/>
  <c r="CA233" i="26464"/>
  <c r="CB233" i="26464"/>
  <c r="CC233" i="26464"/>
  <c r="CD233" i="26464"/>
  <c r="CE233" i="26464"/>
  <c r="CF233" i="26464"/>
  <c r="CG233" i="26464"/>
  <c r="CH233" i="26464"/>
  <c r="CI233" i="26464"/>
  <c r="CJ233" i="26464"/>
  <c r="CK233" i="26464"/>
  <c r="CL233" i="26464"/>
  <c r="CM233" i="26464"/>
  <c r="CN233" i="26464"/>
  <c r="CO233" i="26464"/>
  <c r="CP233" i="26464"/>
  <c r="CQ233" i="26464"/>
  <c r="CR233" i="26464"/>
  <c r="CS233" i="26464"/>
  <c r="CT233" i="26464"/>
  <c r="CU233" i="26464"/>
  <c r="CV233" i="26464"/>
  <c r="CW233" i="26464"/>
  <c r="CX233" i="26464"/>
  <c r="CY233" i="26464"/>
  <c r="CZ233" i="26464"/>
  <c r="DA233" i="26464"/>
  <c r="DB233" i="26464"/>
  <c r="DC233" i="26464"/>
  <c r="DD233" i="26464"/>
  <c r="DE233" i="26464"/>
  <c r="DF233" i="26464"/>
  <c r="DG233" i="26464"/>
  <c r="DH233" i="26464"/>
  <c r="DI233" i="26464"/>
  <c r="DJ233" i="26464"/>
  <c r="DK233" i="26464"/>
  <c r="DL233" i="26464"/>
  <c r="DO233" i="26464"/>
  <c r="DP233" i="26464"/>
  <c r="DQ233" i="26464"/>
  <c r="DR233" i="26464"/>
  <c r="DS233" i="26464"/>
  <c r="DT233" i="26464"/>
  <c r="DU233" i="26464"/>
  <c r="DV233" i="26464"/>
  <c r="DW233" i="26464"/>
  <c r="DX233" i="26464"/>
  <c r="DY233" i="26464"/>
  <c r="DZ233" i="26464"/>
  <c r="EA233" i="26464"/>
  <c r="EB233" i="26464"/>
  <c r="EC233" i="26464"/>
  <c r="ED233" i="26464"/>
  <c r="EE233" i="26464"/>
  <c r="EJ233" i="26464"/>
  <c r="EK233" i="26464"/>
  <c r="EL233" i="26464"/>
  <c r="EM233" i="26464"/>
  <c r="EN233" i="26464"/>
  <c r="EO233" i="26464"/>
  <c r="EP233" i="26464"/>
  <c r="EQ233" i="26464"/>
  <c r="ER233" i="26464"/>
  <c r="ES233" i="26464"/>
  <c r="ET233" i="26464"/>
  <c r="EU233" i="26464"/>
  <c r="EV233" i="26464"/>
  <c r="EW233" i="26464"/>
  <c r="EX233" i="26464"/>
  <c r="EY233" i="26464"/>
  <c r="EZ233" i="26464"/>
  <c r="A234" i="26464"/>
  <c r="B234" i="26464"/>
  <c r="C234" i="26464"/>
  <c r="E234" i="26464"/>
  <c r="F234" i="26464"/>
  <c r="G234" i="26464"/>
  <c r="H234" i="26464"/>
  <c r="I234" i="26464"/>
  <c r="J234" i="26464"/>
  <c r="K234" i="26464"/>
  <c r="L234" i="26464"/>
  <c r="M234" i="26464"/>
  <c r="N234" i="26464"/>
  <c r="O234" i="26464"/>
  <c r="P234" i="26464"/>
  <c r="Q234" i="26464"/>
  <c r="R234" i="26464"/>
  <c r="S234" i="26464"/>
  <c r="T234" i="26464"/>
  <c r="U234" i="26464"/>
  <c r="V234" i="26464"/>
  <c r="W234" i="26464"/>
  <c r="X234" i="26464"/>
  <c r="Y234" i="26464"/>
  <c r="Z234" i="26464"/>
  <c r="AA234" i="26464"/>
  <c r="AB234" i="26464"/>
  <c r="AC234" i="26464"/>
  <c r="AD234" i="26464"/>
  <c r="AE234" i="26464"/>
  <c r="AF234" i="26464"/>
  <c r="AG234" i="26464"/>
  <c r="AH234" i="26464"/>
  <c r="AI234" i="26464"/>
  <c r="AJ234" i="26464"/>
  <c r="AK234" i="26464"/>
  <c r="AL234" i="26464"/>
  <c r="AM234" i="26464"/>
  <c r="AN234" i="26464"/>
  <c r="AO234" i="26464"/>
  <c r="AP234" i="26464"/>
  <c r="AQ234" i="26464"/>
  <c r="AR234" i="26464"/>
  <c r="AS234" i="26464"/>
  <c r="AT234" i="26464"/>
  <c r="AU234" i="26464"/>
  <c r="AV234" i="26464"/>
  <c r="AW234" i="26464"/>
  <c r="AX234" i="26464"/>
  <c r="AY234" i="26464"/>
  <c r="AZ234" i="26464"/>
  <c r="BA234" i="26464"/>
  <c r="BB234" i="26464"/>
  <c r="BC234" i="26464"/>
  <c r="BD234" i="26464"/>
  <c r="BE234" i="26464"/>
  <c r="BF234" i="26464"/>
  <c r="BG234" i="26464"/>
  <c r="BH234" i="26464"/>
  <c r="BI234" i="26464"/>
  <c r="BJ234" i="26464"/>
  <c r="BK234" i="26464"/>
  <c r="BL234" i="26464"/>
  <c r="BM234" i="26464"/>
  <c r="BN234" i="26464"/>
  <c r="BO234" i="26464"/>
  <c r="BP234" i="26464"/>
  <c r="BQ234" i="26464"/>
  <c r="BR234" i="26464"/>
  <c r="BS234" i="26464"/>
  <c r="BT234" i="26464"/>
  <c r="BU234" i="26464"/>
  <c r="BV234" i="26464"/>
  <c r="BW234" i="26464"/>
  <c r="BX234" i="26464"/>
  <c r="BY234" i="26464"/>
  <c r="BZ234" i="26464"/>
  <c r="CA234" i="26464"/>
  <c r="CB234" i="26464"/>
  <c r="CC234" i="26464"/>
  <c r="CD234" i="26464"/>
  <c r="CE234" i="26464"/>
  <c r="CF234" i="26464"/>
  <c r="CG234" i="26464"/>
  <c r="CH234" i="26464"/>
  <c r="CI234" i="26464"/>
  <c r="CJ234" i="26464"/>
  <c r="CK234" i="26464"/>
  <c r="CL234" i="26464"/>
  <c r="CM234" i="26464"/>
  <c r="CN234" i="26464"/>
  <c r="CO234" i="26464"/>
  <c r="CP234" i="26464"/>
  <c r="CQ234" i="26464"/>
  <c r="CR234" i="26464"/>
  <c r="CS234" i="26464"/>
  <c r="CT234" i="26464"/>
  <c r="CU234" i="26464"/>
  <c r="CV234" i="26464"/>
  <c r="CW234" i="26464"/>
  <c r="CX234" i="26464"/>
  <c r="CY234" i="26464"/>
  <c r="CZ234" i="26464"/>
  <c r="DA234" i="26464"/>
  <c r="DB234" i="26464"/>
  <c r="DC234" i="26464"/>
  <c r="DD234" i="26464"/>
  <c r="DE234" i="26464"/>
  <c r="DF234" i="26464"/>
  <c r="DG234" i="26464"/>
  <c r="DH234" i="26464"/>
  <c r="DI234" i="26464"/>
  <c r="DJ234" i="26464"/>
  <c r="DK234" i="26464"/>
  <c r="DL234" i="26464"/>
  <c r="DO234" i="26464"/>
  <c r="DP234" i="26464"/>
  <c r="DQ234" i="26464"/>
  <c r="DR234" i="26464"/>
  <c r="DS234" i="26464"/>
  <c r="DT234" i="26464"/>
  <c r="DU234" i="26464"/>
  <c r="DV234" i="26464"/>
  <c r="DW234" i="26464"/>
  <c r="DX234" i="26464"/>
  <c r="DY234" i="26464"/>
  <c r="DZ234" i="26464"/>
  <c r="EA234" i="26464"/>
  <c r="EB234" i="26464"/>
  <c r="EC234" i="26464"/>
  <c r="ED234" i="26464"/>
  <c r="EE234" i="26464"/>
  <c r="EJ234" i="26464"/>
  <c r="EK234" i="26464"/>
  <c r="EL234" i="26464"/>
  <c r="EM234" i="26464"/>
  <c r="EN234" i="26464"/>
  <c r="EO234" i="26464"/>
  <c r="EP234" i="26464"/>
  <c r="EQ234" i="26464"/>
  <c r="ER234" i="26464"/>
  <c r="ES234" i="26464"/>
  <c r="ET234" i="26464"/>
  <c r="EU234" i="26464"/>
  <c r="EV234" i="26464"/>
  <c r="EW234" i="26464"/>
  <c r="EX234" i="26464"/>
  <c r="EY234" i="26464"/>
  <c r="EZ234" i="26464"/>
  <c r="A235" i="26464"/>
  <c r="B235" i="26464"/>
  <c r="C235" i="26464"/>
  <c r="E235" i="26464"/>
  <c r="F235" i="26464"/>
  <c r="G235" i="26464"/>
  <c r="H235" i="26464"/>
  <c r="I235" i="26464"/>
  <c r="J235" i="26464"/>
  <c r="K235" i="26464"/>
  <c r="L235" i="26464"/>
  <c r="M235" i="26464"/>
  <c r="N235" i="26464"/>
  <c r="O235" i="26464"/>
  <c r="P235" i="26464"/>
  <c r="Q235" i="26464"/>
  <c r="R235" i="26464"/>
  <c r="S235" i="26464"/>
  <c r="T235" i="26464"/>
  <c r="U235" i="26464"/>
  <c r="V235" i="26464"/>
  <c r="W235" i="26464"/>
  <c r="X235" i="26464"/>
  <c r="Y235" i="26464"/>
  <c r="Z235" i="26464"/>
  <c r="AA235" i="26464"/>
  <c r="AB235" i="26464"/>
  <c r="AC235" i="26464"/>
  <c r="AD235" i="26464"/>
  <c r="AE235" i="26464"/>
  <c r="AF235" i="26464"/>
  <c r="AG235" i="26464"/>
  <c r="AH235" i="26464"/>
  <c r="AI235" i="26464"/>
  <c r="AJ235" i="26464"/>
  <c r="AK235" i="26464"/>
  <c r="AL235" i="26464"/>
  <c r="AM235" i="26464"/>
  <c r="AN235" i="26464"/>
  <c r="AO235" i="26464"/>
  <c r="AP235" i="26464"/>
  <c r="AQ235" i="26464"/>
  <c r="AR235" i="26464"/>
  <c r="AS235" i="26464"/>
  <c r="AT235" i="26464"/>
  <c r="AU235" i="26464"/>
  <c r="AV235" i="26464"/>
  <c r="AW235" i="26464"/>
  <c r="AX235" i="26464"/>
  <c r="AY235" i="26464"/>
  <c r="AZ235" i="26464"/>
  <c r="BA235" i="26464"/>
  <c r="BB235" i="26464"/>
  <c r="BC235" i="26464"/>
  <c r="BD235" i="26464"/>
  <c r="BE235" i="26464"/>
  <c r="BF235" i="26464"/>
  <c r="BG235" i="26464"/>
  <c r="BH235" i="26464"/>
  <c r="BI235" i="26464"/>
  <c r="BJ235" i="26464"/>
  <c r="BK235" i="26464"/>
  <c r="BL235" i="26464"/>
  <c r="BM235" i="26464"/>
  <c r="BN235" i="26464"/>
  <c r="BO235" i="26464"/>
  <c r="BP235" i="26464"/>
  <c r="BQ235" i="26464"/>
  <c r="BR235" i="26464"/>
  <c r="BS235" i="26464"/>
  <c r="BT235" i="26464"/>
  <c r="BU235" i="26464"/>
  <c r="BV235" i="26464"/>
  <c r="BW235" i="26464"/>
  <c r="BX235" i="26464"/>
  <c r="BY235" i="26464"/>
  <c r="BZ235" i="26464"/>
  <c r="CA235" i="26464"/>
  <c r="CB235" i="26464"/>
  <c r="CC235" i="26464"/>
  <c r="CD235" i="26464"/>
  <c r="CE235" i="26464"/>
  <c r="CF235" i="26464"/>
  <c r="CG235" i="26464"/>
  <c r="CH235" i="26464"/>
  <c r="CI235" i="26464"/>
  <c r="CJ235" i="26464"/>
  <c r="CK235" i="26464"/>
  <c r="CL235" i="26464"/>
  <c r="CM235" i="26464"/>
  <c r="CN235" i="26464"/>
  <c r="CO235" i="26464"/>
  <c r="CP235" i="26464"/>
  <c r="CQ235" i="26464"/>
  <c r="CR235" i="26464"/>
  <c r="CS235" i="26464"/>
  <c r="CT235" i="26464"/>
  <c r="CU235" i="26464"/>
  <c r="CV235" i="26464"/>
  <c r="CW235" i="26464"/>
  <c r="CX235" i="26464"/>
  <c r="CY235" i="26464"/>
  <c r="CZ235" i="26464"/>
  <c r="DA235" i="26464"/>
  <c r="DB235" i="26464"/>
  <c r="DC235" i="26464"/>
  <c r="DD235" i="26464"/>
  <c r="DE235" i="26464"/>
  <c r="DF235" i="26464"/>
  <c r="DG235" i="26464"/>
  <c r="DH235" i="26464"/>
  <c r="DI235" i="26464"/>
  <c r="DJ235" i="26464"/>
  <c r="DK235" i="26464"/>
  <c r="DL235" i="26464"/>
  <c r="DO235" i="26464"/>
  <c r="DP235" i="26464"/>
  <c r="DQ235" i="26464"/>
  <c r="DR235" i="26464"/>
  <c r="DS235" i="26464"/>
  <c r="DT235" i="26464"/>
  <c r="DU235" i="26464"/>
  <c r="DV235" i="26464"/>
  <c r="DW235" i="26464"/>
  <c r="DX235" i="26464"/>
  <c r="DY235" i="26464"/>
  <c r="DZ235" i="26464"/>
  <c r="EA235" i="26464"/>
  <c r="EB235" i="26464"/>
  <c r="EC235" i="26464"/>
  <c r="ED235" i="26464"/>
  <c r="EE235" i="26464"/>
  <c r="EJ235" i="26464"/>
  <c r="EK235" i="26464"/>
  <c r="EL235" i="26464"/>
  <c r="EM235" i="26464"/>
  <c r="EN235" i="26464"/>
  <c r="EO235" i="26464"/>
  <c r="EP235" i="26464"/>
  <c r="EQ235" i="26464"/>
  <c r="ER235" i="26464"/>
  <c r="ES235" i="26464"/>
  <c r="ET235" i="26464"/>
  <c r="EU235" i="26464"/>
  <c r="EV235" i="26464"/>
  <c r="EW235" i="26464"/>
  <c r="EX235" i="26464"/>
  <c r="EY235" i="26464"/>
  <c r="EZ235" i="26464"/>
  <c r="A236" i="26464"/>
  <c r="B236" i="26464"/>
  <c r="C236" i="26464"/>
  <c r="E236" i="26464"/>
  <c r="F236" i="26464"/>
  <c r="G236" i="26464"/>
  <c r="H236" i="26464"/>
  <c r="I236" i="26464"/>
  <c r="J236" i="26464"/>
  <c r="K236" i="26464"/>
  <c r="L236" i="26464"/>
  <c r="M236" i="26464"/>
  <c r="N236" i="26464"/>
  <c r="O236" i="26464"/>
  <c r="P236" i="26464"/>
  <c r="Q236" i="26464"/>
  <c r="R236" i="26464"/>
  <c r="S236" i="26464"/>
  <c r="T236" i="26464"/>
  <c r="U236" i="26464"/>
  <c r="V236" i="26464"/>
  <c r="W236" i="26464"/>
  <c r="X236" i="26464"/>
  <c r="Y236" i="26464"/>
  <c r="Z236" i="26464"/>
  <c r="AA236" i="26464"/>
  <c r="AB236" i="26464"/>
  <c r="AC236" i="26464"/>
  <c r="AD236" i="26464"/>
  <c r="AE236" i="26464"/>
  <c r="AF236" i="26464"/>
  <c r="AG236" i="26464"/>
  <c r="AH236" i="26464"/>
  <c r="AI236" i="26464"/>
  <c r="AJ236" i="26464"/>
  <c r="AK236" i="26464"/>
  <c r="AL236" i="26464"/>
  <c r="AM236" i="26464"/>
  <c r="AN236" i="26464"/>
  <c r="AO236" i="26464"/>
  <c r="AP236" i="26464"/>
  <c r="AQ236" i="26464"/>
  <c r="AR236" i="26464"/>
  <c r="AS236" i="26464"/>
  <c r="AT236" i="26464"/>
  <c r="AU236" i="26464"/>
  <c r="AV236" i="26464"/>
  <c r="AW236" i="26464"/>
  <c r="AX236" i="26464"/>
  <c r="AY236" i="26464"/>
  <c r="AZ236" i="26464"/>
  <c r="BA236" i="26464"/>
  <c r="BB236" i="26464"/>
  <c r="BC236" i="26464"/>
  <c r="BD236" i="26464"/>
  <c r="BE236" i="26464"/>
  <c r="BF236" i="26464"/>
  <c r="BG236" i="26464"/>
  <c r="BH236" i="26464"/>
  <c r="BI236" i="26464"/>
  <c r="BJ236" i="26464"/>
  <c r="BK236" i="26464"/>
  <c r="BL236" i="26464"/>
  <c r="BM236" i="26464"/>
  <c r="BN236" i="26464"/>
  <c r="BO236" i="26464"/>
  <c r="BP236" i="26464"/>
  <c r="BQ236" i="26464"/>
  <c r="BR236" i="26464"/>
  <c r="BS236" i="26464"/>
  <c r="BT236" i="26464"/>
  <c r="BU236" i="26464"/>
  <c r="BV236" i="26464"/>
  <c r="BW236" i="26464"/>
  <c r="BX236" i="26464"/>
  <c r="BY236" i="26464"/>
  <c r="BZ236" i="26464"/>
  <c r="CA236" i="26464"/>
  <c r="CB236" i="26464"/>
  <c r="CC236" i="26464"/>
  <c r="CD236" i="26464"/>
  <c r="CE236" i="26464"/>
  <c r="CF236" i="26464"/>
  <c r="CG236" i="26464"/>
  <c r="CH236" i="26464"/>
  <c r="CI236" i="26464"/>
  <c r="CJ236" i="26464"/>
  <c r="CK236" i="26464"/>
  <c r="CL236" i="26464"/>
  <c r="CM236" i="26464"/>
  <c r="CN236" i="26464"/>
  <c r="CO236" i="26464"/>
  <c r="CP236" i="26464"/>
  <c r="CQ236" i="26464"/>
  <c r="CR236" i="26464"/>
  <c r="CS236" i="26464"/>
  <c r="CT236" i="26464"/>
  <c r="CU236" i="26464"/>
  <c r="CV236" i="26464"/>
  <c r="CW236" i="26464"/>
  <c r="CX236" i="26464"/>
  <c r="CY236" i="26464"/>
  <c r="CZ236" i="26464"/>
  <c r="DA236" i="26464"/>
  <c r="DB236" i="26464"/>
  <c r="DC236" i="26464"/>
  <c r="DD236" i="26464"/>
  <c r="DE236" i="26464"/>
  <c r="DF236" i="26464"/>
  <c r="DG236" i="26464"/>
  <c r="DH236" i="26464"/>
  <c r="DI236" i="26464"/>
  <c r="DJ236" i="26464"/>
  <c r="DK236" i="26464"/>
  <c r="DL236" i="26464"/>
  <c r="DO236" i="26464"/>
  <c r="DP236" i="26464"/>
  <c r="DQ236" i="26464"/>
  <c r="DR236" i="26464"/>
  <c r="DS236" i="26464"/>
  <c r="DT236" i="26464"/>
  <c r="DU236" i="26464"/>
  <c r="DV236" i="26464"/>
  <c r="DW236" i="26464"/>
  <c r="DX236" i="26464"/>
  <c r="DY236" i="26464"/>
  <c r="DZ236" i="26464"/>
  <c r="EA236" i="26464"/>
  <c r="EB236" i="26464"/>
  <c r="EC236" i="26464"/>
  <c r="ED236" i="26464"/>
  <c r="EE236" i="26464"/>
  <c r="EJ236" i="26464"/>
  <c r="EK236" i="26464"/>
  <c r="EL236" i="26464"/>
  <c r="EM236" i="26464"/>
  <c r="EN236" i="26464"/>
  <c r="EO236" i="26464"/>
  <c r="EP236" i="26464"/>
  <c r="EQ236" i="26464"/>
  <c r="ER236" i="26464"/>
  <c r="ES236" i="26464"/>
  <c r="ET236" i="26464"/>
  <c r="EU236" i="26464"/>
  <c r="EV236" i="26464"/>
  <c r="EW236" i="26464"/>
  <c r="EX236" i="26464"/>
  <c r="EY236" i="26464"/>
  <c r="EZ236" i="26464"/>
  <c r="A237" i="26464"/>
  <c r="B237" i="26464"/>
  <c r="C237" i="26464"/>
  <c r="E237" i="26464"/>
  <c r="F237" i="26464"/>
  <c r="G237" i="26464"/>
  <c r="H237" i="26464"/>
  <c r="I237" i="26464"/>
  <c r="J237" i="26464"/>
  <c r="K237" i="26464"/>
  <c r="L237" i="26464"/>
  <c r="M237" i="26464"/>
  <c r="N237" i="26464"/>
  <c r="O237" i="26464"/>
  <c r="P237" i="26464"/>
  <c r="Q237" i="26464"/>
  <c r="R237" i="26464"/>
  <c r="S237" i="26464"/>
  <c r="T237" i="26464"/>
  <c r="U237" i="26464"/>
  <c r="V237" i="26464"/>
  <c r="W237" i="26464"/>
  <c r="X237" i="26464"/>
  <c r="Y237" i="26464"/>
  <c r="Z237" i="26464"/>
  <c r="AA237" i="26464"/>
  <c r="AB237" i="26464"/>
  <c r="AC237" i="26464"/>
  <c r="AD237" i="26464"/>
  <c r="AE237" i="26464"/>
  <c r="AF237" i="26464"/>
  <c r="AG237" i="26464"/>
  <c r="AH237" i="26464"/>
  <c r="AI237" i="26464"/>
  <c r="AJ237" i="26464"/>
  <c r="AK237" i="26464"/>
  <c r="AL237" i="26464"/>
  <c r="AM237" i="26464"/>
  <c r="AN237" i="26464"/>
  <c r="AO237" i="26464"/>
  <c r="AP237" i="26464"/>
  <c r="AQ237" i="26464"/>
  <c r="AR237" i="26464"/>
  <c r="AS237" i="26464"/>
  <c r="AT237" i="26464"/>
  <c r="AU237" i="26464"/>
  <c r="AV237" i="26464"/>
  <c r="AW237" i="26464"/>
  <c r="AX237" i="26464"/>
  <c r="AY237" i="26464"/>
  <c r="AZ237" i="26464"/>
  <c r="BA237" i="26464"/>
  <c r="BB237" i="26464"/>
  <c r="BC237" i="26464"/>
  <c r="BD237" i="26464"/>
  <c r="BE237" i="26464"/>
  <c r="BF237" i="26464"/>
  <c r="BG237" i="26464"/>
  <c r="BH237" i="26464"/>
  <c r="BI237" i="26464"/>
  <c r="BJ237" i="26464"/>
  <c r="BK237" i="26464"/>
  <c r="BL237" i="26464"/>
  <c r="BM237" i="26464"/>
  <c r="BN237" i="26464"/>
  <c r="BO237" i="26464"/>
  <c r="BP237" i="26464"/>
  <c r="BQ237" i="26464"/>
  <c r="BR237" i="26464"/>
  <c r="BS237" i="26464"/>
  <c r="BT237" i="26464"/>
  <c r="BU237" i="26464"/>
  <c r="BV237" i="26464"/>
  <c r="BW237" i="26464"/>
  <c r="BX237" i="26464"/>
  <c r="BY237" i="26464"/>
  <c r="BZ237" i="26464"/>
  <c r="CA237" i="26464"/>
  <c r="CB237" i="26464"/>
  <c r="CC237" i="26464"/>
  <c r="CD237" i="26464"/>
  <c r="CE237" i="26464"/>
  <c r="CF237" i="26464"/>
  <c r="CG237" i="26464"/>
  <c r="CH237" i="26464"/>
  <c r="CI237" i="26464"/>
  <c r="CJ237" i="26464"/>
  <c r="CK237" i="26464"/>
  <c r="CL237" i="26464"/>
  <c r="CM237" i="26464"/>
  <c r="CN237" i="26464"/>
  <c r="CO237" i="26464"/>
  <c r="CP237" i="26464"/>
  <c r="CQ237" i="26464"/>
  <c r="CR237" i="26464"/>
  <c r="CS237" i="26464"/>
  <c r="CT237" i="26464"/>
  <c r="CU237" i="26464"/>
  <c r="CV237" i="26464"/>
  <c r="CW237" i="26464"/>
  <c r="CX237" i="26464"/>
  <c r="CY237" i="26464"/>
  <c r="CZ237" i="26464"/>
  <c r="DA237" i="26464"/>
  <c r="DB237" i="26464"/>
  <c r="DC237" i="26464"/>
  <c r="DD237" i="26464"/>
  <c r="DE237" i="26464"/>
  <c r="DF237" i="26464"/>
  <c r="DG237" i="26464"/>
  <c r="DH237" i="26464"/>
  <c r="DI237" i="26464"/>
  <c r="DJ237" i="26464"/>
  <c r="DK237" i="26464"/>
  <c r="DL237" i="26464"/>
  <c r="DO237" i="26464"/>
  <c r="DP237" i="26464"/>
  <c r="DQ237" i="26464"/>
  <c r="DR237" i="26464"/>
  <c r="DS237" i="26464"/>
  <c r="DT237" i="26464"/>
  <c r="DU237" i="26464"/>
  <c r="DV237" i="26464"/>
  <c r="DW237" i="26464"/>
  <c r="DX237" i="26464"/>
  <c r="DY237" i="26464"/>
  <c r="DZ237" i="26464"/>
  <c r="EA237" i="26464"/>
  <c r="EB237" i="26464"/>
  <c r="EC237" i="26464"/>
  <c r="ED237" i="26464"/>
  <c r="EE237" i="26464"/>
  <c r="EJ237" i="26464"/>
  <c r="EK237" i="26464"/>
  <c r="EL237" i="26464"/>
  <c r="EM237" i="26464"/>
  <c r="EN237" i="26464"/>
  <c r="EO237" i="26464"/>
  <c r="EP237" i="26464"/>
  <c r="EQ237" i="26464"/>
  <c r="ER237" i="26464"/>
  <c r="ES237" i="26464"/>
  <c r="ET237" i="26464"/>
  <c r="EU237" i="26464"/>
  <c r="EV237" i="26464"/>
  <c r="EW237" i="26464"/>
  <c r="EX237" i="26464"/>
  <c r="EY237" i="26464"/>
  <c r="EZ237" i="26464"/>
  <c r="A238" i="26464"/>
  <c r="B238" i="26464"/>
  <c r="C238" i="26464"/>
  <c r="E238" i="26464"/>
  <c r="F238" i="26464"/>
  <c r="G238" i="26464"/>
  <c r="H238" i="26464"/>
  <c r="I238" i="26464"/>
  <c r="J238" i="26464"/>
  <c r="K238" i="26464"/>
  <c r="L238" i="26464"/>
  <c r="M238" i="26464"/>
  <c r="N238" i="26464"/>
  <c r="O238" i="26464"/>
  <c r="P238" i="26464"/>
  <c r="Q238" i="26464"/>
  <c r="R238" i="26464"/>
  <c r="S238" i="26464"/>
  <c r="T238" i="26464"/>
  <c r="U238" i="26464"/>
  <c r="V238" i="26464"/>
  <c r="W238" i="26464"/>
  <c r="X238" i="26464"/>
  <c r="Y238" i="26464"/>
  <c r="Z238" i="26464"/>
  <c r="AA238" i="26464"/>
  <c r="AB238" i="26464"/>
  <c r="AC238" i="26464"/>
  <c r="AD238" i="26464"/>
  <c r="AE238" i="26464"/>
  <c r="AF238" i="26464"/>
  <c r="AG238" i="26464"/>
  <c r="AH238" i="26464"/>
  <c r="AI238" i="26464"/>
  <c r="AJ238" i="26464"/>
  <c r="AK238" i="26464"/>
  <c r="AL238" i="26464"/>
  <c r="AM238" i="26464"/>
  <c r="AN238" i="26464"/>
  <c r="AO238" i="26464"/>
  <c r="AP238" i="26464"/>
  <c r="AQ238" i="26464"/>
  <c r="AR238" i="26464"/>
  <c r="AS238" i="26464"/>
  <c r="AT238" i="26464"/>
  <c r="AU238" i="26464"/>
  <c r="AV238" i="26464"/>
  <c r="AW238" i="26464"/>
  <c r="AX238" i="26464"/>
  <c r="AY238" i="26464"/>
  <c r="AZ238" i="26464"/>
  <c r="BA238" i="26464"/>
  <c r="BB238" i="26464"/>
  <c r="BC238" i="26464"/>
  <c r="BD238" i="26464"/>
  <c r="BE238" i="26464"/>
  <c r="BF238" i="26464"/>
  <c r="BG238" i="26464"/>
  <c r="BH238" i="26464"/>
  <c r="BI238" i="26464"/>
  <c r="BJ238" i="26464"/>
  <c r="BK238" i="26464"/>
  <c r="BL238" i="26464"/>
  <c r="BM238" i="26464"/>
  <c r="BN238" i="26464"/>
  <c r="BO238" i="26464"/>
  <c r="BP238" i="26464"/>
  <c r="BQ238" i="26464"/>
  <c r="BR238" i="26464"/>
  <c r="BS238" i="26464"/>
  <c r="BT238" i="26464"/>
  <c r="BU238" i="26464"/>
  <c r="BV238" i="26464"/>
  <c r="BW238" i="26464"/>
  <c r="BX238" i="26464"/>
  <c r="BY238" i="26464"/>
  <c r="BZ238" i="26464"/>
  <c r="CA238" i="26464"/>
  <c r="CB238" i="26464"/>
  <c r="CC238" i="26464"/>
  <c r="CD238" i="26464"/>
  <c r="CE238" i="26464"/>
  <c r="CF238" i="26464"/>
  <c r="CG238" i="26464"/>
  <c r="CH238" i="26464"/>
  <c r="CI238" i="26464"/>
  <c r="CJ238" i="26464"/>
  <c r="CK238" i="26464"/>
  <c r="CL238" i="26464"/>
  <c r="CM238" i="26464"/>
  <c r="CN238" i="26464"/>
  <c r="CO238" i="26464"/>
  <c r="CP238" i="26464"/>
  <c r="CQ238" i="26464"/>
  <c r="CR238" i="26464"/>
  <c r="CS238" i="26464"/>
  <c r="CT238" i="26464"/>
  <c r="CU238" i="26464"/>
  <c r="CV238" i="26464"/>
  <c r="CW238" i="26464"/>
  <c r="CX238" i="26464"/>
  <c r="CY238" i="26464"/>
  <c r="CZ238" i="26464"/>
  <c r="DA238" i="26464"/>
  <c r="DB238" i="26464"/>
  <c r="DC238" i="26464"/>
  <c r="DD238" i="26464"/>
  <c r="DE238" i="26464"/>
  <c r="DF238" i="26464"/>
  <c r="DG238" i="26464"/>
  <c r="DH238" i="26464"/>
  <c r="DI238" i="26464"/>
  <c r="DJ238" i="26464"/>
  <c r="DK238" i="26464"/>
  <c r="DL238" i="26464"/>
  <c r="DO238" i="26464"/>
  <c r="DP238" i="26464"/>
  <c r="DQ238" i="26464"/>
  <c r="DR238" i="26464"/>
  <c r="DS238" i="26464"/>
  <c r="DT238" i="26464"/>
  <c r="DU238" i="26464"/>
  <c r="DV238" i="26464"/>
  <c r="DW238" i="26464"/>
  <c r="DX238" i="26464"/>
  <c r="DY238" i="26464"/>
  <c r="DZ238" i="26464"/>
  <c r="EA238" i="26464"/>
  <c r="EB238" i="26464"/>
  <c r="EC238" i="26464"/>
  <c r="ED238" i="26464"/>
  <c r="EE238" i="26464"/>
  <c r="EJ238" i="26464"/>
  <c r="EK238" i="26464"/>
  <c r="EL238" i="26464"/>
  <c r="EM238" i="26464"/>
  <c r="EN238" i="26464"/>
  <c r="EO238" i="26464"/>
  <c r="EP238" i="26464"/>
  <c r="EQ238" i="26464"/>
  <c r="ER238" i="26464"/>
  <c r="ES238" i="26464"/>
  <c r="ET238" i="26464"/>
  <c r="EU238" i="26464"/>
  <c r="EV238" i="26464"/>
  <c r="EW238" i="26464"/>
  <c r="EX238" i="26464"/>
  <c r="EY238" i="26464"/>
  <c r="EZ238" i="26464"/>
  <c r="A239" i="26464"/>
  <c r="B239" i="26464"/>
  <c r="C239" i="26464"/>
  <c r="E239" i="26464"/>
  <c r="F239" i="26464"/>
  <c r="G239" i="26464"/>
  <c r="H239" i="26464"/>
  <c r="I239" i="26464"/>
  <c r="J239" i="26464"/>
  <c r="K239" i="26464"/>
  <c r="L239" i="26464"/>
  <c r="M239" i="26464"/>
  <c r="N239" i="26464"/>
  <c r="O239" i="26464"/>
  <c r="P239" i="26464"/>
  <c r="Q239" i="26464"/>
  <c r="R239" i="26464"/>
  <c r="S239" i="26464"/>
  <c r="T239" i="26464"/>
  <c r="U239" i="26464"/>
  <c r="V239" i="26464"/>
  <c r="W239" i="26464"/>
  <c r="X239" i="26464"/>
  <c r="Y239" i="26464"/>
  <c r="Z239" i="26464"/>
  <c r="AA239" i="26464"/>
  <c r="AB239" i="26464"/>
  <c r="AC239" i="26464"/>
  <c r="AD239" i="26464"/>
  <c r="AE239" i="26464"/>
  <c r="AF239" i="26464"/>
  <c r="AG239" i="26464"/>
  <c r="AH239" i="26464"/>
  <c r="AI239" i="26464"/>
  <c r="AJ239" i="26464"/>
  <c r="AK239" i="26464"/>
  <c r="AL239" i="26464"/>
  <c r="AM239" i="26464"/>
  <c r="AN239" i="26464"/>
  <c r="AO239" i="26464"/>
  <c r="AP239" i="26464"/>
  <c r="AQ239" i="26464"/>
  <c r="AR239" i="26464"/>
  <c r="AS239" i="26464"/>
  <c r="AT239" i="26464"/>
  <c r="AU239" i="26464"/>
  <c r="AV239" i="26464"/>
  <c r="AW239" i="26464"/>
  <c r="AX239" i="26464"/>
  <c r="AY239" i="26464"/>
  <c r="AZ239" i="26464"/>
  <c r="BA239" i="26464"/>
  <c r="BB239" i="26464"/>
  <c r="BC239" i="26464"/>
  <c r="BD239" i="26464"/>
  <c r="BE239" i="26464"/>
  <c r="BF239" i="26464"/>
  <c r="BG239" i="26464"/>
  <c r="BH239" i="26464"/>
  <c r="BI239" i="26464"/>
  <c r="BJ239" i="26464"/>
  <c r="BK239" i="26464"/>
  <c r="BL239" i="26464"/>
  <c r="BM239" i="26464"/>
  <c r="BN239" i="26464"/>
  <c r="BO239" i="26464"/>
  <c r="BP239" i="26464"/>
  <c r="BQ239" i="26464"/>
  <c r="BR239" i="26464"/>
  <c r="BS239" i="26464"/>
  <c r="BT239" i="26464"/>
  <c r="BU239" i="26464"/>
  <c r="BV239" i="26464"/>
  <c r="BW239" i="26464"/>
  <c r="BX239" i="26464"/>
  <c r="BY239" i="26464"/>
  <c r="BZ239" i="26464"/>
  <c r="CA239" i="26464"/>
  <c r="CB239" i="26464"/>
  <c r="CC239" i="26464"/>
  <c r="CD239" i="26464"/>
  <c r="CE239" i="26464"/>
  <c r="CF239" i="26464"/>
  <c r="CG239" i="26464"/>
  <c r="CH239" i="26464"/>
  <c r="CI239" i="26464"/>
  <c r="CJ239" i="26464"/>
  <c r="CK239" i="26464"/>
  <c r="CL239" i="26464"/>
  <c r="CM239" i="26464"/>
  <c r="CN239" i="26464"/>
  <c r="CO239" i="26464"/>
  <c r="CP239" i="26464"/>
  <c r="CQ239" i="26464"/>
  <c r="CR239" i="26464"/>
  <c r="CS239" i="26464"/>
  <c r="CT239" i="26464"/>
  <c r="CU239" i="26464"/>
  <c r="CV239" i="26464"/>
  <c r="CW239" i="26464"/>
  <c r="CX239" i="26464"/>
  <c r="CY239" i="26464"/>
  <c r="CZ239" i="26464"/>
  <c r="DA239" i="26464"/>
  <c r="DB239" i="26464"/>
  <c r="DC239" i="26464"/>
  <c r="DD239" i="26464"/>
  <c r="DE239" i="26464"/>
  <c r="DF239" i="26464"/>
  <c r="DG239" i="26464"/>
  <c r="DH239" i="26464"/>
  <c r="DI239" i="26464"/>
  <c r="DJ239" i="26464"/>
  <c r="DK239" i="26464"/>
  <c r="DL239" i="26464"/>
  <c r="DO239" i="26464"/>
  <c r="DP239" i="26464"/>
  <c r="DQ239" i="26464"/>
  <c r="DR239" i="26464"/>
  <c r="DS239" i="26464"/>
  <c r="DT239" i="26464"/>
  <c r="DU239" i="26464"/>
  <c r="DV239" i="26464"/>
  <c r="DW239" i="26464"/>
  <c r="DX239" i="26464"/>
  <c r="DY239" i="26464"/>
  <c r="DZ239" i="26464"/>
  <c r="EA239" i="26464"/>
  <c r="EB239" i="26464"/>
  <c r="EC239" i="26464"/>
  <c r="ED239" i="26464"/>
  <c r="EE239" i="26464"/>
  <c r="EJ239" i="26464"/>
  <c r="EK239" i="26464"/>
  <c r="EL239" i="26464"/>
  <c r="EM239" i="26464"/>
  <c r="EN239" i="26464"/>
  <c r="EO239" i="26464"/>
  <c r="EP239" i="26464"/>
  <c r="EQ239" i="26464"/>
  <c r="ER239" i="26464"/>
  <c r="ES239" i="26464"/>
  <c r="ET239" i="26464"/>
  <c r="EU239" i="26464"/>
  <c r="EV239" i="26464"/>
  <c r="EW239" i="26464"/>
  <c r="EX239" i="26464"/>
  <c r="EY239" i="26464"/>
  <c r="EZ239" i="26464"/>
  <c r="A240" i="26464"/>
  <c r="B240" i="26464"/>
  <c r="C240" i="26464"/>
  <c r="E240" i="26464"/>
  <c r="F240" i="26464"/>
  <c r="G240" i="26464"/>
  <c r="H240" i="26464"/>
  <c r="I240" i="26464"/>
  <c r="J240" i="26464"/>
  <c r="K240" i="26464"/>
  <c r="L240" i="26464"/>
  <c r="M240" i="26464"/>
  <c r="N240" i="26464"/>
  <c r="O240" i="26464"/>
  <c r="P240" i="26464"/>
  <c r="Q240" i="26464"/>
  <c r="R240" i="26464"/>
  <c r="S240" i="26464"/>
  <c r="T240" i="26464"/>
  <c r="U240" i="26464"/>
  <c r="V240" i="26464"/>
  <c r="W240" i="26464"/>
  <c r="X240" i="26464"/>
  <c r="Y240" i="26464"/>
  <c r="Z240" i="26464"/>
  <c r="AA240" i="26464"/>
  <c r="AB240" i="26464"/>
  <c r="AC240" i="26464"/>
  <c r="AD240" i="26464"/>
  <c r="AE240" i="26464"/>
  <c r="AF240" i="26464"/>
  <c r="AG240" i="26464"/>
  <c r="AH240" i="26464"/>
  <c r="AI240" i="26464"/>
  <c r="AJ240" i="26464"/>
  <c r="AK240" i="26464"/>
  <c r="AL240" i="26464"/>
  <c r="AM240" i="26464"/>
  <c r="AN240" i="26464"/>
  <c r="AO240" i="26464"/>
  <c r="AP240" i="26464"/>
  <c r="AQ240" i="26464"/>
  <c r="AR240" i="26464"/>
  <c r="AS240" i="26464"/>
  <c r="AT240" i="26464"/>
  <c r="AU240" i="26464"/>
  <c r="AV240" i="26464"/>
  <c r="AW240" i="26464"/>
  <c r="AX240" i="26464"/>
  <c r="AY240" i="26464"/>
  <c r="AZ240" i="26464"/>
  <c r="BA240" i="26464"/>
  <c r="BB240" i="26464"/>
  <c r="BC240" i="26464"/>
  <c r="BD240" i="26464"/>
  <c r="BE240" i="26464"/>
  <c r="BF240" i="26464"/>
  <c r="BG240" i="26464"/>
  <c r="BH240" i="26464"/>
  <c r="BI240" i="26464"/>
  <c r="BJ240" i="26464"/>
  <c r="BK240" i="26464"/>
  <c r="BL240" i="26464"/>
  <c r="BM240" i="26464"/>
  <c r="BN240" i="26464"/>
  <c r="BO240" i="26464"/>
  <c r="BP240" i="26464"/>
  <c r="BQ240" i="26464"/>
  <c r="BR240" i="26464"/>
  <c r="BS240" i="26464"/>
  <c r="BT240" i="26464"/>
  <c r="BU240" i="26464"/>
  <c r="BV240" i="26464"/>
  <c r="BW240" i="26464"/>
  <c r="BX240" i="26464"/>
  <c r="BY240" i="26464"/>
  <c r="BZ240" i="26464"/>
  <c r="CA240" i="26464"/>
  <c r="CB240" i="26464"/>
  <c r="CC240" i="26464"/>
  <c r="CD240" i="26464"/>
  <c r="CE240" i="26464"/>
  <c r="CF240" i="26464"/>
  <c r="CG240" i="26464"/>
  <c r="CH240" i="26464"/>
  <c r="CI240" i="26464"/>
  <c r="CJ240" i="26464"/>
  <c r="CK240" i="26464"/>
  <c r="CL240" i="26464"/>
  <c r="CM240" i="26464"/>
  <c r="CN240" i="26464"/>
  <c r="CO240" i="26464"/>
  <c r="CP240" i="26464"/>
  <c r="CQ240" i="26464"/>
  <c r="CR240" i="26464"/>
  <c r="CS240" i="26464"/>
  <c r="CT240" i="26464"/>
  <c r="CU240" i="26464"/>
  <c r="CV240" i="26464"/>
  <c r="CW240" i="26464"/>
  <c r="CX240" i="26464"/>
  <c r="CY240" i="26464"/>
  <c r="CZ240" i="26464"/>
  <c r="DA240" i="26464"/>
  <c r="DB240" i="26464"/>
  <c r="DC240" i="26464"/>
  <c r="DD240" i="26464"/>
  <c r="DE240" i="26464"/>
  <c r="DF240" i="26464"/>
  <c r="DG240" i="26464"/>
  <c r="DH240" i="26464"/>
  <c r="DI240" i="26464"/>
  <c r="DJ240" i="26464"/>
  <c r="DK240" i="26464"/>
  <c r="DL240" i="26464"/>
  <c r="DO240" i="26464"/>
  <c r="DP240" i="26464"/>
  <c r="DQ240" i="26464"/>
  <c r="DR240" i="26464"/>
  <c r="DS240" i="26464"/>
  <c r="DT240" i="26464"/>
  <c r="DU240" i="26464"/>
  <c r="DV240" i="26464"/>
  <c r="DW240" i="26464"/>
  <c r="DX240" i="26464"/>
  <c r="DY240" i="26464"/>
  <c r="DZ240" i="26464"/>
  <c r="EA240" i="26464"/>
  <c r="EB240" i="26464"/>
  <c r="EC240" i="26464"/>
  <c r="ED240" i="26464"/>
  <c r="EE240" i="26464"/>
  <c r="EJ240" i="26464"/>
  <c r="EK240" i="26464"/>
  <c r="EL240" i="26464"/>
  <c r="EM240" i="26464"/>
  <c r="EN240" i="26464"/>
  <c r="EO240" i="26464"/>
  <c r="EP240" i="26464"/>
  <c r="EQ240" i="26464"/>
  <c r="ER240" i="26464"/>
  <c r="ES240" i="26464"/>
  <c r="ET240" i="26464"/>
  <c r="EU240" i="26464"/>
  <c r="EV240" i="26464"/>
  <c r="EW240" i="26464"/>
  <c r="EX240" i="26464"/>
  <c r="EY240" i="26464"/>
  <c r="EZ240" i="26464"/>
  <c r="A241" i="26464"/>
  <c r="B241" i="26464"/>
  <c r="C241" i="26464"/>
  <c r="E241" i="26464"/>
  <c r="F241" i="26464"/>
  <c r="G241" i="26464"/>
  <c r="H241" i="26464"/>
  <c r="I241" i="26464"/>
  <c r="J241" i="26464"/>
  <c r="K241" i="26464"/>
  <c r="L241" i="26464"/>
  <c r="M241" i="26464"/>
  <c r="N241" i="26464"/>
  <c r="O241" i="26464"/>
  <c r="P241" i="26464"/>
  <c r="Q241" i="26464"/>
  <c r="R241" i="26464"/>
  <c r="S241" i="26464"/>
  <c r="T241" i="26464"/>
  <c r="U241" i="26464"/>
  <c r="V241" i="26464"/>
  <c r="W241" i="26464"/>
  <c r="X241" i="26464"/>
  <c r="Y241" i="26464"/>
  <c r="Z241" i="26464"/>
  <c r="AA241" i="26464"/>
  <c r="AB241" i="26464"/>
  <c r="AC241" i="26464"/>
  <c r="AD241" i="26464"/>
  <c r="AE241" i="26464"/>
  <c r="AF241" i="26464"/>
  <c r="AG241" i="26464"/>
  <c r="AH241" i="26464"/>
  <c r="AI241" i="26464"/>
  <c r="AJ241" i="26464"/>
  <c r="AK241" i="26464"/>
  <c r="AL241" i="26464"/>
  <c r="AM241" i="26464"/>
  <c r="AN241" i="26464"/>
  <c r="AO241" i="26464"/>
  <c r="AP241" i="26464"/>
  <c r="AQ241" i="26464"/>
  <c r="AR241" i="26464"/>
  <c r="AS241" i="26464"/>
  <c r="AT241" i="26464"/>
  <c r="AU241" i="26464"/>
  <c r="AV241" i="26464"/>
  <c r="AW241" i="26464"/>
  <c r="AX241" i="26464"/>
  <c r="AY241" i="26464"/>
  <c r="AZ241" i="26464"/>
  <c r="BA241" i="26464"/>
  <c r="BB241" i="26464"/>
  <c r="BC241" i="26464"/>
  <c r="BD241" i="26464"/>
  <c r="BE241" i="26464"/>
  <c r="BF241" i="26464"/>
  <c r="BG241" i="26464"/>
  <c r="BH241" i="26464"/>
  <c r="BI241" i="26464"/>
  <c r="BJ241" i="26464"/>
  <c r="BK241" i="26464"/>
  <c r="BL241" i="26464"/>
  <c r="BM241" i="26464"/>
  <c r="BN241" i="26464"/>
  <c r="BO241" i="26464"/>
  <c r="BP241" i="26464"/>
  <c r="BQ241" i="26464"/>
  <c r="BR241" i="26464"/>
  <c r="BS241" i="26464"/>
  <c r="BT241" i="26464"/>
  <c r="BU241" i="26464"/>
  <c r="BV241" i="26464"/>
  <c r="BW241" i="26464"/>
  <c r="BX241" i="26464"/>
  <c r="BY241" i="26464"/>
  <c r="BZ241" i="26464"/>
  <c r="CA241" i="26464"/>
  <c r="CB241" i="26464"/>
  <c r="CC241" i="26464"/>
  <c r="CD241" i="26464"/>
  <c r="CE241" i="26464"/>
  <c r="CF241" i="26464"/>
  <c r="CG241" i="26464"/>
  <c r="CH241" i="26464"/>
  <c r="CI241" i="26464"/>
  <c r="CJ241" i="26464"/>
  <c r="CK241" i="26464"/>
  <c r="CL241" i="26464"/>
  <c r="CM241" i="26464"/>
  <c r="CN241" i="26464"/>
  <c r="CO241" i="26464"/>
  <c r="CP241" i="26464"/>
  <c r="CQ241" i="26464"/>
  <c r="CR241" i="26464"/>
  <c r="CS241" i="26464"/>
  <c r="CT241" i="26464"/>
  <c r="CU241" i="26464"/>
  <c r="CV241" i="26464"/>
  <c r="CW241" i="26464"/>
  <c r="CX241" i="26464"/>
  <c r="CY241" i="26464"/>
  <c r="CZ241" i="26464"/>
  <c r="DA241" i="26464"/>
  <c r="DB241" i="26464"/>
  <c r="DC241" i="26464"/>
  <c r="DD241" i="26464"/>
  <c r="DE241" i="26464"/>
  <c r="DF241" i="26464"/>
  <c r="DG241" i="26464"/>
  <c r="DH241" i="26464"/>
  <c r="DI241" i="26464"/>
  <c r="DJ241" i="26464"/>
  <c r="DK241" i="26464"/>
  <c r="DL241" i="26464"/>
  <c r="DO241" i="26464"/>
  <c r="DP241" i="26464"/>
  <c r="DQ241" i="26464"/>
  <c r="DR241" i="26464"/>
  <c r="DS241" i="26464"/>
  <c r="DT241" i="26464"/>
  <c r="DU241" i="26464"/>
  <c r="DV241" i="26464"/>
  <c r="DW241" i="26464"/>
  <c r="DX241" i="26464"/>
  <c r="DY241" i="26464"/>
  <c r="DZ241" i="26464"/>
  <c r="EA241" i="26464"/>
  <c r="EB241" i="26464"/>
  <c r="EC241" i="26464"/>
  <c r="ED241" i="26464"/>
  <c r="EE241" i="26464"/>
  <c r="EJ241" i="26464"/>
  <c r="EK241" i="26464"/>
  <c r="EL241" i="26464"/>
  <c r="EM241" i="26464"/>
  <c r="EN241" i="26464"/>
  <c r="EO241" i="26464"/>
  <c r="EP241" i="26464"/>
  <c r="EQ241" i="26464"/>
  <c r="ER241" i="26464"/>
  <c r="ES241" i="26464"/>
  <c r="ET241" i="26464"/>
  <c r="EU241" i="26464"/>
  <c r="EV241" i="26464"/>
  <c r="EW241" i="26464"/>
  <c r="EX241" i="26464"/>
  <c r="EY241" i="26464"/>
  <c r="EZ241" i="26464"/>
  <c r="A242" i="26464"/>
  <c r="B242" i="26464"/>
  <c r="C242" i="26464"/>
  <c r="E242" i="26464"/>
  <c r="F242" i="26464"/>
  <c r="G242" i="26464"/>
  <c r="H242" i="26464"/>
  <c r="I242" i="26464"/>
  <c r="J242" i="26464"/>
  <c r="K242" i="26464"/>
  <c r="L242" i="26464"/>
  <c r="M242" i="26464"/>
  <c r="N242" i="26464"/>
  <c r="O242" i="26464"/>
  <c r="P242" i="26464"/>
  <c r="Q242" i="26464"/>
  <c r="R242" i="26464"/>
  <c r="S242" i="26464"/>
  <c r="T242" i="26464"/>
  <c r="U242" i="26464"/>
  <c r="V242" i="26464"/>
  <c r="W242" i="26464"/>
  <c r="X242" i="26464"/>
  <c r="Y242" i="26464"/>
  <c r="Z242" i="26464"/>
  <c r="AA242" i="26464"/>
  <c r="AB242" i="26464"/>
  <c r="AC242" i="26464"/>
  <c r="AD242" i="26464"/>
  <c r="AE242" i="26464"/>
  <c r="AF242" i="26464"/>
  <c r="AG242" i="26464"/>
  <c r="AH242" i="26464"/>
  <c r="AI242" i="26464"/>
  <c r="AJ242" i="26464"/>
  <c r="AK242" i="26464"/>
  <c r="AL242" i="26464"/>
  <c r="AM242" i="26464"/>
  <c r="AN242" i="26464"/>
  <c r="AO242" i="26464"/>
  <c r="AP242" i="26464"/>
  <c r="AQ242" i="26464"/>
  <c r="AR242" i="26464"/>
  <c r="AS242" i="26464"/>
  <c r="AT242" i="26464"/>
  <c r="AU242" i="26464"/>
  <c r="AV242" i="26464"/>
  <c r="AW242" i="26464"/>
  <c r="AX242" i="26464"/>
  <c r="AY242" i="26464"/>
  <c r="AZ242" i="26464"/>
  <c r="BA242" i="26464"/>
  <c r="BB242" i="26464"/>
  <c r="BC242" i="26464"/>
  <c r="BD242" i="26464"/>
  <c r="BE242" i="26464"/>
  <c r="BF242" i="26464"/>
  <c r="BG242" i="26464"/>
  <c r="BH242" i="26464"/>
  <c r="BI242" i="26464"/>
  <c r="BJ242" i="26464"/>
  <c r="BK242" i="26464"/>
  <c r="BL242" i="26464"/>
  <c r="BM242" i="26464"/>
  <c r="BN242" i="26464"/>
  <c r="BO242" i="26464"/>
  <c r="BP242" i="26464"/>
  <c r="BQ242" i="26464"/>
  <c r="BR242" i="26464"/>
  <c r="BS242" i="26464"/>
  <c r="BT242" i="26464"/>
  <c r="BU242" i="26464"/>
  <c r="BV242" i="26464"/>
  <c r="BW242" i="26464"/>
  <c r="BX242" i="26464"/>
  <c r="BY242" i="26464"/>
  <c r="BZ242" i="26464"/>
  <c r="CA242" i="26464"/>
  <c r="CB242" i="26464"/>
  <c r="CC242" i="26464"/>
  <c r="CD242" i="26464"/>
  <c r="CE242" i="26464"/>
  <c r="CF242" i="26464"/>
  <c r="CG242" i="26464"/>
  <c r="CH242" i="26464"/>
  <c r="CI242" i="26464"/>
  <c r="CJ242" i="26464"/>
  <c r="CK242" i="26464"/>
  <c r="CL242" i="26464"/>
  <c r="CM242" i="26464"/>
  <c r="CN242" i="26464"/>
  <c r="CO242" i="26464"/>
  <c r="CP242" i="26464"/>
  <c r="CQ242" i="26464"/>
  <c r="CR242" i="26464"/>
  <c r="CS242" i="26464"/>
  <c r="CT242" i="26464"/>
  <c r="CU242" i="26464"/>
  <c r="CV242" i="26464"/>
  <c r="CW242" i="26464"/>
  <c r="CX242" i="26464"/>
  <c r="CY242" i="26464"/>
  <c r="CZ242" i="26464"/>
  <c r="DA242" i="26464"/>
  <c r="DB242" i="26464"/>
  <c r="DC242" i="26464"/>
  <c r="DD242" i="26464"/>
  <c r="DE242" i="26464"/>
  <c r="DF242" i="26464"/>
  <c r="DG242" i="26464"/>
  <c r="DH242" i="26464"/>
  <c r="DI242" i="26464"/>
  <c r="DJ242" i="26464"/>
  <c r="DK242" i="26464"/>
  <c r="DL242" i="26464"/>
  <c r="DO242" i="26464"/>
  <c r="DP242" i="26464"/>
  <c r="DQ242" i="26464"/>
  <c r="DR242" i="26464"/>
  <c r="DS242" i="26464"/>
  <c r="DT242" i="26464"/>
  <c r="DU242" i="26464"/>
  <c r="DV242" i="26464"/>
  <c r="DW242" i="26464"/>
  <c r="DX242" i="26464"/>
  <c r="DY242" i="26464"/>
  <c r="DZ242" i="26464"/>
  <c r="EA242" i="26464"/>
  <c r="EB242" i="26464"/>
  <c r="EC242" i="26464"/>
  <c r="ED242" i="26464"/>
  <c r="EE242" i="26464"/>
  <c r="EJ242" i="26464"/>
  <c r="EK242" i="26464"/>
  <c r="EL242" i="26464"/>
  <c r="EM242" i="26464"/>
  <c r="EN242" i="26464"/>
  <c r="EO242" i="26464"/>
  <c r="EP242" i="26464"/>
  <c r="EQ242" i="26464"/>
  <c r="ER242" i="26464"/>
  <c r="ES242" i="26464"/>
  <c r="ET242" i="26464"/>
  <c r="EU242" i="26464"/>
  <c r="EV242" i="26464"/>
  <c r="EW242" i="26464"/>
  <c r="EX242" i="26464"/>
  <c r="EY242" i="26464"/>
  <c r="EZ242" i="26464"/>
  <c r="A243" i="26464"/>
  <c r="B243" i="26464"/>
  <c r="C243" i="26464"/>
  <c r="E243" i="26464"/>
  <c r="F243" i="26464"/>
  <c r="G243" i="26464"/>
  <c r="H243" i="26464"/>
  <c r="I243" i="26464"/>
  <c r="J243" i="26464"/>
  <c r="K243" i="26464"/>
  <c r="L243" i="26464"/>
  <c r="M243" i="26464"/>
  <c r="N243" i="26464"/>
  <c r="O243" i="26464"/>
  <c r="P243" i="26464"/>
  <c r="Q243" i="26464"/>
  <c r="R243" i="26464"/>
  <c r="S243" i="26464"/>
  <c r="T243" i="26464"/>
  <c r="U243" i="26464"/>
  <c r="V243" i="26464"/>
  <c r="W243" i="26464"/>
  <c r="X243" i="26464"/>
  <c r="Y243" i="26464"/>
  <c r="Z243" i="26464"/>
  <c r="AA243" i="26464"/>
  <c r="AB243" i="26464"/>
  <c r="AC243" i="26464"/>
  <c r="AD243" i="26464"/>
  <c r="AE243" i="26464"/>
  <c r="AF243" i="26464"/>
  <c r="AG243" i="26464"/>
  <c r="AH243" i="26464"/>
  <c r="AI243" i="26464"/>
  <c r="AJ243" i="26464"/>
  <c r="AK243" i="26464"/>
  <c r="AL243" i="26464"/>
  <c r="AM243" i="26464"/>
  <c r="AN243" i="26464"/>
  <c r="AO243" i="26464"/>
  <c r="AP243" i="26464"/>
  <c r="AQ243" i="26464"/>
  <c r="AR243" i="26464"/>
  <c r="AS243" i="26464"/>
  <c r="AT243" i="26464"/>
  <c r="AU243" i="26464"/>
  <c r="AV243" i="26464"/>
  <c r="AW243" i="26464"/>
  <c r="AX243" i="26464"/>
  <c r="AY243" i="26464"/>
  <c r="AZ243" i="26464"/>
  <c r="BA243" i="26464"/>
  <c r="BB243" i="26464"/>
  <c r="BC243" i="26464"/>
  <c r="BD243" i="26464"/>
  <c r="BE243" i="26464"/>
  <c r="BF243" i="26464"/>
  <c r="BG243" i="26464"/>
  <c r="BH243" i="26464"/>
  <c r="BI243" i="26464"/>
  <c r="BJ243" i="26464"/>
  <c r="BK243" i="26464"/>
  <c r="BL243" i="26464"/>
  <c r="BM243" i="26464"/>
  <c r="BN243" i="26464"/>
  <c r="BO243" i="26464"/>
  <c r="BP243" i="26464"/>
  <c r="BQ243" i="26464"/>
  <c r="BR243" i="26464"/>
  <c r="BS243" i="26464"/>
  <c r="BT243" i="26464"/>
  <c r="BU243" i="26464"/>
  <c r="BV243" i="26464"/>
  <c r="BW243" i="26464"/>
  <c r="BX243" i="26464"/>
  <c r="BY243" i="26464"/>
  <c r="BZ243" i="26464"/>
  <c r="CA243" i="26464"/>
  <c r="CB243" i="26464"/>
  <c r="CC243" i="26464"/>
  <c r="CD243" i="26464"/>
  <c r="CE243" i="26464"/>
  <c r="CF243" i="26464"/>
  <c r="CG243" i="26464"/>
  <c r="CH243" i="26464"/>
  <c r="CI243" i="26464"/>
  <c r="CJ243" i="26464"/>
  <c r="CK243" i="26464"/>
  <c r="CL243" i="26464"/>
  <c r="CM243" i="26464"/>
  <c r="CN243" i="26464"/>
  <c r="CO243" i="26464"/>
  <c r="CP243" i="26464"/>
  <c r="CQ243" i="26464"/>
  <c r="CR243" i="26464"/>
  <c r="CS243" i="26464"/>
  <c r="CT243" i="26464"/>
  <c r="CU243" i="26464"/>
  <c r="CV243" i="26464"/>
  <c r="CW243" i="26464"/>
  <c r="CX243" i="26464"/>
  <c r="CY243" i="26464"/>
  <c r="CZ243" i="26464"/>
  <c r="DA243" i="26464"/>
  <c r="DB243" i="26464"/>
  <c r="DC243" i="26464"/>
  <c r="DD243" i="26464"/>
  <c r="DE243" i="26464"/>
  <c r="DF243" i="26464"/>
  <c r="DG243" i="26464"/>
  <c r="DH243" i="26464"/>
  <c r="DI243" i="26464"/>
  <c r="DJ243" i="26464"/>
  <c r="DK243" i="26464"/>
  <c r="DL243" i="26464"/>
  <c r="DO243" i="26464"/>
  <c r="DP243" i="26464"/>
  <c r="DQ243" i="26464"/>
  <c r="DR243" i="26464"/>
  <c r="DS243" i="26464"/>
  <c r="DT243" i="26464"/>
  <c r="DU243" i="26464"/>
  <c r="DV243" i="26464"/>
  <c r="DW243" i="26464"/>
  <c r="DX243" i="26464"/>
  <c r="DY243" i="26464"/>
  <c r="DZ243" i="26464"/>
  <c r="EA243" i="26464"/>
  <c r="EB243" i="26464"/>
  <c r="EC243" i="26464"/>
  <c r="ED243" i="26464"/>
  <c r="EE243" i="26464"/>
  <c r="EJ243" i="26464"/>
  <c r="EK243" i="26464"/>
  <c r="EL243" i="26464"/>
  <c r="EM243" i="26464"/>
  <c r="EN243" i="26464"/>
  <c r="EO243" i="26464"/>
  <c r="EP243" i="26464"/>
  <c r="EQ243" i="26464"/>
  <c r="ER243" i="26464"/>
  <c r="ES243" i="26464"/>
  <c r="ET243" i="26464"/>
  <c r="EU243" i="26464"/>
  <c r="EV243" i="26464"/>
  <c r="EW243" i="26464"/>
  <c r="EX243" i="26464"/>
  <c r="EY243" i="26464"/>
  <c r="EZ243" i="26464"/>
  <c r="A244" i="26464"/>
  <c r="B244" i="26464"/>
  <c r="C244" i="26464"/>
  <c r="E244" i="26464"/>
  <c r="F244" i="26464"/>
  <c r="G244" i="26464"/>
  <c r="H244" i="26464"/>
  <c r="I244" i="26464"/>
  <c r="J244" i="26464"/>
  <c r="K244" i="26464"/>
  <c r="L244" i="26464"/>
  <c r="M244" i="26464"/>
  <c r="N244" i="26464"/>
  <c r="O244" i="26464"/>
  <c r="P244" i="26464"/>
  <c r="Q244" i="26464"/>
  <c r="R244" i="26464"/>
  <c r="S244" i="26464"/>
  <c r="T244" i="26464"/>
  <c r="U244" i="26464"/>
  <c r="V244" i="26464"/>
  <c r="W244" i="26464"/>
  <c r="X244" i="26464"/>
  <c r="Y244" i="26464"/>
  <c r="Z244" i="26464"/>
  <c r="AA244" i="26464"/>
  <c r="AB244" i="26464"/>
  <c r="AC244" i="26464"/>
  <c r="AD244" i="26464"/>
  <c r="AE244" i="26464"/>
  <c r="AF244" i="26464"/>
  <c r="AG244" i="26464"/>
  <c r="AH244" i="26464"/>
  <c r="AI244" i="26464"/>
  <c r="AJ244" i="26464"/>
  <c r="AK244" i="26464"/>
  <c r="AL244" i="26464"/>
  <c r="AM244" i="26464"/>
  <c r="AN244" i="26464"/>
  <c r="AO244" i="26464"/>
  <c r="AP244" i="26464"/>
  <c r="AQ244" i="26464"/>
  <c r="AR244" i="26464"/>
  <c r="AS244" i="26464"/>
  <c r="AT244" i="26464"/>
  <c r="AU244" i="26464"/>
  <c r="AV244" i="26464"/>
  <c r="AW244" i="26464"/>
  <c r="AX244" i="26464"/>
  <c r="AY244" i="26464"/>
  <c r="AZ244" i="26464"/>
  <c r="BA244" i="26464"/>
  <c r="BB244" i="26464"/>
  <c r="BC244" i="26464"/>
  <c r="BD244" i="26464"/>
  <c r="BE244" i="26464"/>
  <c r="BF244" i="26464"/>
  <c r="BG244" i="26464"/>
  <c r="BH244" i="26464"/>
  <c r="BI244" i="26464"/>
  <c r="BJ244" i="26464"/>
  <c r="BK244" i="26464"/>
  <c r="BL244" i="26464"/>
  <c r="BM244" i="26464"/>
  <c r="BN244" i="26464"/>
  <c r="BO244" i="26464"/>
  <c r="BP244" i="26464"/>
  <c r="BQ244" i="26464"/>
  <c r="BR244" i="26464"/>
  <c r="BS244" i="26464"/>
  <c r="BT244" i="26464"/>
  <c r="BU244" i="26464"/>
  <c r="BV244" i="26464"/>
  <c r="BW244" i="26464"/>
  <c r="BX244" i="26464"/>
  <c r="BY244" i="26464"/>
  <c r="BZ244" i="26464"/>
  <c r="CA244" i="26464"/>
  <c r="CB244" i="26464"/>
  <c r="CC244" i="26464"/>
  <c r="CD244" i="26464"/>
  <c r="CE244" i="26464"/>
  <c r="CF244" i="26464"/>
  <c r="CG244" i="26464"/>
  <c r="CH244" i="26464"/>
  <c r="CI244" i="26464"/>
  <c r="CJ244" i="26464"/>
  <c r="CK244" i="26464"/>
  <c r="CL244" i="26464"/>
  <c r="CM244" i="26464"/>
  <c r="CN244" i="26464"/>
  <c r="CO244" i="26464"/>
  <c r="CP244" i="26464"/>
  <c r="CQ244" i="26464"/>
  <c r="CR244" i="26464"/>
  <c r="CS244" i="26464"/>
  <c r="CT244" i="26464"/>
  <c r="CU244" i="26464"/>
  <c r="CV244" i="26464"/>
  <c r="CW244" i="26464"/>
  <c r="CX244" i="26464"/>
  <c r="CY244" i="26464"/>
  <c r="CZ244" i="26464"/>
  <c r="DA244" i="26464"/>
  <c r="DB244" i="26464"/>
  <c r="DC244" i="26464"/>
  <c r="DD244" i="26464"/>
  <c r="DE244" i="26464"/>
  <c r="DF244" i="26464"/>
  <c r="DG244" i="26464"/>
  <c r="DH244" i="26464"/>
  <c r="DI244" i="26464"/>
  <c r="DJ244" i="26464"/>
  <c r="DK244" i="26464"/>
  <c r="DL244" i="26464"/>
  <c r="DO244" i="26464"/>
  <c r="DP244" i="26464"/>
  <c r="DQ244" i="26464"/>
  <c r="DR244" i="26464"/>
  <c r="DS244" i="26464"/>
  <c r="DT244" i="26464"/>
  <c r="DU244" i="26464"/>
  <c r="DV244" i="26464"/>
  <c r="DW244" i="26464"/>
  <c r="DX244" i="26464"/>
  <c r="DY244" i="26464"/>
  <c r="DZ244" i="26464"/>
  <c r="EA244" i="26464"/>
  <c r="EB244" i="26464"/>
  <c r="EC244" i="26464"/>
  <c r="ED244" i="26464"/>
  <c r="EE244" i="26464"/>
  <c r="EJ244" i="26464"/>
  <c r="EK244" i="26464"/>
  <c r="EL244" i="26464"/>
  <c r="EM244" i="26464"/>
  <c r="EN244" i="26464"/>
  <c r="EO244" i="26464"/>
  <c r="EP244" i="26464"/>
  <c r="EQ244" i="26464"/>
  <c r="ER244" i="26464"/>
  <c r="ES244" i="26464"/>
  <c r="ET244" i="26464"/>
  <c r="EU244" i="26464"/>
  <c r="EV244" i="26464"/>
  <c r="EW244" i="26464"/>
  <c r="EX244" i="26464"/>
  <c r="EY244" i="26464"/>
  <c r="EZ244" i="26464"/>
  <c r="A245" i="26464"/>
  <c r="B245" i="26464"/>
  <c r="C245" i="26464"/>
  <c r="E245" i="26464"/>
  <c r="F245" i="26464"/>
  <c r="G245" i="26464"/>
  <c r="H245" i="26464"/>
  <c r="I245" i="26464"/>
  <c r="J245" i="26464"/>
  <c r="K245" i="26464"/>
  <c r="L245" i="26464"/>
  <c r="M245" i="26464"/>
  <c r="N245" i="26464"/>
  <c r="O245" i="26464"/>
  <c r="P245" i="26464"/>
  <c r="Q245" i="26464"/>
  <c r="R245" i="26464"/>
  <c r="S245" i="26464"/>
  <c r="T245" i="26464"/>
  <c r="U245" i="26464"/>
  <c r="V245" i="26464"/>
  <c r="W245" i="26464"/>
  <c r="X245" i="26464"/>
  <c r="Y245" i="26464"/>
  <c r="Z245" i="26464"/>
  <c r="AA245" i="26464"/>
  <c r="AB245" i="26464"/>
  <c r="AC245" i="26464"/>
  <c r="AD245" i="26464"/>
  <c r="AE245" i="26464"/>
  <c r="AF245" i="26464"/>
  <c r="AG245" i="26464"/>
  <c r="AH245" i="26464"/>
  <c r="AI245" i="26464"/>
  <c r="AJ245" i="26464"/>
  <c r="AK245" i="26464"/>
  <c r="AL245" i="26464"/>
  <c r="AM245" i="26464"/>
  <c r="AN245" i="26464"/>
  <c r="AO245" i="26464"/>
  <c r="AP245" i="26464"/>
  <c r="AQ245" i="26464"/>
  <c r="AR245" i="26464"/>
  <c r="AS245" i="26464"/>
  <c r="AT245" i="26464"/>
  <c r="AU245" i="26464"/>
  <c r="AV245" i="26464"/>
  <c r="AW245" i="26464"/>
  <c r="AX245" i="26464"/>
  <c r="AY245" i="26464"/>
  <c r="AZ245" i="26464"/>
  <c r="BA245" i="26464"/>
  <c r="BB245" i="26464"/>
  <c r="BC245" i="26464"/>
  <c r="BD245" i="26464"/>
  <c r="BE245" i="26464"/>
  <c r="BF245" i="26464"/>
  <c r="BG245" i="26464"/>
  <c r="BH245" i="26464"/>
  <c r="BI245" i="26464"/>
  <c r="BJ245" i="26464"/>
  <c r="BK245" i="26464"/>
  <c r="BL245" i="26464"/>
  <c r="BM245" i="26464"/>
  <c r="BN245" i="26464"/>
  <c r="BO245" i="26464"/>
  <c r="BP245" i="26464"/>
  <c r="BQ245" i="26464"/>
  <c r="BR245" i="26464"/>
  <c r="BS245" i="26464"/>
  <c r="BT245" i="26464"/>
  <c r="BU245" i="26464"/>
  <c r="BV245" i="26464"/>
  <c r="BW245" i="26464"/>
  <c r="BX245" i="26464"/>
  <c r="BY245" i="26464"/>
  <c r="BZ245" i="26464"/>
  <c r="CA245" i="26464"/>
  <c r="CB245" i="26464"/>
  <c r="CC245" i="26464"/>
  <c r="CD245" i="26464"/>
  <c r="CE245" i="26464"/>
  <c r="CF245" i="26464"/>
  <c r="CG245" i="26464"/>
  <c r="CH245" i="26464"/>
  <c r="CI245" i="26464"/>
  <c r="CJ245" i="26464"/>
  <c r="CK245" i="26464"/>
  <c r="CL245" i="26464"/>
  <c r="CM245" i="26464"/>
  <c r="CN245" i="26464"/>
  <c r="CO245" i="26464"/>
  <c r="CP245" i="26464"/>
  <c r="CQ245" i="26464"/>
  <c r="CR245" i="26464"/>
  <c r="CS245" i="26464"/>
  <c r="CT245" i="26464"/>
  <c r="CU245" i="26464"/>
  <c r="CV245" i="26464"/>
  <c r="CW245" i="26464"/>
  <c r="CX245" i="26464"/>
  <c r="CY245" i="26464"/>
  <c r="CZ245" i="26464"/>
  <c r="DA245" i="26464"/>
  <c r="DB245" i="26464"/>
  <c r="DC245" i="26464"/>
  <c r="DD245" i="26464"/>
  <c r="DE245" i="26464"/>
  <c r="DF245" i="26464"/>
  <c r="DG245" i="26464"/>
  <c r="DH245" i="26464"/>
  <c r="DI245" i="26464"/>
  <c r="DJ245" i="26464"/>
  <c r="DK245" i="26464"/>
  <c r="DL245" i="26464"/>
  <c r="DO245" i="26464"/>
  <c r="DP245" i="26464"/>
  <c r="DQ245" i="26464"/>
  <c r="DR245" i="26464"/>
  <c r="DS245" i="26464"/>
  <c r="DT245" i="26464"/>
  <c r="DU245" i="26464"/>
  <c r="DV245" i="26464"/>
  <c r="DW245" i="26464"/>
  <c r="DX245" i="26464"/>
  <c r="DY245" i="26464"/>
  <c r="DZ245" i="26464"/>
  <c r="EA245" i="26464"/>
  <c r="EB245" i="26464"/>
  <c r="EC245" i="26464"/>
  <c r="ED245" i="26464"/>
  <c r="EE245" i="26464"/>
  <c r="EJ245" i="26464"/>
  <c r="EK245" i="26464"/>
  <c r="EL245" i="26464"/>
  <c r="EM245" i="26464"/>
  <c r="EN245" i="26464"/>
  <c r="EO245" i="26464"/>
  <c r="EP245" i="26464"/>
  <c r="EQ245" i="26464"/>
  <c r="ER245" i="26464"/>
  <c r="ES245" i="26464"/>
  <c r="ET245" i="26464"/>
  <c r="EU245" i="26464"/>
  <c r="EV245" i="26464"/>
  <c r="EW245" i="26464"/>
  <c r="EX245" i="26464"/>
  <c r="EY245" i="26464"/>
  <c r="EZ245" i="26464"/>
  <c r="A246" i="26464"/>
  <c r="B246" i="26464"/>
  <c r="C246" i="26464"/>
  <c r="E246" i="26464"/>
  <c r="F246" i="26464"/>
  <c r="G246" i="26464"/>
  <c r="H246" i="26464"/>
  <c r="I246" i="26464"/>
  <c r="J246" i="26464"/>
  <c r="K246" i="26464"/>
  <c r="L246" i="26464"/>
  <c r="M246" i="26464"/>
  <c r="N246" i="26464"/>
  <c r="O246" i="26464"/>
  <c r="P246" i="26464"/>
  <c r="Q246" i="26464"/>
  <c r="R246" i="26464"/>
  <c r="S246" i="26464"/>
  <c r="T246" i="26464"/>
  <c r="U246" i="26464"/>
  <c r="V246" i="26464"/>
  <c r="W246" i="26464"/>
  <c r="X246" i="26464"/>
  <c r="Y246" i="26464"/>
  <c r="Z246" i="26464"/>
  <c r="AA246" i="26464"/>
  <c r="AB246" i="26464"/>
  <c r="AC246" i="26464"/>
  <c r="AD246" i="26464"/>
  <c r="AE246" i="26464"/>
  <c r="AF246" i="26464"/>
  <c r="AG246" i="26464"/>
  <c r="AH246" i="26464"/>
  <c r="AI246" i="26464"/>
  <c r="AJ246" i="26464"/>
  <c r="AK246" i="26464"/>
  <c r="AL246" i="26464"/>
  <c r="AM246" i="26464"/>
  <c r="AN246" i="26464"/>
  <c r="AO246" i="26464"/>
  <c r="AP246" i="26464"/>
  <c r="AQ246" i="26464"/>
  <c r="AR246" i="26464"/>
  <c r="AS246" i="26464"/>
  <c r="AT246" i="26464"/>
  <c r="AU246" i="26464"/>
  <c r="AV246" i="26464"/>
  <c r="AW246" i="26464"/>
  <c r="AX246" i="26464"/>
  <c r="AY246" i="26464"/>
  <c r="AZ246" i="26464"/>
  <c r="BA246" i="26464"/>
  <c r="BB246" i="26464"/>
  <c r="BC246" i="26464"/>
  <c r="BD246" i="26464"/>
  <c r="BE246" i="26464"/>
  <c r="BF246" i="26464"/>
  <c r="BG246" i="26464"/>
  <c r="BH246" i="26464"/>
  <c r="BI246" i="26464"/>
  <c r="BJ246" i="26464"/>
  <c r="BK246" i="26464"/>
  <c r="BL246" i="26464"/>
  <c r="BM246" i="26464"/>
  <c r="BN246" i="26464"/>
  <c r="BO246" i="26464"/>
  <c r="BP246" i="26464"/>
  <c r="BQ246" i="26464"/>
  <c r="BR246" i="26464"/>
  <c r="BS246" i="26464"/>
  <c r="BT246" i="26464"/>
  <c r="BU246" i="26464"/>
  <c r="BV246" i="26464"/>
  <c r="BW246" i="26464"/>
  <c r="BX246" i="26464"/>
  <c r="BY246" i="26464"/>
  <c r="BZ246" i="26464"/>
  <c r="CA246" i="26464"/>
  <c r="CB246" i="26464"/>
  <c r="CC246" i="26464"/>
  <c r="CD246" i="26464"/>
  <c r="CE246" i="26464"/>
  <c r="CF246" i="26464"/>
  <c r="CG246" i="26464"/>
  <c r="CH246" i="26464"/>
  <c r="CI246" i="26464"/>
  <c r="CJ246" i="26464"/>
  <c r="CK246" i="26464"/>
  <c r="CL246" i="26464"/>
  <c r="CM246" i="26464"/>
  <c r="CN246" i="26464"/>
  <c r="CO246" i="26464"/>
  <c r="CP246" i="26464"/>
  <c r="CQ246" i="26464"/>
  <c r="CR246" i="26464"/>
  <c r="CS246" i="26464"/>
  <c r="CT246" i="26464"/>
  <c r="CU246" i="26464"/>
  <c r="CV246" i="26464"/>
  <c r="CW246" i="26464"/>
  <c r="CX246" i="26464"/>
  <c r="CY246" i="26464"/>
  <c r="CZ246" i="26464"/>
  <c r="DA246" i="26464"/>
  <c r="DB246" i="26464"/>
  <c r="DC246" i="26464"/>
  <c r="DD246" i="26464"/>
  <c r="DE246" i="26464"/>
  <c r="DF246" i="26464"/>
  <c r="DG246" i="26464"/>
  <c r="DH246" i="26464"/>
  <c r="DI246" i="26464"/>
  <c r="DJ246" i="26464"/>
  <c r="DK246" i="26464"/>
  <c r="DL246" i="26464"/>
  <c r="DO246" i="26464"/>
  <c r="DP246" i="26464"/>
  <c r="DQ246" i="26464"/>
  <c r="DR246" i="26464"/>
  <c r="DS246" i="26464"/>
  <c r="DT246" i="26464"/>
  <c r="DU246" i="26464"/>
  <c r="DV246" i="26464"/>
  <c r="DW246" i="26464"/>
  <c r="DX246" i="26464"/>
  <c r="DY246" i="26464"/>
  <c r="DZ246" i="26464"/>
  <c r="EA246" i="26464"/>
  <c r="EB246" i="26464"/>
  <c r="EC246" i="26464"/>
  <c r="ED246" i="26464"/>
  <c r="EE246" i="26464"/>
  <c r="EJ246" i="26464"/>
  <c r="EK246" i="26464"/>
  <c r="EL246" i="26464"/>
  <c r="EM246" i="26464"/>
  <c r="EN246" i="26464"/>
  <c r="EO246" i="26464"/>
  <c r="EP246" i="26464"/>
  <c r="EQ246" i="26464"/>
  <c r="ER246" i="26464"/>
  <c r="ES246" i="26464"/>
  <c r="ET246" i="26464"/>
  <c r="EU246" i="26464"/>
  <c r="EV246" i="26464"/>
  <c r="EW246" i="26464"/>
  <c r="EX246" i="26464"/>
  <c r="EY246" i="26464"/>
  <c r="EZ246" i="26464"/>
  <c r="A247" i="26464"/>
  <c r="B247" i="26464"/>
  <c r="C247" i="26464"/>
  <c r="E247" i="26464"/>
  <c r="F247" i="26464"/>
  <c r="G247" i="26464"/>
  <c r="H247" i="26464"/>
  <c r="I247" i="26464"/>
  <c r="J247" i="26464"/>
  <c r="K247" i="26464"/>
  <c r="L247" i="26464"/>
  <c r="M247" i="26464"/>
  <c r="N247" i="26464"/>
  <c r="O247" i="26464"/>
  <c r="P247" i="26464"/>
  <c r="Q247" i="26464"/>
  <c r="R247" i="26464"/>
  <c r="S247" i="26464"/>
  <c r="T247" i="26464"/>
  <c r="U247" i="26464"/>
  <c r="V247" i="26464"/>
  <c r="W247" i="26464"/>
  <c r="X247" i="26464"/>
  <c r="Y247" i="26464"/>
  <c r="Z247" i="26464"/>
  <c r="AA247" i="26464"/>
  <c r="AB247" i="26464"/>
  <c r="AC247" i="26464"/>
  <c r="AD247" i="26464"/>
  <c r="AE247" i="26464"/>
  <c r="AF247" i="26464"/>
  <c r="AG247" i="26464"/>
  <c r="AH247" i="26464"/>
  <c r="AI247" i="26464"/>
  <c r="AJ247" i="26464"/>
  <c r="AK247" i="26464"/>
  <c r="AL247" i="26464"/>
  <c r="AM247" i="26464"/>
  <c r="AN247" i="26464"/>
  <c r="AO247" i="26464"/>
  <c r="AP247" i="26464"/>
  <c r="AQ247" i="26464"/>
  <c r="AR247" i="26464"/>
  <c r="AS247" i="26464"/>
  <c r="AT247" i="26464"/>
  <c r="AU247" i="26464"/>
  <c r="AV247" i="26464"/>
  <c r="AW247" i="26464"/>
  <c r="AX247" i="26464"/>
  <c r="AY247" i="26464"/>
  <c r="AZ247" i="26464"/>
  <c r="BA247" i="26464"/>
  <c r="BB247" i="26464"/>
  <c r="BC247" i="26464"/>
  <c r="BD247" i="26464"/>
  <c r="BE247" i="26464"/>
  <c r="BF247" i="26464"/>
  <c r="BG247" i="26464"/>
  <c r="BH247" i="26464"/>
  <c r="BI247" i="26464"/>
  <c r="BJ247" i="26464"/>
  <c r="BK247" i="26464"/>
  <c r="BL247" i="26464"/>
  <c r="BM247" i="26464"/>
  <c r="BN247" i="26464"/>
  <c r="BO247" i="26464"/>
  <c r="BP247" i="26464"/>
  <c r="BQ247" i="26464"/>
  <c r="BR247" i="26464"/>
  <c r="BS247" i="26464"/>
  <c r="BT247" i="26464"/>
  <c r="BU247" i="26464"/>
  <c r="BV247" i="26464"/>
  <c r="BW247" i="26464"/>
  <c r="BX247" i="26464"/>
  <c r="BY247" i="26464"/>
  <c r="BZ247" i="26464"/>
  <c r="CA247" i="26464"/>
  <c r="CB247" i="26464"/>
  <c r="CC247" i="26464"/>
  <c r="CD247" i="26464"/>
  <c r="CE247" i="26464"/>
  <c r="CF247" i="26464"/>
  <c r="CG247" i="26464"/>
  <c r="CH247" i="26464"/>
  <c r="CI247" i="26464"/>
  <c r="CJ247" i="26464"/>
  <c r="CK247" i="26464"/>
  <c r="CL247" i="26464"/>
  <c r="CM247" i="26464"/>
  <c r="CN247" i="26464"/>
  <c r="CO247" i="26464"/>
  <c r="CP247" i="26464"/>
  <c r="CQ247" i="26464"/>
  <c r="CR247" i="26464"/>
  <c r="CS247" i="26464"/>
  <c r="CT247" i="26464"/>
  <c r="CU247" i="26464"/>
  <c r="CV247" i="26464"/>
  <c r="CW247" i="26464"/>
  <c r="CX247" i="26464"/>
  <c r="CY247" i="26464"/>
  <c r="CZ247" i="26464"/>
  <c r="DA247" i="26464"/>
  <c r="DB247" i="26464"/>
  <c r="DC247" i="26464"/>
  <c r="DD247" i="26464"/>
  <c r="DE247" i="26464"/>
  <c r="DF247" i="26464"/>
  <c r="DG247" i="26464"/>
  <c r="DH247" i="26464"/>
  <c r="DI247" i="26464"/>
  <c r="DJ247" i="26464"/>
  <c r="DK247" i="26464"/>
  <c r="DL247" i="26464"/>
  <c r="DO247" i="26464"/>
  <c r="DP247" i="26464"/>
  <c r="DQ247" i="26464"/>
  <c r="DR247" i="26464"/>
  <c r="DS247" i="26464"/>
  <c r="DT247" i="26464"/>
  <c r="DU247" i="26464"/>
  <c r="DV247" i="26464"/>
  <c r="DW247" i="26464"/>
  <c r="DX247" i="26464"/>
  <c r="DY247" i="26464"/>
  <c r="DZ247" i="26464"/>
  <c r="EA247" i="26464"/>
  <c r="EB247" i="26464"/>
  <c r="EC247" i="26464"/>
  <c r="ED247" i="26464"/>
  <c r="EE247" i="26464"/>
  <c r="EJ247" i="26464"/>
  <c r="EK247" i="26464"/>
  <c r="EL247" i="26464"/>
  <c r="EM247" i="26464"/>
  <c r="EN247" i="26464"/>
  <c r="EO247" i="26464"/>
  <c r="EP247" i="26464"/>
  <c r="EQ247" i="26464"/>
  <c r="ER247" i="26464"/>
  <c r="ES247" i="26464"/>
  <c r="ET247" i="26464"/>
  <c r="EU247" i="26464"/>
  <c r="EV247" i="26464"/>
  <c r="EW247" i="26464"/>
  <c r="EX247" i="26464"/>
  <c r="EY247" i="26464"/>
  <c r="EZ247" i="26464"/>
  <c r="A248" i="26464"/>
  <c r="B248" i="26464"/>
  <c r="C248" i="26464"/>
  <c r="E248" i="26464"/>
  <c r="F248" i="26464"/>
  <c r="G248" i="26464"/>
  <c r="H248" i="26464"/>
  <c r="I248" i="26464"/>
  <c r="J248" i="26464"/>
  <c r="K248" i="26464"/>
  <c r="L248" i="26464"/>
  <c r="M248" i="26464"/>
  <c r="N248" i="26464"/>
  <c r="O248" i="26464"/>
  <c r="P248" i="26464"/>
  <c r="Q248" i="26464"/>
  <c r="R248" i="26464"/>
  <c r="S248" i="26464"/>
  <c r="T248" i="26464"/>
  <c r="U248" i="26464"/>
  <c r="V248" i="26464"/>
  <c r="W248" i="26464"/>
  <c r="X248" i="26464"/>
  <c r="Y248" i="26464"/>
  <c r="Z248" i="26464"/>
  <c r="AA248" i="26464"/>
  <c r="AB248" i="26464"/>
  <c r="AC248" i="26464"/>
  <c r="AD248" i="26464"/>
  <c r="AE248" i="26464"/>
  <c r="AF248" i="26464"/>
  <c r="AG248" i="26464"/>
  <c r="AH248" i="26464"/>
  <c r="AI248" i="26464"/>
  <c r="AJ248" i="26464"/>
  <c r="AK248" i="26464"/>
  <c r="AL248" i="26464"/>
  <c r="AM248" i="26464"/>
  <c r="AN248" i="26464"/>
  <c r="AO248" i="26464"/>
  <c r="AP248" i="26464"/>
  <c r="AQ248" i="26464"/>
  <c r="AR248" i="26464"/>
  <c r="AS248" i="26464"/>
  <c r="AT248" i="26464"/>
  <c r="AU248" i="26464"/>
  <c r="AV248" i="26464"/>
  <c r="AW248" i="26464"/>
  <c r="AX248" i="26464"/>
  <c r="AY248" i="26464"/>
  <c r="AZ248" i="26464"/>
  <c r="BA248" i="26464"/>
  <c r="BB248" i="26464"/>
  <c r="BC248" i="26464"/>
  <c r="BD248" i="26464"/>
  <c r="BE248" i="26464"/>
  <c r="BF248" i="26464"/>
  <c r="BG248" i="26464"/>
  <c r="BH248" i="26464"/>
  <c r="BI248" i="26464"/>
  <c r="BJ248" i="26464"/>
  <c r="BK248" i="26464"/>
  <c r="BL248" i="26464"/>
  <c r="BM248" i="26464"/>
  <c r="BN248" i="26464"/>
  <c r="BO248" i="26464"/>
  <c r="BP248" i="26464"/>
  <c r="BQ248" i="26464"/>
  <c r="BR248" i="26464"/>
  <c r="BS248" i="26464"/>
  <c r="BT248" i="26464"/>
  <c r="BU248" i="26464"/>
  <c r="BV248" i="26464"/>
  <c r="BW248" i="26464"/>
  <c r="BX248" i="26464"/>
  <c r="BY248" i="26464"/>
  <c r="BZ248" i="26464"/>
  <c r="CA248" i="26464"/>
  <c r="CB248" i="26464"/>
  <c r="CC248" i="26464"/>
  <c r="CD248" i="26464"/>
  <c r="CE248" i="26464"/>
  <c r="CF248" i="26464"/>
  <c r="CG248" i="26464"/>
  <c r="CH248" i="26464"/>
  <c r="CI248" i="26464"/>
  <c r="CJ248" i="26464"/>
  <c r="CK248" i="26464"/>
  <c r="CL248" i="26464"/>
  <c r="CM248" i="26464"/>
  <c r="CN248" i="26464"/>
  <c r="CO248" i="26464"/>
  <c r="CP248" i="26464"/>
  <c r="CQ248" i="26464"/>
  <c r="CR248" i="26464"/>
  <c r="CS248" i="26464"/>
  <c r="CT248" i="26464"/>
  <c r="CU248" i="26464"/>
  <c r="CV248" i="26464"/>
  <c r="CW248" i="26464"/>
  <c r="CX248" i="26464"/>
  <c r="CY248" i="26464"/>
  <c r="CZ248" i="26464"/>
  <c r="DA248" i="26464"/>
  <c r="DB248" i="26464"/>
  <c r="DC248" i="26464"/>
  <c r="DD248" i="26464"/>
  <c r="DE248" i="26464"/>
  <c r="DF248" i="26464"/>
  <c r="DG248" i="26464"/>
  <c r="DH248" i="26464"/>
  <c r="DI248" i="26464"/>
  <c r="DJ248" i="26464"/>
  <c r="DK248" i="26464"/>
  <c r="DL248" i="26464"/>
  <c r="DO248" i="26464"/>
  <c r="DP248" i="26464"/>
  <c r="DQ248" i="26464"/>
  <c r="DR248" i="26464"/>
  <c r="DS248" i="26464"/>
  <c r="DT248" i="26464"/>
  <c r="DU248" i="26464"/>
  <c r="DV248" i="26464"/>
  <c r="DW248" i="26464"/>
  <c r="DX248" i="26464"/>
  <c r="DY248" i="26464"/>
  <c r="DZ248" i="26464"/>
  <c r="EA248" i="26464"/>
  <c r="EB248" i="26464"/>
  <c r="EC248" i="26464"/>
  <c r="ED248" i="26464"/>
  <c r="EE248" i="26464"/>
  <c r="EJ248" i="26464"/>
  <c r="EK248" i="26464"/>
  <c r="EL248" i="26464"/>
  <c r="EM248" i="26464"/>
  <c r="EN248" i="26464"/>
  <c r="EO248" i="26464"/>
  <c r="EP248" i="26464"/>
  <c r="EQ248" i="26464"/>
  <c r="ER248" i="26464"/>
  <c r="ES248" i="26464"/>
  <c r="ET248" i="26464"/>
  <c r="EU248" i="26464"/>
  <c r="EV248" i="26464"/>
  <c r="EW248" i="26464"/>
  <c r="EX248" i="26464"/>
  <c r="EY248" i="26464"/>
  <c r="EZ248" i="26464"/>
  <c r="A249" i="26464"/>
  <c r="B249" i="26464"/>
  <c r="C249" i="26464"/>
  <c r="E249" i="26464"/>
  <c r="F249" i="26464"/>
  <c r="G249" i="26464"/>
  <c r="H249" i="26464"/>
  <c r="I249" i="26464"/>
  <c r="J249" i="26464"/>
  <c r="K249" i="26464"/>
  <c r="L249" i="26464"/>
  <c r="M249" i="26464"/>
  <c r="N249" i="26464"/>
  <c r="O249" i="26464"/>
  <c r="P249" i="26464"/>
  <c r="Q249" i="26464"/>
  <c r="R249" i="26464"/>
  <c r="S249" i="26464"/>
  <c r="T249" i="26464"/>
  <c r="U249" i="26464"/>
  <c r="V249" i="26464"/>
  <c r="W249" i="26464"/>
  <c r="X249" i="26464"/>
  <c r="Y249" i="26464"/>
  <c r="Z249" i="26464"/>
  <c r="AA249" i="26464"/>
  <c r="AB249" i="26464"/>
  <c r="AC249" i="26464"/>
  <c r="AD249" i="26464"/>
  <c r="AE249" i="26464"/>
  <c r="AF249" i="26464"/>
  <c r="AG249" i="26464"/>
  <c r="AH249" i="26464"/>
  <c r="AI249" i="26464"/>
  <c r="AJ249" i="26464"/>
  <c r="AK249" i="26464"/>
  <c r="AL249" i="26464"/>
  <c r="AM249" i="26464"/>
  <c r="AN249" i="26464"/>
  <c r="AO249" i="26464"/>
  <c r="AP249" i="26464"/>
  <c r="AQ249" i="26464"/>
  <c r="AR249" i="26464"/>
  <c r="AS249" i="26464"/>
  <c r="AT249" i="26464"/>
  <c r="AU249" i="26464"/>
  <c r="AV249" i="26464"/>
  <c r="AW249" i="26464"/>
  <c r="AX249" i="26464"/>
  <c r="AY249" i="26464"/>
  <c r="AZ249" i="26464"/>
  <c r="BA249" i="26464"/>
  <c r="BB249" i="26464"/>
  <c r="BC249" i="26464"/>
  <c r="BD249" i="26464"/>
  <c r="BE249" i="26464"/>
  <c r="BF249" i="26464"/>
  <c r="BG249" i="26464"/>
  <c r="BH249" i="26464"/>
  <c r="BI249" i="26464"/>
  <c r="BJ249" i="26464"/>
  <c r="BK249" i="26464"/>
  <c r="BL249" i="26464"/>
  <c r="BM249" i="26464"/>
  <c r="BN249" i="26464"/>
  <c r="BO249" i="26464"/>
  <c r="BP249" i="26464"/>
  <c r="BQ249" i="26464"/>
  <c r="BR249" i="26464"/>
  <c r="BS249" i="26464"/>
  <c r="BT249" i="26464"/>
  <c r="BU249" i="26464"/>
  <c r="BV249" i="26464"/>
  <c r="BW249" i="26464"/>
  <c r="BX249" i="26464"/>
  <c r="BY249" i="26464"/>
  <c r="BZ249" i="26464"/>
  <c r="CA249" i="26464"/>
  <c r="CB249" i="26464"/>
  <c r="CC249" i="26464"/>
  <c r="CD249" i="26464"/>
  <c r="CE249" i="26464"/>
  <c r="CF249" i="26464"/>
  <c r="CG249" i="26464"/>
  <c r="CH249" i="26464"/>
  <c r="CI249" i="26464"/>
  <c r="CJ249" i="26464"/>
  <c r="CK249" i="26464"/>
  <c r="CL249" i="26464"/>
  <c r="CM249" i="26464"/>
  <c r="CN249" i="26464"/>
  <c r="CO249" i="26464"/>
  <c r="CP249" i="26464"/>
  <c r="CQ249" i="26464"/>
  <c r="CR249" i="26464"/>
  <c r="CS249" i="26464"/>
  <c r="CT249" i="26464"/>
  <c r="CU249" i="26464"/>
  <c r="CV249" i="26464"/>
  <c r="CW249" i="26464"/>
  <c r="CX249" i="26464"/>
  <c r="CY249" i="26464"/>
  <c r="CZ249" i="26464"/>
  <c r="DA249" i="26464"/>
  <c r="DB249" i="26464"/>
  <c r="DC249" i="26464"/>
  <c r="DD249" i="26464"/>
  <c r="DE249" i="26464"/>
  <c r="DF249" i="26464"/>
  <c r="DG249" i="26464"/>
  <c r="DH249" i="26464"/>
  <c r="DI249" i="26464"/>
  <c r="DJ249" i="26464"/>
  <c r="DK249" i="26464"/>
  <c r="DL249" i="26464"/>
  <c r="DO249" i="26464"/>
  <c r="DP249" i="26464"/>
  <c r="DQ249" i="26464"/>
  <c r="DR249" i="26464"/>
  <c r="DS249" i="26464"/>
  <c r="DT249" i="26464"/>
  <c r="DU249" i="26464"/>
  <c r="DV249" i="26464"/>
  <c r="DW249" i="26464"/>
  <c r="DX249" i="26464"/>
  <c r="DY249" i="26464"/>
  <c r="DZ249" i="26464"/>
  <c r="EA249" i="26464"/>
  <c r="EB249" i="26464"/>
  <c r="EC249" i="26464"/>
  <c r="ED249" i="26464"/>
  <c r="EE249" i="26464"/>
  <c r="EJ249" i="26464"/>
  <c r="EK249" i="26464"/>
  <c r="EL249" i="26464"/>
  <c r="EM249" i="26464"/>
  <c r="EN249" i="26464"/>
  <c r="EO249" i="26464"/>
  <c r="EP249" i="26464"/>
  <c r="EQ249" i="26464"/>
  <c r="ER249" i="26464"/>
  <c r="ES249" i="26464"/>
  <c r="ET249" i="26464"/>
  <c r="EU249" i="26464"/>
  <c r="EV249" i="26464"/>
  <c r="EW249" i="26464"/>
  <c r="EX249" i="26464"/>
  <c r="EY249" i="26464"/>
  <c r="EZ249" i="26464"/>
  <c r="A250" i="26464"/>
  <c r="B250" i="26464"/>
  <c r="C250" i="26464"/>
  <c r="E250" i="26464"/>
  <c r="F250" i="26464"/>
  <c r="G250" i="26464"/>
  <c r="H250" i="26464"/>
  <c r="I250" i="26464"/>
  <c r="J250" i="26464"/>
  <c r="K250" i="26464"/>
  <c r="L250" i="26464"/>
  <c r="M250" i="26464"/>
  <c r="N250" i="26464"/>
  <c r="O250" i="26464"/>
  <c r="P250" i="26464"/>
  <c r="Q250" i="26464"/>
  <c r="R250" i="26464"/>
  <c r="S250" i="26464"/>
  <c r="T250" i="26464"/>
  <c r="U250" i="26464"/>
  <c r="V250" i="26464"/>
  <c r="W250" i="26464"/>
  <c r="X250" i="26464"/>
  <c r="Y250" i="26464"/>
  <c r="Z250" i="26464"/>
  <c r="AA250" i="26464"/>
  <c r="AB250" i="26464"/>
  <c r="AC250" i="26464"/>
  <c r="AD250" i="26464"/>
  <c r="AE250" i="26464"/>
  <c r="AF250" i="26464"/>
  <c r="AG250" i="26464"/>
  <c r="AH250" i="26464"/>
  <c r="AI250" i="26464"/>
  <c r="AJ250" i="26464"/>
  <c r="AK250" i="26464"/>
  <c r="AL250" i="26464"/>
  <c r="AM250" i="26464"/>
  <c r="AN250" i="26464"/>
  <c r="AO250" i="26464"/>
  <c r="AP250" i="26464"/>
  <c r="AQ250" i="26464"/>
  <c r="AR250" i="26464"/>
  <c r="AS250" i="26464"/>
  <c r="AT250" i="26464"/>
  <c r="AU250" i="26464"/>
  <c r="AV250" i="26464"/>
  <c r="AW250" i="26464"/>
  <c r="AX250" i="26464"/>
  <c r="AY250" i="26464"/>
  <c r="AZ250" i="26464"/>
  <c r="BA250" i="26464"/>
  <c r="BB250" i="26464"/>
  <c r="BC250" i="26464"/>
  <c r="BD250" i="26464"/>
  <c r="BE250" i="26464"/>
  <c r="BF250" i="26464"/>
  <c r="BG250" i="26464"/>
  <c r="BH250" i="26464"/>
  <c r="BI250" i="26464"/>
  <c r="BJ250" i="26464"/>
  <c r="BK250" i="26464"/>
  <c r="BL250" i="26464"/>
  <c r="BM250" i="26464"/>
  <c r="BN250" i="26464"/>
  <c r="BO250" i="26464"/>
  <c r="BP250" i="26464"/>
  <c r="BQ250" i="26464"/>
  <c r="BR250" i="26464"/>
  <c r="BS250" i="26464"/>
  <c r="BT250" i="26464"/>
  <c r="BU250" i="26464"/>
  <c r="BV250" i="26464"/>
  <c r="BW250" i="26464"/>
  <c r="BX250" i="26464"/>
  <c r="BY250" i="26464"/>
  <c r="BZ250" i="26464"/>
  <c r="CA250" i="26464"/>
  <c r="CB250" i="26464"/>
  <c r="CC250" i="26464"/>
  <c r="CD250" i="26464"/>
  <c r="CE250" i="26464"/>
  <c r="CF250" i="26464"/>
  <c r="CG250" i="26464"/>
  <c r="CH250" i="26464"/>
  <c r="CI250" i="26464"/>
  <c r="CJ250" i="26464"/>
  <c r="CK250" i="26464"/>
  <c r="CL250" i="26464"/>
  <c r="CM250" i="26464"/>
  <c r="CN250" i="26464"/>
  <c r="CO250" i="26464"/>
  <c r="CP250" i="26464"/>
  <c r="CQ250" i="26464"/>
  <c r="CR250" i="26464"/>
  <c r="CS250" i="26464"/>
  <c r="CT250" i="26464"/>
  <c r="CU250" i="26464"/>
  <c r="CV250" i="26464"/>
  <c r="CW250" i="26464"/>
  <c r="CX250" i="26464"/>
  <c r="CY250" i="26464"/>
  <c r="CZ250" i="26464"/>
  <c r="DA250" i="26464"/>
  <c r="DB250" i="26464"/>
  <c r="DC250" i="26464"/>
  <c r="DD250" i="26464"/>
  <c r="DE250" i="26464"/>
  <c r="DF250" i="26464"/>
  <c r="DG250" i="26464"/>
  <c r="DH250" i="26464"/>
  <c r="DI250" i="26464"/>
  <c r="DJ250" i="26464"/>
  <c r="DK250" i="26464"/>
  <c r="DL250" i="26464"/>
  <c r="DO250" i="26464"/>
  <c r="DP250" i="26464"/>
  <c r="DQ250" i="26464"/>
  <c r="DR250" i="26464"/>
  <c r="DS250" i="26464"/>
  <c r="DT250" i="26464"/>
  <c r="DU250" i="26464"/>
  <c r="DV250" i="26464"/>
  <c r="DW250" i="26464"/>
  <c r="DX250" i="26464"/>
  <c r="DY250" i="26464"/>
  <c r="DZ250" i="26464"/>
  <c r="EA250" i="26464"/>
  <c r="EB250" i="26464"/>
  <c r="EC250" i="26464"/>
  <c r="ED250" i="26464"/>
  <c r="EE250" i="26464"/>
  <c r="EJ250" i="26464"/>
  <c r="EK250" i="26464"/>
  <c r="EL250" i="26464"/>
  <c r="EM250" i="26464"/>
  <c r="EN250" i="26464"/>
  <c r="EO250" i="26464"/>
  <c r="EP250" i="26464"/>
  <c r="EQ250" i="26464"/>
  <c r="ER250" i="26464"/>
  <c r="ES250" i="26464"/>
  <c r="ET250" i="26464"/>
  <c r="EU250" i="26464"/>
  <c r="EV250" i="26464"/>
  <c r="EW250" i="26464"/>
  <c r="EX250" i="26464"/>
  <c r="EY250" i="26464"/>
  <c r="EZ250" i="26464"/>
  <c r="A251" i="26464"/>
  <c r="B251" i="26464"/>
  <c r="C251" i="26464"/>
  <c r="E251" i="26464"/>
  <c r="F251" i="26464"/>
  <c r="G251" i="26464"/>
  <c r="H251" i="26464"/>
  <c r="I251" i="26464"/>
  <c r="J251" i="26464"/>
  <c r="K251" i="26464"/>
  <c r="L251" i="26464"/>
  <c r="M251" i="26464"/>
  <c r="N251" i="26464"/>
  <c r="O251" i="26464"/>
  <c r="P251" i="26464"/>
  <c r="Q251" i="26464"/>
  <c r="R251" i="26464"/>
  <c r="S251" i="26464"/>
  <c r="T251" i="26464"/>
  <c r="U251" i="26464"/>
  <c r="V251" i="26464"/>
  <c r="W251" i="26464"/>
  <c r="X251" i="26464"/>
  <c r="Y251" i="26464"/>
  <c r="Z251" i="26464"/>
  <c r="AA251" i="26464"/>
  <c r="AB251" i="26464"/>
  <c r="AC251" i="26464"/>
  <c r="AD251" i="26464"/>
  <c r="AE251" i="26464"/>
  <c r="AF251" i="26464"/>
  <c r="AG251" i="26464"/>
  <c r="AH251" i="26464"/>
  <c r="AI251" i="26464"/>
  <c r="AJ251" i="26464"/>
  <c r="AK251" i="26464"/>
  <c r="AL251" i="26464"/>
  <c r="AM251" i="26464"/>
  <c r="AN251" i="26464"/>
  <c r="AO251" i="26464"/>
  <c r="AP251" i="26464"/>
  <c r="AQ251" i="26464"/>
  <c r="AR251" i="26464"/>
  <c r="AS251" i="26464"/>
  <c r="AT251" i="26464"/>
  <c r="AU251" i="26464"/>
  <c r="AV251" i="26464"/>
  <c r="AW251" i="26464"/>
  <c r="AX251" i="26464"/>
  <c r="AY251" i="26464"/>
  <c r="AZ251" i="26464"/>
  <c r="BA251" i="26464"/>
  <c r="BB251" i="26464"/>
  <c r="BC251" i="26464"/>
  <c r="BD251" i="26464"/>
  <c r="BE251" i="26464"/>
  <c r="BF251" i="26464"/>
  <c r="BG251" i="26464"/>
  <c r="BH251" i="26464"/>
  <c r="BI251" i="26464"/>
  <c r="BJ251" i="26464"/>
  <c r="BK251" i="26464"/>
  <c r="BL251" i="26464"/>
  <c r="BM251" i="26464"/>
  <c r="BN251" i="26464"/>
  <c r="BO251" i="26464"/>
  <c r="BP251" i="26464"/>
  <c r="BQ251" i="26464"/>
  <c r="BR251" i="26464"/>
  <c r="BS251" i="26464"/>
  <c r="BT251" i="26464"/>
  <c r="BU251" i="26464"/>
  <c r="BV251" i="26464"/>
  <c r="BW251" i="26464"/>
  <c r="BX251" i="26464"/>
  <c r="BY251" i="26464"/>
  <c r="BZ251" i="26464"/>
  <c r="CA251" i="26464"/>
  <c r="CB251" i="26464"/>
  <c r="CC251" i="26464"/>
  <c r="CD251" i="26464"/>
  <c r="CE251" i="26464"/>
  <c r="CF251" i="26464"/>
  <c r="CG251" i="26464"/>
  <c r="CH251" i="26464"/>
  <c r="CI251" i="26464"/>
  <c r="CJ251" i="26464"/>
  <c r="CK251" i="26464"/>
  <c r="CL251" i="26464"/>
  <c r="CM251" i="26464"/>
  <c r="CN251" i="26464"/>
  <c r="CO251" i="26464"/>
  <c r="CP251" i="26464"/>
  <c r="CQ251" i="26464"/>
  <c r="CR251" i="26464"/>
  <c r="CS251" i="26464"/>
  <c r="CT251" i="26464"/>
  <c r="CU251" i="26464"/>
  <c r="CV251" i="26464"/>
  <c r="CW251" i="26464"/>
  <c r="CX251" i="26464"/>
  <c r="CY251" i="26464"/>
  <c r="CZ251" i="26464"/>
  <c r="DA251" i="26464"/>
  <c r="DB251" i="26464"/>
  <c r="DC251" i="26464"/>
  <c r="DD251" i="26464"/>
  <c r="DE251" i="26464"/>
  <c r="DF251" i="26464"/>
  <c r="DG251" i="26464"/>
  <c r="DH251" i="26464"/>
  <c r="DI251" i="26464"/>
  <c r="DJ251" i="26464"/>
  <c r="DK251" i="26464"/>
  <c r="DL251" i="26464"/>
  <c r="DO251" i="26464"/>
  <c r="DP251" i="26464"/>
  <c r="DQ251" i="26464"/>
  <c r="DR251" i="26464"/>
  <c r="DS251" i="26464"/>
  <c r="DT251" i="26464"/>
  <c r="DU251" i="26464"/>
  <c r="DV251" i="26464"/>
  <c r="DW251" i="26464"/>
  <c r="DX251" i="26464"/>
  <c r="DY251" i="26464"/>
  <c r="DZ251" i="26464"/>
  <c r="EA251" i="26464"/>
  <c r="EB251" i="26464"/>
  <c r="EC251" i="26464"/>
  <c r="ED251" i="26464"/>
  <c r="EE251" i="26464"/>
  <c r="EJ251" i="26464"/>
  <c r="EK251" i="26464"/>
  <c r="EL251" i="26464"/>
  <c r="EM251" i="26464"/>
  <c r="EN251" i="26464"/>
  <c r="EO251" i="26464"/>
  <c r="EP251" i="26464"/>
  <c r="EQ251" i="26464"/>
  <c r="ER251" i="26464"/>
  <c r="ES251" i="26464"/>
  <c r="ET251" i="26464"/>
  <c r="EU251" i="26464"/>
  <c r="EV251" i="26464"/>
  <c r="EW251" i="26464"/>
  <c r="EX251" i="26464"/>
  <c r="EY251" i="26464"/>
  <c r="EZ251" i="26464"/>
  <c r="A252" i="26464"/>
  <c r="B252" i="26464"/>
  <c r="C252" i="26464"/>
  <c r="E252" i="26464"/>
  <c r="F252" i="26464"/>
  <c r="G252" i="26464"/>
  <c r="H252" i="26464"/>
  <c r="I252" i="26464"/>
  <c r="J252" i="26464"/>
  <c r="K252" i="26464"/>
  <c r="L252" i="26464"/>
  <c r="M252" i="26464"/>
  <c r="N252" i="26464"/>
  <c r="O252" i="26464"/>
  <c r="P252" i="26464"/>
  <c r="Q252" i="26464"/>
  <c r="R252" i="26464"/>
  <c r="S252" i="26464"/>
  <c r="T252" i="26464"/>
  <c r="U252" i="26464"/>
  <c r="V252" i="26464"/>
  <c r="W252" i="26464"/>
  <c r="X252" i="26464"/>
  <c r="Y252" i="26464"/>
  <c r="Z252" i="26464"/>
  <c r="AA252" i="26464"/>
  <c r="AB252" i="26464"/>
  <c r="AC252" i="26464"/>
  <c r="AD252" i="26464"/>
  <c r="AE252" i="26464"/>
  <c r="AF252" i="26464"/>
  <c r="AG252" i="26464"/>
  <c r="AH252" i="26464"/>
  <c r="AI252" i="26464"/>
  <c r="AJ252" i="26464"/>
  <c r="AK252" i="26464"/>
  <c r="AL252" i="26464"/>
  <c r="AM252" i="26464"/>
  <c r="AN252" i="26464"/>
  <c r="AO252" i="26464"/>
  <c r="AP252" i="26464"/>
  <c r="AQ252" i="26464"/>
  <c r="AR252" i="26464"/>
  <c r="AS252" i="26464"/>
  <c r="AT252" i="26464"/>
  <c r="AU252" i="26464"/>
  <c r="AV252" i="26464"/>
  <c r="AW252" i="26464"/>
  <c r="AX252" i="26464"/>
  <c r="AY252" i="26464"/>
  <c r="AZ252" i="26464"/>
  <c r="BA252" i="26464"/>
  <c r="BB252" i="26464"/>
  <c r="BC252" i="26464"/>
  <c r="BD252" i="26464"/>
  <c r="BE252" i="26464"/>
  <c r="BF252" i="26464"/>
  <c r="BG252" i="26464"/>
  <c r="BH252" i="26464"/>
  <c r="BI252" i="26464"/>
  <c r="BJ252" i="26464"/>
  <c r="BK252" i="26464"/>
  <c r="BL252" i="26464"/>
  <c r="BM252" i="26464"/>
  <c r="BN252" i="26464"/>
  <c r="BO252" i="26464"/>
  <c r="BP252" i="26464"/>
  <c r="BQ252" i="26464"/>
  <c r="BR252" i="26464"/>
  <c r="BS252" i="26464"/>
  <c r="BT252" i="26464"/>
  <c r="BU252" i="26464"/>
  <c r="BV252" i="26464"/>
  <c r="BW252" i="26464"/>
  <c r="BX252" i="26464"/>
  <c r="BY252" i="26464"/>
  <c r="BZ252" i="26464"/>
  <c r="CA252" i="26464"/>
  <c r="CB252" i="26464"/>
  <c r="CC252" i="26464"/>
  <c r="CD252" i="26464"/>
  <c r="CE252" i="26464"/>
  <c r="CF252" i="26464"/>
  <c r="CG252" i="26464"/>
  <c r="CH252" i="26464"/>
  <c r="CI252" i="26464"/>
  <c r="CJ252" i="26464"/>
  <c r="CK252" i="26464"/>
  <c r="CL252" i="26464"/>
  <c r="CM252" i="26464"/>
  <c r="CN252" i="26464"/>
  <c r="CO252" i="26464"/>
  <c r="CP252" i="26464"/>
  <c r="CQ252" i="26464"/>
  <c r="CR252" i="26464"/>
  <c r="CS252" i="26464"/>
  <c r="CT252" i="26464"/>
  <c r="CU252" i="26464"/>
  <c r="CV252" i="26464"/>
  <c r="CW252" i="26464"/>
  <c r="CX252" i="26464"/>
  <c r="CY252" i="26464"/>
  <c r="CZ252" i="26464"/>
  <c r="DA252" i="26464"/>
  <c r="DB252" i="26464"/>
  <c r="DC252" i="26464"/>
  <c r="DD252" i="26464"/>
  <c r="DE252" i="26464"/>
  <c r="DF252" i="26464"/>
  <c r="DG252" i="26464"/>
  <c r="DH252" i="26464"/>
  <c r="DI252" i="26464"/>
  <c r="DJ252" i="26464"/>
  <c r="DK252" i="26464"/>
  <c r="DL252" i="26464"/>
  <c r="DO252" i="26464"/>
  <c r="DP252" i="26464"/>
  <c r="DQ252" i="26464"/>
  <c r="DR252" i="26464"/>
  <c r="DS252" i="26464"/>
  <c r="DT252" i="26464"/>
  <c r="DU252" i="26464"/>
  <c r="DV252" i="26464"/>
  <c r="DW252" i="26464"/>
  <c r="DX252" i="26464"/>
  <c r="DY252" i="26464"/>
  <c r="DZ252" i="26464"/>
  <c r="EA252" i="26464"/>
  <c r="EB252" i="26464"/>
  <c r="EC252" i="26464"/>
  <c r="ED252" i="26464"/>
  <c r="EE252" i="26464"/>
  <c r="EJ252" i="26464"/>
  <c r="EK252" i="26464"/>
  <c r="EL252" i="26464"/>
  <c r="EM252" i="26464"/>
  <c r="EN252" i="26464"/>
  <c r="EO252" i="26464"/>
  <c r="EP252" i="26464"/>
  <c r="EQ252" i="26464"/>
  <c r="ER252" i="26464"/>
  <c r="ES252" i="26464"/>
  <c r="ET252" i="26464"/>
  <c r="EU252" i="26464"/>
  <c r="EV252" i="26464"/>
  <c r="EW252" i="26464"/>
  <c r="EX252" i="26464"/>
  <c r="EY252" i="26464"/>
  <c r="EZ252" i="26464"/>
  <c r="A253" i="26464"/>
  <c r="B253" i="26464"/>
  <c r="C253" i="26464"/>
  <c r="E253" i="26464"/>
  <c r="F253" i="26464"/>
  <c r="G253" i="26464"/>
  <c r="H253" i="26464"/>
  <c r="I253" i="26464"/>
  <c r="J253" i="26464"/>
  <c r="K253" i="26464"/>
  <c r="L253" i="26464"/>
  <c r="M253" i="26464"/>
  <c r="N253" i="26464"/>
  <c r="O253" i="26464"/>
  <c r="P253" i="26464"/>
  <c r="Q253" i="26464"/>
  <c r="R253" i="26464"/>
  <c r="S253" i="26464"/>
  <c r="T253" i="26464"/>
  <c r="U253" i="26464"/>
  <c r="V253" i="26464"/>
  <c r="W253" i="26464"/>
  <c r="X253" i="26464"/>
  <c r="Y253" i="26464"/>
  <c r="Z253" i="26464"/>
  <c r="AA253" i="26464"/>
  <c r="AB253" i="26464"/>
  <c r="AC253" i="26464"/>
  <c r="AD253" i="26464"/>
  <c r="AE253" i="26464"/>
  <c r="AF253" i="26464"/>
  <c r="AG253" i="26464"/>
  <c r="AH253" i="26464"/>
  <c r="AI253" i="26464"/>
  <c r="AJ253" i="26464"/>
  <c r="AK253" i="26464"/>
  <c r="AL253" i="26464"/>
  <c r="AM253" i="26464"/>
  <c r="AN253" i="26464"/>
  <c r="AO253" i="26464"/>
  <c r="AP253" i="26464"/>
  <c r="AQ253" i="26464"/>
  <c r="AR253" i="26464"/>
  <c r="AS253" i="26464"/>
  <c r="AT253" i="26464"/>
  <c r="AU253" i="26464"/>
  <c r="AV253" i="26464"/>
  <c r="AW253" i="26464"/>
  <c r="AX253" i="26464"/>
  <c r="AY253" i="26464"/>
  <c r="AZ253" i="26464"/>
  <c r="BA253" i="26464"/>
  <c r="BB253" i="26464"/>
  <c r="BC253" i="26464"/>
  <c r="BD253" i="26464"/>
  <c r="BE253" i="26464"/>
  <c r="BF253" i="26464"/>
  <c r="BG253" i="26464"/>
  <c r="BH253" i="26464"/>
  <c r="BI253" i="26464"/>
  <c r="BJ253" i="26464"/>
  <c r="BK253" i="26464"/>
  <c r="BL253" i="26464"/>
  <c r="BM253" i="26464"/>
  <c r="BN253" i="26464"/>
  <c r="BO253" i="26464"/>
  <c r="BP253" i="26464"/>
  <c r="BQ253" i="26464"/>
  <c r="BR253" i="26464"/>
  <c r="BS253" i="26464"/>
  <c r="BT253" i="26464"/>
  <c r="BU253" i="26464"/>
  <c r="BV253" i="26464"/>
  <c r="BW253" i="26464"/>
  <c r="BX253" i="26464"/>
  <c r="BY253" i="26464"/>
  <c r="BZ253" i="26464"/>
  <c r="CA253" i="26464"/>
  <c r="CB253" i="26464"/>
  <c r="CC253" i="26464"/>
  <c r="CD253" i="26464"/>
  <c r="CE253" i="26464"/>
  <c r="CF253" i="26464"/>
  <c r="CG253" i="26464"/>
  <c r="CH253" i="26464"/>
  <c r="CI253" i="26464"/>
  <c r="CJ253" i="26464"/>
  <c r="CK253" i="26464"/>
  <c r="CL253" i="26464"/>
  <c r="CM253" i="26464"/>
  <c r="CN253" i="26464"/>
  <c r="CO253" i="26464"/>
  <c r="CP253" i="26464"/>
  <c r="CQ253" i="26464"/>
  <c r="CR253" i="26464"/>
  <c r="CS253" i="26464"/>
  <c r="CT253" i="26464"/>
  <c r="CU253" i="26464"/>
  <c r="CV253" i="26464"/>
  <c r="CW253" i="26464"/>
  <c r="CX253" i="26464"/>
  <c r="CY253" i="26464"/>
  <c r="CZ253" i="26464"/>
  <c r="DA253" i="26464"/>
  <c r="DB253" i="26464"/>
  <c r="DC253" i="26464"/>
  <c r="DD253" i="26464"/>
  <c r="DE253" i="26464"/>
  <c r="DF253" i="26464"/>
  <c r="DG253" i="26464"/>
  <c r="DH253" i="26464"/>
  <c r="DI253" i="26464"/>
  <c r="DJ253" i="26464"/>
  <c r="DK253" i="26464"/>
  <c r="DL253" i="26464"/>
  <c r="DO253" i="26464"/>
  <c r="DP253" i="26464"/>
  <c r="DQ253" i="26464"/>
  <c r="DR253" i="26464"/>
  <c r="DS253" i="26464"/>
  <c r="DT253" i="26464"/>
  <c r="DU253" i="26464"/>
  <c r="DV253" i="26464"/>
  <c r="DW253" i="26464"/>
  <c r="DX253" i="26464"/>
  <c r="DY253" i="26464"/>
  <c r="DZ253" i="26464"/>
  <c r="EA253" i="26464"/>
  <c r="EB253" i="26464"/>
  <c r="EC253" i="26464"/>
  <c r="ED253" i="26464"/>
  <c r="EE253" i="26464"/>
  <c r="EJ253" i="26464"/>
  <c r="EK253" i="26464"/>
  <c r="EL253" i="26464"/>
  <c r="EM253" i="26464"/>
  <c r="EN253" i="26464"/>
  <c r="EO253" i="26464"/>
  <c r="EP253" i="26464"/>
  <c r="EQ253" i="26464"/>
  <c r="ER253" i="26464"/>
  <c r="ES253" i="26464"/>
  <c r="ET253" i="26464"/>
  <c r="EU253" i="26464"/>
  <c r="EV253" i="26464"/>
  <c r="EW253" i="26464"/>
  <c r="EX253" i="26464"/>
  <c r="EY253" i="26464"/>
  <c r="EZ253" i="26464"/>
  <c r="A254" i="26464"/>
  <c r="B254" i="26464"/>
  <c r="C254" i="26464"/>
  <c r="E254" i="26464"/>
  <c r="F254" i="26464"/>
  <c r="G254" i="26464"/>
  <c r="H254" i="26464"/>
  <c r="I254" i="26464"/>
  <c r="J254" i="26464"/>
  <c r="K254" i="26464"/>
  <c r="L254" i="26464"/>
  <c r="M254" i="26464"/>
  <c r="N254" i="26464"/>
  <c r="O254" i="26464"/>
  <c r="P254" i="26464"/>
  <c r="Q254" i="26464"/>
  <c r="R254" i="26464"/>
  <c r="S254" i="26464"/>
  <c r="T254" i="26464"/>
  <c r="U254" i="26464"/>
  <c r="V254" i="26464"/>
  <c r="W254" i="26464"/>
  <c r="X254" i="26464"/>
  <c r="Y254" i="26464"/>
  <c r="Z254" i="26464"/>
  <c r="AA254" i="26464"/>
  <c r="AB254" i="26464"/>
  <c r="AC254" i="26464"/>
  <c r="AD254" i="26464"/>
  <c r="AE254" i="26464"/>
  <c r="AF254" i="26464"/>
  <c r="AG254" i="26464"/>
  <c r="AH254" i="26464"/>
  <c r="AI254" i="26464"/>
  <c r="AJ254" i="26464"/>
  <c r="AK254" i="26464"/>
  <c r="AL254" i="26464"/>
  <c r="AM254" i="26464"/>
  <c r="AN254" i="26464"/>
  <c r="AO254" i="26464"/>
  <c r="AP254" i="26464"/>
  <c r="AQ254" i="26464"/>
  <c r="AR254" i="26464"/>
  <c r="AS254" i="26464"/>
  <c r="AT254" i="26464"/>
  <c r="AU254" i="26464"/>
  <c r="AV254" i="26464"/>
  <c r="AW254" i="26464"/>
  <c r="AX254" i="26464"/>
  <c r="AY254" i="26464"/>
  <c r="AZ254" i="26464"/>
  <c r="BA254" i="26464"/>
  <c r="BB254" i="26464"/>
  <c r="BC254" i="26464"/>
  <c r="BD254" i="26464"/>
  <c r="BE254" i="26464"/>
  <c r="BF254" i="26464"/>
  <c r="BG254" i="26464"/>
  <c r="BH254" i="26464"/>
  <c r="BI254" i="26464"/>
  <c r="BJ254" i="26464"/>
  <c r="BK254" i="26464"/>
  <c r="BL254" i="26464"/>
  <c r="BM254" i="26464"/>
  <c r="BN254" i="26464"/>
  <c r="BO254" i="26464"/>
  <c r="BP254" i="26464"/>
  <c r="BQ254" i="26464"/>
  <c r="BR254" i="26464"/>
  <c r="BS254" i="26464"/>
  <c r="BT254" i="26464"/>
  <c r="BU254" i="26464"/>
  <c r="BV254" i="26464"/>
  <c r="BW254" i="26464"/>
  <c r="BX254" i="26464"/>
  <c r="BY254" i="26464"/>
  <c r="BZ254" i="26464"/>
  <c r="CA254" i="26464"/>
  <c r="CB254" i="26464"/>
  <c r="CC254" i="26464"/>
  <c r="CD254" i="26464"/>
  <c r="CE254" i="26464"/>
  <c r="CF254" i="26464"/>
  <c r="CG254" i="26464"/>
  <c r="CH254" i="26464"/>
  <c r="CI254" i="26464"/>
  <c r="CJ254" i="26464"/>
  <c r="CK254" i="26464"/>
  <c r="CL254" i="26464"/>
  <c r="CM254" i="26464"/>
  <c r="CN254" i="26464"/>
  <c r="CO254" i="26464"/>
  <c r="CP254" i="26464"/>
  <c r="CQ254" i="26464"/>
  <c r="CR254" i="26464"/>
  <c r="CS254" i="26464"/>
  <c r="CT254" i="26464"/>
  <c r="CU254" i="26464"/>
  <c r="CV254" i="26464"/>
  <c r="CW254" i="26464"/>
  <c r="CX254" i="26464"/>
  <c r="CY254" i="26464"/>
  <c r="CZ254" i="26464"/>
  <c r="DA254" i="26464"/>
  <c r="DB254" i="26464"/>
  <c r="DC254" i="26464"/>
  <c r="DD254" i="26464"/>
  <c r="DE254" i="26464"/>
  <c r="DF254" i="26464"/>
  <c r="DG254" i="26464"/>
  <c r="DH254" i="26464"/>
  <c r="DI254" i="26464"/>
  <c r="DJ254" i="26464"/>
  <c r="DK254" i="26464"/>
  <c r="DL254" i="26464"/>
  <c r="DO254" i="26464"/>
  <c r="DP254" i="26464"/>
  <c r="DQ254" i="26464"/>
  <c r="DR254" i="26464"/>
  <c r="DS254" i="26464"/>
  <c r="DT254" i="26464"/>
  <c r="DU254" i="26464"/>
  <c r="DV254" i="26464"/>
  <c r="DW254" i="26464"/>
  <c r="DX254" i="26464"/>
  <c r="DY254" i="26464"/>
  <c r="DZ254" i="26464"/>
  <c r="EA254" i="26464"/>
  <c r="EB254" i="26464"/>
  <c r="EC254" i="26464"/>
  <c r="ED254" i="26464"/>
  <c r="EE254" i="26464"/>
  <c r="EJ254" i="26464"/>
  <c r="EK254" i="26464"/>
  <c r="EL254" i="26464"/>
  <c r="EM254" i="26464"/>
  <c r="EN254" i="26464"/>
  <c r="EO254" i="26464"/>
  <c r="EP254" i="26464"/>
  <c r="EQ254" i="26464"/>
  <c r="ER254" i="26464"/>
  <c r="ES254" i="26464"/>
  <c r="ET254" i="26464"/>
  <c r="EU254" i="26464"/>
  <c r="EV254" i="26464"/>
  <c r="EW254" i="26464"/>
  <c r="EX254" i="26464"/>
  <c r="EY254" i="26464"/>
  <c r="EZ254" i="26464"/>
  <c r="A255" i="26464"/>
  <c r="B255" i="26464"/>
  <c r="C255" i="26464"/>
  <c r="E255" i="26464"/>
  <c r="F255" i="26464"/>
  <c r="G255" i="26464"/>
  <c r="H255" i="26464"/>
  <c r="I255" i="26464"/>
  <c r="J255" i="26464"/>
  <c r="K255" i="26464"/>
  <c r="L255" i="26464"/>
  <c r="M255" i="26464"/>
  <c r="N255" i="26464"/>
  <c r="O255" i="26464"/>
  <c r="P255" i="26464"/>
  <c r="Q255" i="26464"/>
  <c r="R255" i="26464"/>
  <c r="S255" i="26464"/>
  <c r="T255" i="26464"/>
  <c r="U255" i="26464"/>
  <c r="V255" i="26464"/>
  <c r="W255" i="26464"/>
  <c r="X255" i="26464"/>
  <c r="Y255" i="26464"/>
  <c r="Z255" i="26464"/>
  <c r="AA255" i="26464"/>
  <c r="AB255" i="26464"/>
  <c r="AC255" i="26464"/>
  <c r="AD255" i="26464"/>
  <c r="AE255" i="26464"/>
  <c r="AF255" i="26464"/>
  <c r="AG255" i="26464"/>
  <c r="AH255" i="26464"/>
  <c r="AI255" i="26464"/>
  <c r="AJ255" i="26464"/>
  <c r="AK255" i="26464"/>
  <c r="AL255" i="26464"/>
  <c r="AM255" i="26464"/>
  <c r="AN255" i="26464"/>
  <c r="AO255" i="26464"/>
  <c r="AP255" i="26464"/>
  <c r="AQ255" i="26464"/>
  <c r="AR255" i="26464"/>
  <c r="AS255" i="26464"/>
  <c r="AT255" i="26464"/>
  <c r="AU255" i="26464"/>
  <c r="AV255" i="26464"/>
  <c r="AW255" i="26464"/>
  <c r="AX255" i="26464"/>
  <c r="AY255" i="26464"/>
  <c r="AZ255" i="26464"/>
  <c r="BA255" i="26464"/>
  <c r="BB255" i="26464"/>
  <c r="BC255" i="26464"/>
  <c r="BD255" i="26464"/>
  <c r="BE255" i="26464"/>
  <c r="BF255" i="26464"/>
  <c r="BG255" i="26464"/>
  <c r="BH255" i="26464"/>
  <c r="BI255" i="26464"/>
  <c r="BJ255" i="26464"/>
  <c r="BK255" i="26464"/>
  <c r="BL255" i="26464"/>
  <c r="BM255" i="26464"/>
  <c r="BN255" i="26464"/>
  <c r="BO255" i="26464"/>
  <c r="BP255" i="26464"/>
  <c r="BQ255" i="26464"/>
  <c r="BR255" i="26464"/>
  <c r="BS255" i="26464"/>
  <c r="BT255" i="26464"/>
  <c r="BU255" i="26464"/>
  <c r="BV255" i="26464"/>
  <c r="BW255" i="26464"/>
  <c r="BX255" i="26464"/>
  <c r="BY255" i="26464"/>
  <c r="BZ255" i="26464"/>
  <c r="CA255" i="26464"/>
  <c r="CB255" i="26464"/>
  <c r="CC255" i="26464"/>
  <c r="CD255" i="26464"/>
  <c r="CE255" i="26464"/>
  <c r="CF255" i="26464"/>
  <c r="CG255" i="26464"/>
  <c r="CH255" i="26464"/>
  <c r="CI255" i="26464"/>
  <c r="CJ255" i="26464"/>
  <c r="CK255" i="26464"/>
  <c r="CL255" i="26464"/>
  <c r="CM255" i="26464"/>
  <c r="CN255" i="26464"/>
  <c r="CO255" i="26464"/>
  <c r="CP255" i="26464"/>
  <c r="CQ255" i="26464"/>
  <c r="CR255" i="26464"/>
  <c r="CS255" i="26464"/>
  <c r="CT255" i="26464"/>
  <c r="CU255" i="26464"/>
  <c r="CV255" i="26464"/>
  <c r="CW255" i="26464"/>
  <c r="CX255" i="26464"/>
  <c r="CY255" i="26464"/>
  <c r="CZ255" i="26464"/>
  <c r="DA255" i="26464"/>
  <c r="DB255" i="26464"/>
  <c r="DC255" i="26464"/>
  <c r="DD255" i="26464"/>
  <c r="DE255" i="26464"/>
  <c r="DF255" i="26464"/>
  <c r="DG255" i="26464"/>
  <c r="DH255" i="26464"/>
  <c r="DI255" i="26464"/>
  <c r="DJ255" i="26464"/>
  <c r="DK255" i="26464"/>
  <c r="DL255" i="26464"/>
  <c r="DO255" i="26464"/>
  <c r="DP255" i="26464"/>
  <c r="DQ255" i="26464"/>
  <c r="DR255" i="26464"/>
  <c r="DS255" i="26464"/>
  <c r="DT255" i="26464"/>
  <c r="DU255" i="26464"/>
  <c r="DV255" i="26464"/>
  <c r="DW255" i="26464"/>
  <c r="DX255" i="26464"/>
  <c r="DY255" i="26464"/>
  <c r="DZ255" i="26464"/>
  <c r="EA255" i="26464"/>
  <c r="EB255" i="26464"/>
  <c r="EC255" i="26464"/>
  <c r="ED255" i="26464"/>
  <c r="EE255" i="26464"/>
  <c r="EJ255" i="26464"/>
  <c r="EK255" i="26464"/>
  <c r="EL255" i="26464"/>
  <c r="EM255" i="26464"/>
  <c r="EN255" i="26464"/>
  <c r="EO255" i="26464"/>
  <c r="EP255" i="26464"/>
  <c r="EQ255" i="26464"/>
  <c r="ER255" i="26464"/>
  <c r="ES255" i="26464"/>
  <c r="ET255" i="26464"/>
  <c r="EU255" i="26464"/>
  <c r="EV255" i="26464"/>
  <c r="EW255" i="26464"/>
  <c r="EX255" i="26464"/>
  <c r="EY255" i="26464"/>
  <c r="EZ255" i="26464"/>
  <c r="A256" i="26464"/>
  <c r="B256" i="26464"/>
  <c r="C256" i="26464"/>
  <c r="E256" i="26464"/>
  <c r="F256" i="26464"/>
  <c r="G256" i="26464"/>
  <c r="H256" i="26464"/>
  <c r="I256" i="26464"/>
  <c r="J256" i="26464"/>
  <c r="K256" i="26464"/>
  <c r="L256" i="26464"/>
  <c r="M256" i="26464"/>
  <c r="N256" i="26464"/>
  <c r="O256" i="26464"/>
  <c r="P256" i="26464"/>
  <c r="Q256" i="26464"/>
  <c r="R256" i="26464"/>
  <c r="S256" i="26464"/>
  <c r="T256" i="26464"/>
  <c r="U256" i="26464"/>
  <c r="V256" i="26464"/>
  <c r="W256" i="26464"/>
  <c r="X256" i="26464"/>
  <c r="Y256" i="26464"/>
  <c r="Z256" i="26464"/>
  <c r="AA256" i="26464"/>
  <c r="AB256" i="26464"/>
  <c r="AC256" i="26464"/>
  <c r="AD256" i="26464"/>
  <c r="AE256" i="26464"/>
  <c r="AF256" i="26464"/>
  <c r="AG256" i="26464"/>
  <c r="AH256" i="26464"/>
  <c r="AI256" i="26464"/>
  <c r="AJ256" i="26464"/>
  <c r="AK256" i="26464"/>
  <c r="AL256" i="26464"/>
  <c r="AM256" i="26464"/>
  <c r="AN256" i="26464"/>
  <c r="AO256" i="26464"/>
  <c r="AP256" i="26464"/>
  <c r="AQ256" i="26464"/>
  <c r="AR256" i="26464"/>
  <c r="AS256" i="26464"/>
  <c r="AT256" i="26464"/>
  <c r="AU256" i="26464"/>
  <c r="AV256" i="26464"/>
  <c r="AW256" i="26464"/>
  <c r="AX256" i="26464"/>
  <c r="AY256" i="26464"/>
  <c r="AZ256" i="26464"/>
  <c r="BA256" i="26464"/>
  <c r="BB256" i="26464"/>
  <c r="BC256" i="26464"/>
  <c r="BD256" i="26464"/>
  <c r="BE256" i="26464"/>
  <c r="BF256" i="26464"/>
  <c r="BG256" i="26464"/>
  <c r="BH256" i="26464"/>
  <c r="BI256" i="26464"/>
  <c r="BJ256" i="26464"/>
  <c r="BK256" i="26464"/>
  <c r="BL256" i="26464"/>
  <c r="BM256" i="26464"/>
  <c r="BN256" i="26464"/>
  <c r="BO256" i="26464"/>
  <c r="BP256" i="26464"/>
  <c r="BQ256" i="26464"/>
  <c r="BR256" i="26464"/>
  <c r="BS256" i="26464"/>
  <c r="BT256" i="26464"/>
  <c r="BU256" i="26464"/>
  <c r="BV256" i="26464"/>
  <c r="BW256" i="26464"/>
  <c r="BX256" i="26464"/>
  <c r="BY256" i="26464"/>
  <c r="BZ256" i="26464"/>
  <c r="CA256" i="26464"/>
  <c r="CB256" i="26464"/>
  <c r="CC256" i="26464"/>
  <c r="CD256" i="26464"/>
  <c r="CE256" i="26464"/>
  <c r="CF256" i="26464"/>
  <c r="CG256" i="26464"/>
  <c r="CH256" i="26464"/>
  <c r="CI256" i="26464"/>
  <c r="CJ256" i="26464"/>
  <c r="CK256" i="26464"/>
  <c r="CL256" i="26464"/>
  <c r="CM256" i="26464"/>
  <c r="CN256" i="26464"/>
  <c r="CO256" i="26464"/>
  <c r="CP256" i="26464"/>
  <c r="CQ256" i="26464"/>
  <c r="CR256" i="26464"/>
  <c r="CS256" i="26464"/>
  <c r="CT256" i="26464"/>
  <c r="CU256" i="26464"/>
  <c r="CV256" i="26464"/>
  <c r="CW256" i="26464"/>
  <c r="CX256" i="26464"/>
  <c r="CY256" i="26464"/>
  <c r="CZ256" i="26464"/>
  <c r="DA256" i="26464"/>
  <c r="DB256" i="26464"/>
  <c r="DC256" i="26464"/>
  <c r="DD256" i="26464"/>
  <c r="DE256" i="26464"/>
  <c r="DF256" i="26464"/>
  <c r="DG256" i="26464"/>
  <c r="DH256" i="26464"/>
  <c r="DI256" i="26464"/>
  <c r="DJ256" i="26464"/>
  <c r="DK256" i="26464"/>
  <c r="DL256" i="26464"/>
  <c r="DO256" i="26464"/>
  <c r="DP256" i="26464"/>
  <c r="DQ256" i="26464"/>
  <c r="DR256" i="26464"/>
  <c r="DS256" i="26464"/>
  <c r="DT256" i="26464"/>
  <c r="DU256" i="26464"/>
  <c r="DV256" i="26464"/>
  <c r="DW256" i="26464"/>
  <c r="DX256" i="26464"/>
  <c r="DY256" i="26464"/>
  <c r="DZ256" i="26464"/>
  <c r="EA256" i="26464"/>
  <c r="EB256" i="26464"/>
  <c r="EC256" i="26464"/>
  <c r="ED256" i="26464"/>
  <c r="EE256" i="26464"/>
  <c r="EJ256" i="26464"/>
  <c r="EK256" i="26464"/>
  <c r="EL256" i="26464"/>
  <c r="EM256" i="26464"/>
  <c r="EN256" i="26464"/>
  <c r="EO256" i="26464"/>
  <c r="EP256" i="26464"/>
  <c r="EQ256" i="26464"/>
  <c r="ER256" i="26464"/>
  <c r="ES256" i="26464"/>
  <c r="ET256" i="26464"/>
  <c r="EU256" i="26464"/>
  <c r="EV256" i="26464"/>
  <c r="EW256" i="26464"/>
  <c r="EX256" i="26464"/>
  <c r="EY256" i="26464"/>
  <c r="EZ256" i="26464"/>
  <c r="A257" i="26464"/>
  <c r="B257" i="26464"/>
  <c r="C257" i="26464"/>
  <c r="E257" i="26464"/>
  <c r="F257" i="26464"/>
  <c r="G257" i="26464"/>
  <c r="H257" i="26464"/>
  <c r="I257" i="26464"/>
  <c r="J257" i="26464"/>
  <c r="K257" i="26464"/>
  <c r="L257" i="26464"/>
  <c r="M257" i="26464"/>
  <c r="N257" i="26464"/>
  <c r="O257" i="26464"/>
  <c r="P257" i="26464"/>
  <c r="Q257" i="26464"/>
  <c r="R257" i="26464"/>
  <c r="S257" i="26464"/>
  <c r="T257" i="26464"/>
  <c r="U257" i="26464"/>
  <c r="V257" i="26464"/>
  <c r="W257" i="26464"/>
  <c r="X257" i="26464"/>
  <c r="Y257" i="26464"/>
  <c r="Z257" i="26464"/>
  <c r="AA257" i="26464"/>
  <c r="AB257" i="26464"/>
  <c r="AC257" i="26464"/>
  <c r="AD257" i="26464"/>
  <c r="AE257" i="26464"/>
  <c r="AF257" i="26464"/>
  <c r="AG257" i="26464"/>
  <c r="AH257" i="26464"/>
  <c r="AI257" i="26464"/>
  <c r="AJ257" i="26464"/>
  <c r="AK257" i="26464"/>
  <c r="AL257" i="26464"/>
  <c r="AM257" i="26464"/>
  <c r="AN257" i="26464"/>
  <c r="AO257" i="26464"/>
  <c r="AP257" i="26464"/>
  <c r="AQ257" i="26464"/>
  <c r="AR257" i="26464"/>
  <c r="AS257" i="26464"/>
  <c r="AT257" i="26464"/>
  <c r="AU257" i="26464"/>
  <c r="AV257" i="26464"/>
  <c r="AW257" i="26464"/>
  <c r="AX257" i="26464"/>
  <c r="AY257" i="26464"/>
  <c r="AZ257" i="26464"/>
  <c r="BA257" i="26464"/>
  <c r="BB257" i="26464"/>
  <c r="BC257" i="26464"/>
  <c r="BD257" i="26464"/>
  <c r="BE257" i="26464"/>
  <c r="BF257" i="26464"/>
  <c r="BG257" i="26464"/>
  <c r="BH257" i="26464"/>
  <c r="BI257" i="26464"/>
  <c r="BJ257" i="26464"/>
  <c r="BK257" i="26464"/>
  <c r="BL257" i="26464"/>
  <c r="BM257" i="26464"/>
  <c r="BN257" i="26464"/>
  <c r="BO257" i="26464"/>
  <c r="BP257" i="26464"/>
  <c r="BQ257" i="26464"/>
  <c r="BR257" i="26464"/>
  <c r="BS257" i="26464"/>
  <c r="BT257" i="26464"/>
  <c r="BU257" i="26464"/>
  <c r="BV257" i="26464"/>
  <c r="BW257" i="26464"/>
  <c r="BX257" i="26464"/>
  <c r="BY257" i="26464"/>
  <c r="BZ257" i="26464"/>
  <c r="CA257" i="26464"/>
  <c r="CB257" i="26464"/>
  <c r="CC257" i="26464"/>
  <c r="CD257" i="26464"/>
  <c r="CE257" i="26464"/>
  <c r="CF257" i="26464"/>
  <c r="CG257" i="26464"/>
  <c r="CH257" i="26464"/>
  <c r="CI257" i="26464"/>
  <c r="CJ257" i="26464"/>
  <c r="CK257" i="26464"/>
  <c r="CL257" i="26464"/>
  <c r="CM257" i="26464"/>
  <c r="CN257" i="26464"/>
  <c r="CO257" i="26464"/>
  <c r="CP257" i="26464"/>
  <c r="CQ257" i="26464"/>
  <c r="CR257" i="26464"/>
  <c r="CS257" i="26464"/>
  <c r="CT257" i="26464"/>
  <c r="CU257" i="26464"/>
  <c r="CV257" i="26464"/>
  <c r="CW257" i="26464"/>
  <c r="CX257" i="26464"/>
  <c r="CY257" i="26464"/>
  <c r="CZ257" i="26464"/>
  <c r="DA257" i="26464"/>
  <c r="DB257" i="26464"/>
  <c r="DC257" i="26464"/>
  <c r="DD257" i="26464"/>
  <c r="DE257" i="26464"/>
  <c r="DF257" i="26464"/>
  <c r="DG257" i="26464"/>
  <c r="DH257" i="26464"/>
  <c r="DI257" i="26464"/>
  <c r="DJ257" i="26464"/>
  <c r="DK257" i="26464"/>
  <c r="DL257" i="26464"/>
  <c r="DO257" i="26464"/>
  <c r="DP257" i="26464"/>
  <c r="DQ257" i="26464"/>
  <c r="DR257" i="26464"/>
  <c r="DS257" i="26464"/>
  <c r="DT257" i="26464"/>
  <c r="DU257" i="26464"/>
  <c r="DV257" i="26464"/>
  <c r="DW257" i="26464"/>
  <c r="DX257" i="26464"/>
  <c r="DY257" i="26464"/>
  <c r="DZ257" i="26464"/>
  <c r="EA257" i="26464"/>
  <c r="EB257" i="26464"/>
  <c r="EC257" i="26464"/>
  <c r="ED257" i="26464"/>
  <c r="EE257" i="26464"/>
  <c r="EJ257" i="26464"/>
  <c r="EK257" i="26464"/>
  <c r="EL257" i="26464"/>
  <c r="EM257" i="26464"/>
  <c r="EN257" i="26464"/>
  <c r="EO257" i="26464"/>
  <c r="EP257" i="26464"/>
  <c r="EQ257" i="26464"/>
  <c r="ER257" i="26464"/>
  <c r="ES257" i="26464"/>
  <c r="ET257" i="26464"/>
  <c r="EU257" i="26464"/>
  <c r="EV257" i="26464"/>
  <c r="EW257" i="26464"/>
  <c r="EX257" i="26464"/>
  <c r="EY257" i="26464"/>
  <c r="EZ257" i="26464"/>
  <c r="A258" i="26464"/>
  <c r="B258" i="26464"/>
  <c r="C258" i="26464"/>
  <c r="E258" i="26464"/>
  <c r="F258" i="26464"/>
  <c r="G258" i="26464"/>
  <c r="H258" i="26464"/>
  <c r="I258" i="26464"/>
  <c r="J258" i="26464"/>
  <c r="K258" i="26464"/>
  <c r="L258" i="26464"/>
  <c r="M258" i="26464"/>
  <c r="N258" i="26464"/>
  <c r="O258" i="26464"/>
  <c r="P258" i="26464"/>
  <c r="Q258" i="26464"/>
  <c r="R258" i="26464"/>
  <c r="S258" i="26464"/>
  <c r="T258" i="26464"/>
  <c r="U258" i="26464"/>
  <c r="V258" i="26464"/>
  <c r="W258" i="26464"/>
  <c r="X258" i="26464"/>
  <c r="Y258" i="26464"/>
  <c r="Z258" i="26464"/>
  <c r="AA258" i="26464"/>
  <c r="AB258" i="26464"/>
  <c r="AC258" i="26464"/>
  <c r="AD258" i="26464"/>
  <c r="AE258" i="26464"/>
  <c r="AF258" i="26464"/>
  <c r="AG258" i="26464"/>
  <c r="AH258" i="26464"/>
  <c r="AI258" i="26464"/>
  <c r="AJ258" i="26464"/>
  <c r="AK258" i="26464"/>
  <c r="AL258" i="26464"/>
  <c r="AM258" i="26464"/>
  <c r="AN258" i="26464"/>
  <c r="AO258" i="26464"/>
  <c r="AP258" i="26464"/>
  <c r="AQ258" i="26464"/>
  <c r="AR258" i="26464"/>
  <c r="AS258" i="26464"/>
  <c r="AT258" i="26464"/>
  <c r="AU258" i="26464"/>
  <c r="AV258" i="26464"/>
  <c r="AW258" i="26464"/>
  <c r="AX258" i="26464"/>
  <c r="AY258" i="26464"/>
  <c r="AZ258" i="26464"/>
  <c r="BA258" i="26464"/>
  <c r="BB258" i="26464"/>
  <c r="BC258" i="26464"/>
  <c r="BD258" i="26464"/>
  <c r="BE258" i="26464"/>
  <c r="BF258" i="26464"/>
  <c r="BG258" i="26464"/>
  <c r="BH258" i="26464"/>
  <c r="BI258" i="26464"/>
  <c r="BJ258" i="26464"/>
  <c r="BK258" i="26464"/>
  <c r="BL258" i="26464"/>
  <c r="BM258" i="26464"/>
  <c r="BN258" i="26464"/>
  <c r="BO258" i="26464"/>
  <c r="BP258" i="26464"/>
  <c r="BQ258" i="26464"/>
  <c r="BR258" i="26464"/>
  <c r="BS258" i="26464"/>
  <c r="BT258" i="26464"/>
  <c r="BU258" i="26464"/>
  <c r="BV258" i="26464"/>
  <c r="BW258" i="26464"/>
  <c r="BX258" i="26464"/>
  <c r="BY258" i="26464"/>
  <c r="BZ258" i="26464"/>
  <c r="CA258" i="26464"/>
  <c r="CB258" i="26464"/>
  <c r="CC258" i="26464"/>
  <c r="CD258" i="26464"/>
  <c r="CE258" i="26464"/>
  <c r="CF258" i="26464"/>
  <c r="CG258" i="26464"/>
  <c r="CH258" i="26464"/>
  <c r="CI258" i="26464"/>
  <c r="CJ258" i="26464"/>
  <c r="CK258" i="26464"/>
  <c r="CL258" i="26464"/>
  <c r="CM258" i="26464"/>
  <c r="CN258" i="26464"/>
  <c r="CO258" i="26464"/>
  <c r="CP258" i="26464"/>
  <c r="CQ258" i="26464"/>
  <c r="CR258" i="26464"/>
  <c r="CS258" i="26464"/>
  <c r="CT258" i="26464"/>
  <c r="CU258" i="26464"/>
  <c r="CV258" i="26464"/>
  <c r="CW258" i="26464"/>
  <c r="CX258" i="26464"/>
  <c r="CY258" i="26464"/>
  <c r="CZ258" i="26464"/>
  <c r="DA258" i="26464"/>
  <c r="DB258" i="26464"/>
  <c r="DC258" i="26464"/>
  <c r="DD258" i="26464"/>
  <c r="DE258" i="26464"/>
  <c r="DF258" i="26464"/>
  <c r="DG258" i="26464"/>
  <c r="DH258" i="26464"/>
  <c r="DI258" i="26464"/>
  <c r="DJ258" i="26464"/>
  <c r="DK258" i="26464"/>
  <c r="DL258" i="26464"/>
  <c r="DO258" i="26464"/>
  <c r="DP258" i="26464"/>
  <c r="DQ258" i="26464"/>
  <c r="DR258" i="26464"/>
  <c r="DS258" i="26464"/>
  <c r="DT258" i="26464"/>
  <c r="DU258" i="26464"/>
  <c r="DV258" i="26464"/>
  <c r="DW258" i="26464"/>
  <c r="DX258" i="26464"/>
  <c r="DY258" i="26464"/>
  <c r="DZ258" i="26464"/>
  <c r="EA258" i="26464"/>
  <c r="EB258" i="26464"/>
  <c r="EC258" i="26464"/>
  <c r="ED258" i="26464"/>
  <c r="EE258" i="26464"/>
  <c r="EJ258" i="26464"/>
  <c r="EK258" i="26464"/>
  <c r="EL258" i="26464"/>
  <c r="EM258" i="26464"/>
  <c r="EN258" i="26464"/>
  <c r="EO258" i="26464"/>
  <c r="EP258" i="26464"/>
  <c r="EQ258" i="26464"/>
  <c r="ER258" i="26464"/>
  <c r="ES258" i="26464"/>
  <c r="ET258" i="26464"/>
  <c r="EU258" i="26464"/>
  <c r="EV258" i="26464"/>
  <c r="EW258" i="26464"/>
  <c r="EX258" i="26464"/>
  <c r="EY258" i="26464"/>
  <c r="EZ258" i="26464"/>
  <c r="A259" i="26464"/>
  <c r="B259" i="26464"/>
  <c r="C259" i="26464"/>
  <c r="E259" i="26464"/>
  <c r="F259" i="26464"/>
  <c r="G259" i="26464"/>
  <c r="H259" i="26464"/>
  <c r="I259" i="26464"/>
  <c r="J259" i="26464"/>
  <c r="K259" i="26464"/>
  <c r="L259" i="26464"/>
  <c r="M259" i="26464"/>
  <c r="N259" i="26464"/>
  <c r="O259" i="26464"/>
  <c r="P259" i="26464"/>
  <c r="Q259" i="26464"/>
  <c r="R259" i="26464"/>
  <c r="S259" i="26464"/>
  <c r="T259" i="26464"/>
  <c r="U259" i="26464"/>
  <c r="V259" i="26464"/>
  <c r="W259" i="26464"/>
  <c r="X259" i="26464"/>
  <c r="Y259" i="26464"/>
  <c r="Z259" i="26464"/>
  <c r="AA259" i="26464"/>
  <c r="AB259" i="26464"/>
  <c r="AC259" i="26464"/>
  <c r="AD259" i="26464"/>
  <c r="AE259" i="26464"/>
  <c r="AF259" i="26464"/>
  <c r="AG259" i="26464"/>
  <c r="AH259" i="26464"/>
  <c r="AI259" i="26464"/>
  <c r="AJ259" i="26464"/>
  <c r="AK259" i="26464"/>
  <c r="AL259" i="26464"/>
  <c r="AM259" i="26464"/>
  <c r="AN259" i="26464"/>
  <c r="AO259" i="26464"/>
  <c r="AP259" i="26464"/>
  <c r="AQ259" i="26464"/>
  <c r="AR259" i="26464"/>
  <c r="AS259" i="26464"/>
  <c r="AT259" i="26464"/>
  <c r="AU259" i="26464"/>
  <c r="AV259" i="26464"/>
  <c r="AW259" i="26464"/>
  <c r="AX259" i="26464"/>
  <c r="AY259" i="26464"/>
  <c r="AZ259" i="26464"/>
  <c r="BA259" i="26464"/>
  <c r="BB259" i="26464"/>
  <c r="BC259" i="26464"/>
  <c r="BD259" i="26464"/>
  <c r="BE259" i="26464"/>
  <c r="BF259" i="26464"/>
  <c r="BG259" i="26464"/>
  <c r="BH259" i="26464"/>
  <c r="BI259" i="26464"/>
  <c r="BJ259" i="26464"/>
  <c r="BK259" i="26464"/>
  <c r="BL259" i="26464"/>
  <c r="BM259" i="26464"/>
  <c r="BN259" i="26464"/>
  <c r="BO259" i="26464"/>
  <c r="BP259" i="26464"/>
  <c r="BQ259" i="26464"/>
  <c r="BR259" i="26464"/>
  <c r="BS259" i="26464"/>
  <c r="BT259" i="26464"/>
  <c r="BU259" i="26464"/>
  <c r="BV259" i="26464"/>
  <c r="BW259" i="26464"/>
  <c r="BX259" i="26464"/>
  <c r="BY259" i="26464"/>
  <c r="BZ259" i="26464"/>
  <c r="CA259" i="26464"/>
  <c r="CB259" i="26464"/>
  <c r="CC259" i="26464"/>
  <c r="CD259" i="26464"/>
  <c r="CE259" i="26464"/>
  <c r="CF259" i="26464"/>
  <c r="CG259" i="26464"/>
  <c r="CH259" i="26464"/>
  <c r="CI259" i="26464"/>
  <c r="CJ259" i="26464"/>
  <c r="CK259" i="26464"/>
  <c r="CL259" i="26464"/>
  <c r="CM259" i="26464"/>
  <c r="CN259" i="26464"/>
  <c r="CO259" i="26464"/>
  <c r="CP259" i="26464"/>
  <c r="CQ259" i="26464"/>
  <c r="CR259" i="26464"/>
  <c r="CS259" i="26464"/>
  <c r="CT259" i="26464"/>
  <c r="CU259" i="26464"/>
  <c r="CV259" i="26464"/>
  <c r="CW259" i="26464"/>
  <c r="CX259" i="26464"/>
  <c r="CY259" i="26464"/>
  <c r="CZ259" i="26464"/>
  <c r="DA259" i="26464"/>
  <c r="DB259" i="26464"/>
  <c r="DC259" i="26464"/>
  <c r="DD259" i="26464"/>
  <c r="DE259" i="26464"/>
  <c r="DF259" i="26464"/>
  <c r="DG259" i="26464"/>
  <c r="DH259" i="26464"/>
  <c r="DI259" i="26464"/>
  <c r="DJ259" i="26464"/>
  <c r="DK259" i="26464"/>
  <c r="DL259" i="26464"/>
  <c r="DO259" i="26464"/>
  <c r="DP259" i="26464"/>
  <c r="DQ259" i="26464"/>
  <c r="DR259" i="26464"/>
  <c r="DS259" i="26464"/>
  <c r="DT259" i="26464"/>
  <c r="DU259" i="26464"/>
  <c r="DV259" i="26464"/>
  <c r="DW259" i="26464"/>
  <c r="DX259" i="26464"/>
  <c r="DY259" i="26464"/>
  <c r="DZ259" i="26464"/>
  <c r="EA259" i="26464"/>
  <c r="EB259" i="26464"/>
  <c r="EC259" i="26464"/>
  <c r="ED259" i="26464"/>
  <c r="EE259" i="26464"/>
  <c r="EJ259" i="26464"/>
  <c r="EK259" i="26464"/>
  <c r="EL259" i="26464"/>
  <c r="EM259" i="26464"/>
  <c r="EN259" i="26464"/>
  <c r="EO259" i="26464"/>
  <c r="EP259" i="26464"/>
  <c r="EQ259" i="26464"/>
  <c r="ER259" i="26464"/>
  <c r="ES259" i="26464"/>
  <c r="ET259" i="26464"/>
  <c r="EU259" i="26464"/>
  <c r="EV259" i="26464"/>
  <c r="EW259" i="26464"/>
  <c r="EX259" i="26464"/>
  <c r="EY259" i="26464"/>
  <c r="EZ259" i="26464"/>
  <c r="A260" i="26464"/>
  <c r="B260" i="26464"/>
  <c r="C260" i="26464"/>
  <c r="E260" i="26464"/>
  <c r="F260" i="26464"/>
  <c r="G260" i="26464"/>
  <c r="H260" i="26464"/>
  <c r="I260" i="26464"/>
  <c r="J260" i="26464"/>
  <c r="K260" i="26464"/>
  <c r="L260" i="26464"/>
  <c r="M260" i="26464"/>
  <c r="N260" i="26464"/>
  <c r="O260" i="26464"/>
  <c r="P260" i="26464"/>
  <c r="Q260" i="26464"/>
  <c r="R260" i="26464"/>
  <c r="S260" i="26464"/>
  <c r="T260" i="26464"/>
  <c r="U260" i="26464"/>
  <c r="V260" i="26464"/>
  <c r="W260" i="26464"/>
  <c r="X260" i="26464"/>
  <c r="Y260" i="26464"/>
  <c r="Z260" i="26464"/>
  <c r="AA260" i="26464"/>
  <c r="AB260" i="26464"/>
  <c r="AC260" i="26464"/>
  <c r="AD260" i="26464"/>
  <c r="AE260" i="26464"/>
  <c r="AF260" i="26464"/>
  <c r="AG260" i="26464"/>
  <c r="AH260" i="26464"/>
  <c r="AI260" i="26464"/>
  <c r="AJ260" i="26464"/>
  <c r="AK260" i="26464"/>
  <c r="AL260" i="26464"/>
  <c r="AM260" i="26464"/>
  <c r="AN260" i="26464"/>
  <c r="AO260" i="26464"/>
  <c r="AP260" i="26464"/>
  <c r="AQ260" i="26464"/>
  <c r="AR260" i="26464"/>
  <c r="AS260" i="26464"/>
  <c r="AT260" i="26464"/>
  <c r="AU260" i="26464"/>
  <c r="AV260" i="26464"/>
  <c r="AW260" i="26464"/>
  <c r="AX260" i="26464"/>
  <c r="AY260" i="26464"/>
  <c r="AZ260" i="26464"/>
  <c r="BA260" i="26464"/>
  <c r="BB260" i="26464"/>
  <c r="BC260" i="26464"/>
  <c r="BD260" i="26464"/>
  <c r="BE260" i="26464"/>
  <c r="BF260" i="26464"/>
  <c r="BG260" i="26464"/>
  <c r="BH260" i="26464"/>
  <c r="BI260" i="26464"/>
  <c r="BJ260" i="26464"/>
  <c r="BK260" i="26464"/>
  <c r="BL260" i="26464"/>
  <c r="BM260" i="26464"/>
  <c r="BN260" i="26464"/>
  <c r="BO260" i="26464"/>
  <c r="BP260" i="26464"/>
  <c r="BQ260" i="26464"/>
  <c r="BR260" i="26464"/>
  <c r="BS260" i="26464"/>
  <c r="BT260" i="26464"/>
  <c r="BU260" i="26464"/>
  <c r="BV260" i="26464"/>
  <c r="BW260" i="26464"/>
  <c r="BX260" i="26464"/>
  <c r="BY260" i="26464"/>
  <c r="BZ260" i="26464"/>
  <c r="CA260" i="26464"/>
  <c r="CB260" i="26464"/>
  <c r="CC260" i="26464"/>
  <c r="CD260" i="26464"/>
  <c r="CE260" i="26464"/>
  <c r="CF260" i="26464"/>
  <c r="CG260" i="26464"/>
  <c r="CH260" i="26464"/>
  <c r="CI260" i="26464"/>
  <c r="CJ260" i="26464"/>
  <c r="CK260" i="26464"/>
  <c r="CL260" i="26464"/>
  <c r="CM260" i="26464"/>
  <c r="CN260" i="26464"/>
  <c r="CO260" i="26464"/>
  <c r="CP260" i="26464"/>
  <c r="CQ260" i="26464"/>
  <c r="CR260" i="26464"/>
  <c r="CS260" i="26464"/>
  <c r="CT260" i="26464"/>
  <c r="CU260" i="26464"/>
  <c r="CV260" i="26464"/>
  <c r="CW260" i="26464"/>
  <c r="CX260" i="26464"/>
  <c r="CY260" i="26464"/>
  <c r="CZ260" i="26464"/>
  <c r="DA260" i="26464"/>
  <c r="DB260" i="26464"/>
  <c r="DC260" i="26464"/>
  <c r="DD260" i="26464"/>
  <c r="DE260" i="26464"/>
  <c r="DF260" i="26464"/>
  <c r="DG260" i="26464"/>
  <c r="DH260" i="26464"/>
  <c r="DI260" i="26464"/>
  <c r="DJ260" i="26464"/>
  <c r="DK260" i="26464"/>
  <c r="DL260" i="26464"/>
  <c r="DO260" i="26464"/>
  <c r="DP260" i="26464"/>
  <c r="DQ260" i="26464"/>
  <c r="DR260" i="26464"/>
  <c r="DS260" i="26464"/>
  <c r="DT260" i="26464"/>
  <c r="DU260" i="26464"/>
  <c r="DV260" i="26464"/>
  <c r="DW260" i="26464"/>
  <c r="DX260" i="26464"/>
  <c r="DY260" i="26464"/>
  <c r="DZ260" i="26464"/>
  <c r="EA260" i="26464"/>
  <c r="EB260" i="26464"/>
  <c r="EC260" i="26464"/>
  <c r="ED260" i="26464"/>
  <c r="EE260" i="26464"/>
  <c r="EJ260" i="26464"/>
  <c r="EK260" i="26464"/>
  <c r="EL260" i="26464"/>
  <c r="EM260" i="26464"/>
  <c r="EN260" i="26464"/>
  <c r="EO260" i="26464"/>
  <c r="EP260" i="26464"/>
  <c r="EQ260" i="26464"/>
  <c r="ER260" i="26464"/>
  <c r="ES260" i="26464"/>
  <c r="ET260" i="26464"/>
  <c r="EU260" i="26464"/>
  <c r="EV260" i="26464"/>
  <c r="EW260" i="26464"/>
  <c r="EX260" i="26464"/>
  <c r="EY260" i="26464"/>
  <c r="EZ260" i="26464"/>
  <c r="A261" i="26464"/>
  <c r="B261" i="26464"/>
  <c r="C261" i="26464"/>
  <c r="E261" i="26464"/>
  <c r="F261" i="26464"/>
  <c r="G261" i="26464"/>
  <c r="H261" i="26464"/>
  <c r="I261" i="26464"/>
  <c r="J261" i="26464"/>
  <c r="K261" i="26464"/>
  <c r="L261" i="26464"/>
  <c r="M261" i="26464"/>
  <c r="N261" i="26464"/>
  <c r="O261" i="26464"/>
  <c r="P261" i="26464"/>
  <c r="Q261" i="26464"/>
  <c r="R261" i="26464"/>
  <c r="S261" i="26464"/>
  <c r="T261" i="26464"/>
  <c r="U261" i="26464"/>
  <c r="V261" i="26464"/>
  <c r="W261" i="26464"/>
  <c r="X261" i="26464"/>
  <c r="Y261" i="26464"/>
  <c r="Z261" i="26464"/>
  <c r="AA261" i="26464"/>
  <c r="AB261" i="26464"/>
  <c r="AC261" i="26464"/>
  <c r="AD261" i="26464"/>
  <c r="AE261" i="26464"/>
  <c r="AF261" i="26464"/>
  <c r="AG261" i="26464"/>
  <c r="AH261" i="26464"/>
  <c r="AI261" i="26464"/>
  <c r="AJ261" i="26464"/>
  <c r="AK261" i="26464"/>
  <c r="AL261" i="26464"/>
  <c r="AM261" i="26464"/>
  <c r="AN261" i="26464"/>
  <c r="AO261" i="26464"/>
  <c r="AP261" i="26464"/>
  <c r="AQ261" i="26464"/>
  <c r="AR261" i="26464"/>
  <c r="AS261" i="26464"/>
  <c r="AT261" i="26464"/>
  <c r="AU261" i="26464"/>
  <c r="AV261" i="26464"/>
  <c r="AW261" i="26464"/>
  <c r="AX261" i="26464"/>
  <c r="AY261" i="26464"/>
  <c r="AZ261" i="26464"/>
  <c r="BA261" i="26464"/>
  <c r="BB261" i="26464"/>
  <c r="BC261" i="26464"/>
  <c r="BD261" i="26464"/>
  <c r="BE261" i="26464"/>
  <c r="BF261" i="26464"/>
  <c r="BG261" i="26464"/>
  <c r="BH261" i="26464"/>
  <c r="BI261" i="26464"/>
  <c r="BJ261" i="26464"/>
  <c r="BK261" i="26464"/>
  <c r="BL261" i="26464"/>
  <c r="BM261" i="26464"/>
  <c r="BN261" i="26464"/>
  <c r="BO261" i="26464"/>
  <c r="BP261" i="26464"/>
  <c r="BQ261" i="26464"/>
  <c r="BR261" i="26464"/>
  <c r="BS261" i="26464"/>
  <c r="BT261" i="26464"/>
  <c r="BU261" i="26464"/>
  <c r="BV261" i="26464"/>
  <c r="BW261" i="26464"/>
  <c r="BX261" i="26464"/>
  <c r="BY261" i="26464"/>
  <c r="BZ261" i="26464"/>
  <c r="CA261" i="26464"/>
  <c r="CB261" i="26464"/>
  <c r="CC261" i="26464"/>
  <c r="CD261" i="26464"/>
  <c r="CE261" i="26464"/>
  <c r="CF261" i="26464"/>
  <c r="CG261" i="26464"/>
  <c r="CH261" i="26464"/>
  <c r="CI261" i="26464"/>
  <c r="CJ261" i="26464"/>
  <c r="CK261" i="26464"/>
  <c r="CL261" i="26464"/>
  <c r="CM261" i="26464"/>
  <c r="CN261" i="26464"/>
  <c r="CO261" i="26464"/>
  <c r="CP261" i="26464"/>
  <c r="CQ261" i="26464"/>
  <c r="CR261" i="26464"/>
  <c r="CS261" i="26464"/>
  <c r="CT261" i="26464"/>
  <c r="CU261" i="26464"/>
  <c r="CV261" i="26464"/>
  <c r="CW261" i="26464"/>
  <c r="CX261" i="26464"/>
  <c r="CY261" i="26464"/>
  <c r="CZ261" i="26464"/>
  <c r="DA261" i="26464"/>
  <c r="DB261" i="26464"/>
  <c r="DC261" i="26464"/>
  <c r="DD261" i="26464"/>
  <c r="DE261" i="26464"/>
  <c r="DF261" i="26464"/>
  <c r="DG261" i="26464"/>
  <c r="DH261" i="26464"/>
  <c r="DI261" i="26464"/>
  <c r="DJ261" i="26464"/>
  <c r="DK261" i="26464"/>
  <c r="DL261" i="26464"/>
  <c r="DO261" i="26464"/>
  <c r="DP261" i="26464"/>
  <c r="DQ261" i="26464"/>
  <c r="DR261" i="26464"/>
  <c r="DS261" i="26464"/>
  <c r="DT261" i="26464"/>
  <c r="DU261" i="26464"/>
  <c r="DV261" i="26464"/>
  <c r="DW261" i="26464"/>
  <c r="DX261" i="26464"/>
  <c r="DY261" i="26464"/>
  <c r="DZ261" i="26464"/>
  <c r="EA261" i="26464"/>
  <c r="EB261" i="26464"/>
  <c r="EC261" i="26464"/>
  <c r="ED261" i="26464"/>
  <c r="EE261" i="26464"/>
  <c r="EJ261" i="26464"/>
  <c r="EK261" i="26464"/>
  <c r="EL261" i="26464"/>
  <c r="EM261" i="26464"/>
  <c r="EN261" i="26464"/>
  <c r="EO261" i="26464"/>
  <c r="EP261" i="26464"/>
  <c r="EQ261" i="26464"/>
  <c r="ER261" i="26464"/>
  <c r="ES261" i="26464"/>
  <c r="ET261" i="26464"/>
  <c r="EU261" i="26464"/>
  <c r="EV261" i="26464"/>
  <c r="EW261" i="26464"/>
  <c r="EX261" i="26464"/>
  <c r="EY261" i="26464"/>
  <c r="EZ261" i="26464"/>
  <c r="A262" i="26464"/>
  <c r="B262" i="26464"/>
  <c r="C262" i="26464"/>
  <c r="E262" i="26464"/>
  <c r="F262" i="26464"/>
  <c r="G262" i="26464"/>
  <c r="H262" i="26464"/>
  <c r="I262" i="26464"/>
  <c r="J262" i="26464"/>
  <c r="K262" i="26464"/>
  <c r="L262" i="26464"/>
  <c r="M262" i="26464"/>
  <c r="N262" i="26464"/>
  <c r="O262" i="26464"/>
  <c r="P262" i="26464"/>
  <c r="Q262" i="26464"/>
  <c r="R262" i="26464"/>
  <c r="S262" i="26464"/>
  <c r="T262" i="26464"/>
  <c r="U262" i="26464"/>
  <c r="V262" i="26464"/>
  <c r="W262" i="26464"/>
  <c r="X262" i="26464"/>
  <c r="Y262" i="26464"/>
  <c r="Z262" i="26464"/>
  <c r="AA262" i="26464"/>
  <c r="AB262" i="26464"/>
  <c r="AC262" i="26464"/>
  <c r="AD262" i="26464"/>
  <c r="AE262" i="26464"/>
  <c r="AF262" i="26464"/>
  <c r="AG262" i="26464"/>
  <c r="AH262" i="26464"/>
  <c r="AI262" i="26464"/>
  <c r="AJ262" i="26464"/>
  <c r="AK262" i="26464"/>
  <c r="AL262" i="26464"/>
  <c r="AM262" i="26464"/>
  <c r="AN262" i="26464"/>
  <c r="AO262" i="26464"/>
  <c r="AP262" i="26464"/>
  <c r="AQ262" i="26464"/>
  <c r="AR262" i="26464"/>
  <c r="AS262" i="26464"/>
  <c r="AT262" i="26464"/>
  <c r="AU262" i="26464"/>
  <c r="AV262" i="26464"/>
  <c r="AW262" i="26464"/>
  <c r="AX262" i="26464"/>
  <c r="AY262" i="26464"/>
  <c r="AZ262" i="26464"/>
  <c r="BA262" i="26464"/>
  <c r="BB262" i="26464"/>
  <c r="BC262" i="26464"/>
  <c r="BD262" i="26464"/>
  <c r="BE262" i="26464"/>
  <c r="BF262" i="26464"/>
  <c r="BG262" i="26464"/>
  <c r="BH262" i="26464"/>
  <c r="BI262" i="26464"/>
  <c r="BJ262" i="26464"/>
  <c r="BK262" i="26464"/>
  <c r="BL262" i="26464"/>
  <c r="BM262" i="26464"/>
  <c r="BN262" i="26464"/>
  <c r="BO262" i="26464"/>
  <c r="BP262" i="26464"/>
  <c r="BQ262" i="26464"/>
  <c r="BR262" i="26464"/>
  <c r="BS262" i="26464"/>
  <c r="BT262" i="26464"/>
  <c r="BU262" i="26464"/>
  <c r="BV262" i="26464"/>
  <c r="BW262" i="26464"/>
  <c r="BX262" i="26464"/>
  <c r="BY262" i="26464"/>
  <c r="BZ262" i="26464"/>
  <c r="CA262" i="26464"/>
  <c r="CB262" i="26464"/>
  <c r="CC262" i="26464"/>
  <c r="CD262" i="26464"/>
  <c r="CE262" i="26464"/>
  <c r="CF262" i="26464"/>
  <c r="CG262" i="26464"/>
  <c r="CH262" i="26464"/>
  <c r="CI262" i="26464"/>
  <c r="CJ262" i="26464"/>
  <c r="CK262" i="26464"/>
  <c r="CL262" i="26464"/>
  <c r="CM262" i="26464"/>
  <c r="CN262" i="26464"/>
  <c r="CO262" i="26464"/>
  <c r="CP262" i="26464"/>
  <c r="CQ262" i="26464"/>
  <c r="CR262" i="26464"/>
  <c r="CS262" i="26464"/>
  <c r="CT262" i="26464"/>
  <c r="CU262" i="26464"/>
  <c r="CV262" i="26464"/>
  <c r="CW262" i="26464"/>
  <c r="CX262" i="26464"/>
  <c r="CY262" i="26464"/>
  <c r="CZ262" i="26464"/>
  <c r="DA262" i="26464"/>
  <c r="DB262" i="26464"/>
  <c r="DC262" i="26464"/>
  <c r="DD262" i="26464"/>
  <c r="DE262" i="26464"/>
  <c r="DF262" i="26464"/>
  <c r="DG262" i="26464"/>
  <c r="DH262" i="26464"/>
  <c r="DI262" i="26464"/>
  <c r="DJ262" i="26464"/>
  <c r="DK262" i="26464"/>
  <c r="DL262" i="26464"/>
  <c r="DO262" i="26464"/>
  <c r="DP262" i="26464"/>
  <c r="DQ262" i="26464"/>
  <c r="DR262" i="26464"/>
  <c r="DS262" i="26464"/>
  <c r="DT262" i="26464"/>
  <c r="DU262" i="26464"/>
  <c r="DV262" i="26464"/>
  <c r="DW262" i="26464"/>
  <c r="DX262" i="26464"/>
  <c r="DY262" i="26464"/>
  <c r="DZ262" i="26464"/>
  <c r="EA262" i="26464"/>
  <c r="EB262" i="26464"/>
  <c r="EC262" i="26464"/>
  <c r="ED262" i="26464"/>
  <c r="EE262" i="26464"/>
  <c r="EJ262" i="26464"/>
  <c r="EK262" i="26464"/>
  <c r="EL262" i="26464"/>
  <c r="EM262" i="26464"/>
  <c r="EN262" i="26464"/>
  <c r="EO262" i="26464"/>
  <c r="EP262" i="26464"/>
  <c r="EQ262" i="26464"/>
  <c r="ER262" i="26464"/>
  <c r="ES262" i="26464"/>
  <c r="ET262" i="26464"/>
  <c r="EU262" i="26464"/>
  <c r="EV262" i="26464"/>
  <c r="EW262" i="26464"/>
  <c r="EX262" i="26464"/>
  <c r="EY262" i="26464"/>
  <c r="EZ262" i="26464"/>
  <c r="A263" i="26464"/>
  <c r="B263" i="26464"/>
  <c r="C263" i="26464"/>
  <c r="E263" i="26464"/>
  <c r="F263" i="26464"/>
  <c r="G263" i="26464"/>
  <c r="H263" i="26464"/>
  <c r="I263" i="26464"/>
  <c r="J263" i="26464"/>
  <c r="K263" i="26464"/>
  <c r="L263" i="26464"/>
  <c r="M263" i="26464"/>
  <c r="N263" i="26464"/>
  <c r="O263" i="26464"/>
  <c r="P263" i="26464"/>
  <c r="Q263" i="26464"/>
  <c r="R263" i="26464"/>
  <c r="S263" i="26464"/>
  <c r="T263" i="26464"/>
  <c r="U263" i="26464"/>
  <c r="V263" i="26464"/>
  <c r="W263" i="26464"/>
  <c r="X263" i="26464"/>
  <c r="Y263" i="26464"/>
  <c r="Z263" i="26464"/>
  <c r="AA263" i="26464"/>
  <c r="AB263" i="26464"/>
  <c r="AC263" i="26464"/>
  <c r="AD263" i="26464"/>
  <c r="AE263" i="26464"/>
  <c r="AF263" i="26464"/>
  <c r="AG263" i="26464"/>
  <c r="AH263" i="26464"/>
  <c r="AI263" i="26464"/>
  <c r="AJ263" i="26464"/>
  <c r="AK263" i="26464"/>
  <c r="AL263" i="26464"/>
  <c r="AM263" i="26464"/>
  <c r="AN263" i="26464"/>
  <c r="AO263" i="26464"/>
  <c r="AP263" i="26464"/>
  <c r="AQ263" i="26464"/>
  <c r="AR263" i="26464"/>
  <c r="AS263" i="26464"/>
  <c r="AT263" i="26464"/>
  <c r="AU263" i="26464"/>
  <c r="AV263" i="26464"/>
  <c r="AW263" i="26464"/>
  <c r="AX263" i="26464"/>
  <c r="AY263" i="26464"/>
  <c r="AZ263" i="26464"/>
  <c r="BA263" i="26464"/>
  <c r="BB263" i="26464"/>
  <c r="BC263" i="26464"/>
  <c r="BD263" i="26464"/>
  <c r="BE263" i="26464"/>
  <c r="BF263" i="26464"/>
  <c r="BG263" i="26464"/>
  <c r="BH263" i="26464"/>
  <c r="BI263" i="26464"/>
  <c r="BJ263" i="26464"/>
  <c r="BK263" i="26464"/>
  <c r="BL263" i="26464"/>
  <c r="BM263" i="26464"/>
  <c r="BN263" i="26464"/>
  <c r="BO263" i="26464"/>
  <c r="BP263" i="26464"/>
  <c r="BQ263" i="26464"/>
  <c r="BR263" i="26464"/>
  <c r="BS263" i="26464"/>
  <c r="BT263" i="26464"/>
  <c r="BU263" i="26464"/>
  <c r="BV263" i="26464"/>
  <c r="BW263" i="26464"/>
  <c r="BX263" i="26464"/>
  <c r="BY263" i="26464"/>
  <c r="BZ263" i="26464"/>
  <c r="CA263" i="26464"/>
  <c r="CB263" i="26464"/>
  <c r="CC263" i="26464"/>
  <c r="CD263" i="26464"/>
  <c r="CE263" i="26464"/>
  <c r="CF263" i="26464"/>
  <c r="CG263" i="26464"/>
  <c r="CH263" i="26464"/>
  <c r="CI263" i="26464"/>
  <c r="CJ263" i="26464"/>
  <c r="CK263" i="26464"/>
  <c r="CL263" i="26464"/>
  <c r="CM263" i="26464"/>
  <c r="CN263" i="26464"/>
  <c r="CO263" i="26464"/>
  <c r="CP263" i="26464"/>
  <c r="CQ263" i="26464"/>
  <c r="CR263" i="26464"/>
  <c r="CS263" i="26464"/>
  <c r="CT263" i="26464"/>
  <c r="CU263" i="26464"/>
  <c r="CV263" i="26464"/>
  <c r="CW263" i="26464"/>
  <c r="CX263" i="26464"/>
  <c r="CY263" i="26464"/>
  <c r="CZ263" i="26464"/>
  <c r="DA263" i="26464"/>
  <c r="DB263" i="26464"/>
  <c r="DC263" i="26464"/>
  <c r="DD263" i="26464"/>
  <c r="DE263" i="26464"/>
  <c r="DF263" i="26464"/>
  <c r="DG263" i="26464"/>
  <c r="DH263" i="26464"/>
  <c r="DI263" i="26464"/>
  <c r="DJ263" i="26464"/>
  <c r="DK263" i="26464"/>
  <c r="DL263" i="26464"/>
  <c r="DO263" i="26464"/>
  <c r="DP263" i="26464"/>
  <c r="DQ263" i="26464"/>
  <c r="DR263" i="26464"/>
  <c r="DS263" i="26464"/>
  <c r="DT263" i="26464"/>
  <c r="DU263" i="26464"/>
  <c r="DV263" i="26464"/>
  <c r="DW263" i="26464"/>
  <c r="DX263" i="26464"/>
  <c r="DY263" i="26464"/>
  <c r="DZ263" i="26464"/>
  <c r="EA263" i="26464"/>
  <c r="EB263" i="26464"/>
  <c r="EC263" i="26464"/>
  <c r="ED263" i="26464"/>
  <c r="EE263" i="26464"/>
  <c r="EJ263" i="26464"/>
  <c r="EK263" i="26464"/>
  <c r="EL263" i="26464"/>
  <c r="EM263" i="26464"/>
  <c r="EN263" i="26464"/>
  <c r="EO263" i="26464"/>
  <c r="EP263" i="26464"/>
  <c r="EQ263" i="26464"/>
  <c r="ER263" i="26464"/>
  <c r="ES263" i="26464"/>
  <c r="ET263" i="26464"/>
  <c r="EU263" i="26464"/>
  <c r="EV263" i="26464"/>
  <c r="EW263" i="26464"/>
  <c r="EX263" i="26464"/>
  <c r="EY263" i="26464"/>
  <c r="EZ263" i="26464"/>
  <c r="A264" i="26464"/>
  <c r="B264" i="26464"/>
  <c r="C264" i="26464"/>
  <c r="E264" i="26464"/>
  <c r="F264" i="26464"/>
  <c r="G264" i="26464"/>
  <c r="H264" i="26464"/>
  <c r="I264" i="26464"/>
  <c r="J264" i="26464"/>
  <c r="K264" i="26464"/>
  <c r="L264" i="26464"/>
  <c r="M264" i="26464"/>
  <c r="N264" i="26464"/>
  <c r="O264" i="26464"/>
  <c r="P264" i="26464"/>
  <c r="Q264" i="26464"/>
  <c r="R264" i="26464"/>
  <c r="S264" i="26464"/>
  <c r="T264" i="26464"/>
  <c r="U264" i="26464"/>
  <c r="V264" i="26464"/>
  <c r="W264" i="26464"/>
  <c r="X264" i="26464"/>
  <c r="Y264" i="26464"/>
  <c r="Z264" i="26464"/>
  <c r="AA264" i="26464"/>
  <c r="AB264" i="26464"/>
  <c r="AC264" i="26464"/>
  <c r="AD264" i="26464"/>
  <c r="AE264" i="26464"/>
  <c r="AF264" i="26464"/>
  <c r="AG264" i="26464"/>
  <c r="AH264" i="26464"/>
  <c r="AI264" i="26464"/>
  <c r="AJ264" i="26464"/>
  <c r="AK264" i="26464"/>
  <c r="AL264" i="26464"/>
  <c r="AM264" i="26464"/>
  <c r="AN264" i="26464"/>
  <c r="AO264" i="26464"/>
  <c r="AP264" i="26464"/>
  <c r="AQ264" i="26464"/>
  <c r="AR264" i="26464"/>
  <c r="AS264" i="26464"/>
  <c r="AT264" i="26464"/>
  <c r="AU264" i="26464"/>
  <c r="AV264" i="26464"/>
  <c r="AW264" i="26464"/>
  <c r="AX264" i="26464"/>
  <c r="AY264" i="26464"/>
  <c r="AZ264" i="26464"/>
  <c r="BA264" i="26464"/>
  <c r="BB264" i="26464"/>
  <c r="BC264" i="26464"/>
  <c r="BD264" i="26464"/>
  <c r="BE264" i="26464"/>
  <c r="BF264" i="26464"/>
  <c r="BG264" i="26464"/>
  <c r="BH264" i="26464"/>
  <c r="BI264" i="26464"/>
  <c r="BJ264" i="26464"/>
  <c r="BK264" i="26464"/>
  <c r="BL264" i="26464"/>
  <c r="BM264" i="26464"/>
  <c r="BN264" i="26464"/>
  <c r="BO264" i="26464"/>
  <c r="BP264" i="26464"/>
  <c r="BQ264" i="26464"/>
  <c r="BR264" i="26464"/>
  <c r="BS264" i="26464"/>
  <c r="BT264" i="26464"/>
  <c r="BU264" i="26464"/>
  <c r="BV264" i="26464"/>
  <c r="BW264" i="26464"/>
  <c r="BX264" i="26464"/>
  <c r="BY264" i="26464"/>
  <c r="BZ264" i="26464"/>
  <c r="CA264" i="26464"/>
  <c r="CB264" i="26464"/>
  <c r="CC264" i="26464"/>
  <c r="CD264" i="26464"/>
  <c r="CE264" i="26464"/>
  <c r="CF264" i="26464"/>
  <c r="CG264" i="26464"/>
  <c r="CH264" i="26464"/>
  <c r="CI264" i="26464"/>
  <c r="CJ264" i="26464"/>
  <c r="CK264" i="26464"/>
  <c r="CL264" i="26464"/>
  <c r="CM264" i="26464"/>
  <c r="CN264" i="26464"/>
  <c r="CO264" i="26464"/>
  <c r="CP264" i="26464"/>
  <c r="CQ264" i="26464"/>
  <c r="CR264" i="26464"/>
  <c r="CS264" i="26464"/>
  <c r="CT264" i="26464"/>
  <c r="CU264" i="26464"/>
  <c r="CV264" i="26464"/>
  <c r="CW264" i="26464"/>
  <c r="CX264" i="26464"/>
  <c r="CY264" i="26464"/>
  <c r="CZ264" i="26464"/>
  <c r="DA264" i="26464"/>
  <c r="DB264" i="26464"/>
  <c r="DC264" i="26464"/>
  <c r="DD264" i="26464"/>
  <c r="DE264" i="26464"/>
  <c r="DF264" i="26464"/>
  <c r="DG264" i="26464"/>
  <c r="DH264" i="26464"/>
  <c r="DI264" i="26464"/>
  <c r="DJ264" i="26464"/>
  <c r="DK264" i="26464"/>
  <c r="DL264" i="26464"/>
  <c r="DO264" i="26464"/>
  <c r="DP264" i="26464"/>
  <c r="DQ264" i="26464"/>
  <c r="DR264" i="26464"/>
  <c r="DS264" i="26464"/>
  <c r="DT264" i="26464"/>
  <c r="DU264" i="26464"/>
  <c r="DV264" i="26464"/>
  <c r="DW264" i="26464"/>
  <c r="DX264" i="26464"/>
  <c r="DY264" i="26464"/>
  <c r="DZ264" i="26464"/>
  <c r="EA264" i="26464"/>
  <c r="EB264" i="26464"/>
  <c r="EC264" i="26464"/>
  <c r="ED264" i="26464"/>
  <c r="EE264" i="26464"/>
  <c r="EJ264" i="26464"/>
  <c r="EK264" i="26464"/>
  <c r="EL264" i="26464"/>
  <c r="EM264" i="26464"/>
  <c r="EN264" i="26464"/>
  <c r="EO264" i="26464"/>
  <c r="EP264" i="26464"/>
  <c r="EQ264" i="26464"/>
  <c r="ER264" i="26464"/>
  <c r="ES264" i="26464"/>
  <c r="ET264" i="26464"/>
  <c r="EU264" i="26464"/>
  <c r="EV264" i="26464"/>
  <c r="EW264" i="26464"/>
  <c r="EX264" i="26464"/>
  <c r="EY264" i="26464"/>
  <c r="EZ264" i="26464"/>
  <c r="A265" i="26464"/>
  <c r="B265" i="26464"/>
  <c r="C265" i="26464"/>
  <c r="E265" i="26464"/>
  <c r="F265" i="26464"/>
  <c r="G265" i="26464"/>
  <c r="H265" i="26464"/>
  <c r="I265" i="26464"/>
  <c r="J265" i="26464"/>
  <c r="K265" i="26464"/>
  <c r="L265" i="26464"/>
  <c r="M265" i="26464"/>
  <c r="N265" i="26464"/>
  <c r="O265" i="26464"/>
  <c r="P265" i="26464"/>
  <c r="Q265" i="26464"/>
  <c r="R265" i="26464"/>
  <c r="S265" i="26464"/>
  <c r="T265" i="26464"/>
  <c r="U265" i="26464"/>
  <c r="V265" i="26464"/>
  <c r="W265" i="26464"/>
  <c r="X265" i="26464"/>
  <c r="Y265" i="26464"/>
  <c r="Z265" i="26464"/>
  <c r="AA265" i="26464"/>
  <c r="AB265" i="26464"/>
  <c r="AC265" i="26464"/>
  <c r="AD265" i="26464"/>
  <c r="AE265" i="26464"/>
  <c r="AF265" i="26464"/>
  <c r="AG265" i="26464"/>
  <c r="AH265" i="26464"/>
  <c r="AI265" i="26464"/>
  <c r="AJ265" i="26464"/>
  <c r="AK265" i="26464"/>
  <c r="AL265" i="26464"/>
  <c r="AM265" i="26464"/>
  <c r="AN265" i="26464"/>
  <c r="AO265" i="26464"/>
  <c r="AP265" i="26464"/>
  <c r="AQ265" i="26464"/>
  <c r="AR265" i="26464"/>
  <c r="AS265" i="26464"/>
  <c r="AT265" i="26464"/>
  <c r="AU265" i="26464"/>
  <c r="AV265" i="26464"/>
  <c r="AW265" i="26464"/>
  <c r="AX265" i="26464"/>
  <c r="AY265" i="26464"/>
  <c r="AZ265" i="26464"/>
  <c r="BA265" i="26464"/>
  <c r="BB265" i="26464"/>
  <c r="BC265" i="26464"/>
  <c r="BD265" i="26464"/>
  <c r="BE265" i="26464"/>
  <c r="BF265" i="26464"/>
  <c r="BG265" i="26464"/>
  <c r="BH265" i="26464"/>
  <c r="BI265" i="26464"/>
  <c r="BJ265" i="26464"/>
  <c r="BK265" i="26464"/>
  <c r="BL265" i="26464"/>
  <c r="BM265" i="26464"/>
  <c r="BN265" i="26464"/>
  <c r="BO265" i="26464"/>
  <c r="BP265" i="26464"/>
  <c r="BQ265" i="26464"/>
  <c r="BR265" i="26464"/>
  <c r="BS265" i="26464"/>
  <c r="BT265" i="26464"/>
  <c r="BU265" i="26464"/>
  <c r="BV265" i="26464"/>
  <c r="BW265" i="26464"/>
  <c r="BX265" i="26464"/>
  <c r="BY265" i="26464"/>
  <c r="BZ265" i="26464"/>
  <c r="CA265" i="26464"/>
  <c r="CB265" i="26464"/>
  <c r="CC265" i="26464"/>
  <c r="CD265" i="26464"/>
  <c r="CE265" i="26464"/>
  <c r="CF265" i="26464"/>
  <c r="CG265" i="26464"/>
  <c r="CH265" i="26464"/>
  <c r="CI265" i="26464"/>
  <c r="CJ265" i="26464"/>
  <c r="CK265" i="26464"/>
  <c r="CL265" i="26464"/>
  <c r="CM265" i="26464"/>
  <c r="CN265" i="26464"/>
  <c r="CO265" i="26464"/>
  <c r="CP265" i="26464"/>
  <c r="CQ265" i="26464"/>
  <c r="CR265" i="26464"/>
  <c r="CS265" i="26464"/>
  <c r="CT265" i="26464"/>
  <c r="CU265" i="26464"/>
  <c r="CV265" i="26464"/>
  <c r="CW265" i="26464"/>
  <c r="CX265" i="26464"/>
  <c r="CY265" i="26464"/>
  <c r="CZ265" i="26464"/>
  <c r="DA265" i="26464"/>
  <c r="DB265" i="26464"/>
  <c r="DC265" i="26464"/>
  <c r="DD265" i="26464"/>
  <c r="DE265" i="26464"/>
  <c r="DF265" i="26464"/>
  <c r="DG265" i="26464"/>
  <c r="DH265" i="26464"/>
  <c r="DI265" i="26464"/>
  <c r="DJ265" i="26464"/>
  <c r="DK265" i="26464"/>
  <c r="DL265" i="26464"/>
  <c r="DO265" i="26464"/>
  <c r="DP265" i="26464"/>
  <c r="DQ265" i="26464"/>
  <c r="DR265" i="26464"/>
  <c r="DS265" i="26464"/>
  <c r="DT265" i="26464"/>
  <c r="DU265" i="26464"/>
  <c r="DV265" i="26464"/>
  <c r="DW265" i="26464"/>
  <c r="DX265" i="26464"/>
  <c r="DY265" i="26464"/>
  <c r="DZ265" i="26464"/>
  <c r="EA265" i="26464"/>
  <c r="EB265" i="26464"/>
  <c r="EC265" i="26464"/>
  <c r="ED265" i="26464"/>
  <c r="EE265" i="26464"/>
  <c r="EJ265" i="26464"/>
  <c r="EK265" i="26464"/>
  <c r="EL265" i="26464"/>
  <c r="EM265" i="26464"/>
  <c r="EN265" i="26464"/>
  <c r="EO265" i="26464"/>
  <c r="EP265" i="26464"/>
  <c r="EQ265" i="26464"/>
  <c r="ER265" i="26464"/>
  <c r="ES265" i="26464"/>
  <c r="ET265" i="26464"/>
  <c r="EU265" i="26464"/>
  <c r="EV265" i="26464"/>
  <c r="EW265" i="26464"/>
  <c r="EX265" i="26464"/>
  <c r="EY265" i="26464"/>
  <c r="EZ265" i="26464"/>
  <c r="A266" i="26464"/>
  <c r="B266" i="26464"/>
  <c r="C266" i="26464"/>
  <c r="E266" i="26464"/>
  <c r="F266" i="26464"/>
  <c r="G266" i="26464"/>
  <c r="H266" i="26464"/>
  <c r="I266" i="26464"/>
  <c r="J266" i="26464"/>
  <c r="K266" i="26464"/>
  <c r="L266" i="26464"/>
  <c r="M266" i="26464"/>
  <c r="N266" i="26464"/>
  <c r="O266" i="26464"/>
  <c r="P266" i="26464"/>
  <c r="Q266" i="26464"/>
  <c r="R266" i="26464"/>
  <c r="S266" i="26464"/>
  <c r="T266" i="26464"/>
  <c r="U266" i="26464"/>
  <c r="V266" i="26464"/>
  <c r="W266" i="26464"/>
  <c r="X266" i="26464"/>
  <c r="Y266" i="26464"/>
  <c r="Z266" i="26464"/>
  <c r="AA266" i="26464"/>
  <c r="AB266" i="26464"/>
  <c r="AC266" i="26464"/>
  <c r="AD266" i="26464"/>
  <c r="AE266" i="26464"/>
  <c r="AF266" i="26464"/>
  <c r="AG266" i="26464"/>
  <c r="AH266" i="26464"/>
  <c r="AI266" i="26464"/>
  <c r="AJ266" i="26464"/>
  <c r="AK266" i="26464"/>
  <c r="AL266" i="26464"/>
  <c r="AM266" i="26464"/>
  <c r="AN266" i="26464"/>
  <c r="AO266" i="26464"/>
  <c r="AP266" i="26464"/>
  <c r="AQ266" i="26464"/>
  <c r="AR266" i="26464"/>
  <c r="AS266" i="26464"/>
  <c r="AT266" i="26464"/>
  <c r="AU266" i="26464"/>
  <c r="AV266" i="26464"/>
  <c r="AW266" i="26464"/>
  <c r="AX266" i="26464"/>
  <c r="AY266" i="26464"/>
  <c r="AZ266" i="26464"/>
  <c r="BA266" i="26464"/>
  <c r="BB266" i="26464"/>
  <c r="BC266" i="26464"/>
  <c r="BD266" i="26464"/>
  <c r="BE266" i="26464"/>
  <c r="BF266" i="26464"/>
  <c r="BG266" i="26464"/>
  <c r="BH266" i="26464"/>
  <c r="BI266" i="26464"/>
  <c r="BJ266" i="26464"/>
  <c r="BK266" i="26464"/>
  <c r="BL266" i="26464"/>
  <c r="BM266" i="26464"/>
  <c r="BN266" i="26464"/>
  <c r="BO266" i="26464"/>
  <c r="BP266" i="26464"/>
  <c r="BQ266" i="26464"/>
  <c r="BR266" i="26464"/>
  <c r="BS266" i="26464"/>
  <c r="BT266" i="26464"/>
  <c r="BU266" i="26464"/>
  <c r="BV266" i="26464"/>
  <c r="BW266" i="26464"/>
  <c r="BX266" i="26464"/>
  <c r="BY266" i="26464"/>
  <c r="BZ266" i="26464"/>
  <c r="CA266" i="26464"/>
  <c r="CB266" i="26464"/>
  <c r="CC266" i="26464"/>
  <c r="CD266" i="26464"/>
  <c r="CE266" i="26464"/>
  <c r="CF266" i="26464"/>
  <c r="CG266" i="26464"/>
  <c r="CH266" i="26464"/>
  <c r="CI266" i="26464"/>
  <c r="CJ266" i="26464"/>
  <c r="CK266" i="26464"/>
  <c r="CL266" i="26464"/>
  <c r="CM266" i="26464"/>
  <c r="CN266" i="26464"/>
  <c r="CO266" i="26464"/>
  <c r="CP266" i="26464"/>
  <c r="CQ266" i="26464"/>
  <c r="CR266" i="26464"/>
  <c r="CS266" i="26464"/>
  <c r="CT266" i="26464"/>
  <c r="CU266" i="26464"/>
  <c r="CV266" i="26464"/>
  <c r="CW266" i="26464"/>
  <c r="CX266" i="26464"/>
  <c r="CY266" i="26464"/>
  <c r="CZ266" i="26464"/>
  <c r="DA266" i="26464"/>
  <c r="DB266" i="26464"/>
  <c r="DC266" i="26464"/>
  <c r="DD266" i="26464"/>
  <c r="DE266" i="26464"/>
  <c r="DF266" i="26464"/>
  <c r="DG266" i="26464"/>
  <c r="DH266" i="26464"/>
  <c r="DI266" i="26464"/>
  <c r="DJ266" i="26464"/>
  <c r="DK266" i="26464"/>
  <c r="DL266" i="26464"/>
  <c r="DO266" i="26464"/>
  <c r="DP266" i="26464"/>
  <c r="DQ266" i="26464"/>
  <c r="DR266" i="26464"/>
  <c r="DS266" i="26464"/>
  <c r="DT266" i="26464"/>
  <c r="DU266" i="26464"/>
  <c r="DV266" i="26464"/>
  <c r="DW266" i="26464"/>
  <c r="DX266" i="26464"/>
  <c r="DY266" i="26464"/>
  <c r="DZ266" i="26464"/>
  <c r="EA266" i="26464"/>
  <c r="EB266" i="26464"/>
  <c r="EC266" i="26464"/>
  <c r="ED266" i="26464"/>
  <c r="EE266" i="26464"/>
  <c r="EJ266" i="26464"/>
  <c r="EK266" i="26464"/>
  <c r="EL266" i="26464"/>
  <c r="EM266" i="26464"/>
  <c r="EN266" i="26464"/>
  <c r="EO266" i="26464"/>
  <c r="EP266" i="26464"/>
  <c r="EQ266" i="26464"/>
  <c r="ER266" i="26464"/>
  <c r="ES266" i="26464"/>
  <c r="ET266" i="26464"/>
  <c r="EU266" i="26464"/>
  <c r="EV266" i="26464"/>
  <c r="EW266" i="26464"/>
  <c r="EX266" i="26464"/>
  <c r="EY266" i="26464"/>
  <c r="EZ266" i="26464"/>
  <c r="A267" i="26464"/>
  <c r="B267" i="26464"/>
  <c r="C267" i="26464"/>
  <c r="E267" i="26464"/>
  <c r="F267" i="26464"/>
  <c r="G267" i="26464"/>
  <c r="H267" i="26464"/>
  <c r="I267" i="26464"/>
  <c r="J267" i="26464"/>
  <c r="K267" i="26464"/>
  <c r="L267" i="26464"/>
  <c r="M267" i="26464"/>
  <c r="N267" i="26464"/>
  <c r="O267" i="26464"/>
  <c r="P267" i="26464"/>
  <c r="Q267" i="26464"/>
  <c r="R267" i="26464"/>
  <c r="S267" i="26464"/>
  <c r="T267" i="26464"/>
  <c r="U267" i="26464"/>
  <c r="V267" i="26464"/>
  <c r="W267" i="26464"/>
  <c r="X267" i="26464"/>
  <c r="Y267" i="26464"/>
  <c r="Z267" i="26464"/>
  <c r="AA267" i="26464"/>
  <c r="AB267" i="26464"/>
  <c r="AC267" i="26464"/>
  <c r="AD267" i="26464"/>
  <c r="AE267" i="26464"/>
  <c r="AF267" i="26464"/>
  <c r="AG267" i="26464"/>
  <c r="AH267" i="26464"/>
  <c r="AI267" i="26464"/>
  <c r="AJ267" i="26464"/>
  <c r="AK267" i="26464"/>
  <c r="AL267" i="26464"/>
  <c r="AM267" i="26464"/>
  <c r="AN267" i="26464"/>
  <c r="AO267" i="26464"/>
  <c r="AP267" i="26464"/>
  <c r="AQ267" i="26464"/>
  <c r="AR267" i="26464"/>
  <c r="AS267" i="26464"/>
  <c r="AT267" i="26464"/>
  <c r="AU267" i="26464"/>
  <c r="AV267" i="26464"/>
  <c r="AW267" i="26464"/>
  <c r="AX267" i="26464"/>
  <c r="AY267" i="26464"/>
  <c r="AZ267" i="26464"/>
  <c r="BA267" i="26464"/>
  <c r="BB267" i="26464"/>
  <c r="BC267" i="26464"/>
  <c r="BD267" i="26464"/>
  <c r="BE267" i="26464"/>
  <c r="BF267" i="26464"/>
  <c r="BG267" i="26464"/>
  <c r="BH267" i="26464"/>
  <c r="BI267" i="26464"/>
  <c r="BJ267" i="26464"/>
  <c r="BK267" i="26464"/>
  <c r="BL267" i="26464"/>
  <c r="BM267" i="26464"/>
  <c r="BN267" i="26464"/>
  <c r="BO267" i="26464"/>
  <c r="BP267" i="26464"/>
  <c r="BQ267" i="26464"/>
  <c r="BR267" i="26464"/>
  <c r="BS267" i="26464"/>
  <c r="BT267" i="26464"/>
  <c r="BU267" i="26464"/>
  <c r="BV267" i="26464"/>
  <c r="BW267" i="26464"/>
  <c r="BX267" i="26464"/>
  <c r="BY267" i="26464"/>
  <c r="BZ267" i="26464"/>
  <c r="CA267" i="26464"/>
  <c r="CB267" i="26464"/>
  <c r="CC267" i="26464"/>
  <c r="CD267" i="26464"/>
  <c r="CE267" i="26464"/>
  <c r="CF267" i="26464"/>
  <c r="CG267" i="26464"/>
  <c r="CH267" i="26464"/>
  <c r="CI267" i="26464"/>
  <c r="CJ267" i="26464"/>
  <c r="CK267" i="26464"/>
  <c r="CL267" i="26464"/>
  <c r="CM267" i="26464"/>
  <c r="CN267" i="26464"/>
  <c r="CO267" i="26464"/>
  <c r="CP267" i="26464"/>
  <c r="CQ267" i="26464"/>
  <c r="CR267" i="26464"/>
  <c r="CS267" i="26464"/>
  <c r="CT267" i="26464"/>
  <c r="CU267" i="26464"/>
  <c r="CV267" i="26464"/>
  <c r="CW267" i="26464"/>
  <c r="CX267" i="26464"/>
  <c r="CY267" i="26464"/>
  <c r="CZ267" i="26464"/>
  <c r="DA267" i="26464"/>
  <c r="DB267" i="26464"/>
  <c r="DC267" i="26464"/>
  <c r="DD267" i="26464"/>
  <c r="DE267" i="26464"/>
  <c r="DF267" i="26464"/>
  <c r="DG267" i="26464"/>
  <c r="DH267" i="26464"/>
  <c r="DI267" i="26464"/>
  <c r="DJ267" i="26464"/>
  <c r="DK267" i="26464"/>
  <c r="DL267" i="26464"/>
  <c r="DO267" i="26464"/>
  <c r="DP267" i="26464"/>
  <c r="DQ267" i="26464"/>
  <c r="DR267" i="26464"/>
  <c r="DS267" i="26464"/>
  <c r="DT267" i="26464"/>
  <c r="DU267" i="26464"/>
  <c r="DV267" i="26464"/>
  <c r="DW267" i="26464"/>
  <c r="DX267" i="26464"/>
  <c r="DY267" i="26464"/>
  <c r="DZ267" i="26464"/>
  <c r="EA267" i="26464"/>
  <c r="EB267" i="26464"/>
  <c r="EC267" i="26464"/>
  <c r="ED267" i="26464"/>
  <c r="EE267" i="26464"/>
  <c r="EJ267" i="26464"/>
  <c r="EK267" i="26464"/>
  <c r="EL267" i="26464"/>
  <c r="EM267" i="26464"/>
  <c r="EN267" i="26464"/>
  <c r="EO267" i="26464"/>
  <c r="EP267" i="26464"/>
  <c r="EQ267" i="26464"/>
  <c r="ER267" i="26464"/>
  <c r="ES267" i="26464"/>
  <c r="ET267" i="26464"/>
  <c r="EU267" i="26464"/>
  <c r="EV267" i="26464"/>
  <c r="EW267" i="26464"/>
  <c r="EX267" i="26464"/>
  <c r="EY267" i="26464"/>
  <c r="EZ267" i="26464"/>
  <c r="A268" i="26464"/>
  <c r="B268" i="26464"/>
  <c r="C268" i="26464"/>
  <c r="E268" i="26464"/>
  <c r="F268" i="26464"/>
  <c r="G268" i="26464"/>
  <c r="H268" i="26464"/>
  <c r="I268" i="26464"/>
  <c r="J268" i="26464"/>
  <c r="K268" i="26464"/>
  <c r="L268" i="26464"/>
  <c r="M268" i="26464"/>
  <c r="N268" i="26464"/>
  <c r="O268" i="26464"/>
  <c r="P268" i="26464"/>
  <c r="Q268" i="26464"/>
  <c r="R268" i="26464"/>
  <c r="S268" i="26464"/>
  <c r="T268" i="26464"/>
  <c r="U268" i="26464"/>
  <c r="V268" i="26464"/>
  <c r="W268" i="26464"/>
  <c r="X268" i="26464"/>
  <c r="Y268" i="26464"/>
  <c r="Z268" i="26464"/>
  <c r="AA268" i="26464"/>
  <c r="AB268" i="26464"/>
  <c r="AC268" i="26464"/>
  <c r="AD268" i="26464"/>
  <c r="AE268" i="26464"/>
  <c r="AF268" i="26464"/>
  <c r="AG268" i="26464"/>
  <c r="AH268" i="26464"/>
  <c r="AI268" i="26464"/>
  <c r="AJ268" i="26464"/>
  <c r="AK268" i="26464"/>
  <c r="AL268" i="26464"/>
  <c r="AM268" i="26464"/>
  <c r="AN268" i="26464"/>
  <c r="AO268" i="26464"/>
  <c r="AP268" i="26464"/>
  <c r="AQ268" i="26464"/>
  <c r="AR268" i="26464"/>
  <c r="AS268" i="26464"/>
  <c r="AT268" i="26464"/>
  <c r="AU268" i="26464"/>
  <c r="AV268" i="26464"/>
  <c r="AW268" i="26464"/>
  <c r="AX268" i="26464"/>
  <c r="AY268" i="26464"/>
  <c r="AZ268" i="26464"/>
  <c r="BA268" i="26464"/>
  <c r="BB268" i="26464"/>
  <c r="BC268" i="26464"/>
  <c r="BD268" i="26464"/>
  <c r="BE268" i="26464"/>
  <c r="BF268" i="26464"/>
  <c r="BG268" i="26464"/>
  <c r="BH268" i="26464"/>
  <c r="BI268" i="26464"/>
  <c r="BJ268" i="26464"/>
  <c r="BK268" i="26464"/>
  <c r="BL268" i="26464"/>
  <c r="BM268" i="26464"/>
  <c r="BN268" i="26464"/>
  <c r="BO268" i="26464"/>
  <c r="BP268" i="26464"/>
  <c r="BQ268" i="26464"/>
  <c r="BR268" i="26464"/>
  <c r="BS268" i="26464"/>
  <c r="BT268" i="26464"/>
  <c r="BU268" i="26464"/>
  <c r="BV268" i="26464"/>
  <c r="BW268" i="26464"/>
  <c r="BX268" i="26464"/>
  <c r="BY268" i="26464"/>
  <c r="BZ268" i="26464"/>
  <c r="CA268" i="26464"/>
  <c r="CB268" i="26464"/>
  <c r="CC268" i="26464"/>
  <c r="CD268" i="26464"/>
  <c r="CE268" i="26464"/>
  <c r="CF268" i="26464"/>
  <c r="CG268" i="26464"/>
  <c r="CH268" i="26464"/>
  <c r="CI268" i="26464"/>
  <c r="CJ268" i="26464"/>
  <c r="CK268" i="26464"/>
  <c r="CL268" i="26464"/>
  <c r="CM268" i="26464"/>
  <c r="CN268" i="26464"/>
  <c r="CO268" i="26464"/>
  <c r="CP268" i="26464"/>
  <c r="CQ268" i="26464"/>
  <c r="CR268" i="26464"/>
  <c r="CS268" i="26464"/>
  <c r="CT268" i="26464"/>
  <c r="CU268" i="26464"/>
  <c r="CV268" i="26464"/>
  <c r="CW268" i="26464"/>
  <c r="CX268" i="26464"/>
  <c r="CY268" i="26464"/>
  <c r="CZ268" i="26464"/>
  <c r="DA268" i="26464"/>
  <c r="DB268" i="26464"/>
  <c r="DC268" i="26464"/>
  <c r="DD268" i="26464"/>
  <c r="DE268" i="26464"/>
  <c r="DF268" i="26464"/>
  <c r="DG268" i="26464"/>
  <c r="DH268" i="26464"/>
  <c r="DI268" i="26464"/>
  <c r="DJ268" i="26464"/>
  <c r="DK268" i="26464"/>
  <c r="DL268" i="26464"/>
  <c r="DO268" i="26464"/>
  <c r="DP268" i="26464"/>
  <c r="DQ268" i="26464"/>
  <c r="DR268" i="26464"/>
  <c r="DS268" i="26464"/>
  <c r="DT268" i="26464"/>
  <c r="DU268" i="26464"/>
  <c r="DV268" i="26464"/>
  <c r="DW268" i="26464"/>
  <c r="DX268" i="26464"/>
  <c r="DY268" i="26464"/>
  <c r="DZ268" i="26464"/>
  <c r="EA268" i="26464"/>
  <c r="EB268" i="26464"/>
  <c r="EC268" i="26464"/>
  <c r="ED268" i="26464"/>
  <c r="EE268" i="26464"/>
  <c r="EJ268" i="26464"/>
  <c r="EK268" i="26464"/>
  <c r="EL268" i="26464"/>
  <c r="EM268" i="26464"/>
  <c r="EN268" i="26464"/>
  <c r="EO268" i="26464"/>
  <c r="EP268" i="26464"/>
  <c r="EQ268" i="26464"/>
  <c r="ER268" i="26464"/>
  <c r="ES268" i="26464"/>
  <c r="ET268" i="26464"/>
  <c r="EU268" i="26464"/>
  <c r="EV268" i="26464"/>
  <c r="EW268" i="26464"/>
  <c r="EX268" i="26464"/>
  <c r="EY268" i="26464"/>
  <c r="EZ268" i="26464"/>
  <c r="A269" i="26464"/>
  <c r="B269" i="26464"/>
  <c r="C269" i="26464"/>
  <c r="E269" i="26464"/>
  <c r="F269" i="26464"/>
  <c r="G269" i="26464"/>
  <c r="H269" i="26464"/>
  <c r="I269" i="26464"/>
  <c r="J269" i="26464"/>
  <c r="K269" i="26464"/>
  <c r="L269" i="26464"/>
  <c r="M269" i="26464"/>
  <c r="N269" i="26464"/>
  <c r="O269" i="26464"/>
  <c r="P269" i="26464"/>
  <c r="Q269" i="26464"/>
  <c r="R269" i="26464"/>
  <c r="S269" i="26464"/>
  <c r="T269" i="26464"/>
  <c r="U269" i="26464"/>
  <c r="V269" i="26464"/>
  <c r="W269" i="26464"/>
  <c r="X269" i="26464"/>
  <c r="Y269" i="26464"/>
  <c r="Z269" i="26464"/>
  <c r="AA269" i="26464"/>
  <c r="AB269" i="26464"/>
  <c r="AC269" i="26464"/>
  <c r="AD269" i="26464"/>
  <c r="AE269" i="26464"/>
  <c r="AF269" i="26464"/>
  <c r="AG269" i="26464"/>
  <c r="AH269" i="26464"/>
  <c r="AI269" i="26464"/>
  <c r="AJ269" i="26464"/>
  <c r="AK269" i="26464"/>
  <c r="AL269" i="26464"/>
  <c r="AM269" i="26464"/>
  <c r="AN269" i="26464"/>
  <c r="AO269" i="26464"/>
  <c r="AP269" i="26464"/>
  <c r="AQ269" i="26464"/>
  <c r="AR269" i="26464"/>
  <c r="AS269" i="26464"/>
  <c r="AT269" i="26464"/>
  <c r="AU269" i="26464"/>
  <c r="AV269" i="26464"/>
  <c r="AW269" i="26464"/>
  <c r="AX269" i="26464"/>
  <c r="AY269" i="26464"/>
  <c r="AZ269" i="26464"/>
  <c r="BA269" i="26464"/>
  <c r="BB269" i="26464"/>
  <c r="BC269" i="26464"/>
  <c r="BD269" i="26464"/>
  <c r="BE269" i="26464"/>
  <c r="BF269" i="26464"/>
  <c r="BG269" i="26464"/>
  <c r="BH269" i="26464"/>
  <c r="BI269" i="26464"/>
  <c r="BJ269" i="26464"/>
  <c r="BK269" i="26464"/>
  <c r="BL269" i="26464"/>
  <c r="BM269" i="26464"/>
  <c r="BN269" i="26464"/>
  <c r="BO269" i="26464"/>
  <c r="BP269" i="26464"/>
  <c r="BQ269" i="26464"/>
  <c r="BR269" i="26464"/>
  <c r="BS269" i="26464"/>
  <c r="BT269" i="26464"/>
  <c r="BU269" i="26464"/>
  <c r="BV269" i="26464"/>
  <c r="BW269" i="26464"/>
  <c r="BX269" i="26464"/>
  <c r="BY269" i="26464"/>
  <c r="BZ269" i="26464"/>
  <c r="CA269" i="26464"/>
  <c r="CB269" i="26464"/>
  <c r="CC269" i="26464"/>
  <c r="CD269" i="26464"/>
  <c r="CE269" i="26464"/>
  <c r="CF269" i="26464"/>
  <c r="CG269" i="26464"/>
  <c r="CH269" i="26464"/>
  <c r="CI269" i="26464"/>
  <c r="CJ269" i="26464"/>
  <c r="CK269" i="26464"/>
  <c r="CL269" i="26464"/>
  <c r="CM269" i="26464"/>
  <c r="CN269" i="26464"/>
  <c r="CO269" i="26464"/>
  <c r="CP269" i="26464"/>
  <c r="CQ269" i="26464"/>
  <c r="CR269" i="26464"/>
  <c r="CS269" i="26464"/>
  <c r="CT269" i="26464"/>
  <c r="CU269" i="26464"/>
  <c r="CV269" i="26464"/>
  <c r="CW269" i="26464"/>
  <c r="CX269" i="26464"/>
  <c r="CY269" i="26464"/>
  <c r="CZ269" i="26464"/>
  <c r="DA269" i="26464"/>
  <c r="DB269" i="26464"/>
  <c r="DC269" i="26464"/>
  <c r="DD269" i="26464"/>
  <c r="DE269" i="26464"/>
  <c r="DF269" i="26464"/>
  <c r="DG269" i="26464"/>
  <c r="DH269" i="26464"/>
  <c r="DI269" i="26464"/>
  <c r="DJ269" i="26464"/>
  <c r="DK269" i="26464"/>
  <c r="DL269" i="26464"/>
  <c r="DS269" i="26464"/>
  <c r="DT269" i="26464"/>
  <c r="DU269" i="26464"/>
  <c r="DV269" i="26464"/>
  <c r="DW269" i="26464"/>
  <c r="DX269" i="26464"/>
  <c r="DY269" i="26464"/>
  <c r="DZ269" i="26464"/>
  <c r="EA269" i="26464"/>
  <c r="EB269" i="26464"/>
  <c r="EC269" i="26464"/>
  <c r="ED269" i="26464"/>
  <c r="EE269" i="26464"/>
  <c r="EJ269" i="26464"/>
  <c r="EK269" i="26464"/>
  <c r="EL269" i="26464"/>
  <c r="EM269" i="26464"/>
  <c r="EN269" i="26464"/>
  <c r="EO269" i="26464"/>
  <c r="EP269" i="26464"/>
  <c r="EQ269" i="26464"/>
  <c r="ER269" i="26464"/>
  <c r="ES269" i="26464"/>
  <c r="ET269" i="26464"/>
  <c r="EU269" i="26464"/>
  <c r="EV269" i="26464"/>
  <c r="EW269" i="26464"/>
  <c r="EX269" i="26464"/>
  <c r="EY269" i="26464"/>
  <c r="EZ269" i="26464"/>
  <c r="A270" i="26464"/>
  <c r="B270" i="26464"/>
  <c r="C270" i="26464"/>
  <c r="E270" i="26464"/>
  <c r="F270" i="26464"/>
  <c r="G270" i="26464"/>
  <c r="H270" i="26464"/>
  <c r="I270" i="26464"/>
  <c r="J270" i="26464"/>
  <c r="K270" i="26464"/>
  <c r="L270" i="26464"/>
  <c r="M270" i="26464"/>
  <c r="N270" i="26464"/>
  <c r="O270" i="26464"/>
  <c r="P270" i="26464"/>
  <c r="Q270" i="26464"/>
  <c r="R270" i="26464"/>
  <c r="S270" i="26464"/>
  <c r="T270" i="26464"/>
  <c r="U270" i="26464"/>
  <c r="V270" i="26464"/>
  <c r="W270" i="26464"/>
  <c r="X270" i="26464"/>
  <c r="Y270" i="26464"/>
  <c r="Z270" i="26464"/>
  <c r="AA270" i="26464"/>
  <c r="AB270" i="26464"/>
  <c r="AC270" i="26464"/>
  <c r="AD270" i="26464"/>
  <c r="AE270" i="26464"/>
  <c r="AF270" i="26464"/>
  <c r="AG270" i="26464"/>
  <c r="AH270" i="26464"/>
  <c r="AI270" i="26464"/>
  <c r="AJ270" i="26464"/>
  <c r="AK270" i="26464"/>
  <c r="AL270" i="26464"/>
  <c r="AM270" i="26464"/>
  <c r="AN270" i="26464"/>
  <c r="AO270" i="26464"/>
  <c r="AP270" i="26464"/>
  <c r="AQ270" i="26464"/>
  <c r="AR270" i="26464"/>
  <c r="AS270" i="26464"/>
  <c r="AT270" i="26464"/>
  <c r="AU270" i="26464"/>
  <c r="AV270" i="26464"/>
  <c r="AW270" i="26464"/>
  <c r="AX270" i="26464"/>
  <c r="AY270" i="26464"/>
  <c r="AZ270" i="26464"/>
  <c r="BA270" i="26464"/>
  <c r="BB270" i="26464"/>
  <c r="BC270" i="26464"/>
  <c r="BD270" i="26464"/>
  <c r="BE270" i="26464"/>
  <c r="BF270" i="26464"/>
  <c r="BG270" i="26464"/>
  <c r="BH270" i="26464"/>
  <c r="BI270" i="26464"/>
  <c r="BJ270" i="26464"/>
  <c r="BK270" i="26464"/>
  <c r="BL270" i="26464"/>
  <c r="BM270" i="26464"/>
  <c r="BN270" i="26464"/>
  <c r="BO270" i="26464"/>
  <c r="BP270" i="26464"/>
  <c r="BQ270" i="26464"/>
  <c r="BR270" i="26464"/>
  <c r="BS270" i="26464"/>
  <c r="BT270" i="26464"/>
  <c r="BU270" i="26464"/>
  <c r="BV270" i="26464"/>
  <c r="BW270" i="26464"/>
  <c r="BX270" i="26464"/>
  <c r="BY270" i="26464"/>
  <c r="BZ270" i="26464"/>
  <c r="CA270" i="26464"/>
  <c r="CB270" i="26464"/>
  <c r="CC270" i="26464"/>
  <c r="CD270" i="26464"/>
  <c r="CE270" i="26464"/>
  <c r="CF270" i="26464"/>
  <c r="CG270" i="26464"/>
  <c r="CH270" i="26464"/>
  <c r="CI270" i="26464"/>
  <c r="CJ270" i="26464"/>
  <c r="CK270" i="26464"/>
  <c r="CL270" i="26464"/>
  <c r="CM270" i="26464"/>
  <c r="CN270" i="26464"/>
  <c r="CO270" i="26464"/>
  <c r="CP270" i="26464"/>
  <c r="CQ270" i="26464"/>
  <c r="CR270" i="26464"/>
  <c r="CS270" i="26464"/>
  <c r="CT270" i="26464"/>
  <c r="CU270" i="26464"/>
  <c r="CV270" i="26464"/>
  <c r="CW270" i="26464"/>
  <c r="CX270" i="26464"/>
  <c r="CY270" i="26464"/>
  <c r="CZ270" i="26464"/>
  <c r="DA270" i="26464"/>
  <c r="DB270" i="26464"/>
  <c r="DC270" i="26464"/>
  <c r="DD270" i="26464"/>
  <c r="DE270" i="26464"/>
  <c r="DF270" i="26464"/>
  <c r="DG270" i="26464"/>
  <c r="DH270" i="26464"/>
  <c r="DI270" i="26464"/>
  <c r="DJ270" i="26464"/>
  <c r="DK270" i="26464"/>
  <c r="DL270" i="26464"/>
  <c r="DS270" i="26464"/>
  <c r="DT270" i="26464"/>
  <c r="DU270" i="26464"/>
  <c r="DV270" i="26464"/>
  <c r="DW270" i="26464"/>
  <c r="DX270" i="26464"/>
  <c r="DY270" i="26464"/>
  <c r="DZ270" i="26464"/>
  <c r="EA270" i="26464"/>
  <c r="EB270" i="26464"/>
  <c r="EC270" i="26464"/>
  <c r="ED270" i="26464"/>
  <c r="EE270" i="26464"/>
  <c r="EJ270" i="26464"/>
  <c r="EK270" i="26464"/>
  <c r="EL270" i="26464"/>
  <c r="EM270" i="26464"/>
  <c r="EN270" i="26464"/>
  <c r="EO270" i="26464"/>
  <c r="EP270" i="26464"/>
  <c r="EQ270" i="26464"/>
  <c r="ER270" i="26464"/>
  <c r="ES270" i="26464"/>
  <c r="ET270" i="26464"/>
  <c r="EU270" i="26464"/>
  <c r="EV270" i="26464"/>
  <c r="EW270" i="26464"/>
  <c r="EX270" i="26464"/>
  <c r="EY270" i="26464"/>
  <c r="EZ270" i="26464"/>
  <c r="A271" i="26464"/>
  <c r="B271" i="26464"/>
  <c r="C271" i="26464"/>
  <c r="E271" i="26464"/>
  <c r="F271" i="26464"/>
  <c r="G271" i="26464"/>
  <c r="H271" i="26464"/>
  <c r="I271" i="26464"/>
  <c r="J271" i="26464"/>
  <c r="K271" i="26464"/>
  <c r="L271" i="26464"/>
  <c r="M271" i="26464"/>
  <c r="N271" i="26464"/>
  <c r="O271" i="26464"/>
  <c r="P271" i="26464"/>
  <c r="Q271" i="26464"/>
  <c r="R271" i="26464"/>
  <c r="S271" i="26464"/>
  <c r="T271" i="26464"/>
  <c r="U271" i="26464"/>
  <c r="V271" i="26464"/>
  <c r="W271" i="26464"/>
  <c r="X271" i="26464"/>
  <c r="Y271" i="26464"/>
  <c r="Z271" i="26464"/>
  <c r="AA271" i="26464"/>
  <c r="AB271" i="26464"/>
  <c r="AC271" i="26464"/>
  <c r="AD271" i="26464"/>
  <c r="AE271" i="26464"/>
  <c r="AF271" i="26464"/>
  <c r="AG271" i="26464"/>
  <c r="AH271" i="26464"/>
  <c r="AI271" i="26464"/>
  <c r="AJ271" i="26464"/>
  <c r="AK271" i="26464"/>
  <c r="AL271" i="26464"/>
  <c r="AM271" i="26464"/>
  <c r="AN271" i="26464"/>
  <c r="AO271" i="26464"/>
  <c r="AP271" i="26464"/>
  <c r="AQ271" i="26464"/>
  <c r="AR271" i="26464"/>
  <c r="AS271" i="26464"/>
  <c r="AT271" i="26464"/>
  <c r="AU271" i="26464"/>
  <c r="AV271" i="26464"/>
  <c r="AW271" i="26464"/>
  <c r="AX271" i="26464"/>
  <c r="AY271" i="26464"/>
  <c r="AZ271" i="26464"/>
  <c r="BA271" i="26464"/>
  <c r="BB271" i="26464"/>
  <c r="BC271" i="26464"/>
  <c r="BD271" i="26464"/>
  <c r="BE271" i="26464"/>
  <c r="BF271" i="26464"/>
  <c r="BG271" i="26464"/>
  <c r="BH271" i="26464"/>
  <c r="BI271" i="26464"/>
  <c r="BJ271" i="26464"/>
  <c r="BK271" i="26464"/>
  <c r="BL271" i="26464"/>
  <c r="BM271" i="26464"/>
  <c r="BN271" i="26464"/>
  <c r="BO271" i="26464"/>
  <c r="BP271" i="26464"/>
  <c r="BQ271" i="26464"/>
  <c r="BR271" i="26464"/>
  <c r="BS271" i="26464"/>
  <c r="BT271" i="26464"/>
  <c r="BU271" i="26464"/>
  <c r="BV271" i="26464"/>
  <c r="BW271" i="26464"/>
  <c r="BX271" i="26464"/>
  <c r="BY271" i="26464"/>
  <c r="BZ271" i="26464"/>
  <c r="CA271" i="26464"/>
  <c r="CB271" i="26464"/>
  <c r="CC271" i="26464"/>
  <c r="CD271" i="26464"/>
  <c r="CE271" i="26464"/>
  <c r="CF271" i="26464"/>
  <c r="CG271" i="26464"/>
  <c r="CH271" i="26464"/>
  <c r="CI271" i="26464"/>
  <c r="CJ271" i="26464"/>
  <c r="CK271" i="26464"/>
  <c r="CL271" i="26464"/>
  <c r="CM271" i="26464"/>
  <c r="CN271" i="26464"/>
  <c r="CO271" i="26464"/>
  <c r="CP271" i="26464"/>
  <c r="CQ271" i="26464"/>
  <c r="CR271" i="26464"/>
  <c r="CS271" i="26464"/>
  <c r="CT271" i="26464"/>
  <c r="CU271" i="26464"/>
  <c r="CV271" i="26464"/>
  <c r="CW271" i="26464"/>
  <c r="CX271" i="26464"/>
  <c r="CY271" i="26464"/>
  <c r="CZ271" i="26464"/>
  <c r="DA271" i="26464"/>
  <c r="DB271" i="26464"/>
  <c r="DC271" i="26464"/>
  <c r="DD271" i="26464"/>
  <c r="DE271" i="26464"/>
  <c r="DF271" i="26464"/>
  <c r="DG271" i="26464"/>
  <c r="DH271" i="26464"/>
  <c r="DI271" i="26464"/>
  <c r="DJ271" i="26464"/>
  <c r="DK271" i="26464"/>
  <c r="DL271" i="26464"/>
  <c r="DS271" i="26464"/>
  <c r="DT271" i="26464"/>
  <c r="DU271" i="26464"/>
  <c r="DV271" i="26464"/>
  <c r="DW271" i="26464"/>
  <c r="DX271" i="26464"/>
  <c r="DY271" i="26464"/>
  <c r="DZ271" i="26464"/>
  <c r="EA271" i="26464"/>
  <c r="EB271" i="26464"/>
  <c r="EC271" i="26464"/>
  <c r="ED271" i="26464"/>
  <c r="EE271" i="26464"/>
  <c r="EJ271" i="26464"/>
  <c r="EK271" i="26464"/>
  <c r="EL271" i="26464"/>
  <c r="EM271" i="26464"/>
  <c r="EN271" i="26464"/>
  <c r="EO271" i="26464"/>
  <c r="EP271" i="26464"/>
  <c r="EQ271" i="26464"/>
  <c r="ER271" i="26464"/>
  <c r="ES271" i="26464"/>
  <c r="ET271" i="26464"/>
  <c r="EU271" i="26464"/>
  <c r="EV271" i="26464"/>
  <c r="EW271" i="26464"/>
  <c r="EX271" i="26464"/>
  <c r="EY271" i="26464"/>
  <c r="EZ271" i="26464"/>
  <c r="A272" i="26464"/>
  <c r="B272" i="26464"/>
  <c r="C272" i="26464"/>
  <c r="E272" i="26464"/>
  <c r="F272" i="26464"/>
  <c r="G272" i="26464"/>
  <c r="H272" i="26464"/>
  <c r="I272" i="26464"/>
  <c r="J272" i="26464"/>
  <c r="K272" i="26464"/>
  <c r="L272" i="26464"/>
  <c r="M272" i="26464"/>
  <c r="N272" i="26464"/>
  <c r="O272" i="26464"/>
  <c r="P272" i="26464"/>
  <c r="Q272" i="26464"/>
  <c r="R272" i="26464"/>
  <c r="S272" i="26464"/>
  <c r="T272" i="26464"/>
  <c r="U272" i="26464"/>
  <c r="V272" i="26464"/>
  <c r="W272" i="26464"/>
  <c r="X272" i="26464"/>
  <c r="Y272" i="26464"/>
  <c r="Z272" i="26464"/>
  <c r="AA272" i="26464"/>
  <c r="AB272" i="26464"/>
  <c r="AC272" i="26464"/>
  <c r="AD272" i="26464"/>
  <c r="AE272" i="26464"/>
  <c r="AF272" i="26464"/>
  <c r="AG272" i="26464"/>
  <c r="AH272" i="26464"/>
  <c r="AI272" i="26464"/>
  <c r="AJ272" i="26464"/>
  <c r="AK272" i="26464"/>
  <c r="AL272" i="26464"/>
  <c r="AM272" i="26464"/>
  <c r="AN272" i="26464"/>
  <c r="AO272" i="26464"/>
  <c r="AP272" i="26464"/>
  <c r="AQ272" i="26464"/>
  <c r="AR272" i="26464"/>
  <c r="AS272" i="26464"/>
  <c r="AT272" i="26464"/>
  <c r="AU272" i="26464"/>
  <c r="AV272" i="26464"/>
  <c r="AW272" i="26464"/>
  <c r="AX272" i="26464"/>
  <c r="AY272" i="26464"/>
  <c r="AZ272" i="26464"/>
  <c r="BA272" i="26464"/>
  <c r="BB272" i="26464"/>
  <c r="BC272" i="26464"/>
  <c r="BD272" i="26464"/>
  <c r="BE272" i="26464"/>
  <c r="BF272" i="26464"/>
  <c r="BG272" i="26464"/>
  <c r="BH272" i="26464"/>
  <c r="BI272" i="26464"/>
  <c r="BJ272" i="26464"/>
  <c r="BK272" i="26464"/>
  <c r="BL272" i="26464"/>
  <c r="BM272" i="26464"/>
  <c r="BN272" i="26464"/>
  <c r="BO272" i="26464"/>
  <c r="BP272" i="26464"/>
  <c r="BQ272" i="26464"/>
  <c r="BR272" i="26464"/>
  <c r="BS272" i="26464"/>
  <c r="BT272" i="26464"/>
  <c r="BU272" i="26464"/>
  <c r="BV272" i="26464"/>
  <c r="BW272" i="26464"/>
  <c r="BX272" i="26464"/>
  <c r="BY272" i="26464"/>
  <c r="BZ272" i="26464"/>
  <c r="CA272" i="26464"/>
  <c r="CB272" i="26464"/>
  <c r="CC272" i="26464"/>
  <c r="CD272" i="26464"/>
  <c r="CE272" i="26464"/>
  <c r="CF272" i="26464"/>
  <c r="CG272" i="26464"/>
  <c r="CH272" i="26464"/>
  <c r="CI272" i="26464"/>
  <c r="CJ272" i="26464"/>
  <c r="CK272" i="26464"/>
  <c r="CL272" i="26464"/>
  <c r="CM272" i="26464"/>
  <c r="CN272" i="26464"/>
  <c r="CO272" i="26464"/>
  <c r="CP272" i="26464"/>
  <c r="CQ272" i="26464"/>
  <c r="CR272" i="26464"/>
  <c r="CS272" i="26464"/>
  <c r="CT272" i="26464"/>
  <c r="CU272" i="26464"/>
  <c r="CV272" i="26464"/>
  <c r="CW272" i="26464"/>
  <c r="CX272" i="26464"/>
  <c r="CY272" i="26464"/>
  <c r="CZ272" i="26464"/>
  <c r="DA272" i="26464"/>
  <c r="DB272" i="26464"/>
  <c r="DC272" i="26464"/>
  <c r="DD272" i="26464"/>
  <c r="DE272" i="26464"/>
  <c r="DF272" i="26464"/>
  <c r="DG272" i="26464"/>
  <c r="DH272" i="26464"/>
  <c r="DI272" i="26464"/>
  <c r="DJ272" i="26464"/>
  <c r="DK272" i="26464"/>
  <c r="DL272" i="26464"/>
  <c r="DS272" i="26464"/>
  <c r="DT272" i="26464"/>
  <c r="DU272" i="26464"/>
  <c r="DV272" i="26464"/>
  <c r="DW272" i="26464"/>
  <c r="DX272" i="26464"/>
  <c r="DY272" i="26464"/>
  <c r="DZ272" i="26464"/>
  <c r="EA272" i="26464"/>
  <c r="EB272" i="26464"/>
  <c r="EC272" i="26464"/>
  <c r="ED272" i="26464"/>
  <c r="EE272" i="26464"/>
  <c r="EJ272" i="26464"/>
  <c r="EK272" i="26464"/>
  <c r="EL272" i="26464"/>
  <c r="EM272" i="26464"/>
  <c r="EN272" i="26464"/>
  <c r="EO272" i="26464"/>
  <c r="EP272" i="26464"/>
  <c r="EQ272" i="26464"/>
  <c r="ER272" i="26464"/>
  <c r="ES272" i="26464"/>
  <c r="ET272" i="26464"/>
  <c r="EU272" i="26464"/>
  <c r="EV272" i="26464"/>
  <c r="EW272" i="26464"/>
  <c r="EX272" i="26464"/>
  <c r="EY272" i="26464"/>
  <c r="EZ272" i="26464"/>
  <c r="A273" i="26464"/>
  <c r="B273" i="26464"/>
  <c r="C273" i="26464"/>
  <c r="E273" i="26464"/>
  <c r="F273" i="26464"/>
  <c r="G273" i="26464"/>
  <c r="H273" i="26464"/>
  <c r="I273" i="26464"/>
  <c r="J273" i="26464"/>
  <c r="K273" i="26464"/>
  <c r="L273" i="26464"/>
  <c r="M273" i="26464"/>
  <c r="N273" i="26464"/>
  <c r="O273" i="26464"/>
  <c r="P273" i="26464"/>
  <c r="Q273" i="26464"/>
  <c r="R273" i="26464"/>
  <c r="S273" i="26464"/>
  <c r="T273" i="26464"/>
  <c r="U273" i="26464"/>
  <c r="V273" i="26464"/>
  <c r="W273" i="26464"/>
  <c r="X273" i="26464"/>
  <c r="Y273" i="26464"/>
  <c r="Z273" i="26464"/>
  <c r="AA273" i="26464"/>
  <c r="AB273" i="26464"/>
  <c r="AC273" i="26464"/>
  <c r="AD273" i="26464"/>
  <c r="AE273" i="26464"/>
  <c r="AF273" i="26464"/>
  <c r="AG273" i="26464"/>
  <c r="AH273" i="26464"/>
  <c r="AI273" i="26464"/>
  <c r="AJ273" i="26464"/>
  <c r="AK273" i="26464"/>
  <c r="AL273" i="26464"/>
  <c r="AM273" i="26464"/>
  <c r="AN273" i="26464"/>
  <c r="AO273" i="26464"/>
  <c r="AP273" i="26464"/>
  <c r="AQ273" i="26464"/>
  <c r="AR273" i="26464"/>
  <c r="AS273" i="26464"/>
  <c r="AT273" i="26464"/>
  <c r="AU273" i="26464"/>
  <c r="AV273" i="26464"/>
  <c r="AW273" i="26464"/>
  <c r="AX273" i="26464"/>
  <c r="AY273" i="26464"/>
  <c r="AZ273" i="26464"/>
  <c r="BA273" i="26464"/>
  <c r="BB273" i="26464"/>
  <c r="BC273" i="26464"/>
  <c r="BD273" i="26464"/>
  <c r="BE273" i="26464"/>
  <c r="BF273" i="26464"/>
  <c r="BG273" i="26464"/>
  <c r="BH273" i="26464"/>
  <c r="BI273" i="26464"/>
  <c r="BJ273" i="26464"/>
  <c r="BK273" i="26464"/>
  <c r="BL273" i="26464"/>
  <c r="BM273" i="26464"/>
  <c r="BN273" i="26464"/>
  <c r="BO273" i="26464"/>
  <c r="BP273" i="26464"/>
  <c r="BQ273" i="26464"/>
  <c r="BR273" i="26464"/>
  <c r="BS273" i="26464"/>
  <c r="BT273" i="26464"/>
  <c r="BU273" i="26464"/>
  <c r="BV273" i="26464"/>
  <c r="BW273" i="26464"/>
  <c r="BX273" i="26464"/>
  <c r="BY273" i="26464"/>
  <c r="BZ273" i="26464"/>
  <c r="CA273" i="26464"/>
  <c r="CB273" i="26464"/>
  <c r="CC273" i="26464"/>
  <c r="CD273" i="26464"/>
  <c r="CE273" i="26464"/>
  <c r="CF273" i="26464"/>
  <c r="CG273" i="26464"/>
  <c r="CH273" i="26464"/>
  <c r="CI273" i="26464"/>
  <c r="CJ273" i="26464"/>
  <c r="CK273" i="26464"/>
  <c r="CL273" i="26464"/>
  <c r="CM273" i="26464"/>
  <c r="CN273" i="26464"/>
  <c r="CO273" i="26464"/>
  <c r="CP273" i="26464"/>
  <c r="CQ273" i="26464"/>
  <c r="CR273" i="26464"/>
  <c r="CS273" i="26464"/>
  <c r="CT273" i="26464"/>
  <c r="CU273" i="26464"/>
  <c r="CV273" i="26464"/>
  <c r="CW273" i="26464"/>
  <c r="CX273" i="26464"/>
  <c r="CY273" i="26464"/>
  <c r="CZ273" i="26464"/>
  <c r="DA273" i="26464"/>
  <c r="DB273" i="26464"/>
  <c r="DC273" i="26464"/>
  <c r="DD273" i="26464"/>
  <c r="DE273" i="26464"/>
  <c r="DF273" i="26464"/>
  <c r="DG273" i="26464"/>
  <c r="DH273" i="26464"/>
  <c r="DI273" i="26464"/>
  <c r="DJ273" i="26464"/>
  <c r="DK273" i="26464"/>
  <c r="DL273" i="26464"/>
  <c r="DS273" i="26464"/>
  <c r="DT273" i="26464"/>
  <c r="DU273" i="26464"/>
  <c r="DV273" i="26464"/>
  <c r="DW273" i="26464"/>
  <c r="DX273" i="26464"/>
  <c r="DY273" i="26464"/>
  <c r="DZ273" i="26464"/>
  <c r="EA273" i="26464"/>
  <c r="EB273" i="26464"/>
  <c r="EC273" i="26464"/>
  <c r="ED273" i="26464"/>
  <c r="EE273" i="26464"/>
  <c r="EJ273" i="26464"/>
  <c r="EK273" i="26464"/>
  <c r="EL273" i="26464"/>
  <c r="EM273" i="26464"/>
  <c r="EN273" i="26464"/>
  <c r="EO273" i="26464"/>
  <c r="EP273" i="26464"/>
  <c r="EQ273" i="26464"/>
  <c r="ER273" i="26464"/>
  <c r="ES273" i="26464"/>
  <c r="ET273" i="26464"/>
  <c r="EU273" i="26464"/>
  <c r="EV273" i="26464"/>
  <c r="EW273" i="26464"/>
  <c r="EX273" i="26464"/>
  <c r="EY273" i="26464"/>
  <c r="EZ273" i="26464"/>
  <c r="A274" i="26464"/>
  <c r="B274" i="26464"/>
  <c r="C274" i="26464"/>
  <c r="E274" i="26464"/>
  <c r="F274" i="26464"/>
  <c r="G274" i="26464"/>
  <c r="H274" i="26464"/>
  <c r="I274" i="26464"/>
  <c r="J274" i="26464"/>
  <c r="K274" i="26464"/>
  <c r="L274" i="26464"/>
  <c r="M274" i="26464"/>
  <c r="N274" i="26464"/>
  <c r="O274" i="26464"/>
  <c r="P274" i="26464"/>
  <c r="Q274" i="26464"/>
  <c r="R274" i="26464"/>
  <c r="S274" i="26464"/>
  <c r="T274" i="26464"/>
  <c r="U274" i="26464"/>
  <c r="V274" i="26464"/>
  <c r="W274" i="26464"/>
  <c r="X274" i="26464"/>
  <c r="Y274" i="26464"/>
  <c r="Z274" i="26464"/>
  <c r="AA274" i="26464"/>
  <c r="AB274" i="26464"/>
  <c r="AC274" i="26464"/>
  <c r="AD274" i="26464"/>
  <c r="AE274" i="26464"/>
  <c r="AF274" i="26464"/>
  <c r="AG274" i="26464"/>
  <c r="AH274" i="26464"/>
  <c r="AI274" i="26464"/>
  <c r="AJ274" i="26464"/>
  <c r="AK274" i="26464"/>
  <c r="AL274" i="26464"/>
  <c r="AM274" i="26464"/>
  <c r="AN274" i="26464"/>
  <c r="AO274" i="26464"/>
  <c r="AP274" i="26464"/>
  <c r="AQ274" i="26464"/>
  <c r="AR274" i="26464"/>
  <c r="AS274" i="26464"/>
  <c r="AT274" i="26464"/>
  <c r="AU274" i="26464"/>
  <c r="AV274" i="26464"/>
  <c r="AW274" i="26464"/>
  <c r="AX274" i="26464"/>
  <c r="AY274" i="26464"/>
  <c r="AZ274" i="26464"/>
  <c r="BA274" i="26464"/>
  <c r="BB274" i="26464"/>
  <c r="BC274" i="26464"/>
  <c r="BD274" i="26464"/>
  <c r="BE274" i="26464"/>
  <c r="BF274" i="26464"/>
  <c r="BG274" i="26464"/>
  <c r="BH274" i="26464"/>
  <c r="BI274" i="26464"/>
  <c r="BJ274" i="26464"/>
  <c r="BK274" i="26464"/>
  <c r="BL274" i="26464"/>
  <c r="BM274" i="26464"/>
  <c r="BN274" i="26464"/>
  <c r="BO274" i="26464"/>
  <c r="BP274" i="26464"/>
  <c r="BQ274" i="26464"/>
  <c r="BR274" i="26464"/>
  <c r="BS274" i="26464"/>
  <c r="BT274" i="26464"/>
  <c r="BU274" i="26464"/>
  <c r="BV274" i="26464"/>
  <c r="BW274" i="26464"/>
  <c r="BX274" i="26464"/>
  <c r="BY274" i="26464"/>
  <c r="BZ274" i="26464"/>
  <c r="CA274" i="26464"/>
  <c r="CB274" i="26464"/>
  <c r="CC274" i="26464"/>
  <c r="CD274" i="26464"/>
  <c r="CE274" i="26464"/>
  <c r="CF274" i="26464"/>
  <c r="CG274" i="26464"/>
  <c r="CH274" i="26464"/>
  <c r="CI274" i="26464"/>
  <c r="CJ274" i="26464"/>
  <c r="CK274" i="26464"/>
  <c r="CL274" i="26464"/>
  <c r="CM274" i="26464"/>
  <c r="CN274" i="26464"/>
  <c r="CO274" i="26464"/>
  <c r="CP274" i="26464"/>
  <c r="CQ274" i="26464"/>
  <c r="CR274" i="26464"/>
  <c r="CS274" i="26464"/>
  <c r="CT274" i="26464"/>
  <c r="CU274" i="26464"/>
  <c r="CV274" i="26464"/>
  <c r="CW274" i="26464"/>
  <c r="CX274" i="26464"/>
  <c r="CY274" i="26464"/>
  <c r="CZ274" i="26464"/>
  <c r="DA274" i="26464"/>
  <c r="DB274" i="26464"/>
  <c r="DC274" i="26464"/>
  <c r="DD274" i="26464"/>
  <c r="DE274" i="26464"/>
  <c r="DF274" i="26464"/>
  <c r="DG274" i="26464"/>
  <c r="DH274" i="26464"/>
  <c r="DI274" i="26464"/>
  <c r="DJ274" i="26464"/>
  <c r="DK274" i="26464"/>
  <c r="DL274" i="26464"/>
  <c r="DS274" i="26464"/>
  <c r="DT274" i="26464"/>
  <c r="DU274" i="26464"/>
  <c r="DV274" i="26464"/>
  <c r="DW274" i="26464"/>
  <c r="DX274" i="26464"/>
  <c r="DY274" i="26464"/>
  <c r="DZ274" i="26464"/>
  <c r="EA274" i="26464"/>
  <c r="EB274" i="26464"/>
  <c r="EC274" i="26464"/>
  <c r="ED274" i="26464"/>
  <c r="EE274" i="26464"/>
  <c r="EJ274" i="26464"/>
  <c r="EK274" i="26464"/>
  <c r="EL274" i="26464"/>
  <c r="EM274" i="26464"/>
  <c r="EN274" i="26464"/>
  <c r="EO274" i="26464"/>
  <c r="EP274" i="26464"/>
  <c r="EQ274" i="26464"/>
  <c r="ER274" i="26464"/>
  <c r="ES274" i="26464"/>
  <c r="ET274" i="26464"/>
  <c r="EU274" i="26464"/>
  <c r="EV274" i="26464"/>
  <c r="EW274" i="26464"/>
  <c r="EX274" i="26464"/>
  <c r="EY274" i="26464"/>
  <c r="EZ274" i="26464"/>
  <c r="A275" i="26464"/>
  <c r="B275" i="26464"/>
  <c r="C275" i="26464"/>
  <c r="E275" i="26464"/>
  <c r="F275" i="26464"/>
  <c r="G275" i="26464"/>
  <c r="H275" i="26464"/>
  <c r="I275" i="26464"/>
  <c r="J275" i="26464"/>
  <c r="K275" i="26464"/>
  <c r="L275" i="26464"/>
  <c r="M275" i="26464"/>
  <c r="N275" i="26464"/>
  <c r="O275" i="26464"/>
  <c r="P275" i="26464"/>
  <c r="Q275" i="26464"/>
  <c r="R275" i="26464"/>
  <c r="S275" i="26464"/>
  <c r="T275" i="26464"/>
  <c r="U275" i="26464"/>
  <c r="V275" i="26464"/>
  <c r="W275" i="26464"/>
  <c r="X275" i="26464"/>
  <c r="Y275" i="26464"/>
  <c r="Z275" i="26464"/>
  <c r="AA275" i="26464"/>
  <c r="AB275" i="26464"/>
  <c r="AC275" i="26464"/>
  <c r="AD275" i="26464"/>
  <c r="AE275" i="26464"/>
  <c r="AF275" i="26464"/>
  <c r="AG275" i="26464"/>
  <c r="AH275" i="26464"/>
  <c r="AI275" i="26464"/>
  <c r="AJ275" i="26464"/>
  <c r="AK275" i="26464"/>
  <c r="AL275" i="26464"/>
  <c r="AM275" i="26464"/>
  <c r="AN275" i="26464"/>
  <c r="AO275" i="26464"/>
  <c r="AP275" i="26464"/>
  <c r="AQ275" i="26464"/>
  <c r="AR275" i="26464"/>
  <c r="AS275" i="26464"/>
  <c r="AT275" i="26464"/>
  <c r="AU275" i="26464"/>
  <c r="AV275" i="26464"/>
  <c r="AW275" i="26464"/>
  <c r="AX275" i="26464"/>
  <c r="AY275" i="26464"/>
  <c r="AZ275" i="26464"/>
  <c r="BA275" i="26464"/>
  <c r="BB275" i="26464"/>
  <c r="BC275" i="26464"/>
  <c r="BD275" i="26464"/>
  <c r="BE275" i="26464"/>
  <c r="BF275" i="26464"/>
  <c r="BG275" i="26464"/>
  <c r="BH275" i="26464"/>
  <c r="BI275" i="26464"/>
  <c r="BJ275" i="26464"/>
  <c r="BK275" i="26464"/>
  <c r="BL275" i="26464"/>
  <c r="BM275" i="26464"/>
  <c r="BN275" i="26464"/>
  <c r="BO275" i="26464"/>
  <c r="BP275" i="26464"/>
  <c r="BQ275" i="26464"/>
  <c r="BR275" i="26464"/>
  <c r="BS275" i="26464"/>
  <c r="BT275" i="26464"/>
  <c r="BU275" i="26464"/>
  <c r="BV275" i="26464"/>
  <c r="BW275" i="26464"/>
  <c r="BX275" i="26464"/>
  <c r="BY275" i="26464"/>
  <c r="BZ275" i="26464"/>
  <c r="CA275" i="26464"/>
  <c r="CB275" i="26464"/>
  <c r="CC275" i="26464"/>
  <c r="CD275" i="26464"/>
  <c r="CE275" i="26464"/>
  <c r="CF275" i="26464"/>
  <c r="CG275" i="26464"/>
  <c r="CH275" i="26464"/>
  <c r="CI275" i="26464"/>
  <c r="CJ275" i="26464"/>
  <c r="CK275" i="26464"/>
  <c r="CL275" i="26464"/>
  <c r="CM275" i="26464"/>
  <c r="CN275" i="26464"/>
  <c r="CO275" i="26464"/>
  <c r="CP275" i="26464"/>
  <c r="CQ275" i="26464"/>
  <c r="CR275" i="26464"/>
  <c r="CS275" i="26464"/>
  <c r="CT275" i="26464"/>
  <c r="CU275" i="26464"/>
  <c r="CV275" i="26464"/>
  <c r="CW275" i="26464"/>
  <c r="CX275" i="26464"/>
  <c r="CY275" i="26464"/>
  <c r="CZ275" i="26464"/>
  <c r="DA275" i="26464"/>
  <c r="DB275" i="26464"/>
  <c r="DC275" i="26464"/>
  <c r="DD275" i="26464"/>
  <c r="DE275" i="26464"/>
  <c r="DF275" i="26464"/>
  <c r="DG275" i="26464"/>
  <c r="DH275" i="26464"/>
  <c r="DI275" i="26464"/>
  <c r="DJ275" i="26464"/>
  <c r="DK275" i="26464"/>
  <c r="DL275" i="26464"/>
  <c r="DS275" i="26464"/>
  <c r="DT275" i="26464"/>
  <c r="DU275" i="26464"/>
  <c r="DV275" i="26464"/>
  <c r="DW275" i="26464"/>
  <c r="DX275" i="26464"/>
  <c r="DY275" i="26464"/>
  <c r="DZ275" i="26464"/>
  <c r="EA275" i="26464"/>
  <c r="EB275" i="26464"/>
  <c r="EC275" i="26464"/>
  <c r="ED275" i="26464"/>
  <c r="EE275" i="26464"/>
  <c r="EJ275" i="26464"/>
  <c r="EK275" i="26464"/>
  <c r="EL275" i="26464"/>
  <c r="EM275" i="26464"/>
  <c r="EN275" i="26464"/>
  <c r="EO275" i="26464"/>
  <c r="EP275" i="26464"/>
  <c r="EQ275" i="26464"/>
  <c r="ER275" i="26464"/>
  <c r="ES275" i="26464"/>
  <c r="ET275" i="26464"/>
  <c r="EU275" i="26464"/>
  <c r="EV275" i="26464"/>
  <c r="EW275" i="26464"/>
  <c r="EX275" i="26464"/>
  <c r="EY275" i="26464"/>
  <c r="EZ275" i="26464"/>
  <c r="A276" i="26464"/>
  <c r="B276" i="26464"/>
  <c r="C276" i="26464"/>
  <c r="E276" i="26464"/>
  <c r="F276" i="26464"/>
  <c r="G276" i="26464"/>
  <c r="H276" i="26464"/>
  <c r="I276" i="26464"/>
  <c r="J276" i="26464"/>
  <c r="K276" i="26464"/>
  <c r="L276" i="26464"/>
  <c r="M276" i="26464"/>
  <c r="N276" i="26464"/>
  <c r="O276" i="26464"/>
  <c r="P276" i="26464"/>
  <c r="Q276" i="26464"/>
  <c r="R276" i="26464"/>
  <c r="S276" i="26464"/>
  <c r="T276" i="26464"/>
  <c r="U276" i="26464"/>
  <c r="V276" i="26464"/>
  <c r="W276" i="26464"/>
  <c r="X276" i="26464"/>
  <c r="Y276" i="26464"/>
  <c r="Z276" i="26464"/>
  <c r="AA276" i="26464"/>
  <c r="AB276" i="26464"/>
  <c r="AC276" i="26464"/>
  <c r="AD276" i="26464"/>
  <c r="AE276" i="26464"/>
  <c r="AF276" i="26464"/>
  <c r="AG276" i="26464"/>
  <c r="AH276" i="26464"/>
  <c r="AI276" i="26464"/>
  <c r="AJ276" i="26464"/>
  <c r="AK276" i="26464"/>
  <c r="AL276" i="26464"/>
  <c r="AM276" i="26464"/>
  <c r="AN276" i="26464"/>
  <c r="AO276" i="26464"/>
  <c r="AP276" i="26464"/>
  <c r="AQ276" i="26464"/>
  <c r="AR276" i="26464"/>
  <c r="AS276" i="26464"/>
  <c r="AT276" i="26464"/>
  <c r="AU276" i="26464"/>
  <c r="AV276" i="26464"/>
  <c r="AW276" i="26464"/>
  <c r="AX276" i="26464"/>
  <c r="AY276" i="26464"/>
  <c r="AZ276" i="26464"/>
  <c r="BA276" i="26464"/>
  <c r="BB276" i="26464"/>
  <c r="BC276" i="26464"/>
  <c r="BD276" i="26464"/>
  <c r="BE276" i="26464"/>
  <c r="BF276" i="26464"/>
  <c r="BG276" i="26464"/>
  <c r="BH276" i="26464"/>
  <c r="BI276" i="26464"/>
  <c r="BJ276" i="26464"/>
  <c r="BK276" i="26464"/>
  <c r="BL276" i="26464"/>
  <c r="BM276" i="26464"/>
  <c r="BN276" i="26464"/>
  <c r="BO276" i="26464"/>
  <c r="BP276" i="26464"/>
  <c r="BQ276" i="26464"/>
  <c r="BR276" i="26464"/>
  <c r="BS276" i="26464"/>
  <c r="BT276" i="26464"/>
  <c r="BU276" i="26464"/>
  <c r="BV276" i="26464"/>
  <c r="BW276" i="26464"/>
  <c r="BX276" i="26464"/>
  <c r="BY276" i="26464"/>
  <c r="BZ276" i="26464"/>
  <c r="CA276" i="26464"/>
  <c r="CB276" i="26464"/>
  <c r="CC276" i="26464"/>
  <c r="CD276" i="26464"/>
  <c r="CE276" i="26464"/>
  <c r="CF276" i="26464"/>
  <c r="CG276" i="26464"/>
  <c r="CH276" i="26464"/>
  <c r="CI276" i="26464"/>
  <c r="CJ276" i="26464"/>
  <c r="CK276" i="26464"/>
  <c r="CL276" i="26464"/>
  <c r="CM276" i="26464"/>
  <c r="CN276" i="26464"/>
  <c r="CO276" i="26464"/>
  <c r="CP276" i="26464"/>
  <c r="CQ276" i="26464"/>
  <c r="CR276" i="26464"/>
  <c r="CS276" i="26464"/>
  <c r="CT276" i="26464"/>
  <c r="CU276" i="26464"/>
  <c r="CV276" i="26464"/>
  <c r="CW276" i="26464"/>
  <c r="CX276" i="26464"/>
  <c r="CY276" i="26464"/>
  <c r="CZ276" i="26464"/>
  <c r="DA276" i="26464"/>
  <c r="DB276" i="26464"/>
  <c r="DC276" i="26464"/>
  <c r="DD276" i="26464"/>
  <c r="DE276" i="26464"/>
  <c r="DF276" i="26464"/>
  <c r="DG276" i="26464"/>
  <c r="DH276" i="26464"/>
  <c r="DI276" i="26464"/>
  <c r="DJ276" i="26464"/>
  <c r="DK276" i="26464"/>
  <c r="DL276" i="26464"/>
  <c r="DS276" i="26464"/>
  <c r="DT276" i="26464"/>
  <c r="DU276" i="26464"/>
  <c r="DV276" i="26464"/>
  <c r="DW276" i="26464"/>
  <c r="DX276" i="26464"/>
  <c r="DY276" i="26464"/>
  <c r="DZ276" i="26464"/>
  <c r="EA276" i="26464"/>
  <c r="EB276" i="26464"/>
  <c r="EC276" i="26464"/>
  <c r="ED276" i="26464"/>
  <c r="EE276" i="26464"/>
  <c r="EJ276" i="26464"/>
  <c r="EK276" i="26464"/>
  <c r="EL276" i="26464"/>
  <c r="EM276" i="26464"/>
  <c r="EN276" i="26464"/>
  <c r="EO276" i="26464"/>
  <c r="EP276" i="26464"/>
  <c r="EQ276" i="26464"/>
  <c r="ER276" i="26464"/>
  <c r="ES276" i="26464"/>
  <c r="ET276" i="26464"/>
  <c r="EU276" i="26464"/>
  <c r="EV276" i="26464"/>
  <c r="EW276" i="26464"/>
  <c r="EX276" i="26464"/>
  <c r="EY276" i="26464"/>
  <c r="EZ276" i="26464"/>
  <c r="A277" i="26464"/>
  <c r="B277" i="26464"/>
  <c r="C277" i="26464"/>
  <c r="E277" i="26464"/>
  <c r="F277" i="26464"/>
  <c r="G277" i="26464"/>
  <c r="H277" i="26464"/>
  <c r="I277" i="26464"/>
  <c r="J277" i="26464"/>
  <c r="K277" i="26464"/>
  <c r="L277" i="26464"/>
  <c r="M277" i="26464"/>
  <c r="N277" i="26464"/>
  <c r="O277" i="26464"/>
  <c r="P277" i="26464"/>
  <c r="Q277" i="26464"/>
  <c r="R277" i="26464"/>
  <c r="S277" i="26464"/>
  <c r="T277" i="26464"/>
  <c r="U277" i="26464"/>
  <c r="V277" i="26464"/>
  <c r="W277" i="26464"/>
  <c r="X277" i="26464"/>
  <c r="Y277" i="26464"/>
  <c r="Z277" i="26464"/>
  <c r="AA277" i="26464"/>
  <c r="AB277" i="26464"/>
  <c r="AC277" i="26464"/>
  <c r="AD277" i="26464"/>
  <c r="AE277" i="26464"/>
  <c r="AF277" i="26464"/>
  <c r="AG277" i="26464"/>
  <c r="AH277" i="26464"/>
  <c r="AI277" i="26464"/>
  <c r="AJ277" i="26464"/>
  <c r="AK277" i="26464"/>
  <c r="AL277" i="26464"/>
  <c r="AM277" i="26464"/>
  <c r="AN277" i="26464"/>
  <c r="AO277" i="26464"/>
  <c r="AP277" i="26464"/>
  <c r="AQ277" i="26464"/>
  <c r="AR277" i="26464"/>
  <c r="AS277" i="26464"/>
  <c r="AT277" i="26464"/>
  <c r="AU277" i="26464"/>
  <c r="AV277" i="26464"/>
  <c r="AW277" i="26464"/>
  <c r="AX277" i="26464"/>
  <c r="AY277" i="26464"/>
  <c r="AZ277" i="26464"/>
  <c r="BA277" i="26464"/>
  <c r="BB277" i="26464"/>
  <c r="BC277" i="26464"/>
  <c r="BD277" i="26464"/>
  <c r="BE277" i="26464"/>
  <c r="BF277" i="26464"/>
  <c r="BG277" i="26464"/>
  <c r="BH277" i="26464"/>
  <c r="BI277" i="26464"/>
  <c r="BJ277" i="26464"/>
  <c r="BK277" i="26464"/>
  <c r="BL277" i="26464"/>
  <c r="BM277" i="26464"/>
  <c r="BN277" i="26464"/>
  <c r="BO277" i="26464"/>
  <c r="BP277" i="26464"/>
  <c r="BQ277" i="26464"/>
  <c r="BR277" i="26464"/>
  <c r="BS277" i="26464"/>
  <c r="BT277" i="26464"/>
  <c r="BU277" i="26464"/>
  <c r="BV277" i="26464"/>
  <c r="BW277" i="26464"/>
  <c r="BX277" i="26464"/>
  <c r="BY277" i="26464"/>
  <c r="BZ277" i="26464"/>
  <c r="CA277" i="26464"/>
  <c r="CB277" i="26464"/>
  <c r="CC277" i="26464"/>
  <c r="CD277" i="26464"/>
  <c r="CE277" i="26464"/>
  <c r="CF277" i="26464"/>
  <c r="CG277" i="26464"/>
  <c r="CH277" i="26464"/>
  <c r="CI277" i="26464"/>
  <c r="CJ277" i="26464"/>
  <c r="CK277" i="26464"/>
  <c r="CL277" i="26464"/>
  <c r="CM277" i="26464"/>
  <c r="CN277" i="26464"/>
  <c r="CO277" i="26464"/>
  <c r="CP277" i="26464"/>
  <c r="CQ277" i="26464"/>
  <c r="CR277" i="26464"/>
  <c r="CS277" i="26464"/>
  <c r="CT277" i="26464"/>
  <c r="CU277" i="26464"/>
  <c r="CV277" i="26464"/>
  <c r="CW277" i="26464"/>
  <c r="CX277" i="26464"/>
  <c r="CY277" i="26464"/>
  <c r="CZ277" i="26464"/>
  <c r="DA277" i="26464"/>
  <c r="DB277" i="26464"/>
  <c r="DC277" i="26464"/>
  <c r="DD277" i="26464"/>
  <c r="DE277" i="26464"/>
  <c r="DF277" i="26464"/>
  <c r="DG277" i="26464"/>
  <c r="DH277" i="26464"/>
  <c r="DI277" i="26464"/>
  <c r="DJ277" i="26464"/>
  <c r="DK277" i="26464"/>
  <c r="DL277" i="26464"/>
  <c r="DS277" i="26464"/>
  <c r="DT277" i="26464"/>
  <c r="DU277" i="26464"/>
  <c r="DV277" i="26464"/>
  <c r="DW277" i="26464"/>
  <c r="DX277" i="26464"/>
  <c r="DY277" i="26464"/>
  <c r="DZ277" i="26464"/>
  <c r="EA277" i="26464"/>
  <c r="EB277" i="26464"/>
  <c r="EC277" i="26464"/>
  <c r="ED277" i="26464"/>
  <c r="EE277" i="26464"/>
  <c r="EJ277" i="26464"/>
  <c r="EK277" i="26464"/>
  <c r="EL277" i="26464"/>
  <c r="EM277" i="26464"/>
  <c r="EN277" i="26464"/>
  <c r="EO277" i="26464"/>
  <c r="EP277" i="26464"/>
  <c r="EQ277" i="26464"/>
  <c r="ER277" i="26464"/>
  <c r="ES277" i="26464"/>
  <c r="ET277" i="26464"/>
  <c r="EU277" i="26464"/>
  <c r="EV277" i="26464"/>
  <c r="EW277" i="26464"/>
  <c r="EX277" i="26464"/>
  <c r="EY277" i="26464"/>
  <c r="EZ277" i="26464"/>
  <c r="A278" i="26464"/>
  <c r="B278" i="26464"/>
  <c r="C278" i="26464"/>
  <c r="E278" i="26464"/>
  <c r="F278" i="26464"/>
  <c r="G278" i="26464"/>
  <c r="H278" i="26464"/>
  <c r="I278" i="26464"/>
  <c r="J278" i="26464"/>
  <c r="K278" i="26464"/>
  <c r="L278" i="26464"/>
  <c r="M278" i="26464"/>
  <c r="N278" i="26464"/>
  <c r="O278" i="26464"/>
  <c r="P278" i="26464"/>
  <c r="Q278" i="26464"/>
  <c r="R278" i="26464"/>
  <c r="S278" i="26464"/>
  <c r="T278" i="26464"/>
  <c r="U278" i="26464"/>
  <c r="V278" i="26464"/>
  <c r="W278" i="26464"/>
  <c r="X278" i="26464"/>
  <c r="Y278" i="26464"/>
  <c r="Z278" i="26464"/>
  <c r="AA278" i="26464"/>
  <c r="AB278" i="26464"/>
  <c r="AC278" i="26464"/>
  <c r="AD278" i="26464"/>
  <c r="AE278" i="26464"/>
  <c r="AF278" i="26464"/>
  <c r="AG278" i="26464"/>
  <c r="AH278" i="26464"/>
  <c r="AI278" i="26464"/>
  <c r="AJ278" i="26464"/>
  <c r="AK278" i="26464"/>
  <c r="AL278" i="26464"/>
  <c r="AM278" i="26464"/>
  <c r="AN278" i="26464"/>
  <c r="AO278" i="26464"/>
  <c r="AP278" i="26464"/>
  <c r="AQ278" i="26464"/>
  <c r="AR278" i="26464"/>
  <c r="AS278" i="26464"/>
  <c r="AT278" i="26464"/>
  <c r="AU278" i="26464"/>
  <c r="AV278" i="26464"/>
  <c r="AW278" i="26464"/>
  <c r="AX278" i="26464"/>
  <c r="AY278" i="26464"/>
  <c r="AZ278" i="26464"/>
  <c r="BA278" i="26464"/>
  <c r="BB278" i="26464"/>
  <c r="BC278" i="26464"/>
  <c r="BD278" i="26464"/>
  <c r="BE278" i="26464"/>
  <c r="BF278" i="26464"/>
  <c r="BG278" i="26464"/>
  <c r="BH278" i="26464"/>
  <c r="BI278" i="26464"/>
  <c r="BJ278" i="26464"/>
  <c r="BK278" i="26464"/>
  <c r="BL278" i="26464"/>
  <c r="BM278" i="26464"/>
  <c r="BN278" i="26464"/>
  <c r="BO278" i="26464"/>
  <c r="BP278" i="26464"/>
  <c r="BQ278" i="26464"/>
  <c r="BR278" i="26464"/>
  <c r="BS278" i="26464"/>
  <c r="BT278" i="26464"/>
  <c r="BW278" i="26464"/>
  <c r="BX278" i="26464"/>
  <c r="BY278" i="26464"/>
  <c r="BZ278" i="26464"/>
  <c r="CA278" i="26464"/>
  <c r="CB278" i="26464"/>
  <c r="CC278" i="26464"/>
  <c r="CD278" i="26464"/>
  <c r="CE278" i="26464"/>
  <c r="CF278" i="26464"/>
  <c r="CG278" i="26464"/>
  <c r="CH278" i="26464"/>
  <c r="CI278" i="26464"/>
  <c r="CJ278" i="26464"/>
  <c r="CK278" i="26464"/>
  <c r="CL278" i="26464"/>
  <c r="CM278" i="26464"/>
  <c r="CN278" i="26464"/>
  <c r="CO278" i="26464"/>
  <c r="CP278" i="26464"/>
  <c r="CQ278" i="26464"/>
  <c r="CR278" i="26464"/>
  <c r="CS278" i="26464"/>
  <c r="CT278" i="26464"/>
  <c r="CU278" i="26464"/>
  <c r="CV278" i="26464"/>
  <c r="CW278" i="26464"/>
  <c r="CX278" i="26464"/>
  <c r="CY278" i="26464"/>
  <c r="CZ278" i="26464"/>
  <c r="DA278" i="26464"/>
  <c r="DB278" i="26464"/>
  <c r="DC278" i="26464"/>
  <c r="DD278" i="26464"/>
  <c r="DE278" i="26464"/>
  <c r="DF278" i="26464"/>
  <c r="DG278" i="26464"/>
  <c r="DH278" i="26464"/>
  <c r="DI278" i="26464"/>
  <c r="DJ278" i="26464"/>
  <c r="DK278" i="26464"/>
  <c r="DL278" i="26464"/>
  <c r="DS278" i="26464"/>
  <c r="DT278" i="26464"/>
  <c r="DU278" i="26464"/>
  <c r="DV278" i="26464"/>
  <c r="DW278" i="26464"/>
  <c r="DX278" i="26464"/>
  <c r="DY278" i="26464"/>
  <c r="DZ278" i="26464"/>
  <c r="EA278" i="26464"/>
  <c r="EB278" i="26464"/>
  <c r="EC278" i="26464"/>
  <c r="ED278" i="26464"/>
  <c r="EE278" i="26464"/>
  <c r="EJ278" i="26464"/>
  <c r="EK278" i="26464"/>
  <c r="EL278" i="26464"/>
  <c r="EM278" i="26464"/>
  <c r="EN278" i="26464"/>
  <c r="EO278" i="26464"/>
  <c r="EP278" i="26464"/>
  <c r="EQ278" i="26464"/>
  <c r="ER278" i="26464"/>
  <c r="ES278" i="26464"/>
  <c r="ET278" i="26464"/>
  <c r="EU278" i="26464"/>
  <c r="EV278" i="26464"/>
  <c r="EW278" i="26464"/>
  <c r="EX278" i="26464"/>
  <c r="EY278" i="26464"/>
  <c r="EZ278" i="26464"/>
  <c r="A279" i="26464"/>
  <c r="B279" i="26464"/>
  <c r="C279" i="26464"/>
  <c r="E279" i="26464"/>
  <c r="F279" i="26464"/>
  <c r="G279" i="26464"/>
  <c r="H279" i="26464"/>
  <c r="I279" i="26464"/>
  <c r="J279" i="26464"/>
  <c r="K279" i="26464"/>
  <c r="L279" i="26464"/>
  <c r="M279" i="26464"/>
  <c r="N279" i="26464"/>
  <c r="O279" i="26464"/>
  <c r="P279" i="26464"/>
  <c r="Q279" i="26464"/>
  <c r="R279" i="26464"/>
  <c r="S279" i="26464"/>
  <c r="T279" i="26464"/>
  <c r="U279" i="26464"/>
  <c r="V279" i="26464"/>
  <c r="W279" i="26464"/>
  <c r="X279" i="26464"/>
  <c r="Y279" i="26464"/>
  <c r="Z279" i="26464"/>
  <c r="AA279" i="26464"/>
  <c r="AB279" i="26464"/>
  <c r="AC279" i="26464"/>
  <c r="AD279" i="26464"/>
  <c r="AE279" i="26464"/>
  <c r="AF279" i="26464"/>
  <c r="AG279" i="26464"/>
  <c r="AH279" i="26464"/>
  <c r="AI279" i="26464"/>
  <c r="AJ279" i="26464"/>
  <c r="AK279" i="26464"/>
  <c r="AL279" i="26464"/>
  <c r="AM279" i="26464"/>
  <c r="AN279" i="26464"/>
  <c r="AO279" i="26464"/>
  <c r="AP279" i="26464"/>
  <c r="AQ279" i="26464"/>
  <c r="AR279" i="26464"/>
  <c r="AS279" i="26464"/>
  <c r="AT279" i="26464"/>
  <c r="AU279" i="26464"/>
  <c r="AV279" i="26464"/>
  <c r="AW279" i="26464"/>
  <c r="AX279" i="26464"/>
  <c r="AY279" i="26464"/>
  <c r="AZ279" i="26464"/>
  <c r="BA279" i="26464"/>
  <c r="BB279" i="26464"/>
  <c r="BC279" i="26464"/>
  <c r="BD279" i="26464"/>
  <c r="BE279" i="26464"/>
  <c r="BF279" i="26464"/>
  <c r="BG279" i="26464"/>
  <c r="BH279" i="26464"/>
  <c r="BS279" i="26464"/>
  <c r="BT279" i="26464"/>
  <c r="BW279" i="26464"/>
  <c r="BX279" i="26464"/>
  <c r="BY279" i="26464"/>
  <c r="BZ279" i="26464"/>
  <c r="CA279" i="26464"/>
  <c r="CB279" i="26464"/>
  <c r="CC279" i="26464"/>
  <c r="CD279" i="26464"/>
  <c r="CE279" i="26464"/>
  <c r="CF279" i="26464"/>
  <c r="CG279" i="26464"/>
  <c r="CH279" i="26464"/>
  <c r="CI279" i="26464"/>
  <c r="CJ279" i="26464"/>
  <c r="CK279" i="26464"/>
  <c r="CL279" i="26464"/>
  <c r="CM279" i="26464"/>
  <c r="CN279" i="26464"/>
  <c r="CO279" i="26464"/>
  <c r="CP279" i="26464"/>
  <c r="CQ279" i="26464"/>
  <c r="CR279" i="26464"/>
  <c r="CS279" i="26464"/>
  <c r="CT279" i="26464"/>
  <c r="CU279" i="26464"/>
  <c r="CV279" i="26464"/>
  <c r="CW279" i="26464"/>
  <c r="CX279" i="26464"/>
  <c r="CY279" i="26464"/>
  <c r="CZ279" i="26464"/>
  <c r="DA279" i="26464"/>
  <c r="DB279" i="26464"/>
  <c r="DC279" i="26464"/>
  <c r="DD279" i="26464"/>
  <c r="DE279" i="26464"/>
  <c r="DF279" i="26464"/>
  <c r="DG279" i="26464"/>
  <c r="DH279" i="26464"/>
  <c r="DS279" i="26464"/>
  <c r="DT279" i="26464"/>
  <c r="DU279" i="26464"/>
  <c r="DV279" i="26464"/>
  <c r="DW279" i="26464"/>
  <c r="DX279" i="26464"/>
  <c r="DY279" i="26464"/>
  <c r="DZ279" i="26464"/>
  <c r="EA279" i="26464"/>
  <c r="EB279" i="26464"/>
  <c r="EC279" i="26464"/>
  <c r="ED279" i="26464"/>
  <c r="EE279" i="26464"/>
  <c r="EJ279" i="26464"/>
  <c r="EK279" i="26464"/>
  <c r="EL279" i="26464"/>
  <c r="EM279" i="26464"/>
  <c r="EN279" i="26464"/>
  <c r="EO279" i="26464"/>
  <c r="EP279" i="26464"/>
  <c r="EQ279" i="26464"/>
  <c r="ER279" i="26464"/>
  <c r="ES279" i="26464"/>
  <c r="ET279" i="26464"/>
  <c r="EU279" i="26464"/>
  <c r="EV279" i="26464"/>
  <c r="EW279" i="26464"/>
  <c r="EX279" i="26464"/>
  <c r="EY279" i="26464"/>
  <c r="EZ279" i="26464"/>
  <c r="A280" i="26464"/>
  <c r="B280" i="26464"/>
  <c r="C280" i="26464"/>
  <c r="E280" i="26464"/>
  <c r="F280" i="26464"/>
  <c r="G280" i="26464"/>
  <c r="H280" i="26464"/>
  <c r="I280" i="26464"/>
  <c r="J280" i="26464"/>
  <c r="K280" i="26464"/>
  <c r="L280" i="26464"/>
  <c r="M280" i="26464"/>
  <c r="N280" i="26464"/>
  <c r="O280" i="26464"/>
  <c r="P280" i="26464"/>
  <c r="Q280" i="26464"/>
  <c r="R280" i="26464"/>
  <c r="S280" i="26464"/>
  <c r="T280" i="26464"/>
  <c r="U280" i="26464"/>
  <c r="V280" i="26464"/>
  <c r="W280" i="26464"/>
  <c r="X280" i="26464"/>
  <c r="Y280" i="26464"/>
  <c r="Z280" i="26464"/>
  <c r="AA280" i="26464"/>
  <c r="AB280" i="26464"/>
  <c r="AC280" i="26464"/>
  <c r="AD280" i="26464"/>
  <c r="AE280" i="26464"/>
  <c r="AF280" i="26464"/>
  <c r="AG280" i="26464"/>
  <c r="AH280" i="26464"/>
  <c r="AI280" i="26464"/>
  <c r="AJ280" i="26464"/>
  <c r="AK280" i="26464"/>
  <c r="AL280" i="26464"/>
  <c r="AM280" i="26464"/>
  <c r="AN280" i="26464"/>
  <c r="AO280" i="26464"/>
  <c r="AP280" i="26464"/>
  <c r="AQ280" i="26464"/>
  <c r="AX280" i="26464"/>
  <c r="AY280" i="26464"/>
  <c r="AZ280" i="26464"/>
  <c r="BA280" i="26464"/>
  <c r="BB280" i="26464"/>
  <c r="BC280" i="26464"/>
  <c r="BD280" i="26464"/>
  <c r="BE280" i="26464"/>
  <c r="BF280" i="26464"/>
  <c r="BG280" i="26464"/>
  <c r="BH280" i="26464"/>
  <c r="BY280" i="26464"/>
  <c r="BZ280" i="26464"/>
  <c r="CA280" i="26464"/>
  <c r="CB280" i="26464"/>
  <c r="CC280" i="26464"/>
  <c r="CD280" i="26464"/>
  <c r="CE280" i="26464"/>
  <c r="CF280" i="26464"/>
  <c r="CG280" i="26464"/>
  <c r="CH280" i="26464"/>
  <c r="CI280" i="26464"/>
  <c r="CJ280" i="26464"/>
  <c r="CK280" i="26464"/>
  <c r="CL280" i="26464"/>
  <c r="CM280" i="26464"/>
  <c r="CN280" i="26464"/>
  <c r="CO280" i="26464"/>
  <c r="CP280" i="26464"/>
  <c r="CQ280" i="26464"/>
  <c r="CR280" i="26464"/>
  <c r="CS280" i="26464"/>
  <c r="CT280" i="26464"/>
  <c r="CU280" i="26464"/>
  <c r="CV280" i="26464"/>
  <c r="CW280" i="26464"/>
  <c r="CX280" i="26464"/>
  <c r="CY280" i="26464"/>
  <c r="CZ280" i="26464"/>
  <c r="DA280" i="26464"/>
  <c r="DB280" i="26464"/>
  <c r="DC280" i="26464"/>
  <c r="DD280" i="26464"/>
  <c r="DE280" i="26464"/>
  <c r="DF280" i="26464"/>
  <c r="DG280" i="26464"/>
  <c r="DH280" i="26464"/>
  <c r="DS280" i="26464"/>
  <c r="DT280" i="26464"/>
  <c r="EC280" i="26464"/>
  <c r="ED280" i="26464"/>
  <c r="EE280" i="26464"/>
  <c r="EJ280" i="26464"/>
  <c r="EK280" i="26464"/>
  <c r="EL280" i="26464"/>
  <c r="EM280" i="26464"/>
  <c r="EN280" i="26464"/>
  <c r="EO280" i="26464"/>
  <c r="EP280" i="26464"/>
  <c r="EQ280" i="26464"/>
  <c r="ER280" i="26464"/>
  <c r="ES280" i="26464"/>
  <c r="ET280" i="26464"/>
  <c r="EU280" i="26464"/>
  <c r="EV280" i="26464"/>
  <c r="EW280" i="26464"/>
  <c r="EX280" i="26464"/>
  <c r="EY280" i="26464"/>
  <c r="EZ280" i="26464"/>
  <c r="A281" i="26464"/>
  <c r="B281" i="26464"/>
  <c r="C281" i="26464"/>
  <c r="E281" i="26464"/>
  <c r="F281" i="26464"/>
  <c r="G281" i="26464"/>
  <c r="H281" i="26464"/>
  <c r="I281" i="26464"/>
  <c r="J281" i="26464"/>
  <c r="K281" i="26464"/>
  <c r="L281" i="26464"/>
  <c r="M281" i="26464"/>
  <c r="N281" i="26464"/>
  <c r="O281" i="26464"/>
  <c r="P281" i="26464"/>
  <c r="Q281" i="26464"/>
  <c r="R281" i="26464"/>
  <c r="S281" i="26464"/>
  <c r="T281" i="26464"/>
  <c r="U281" i="26464"/>
  <c r="V281" i="26464"/>
  <c r="W281" i="26464"/>
  <c r="X281" i="26464"/>
  <c r="Y281" i="26464"/>
  <c r="Z281" i="26464"/>
  <c r="AA281" i="26464"/>
  <c r="AB281" i="26464"/>
  <c r="AC281" i="26464"/>
  <c r="AD281" i="26464"/>
  <c r="AE281" i="26464"/>
  <c r="AF281" i="26464"/>
  <c r="AG281" i="26464"/>
  <c r="AH281" i="26464"/>
  <c r="AI281" i="26464"/>
  <c r="AJ281" i="26464"/>
  <c r="AK281" i="26464"/>
  <c r="AL281" i="26464"/>
  <c r="AM281" i="26464"/>
  <c r="AN281" i="26464"/>
  <c r="AO281" i="26464"/>
  <c r="AP281" i="26464"/>
  <c r="AQ281" i="26464"/>
  <c r="AX281" i="26464"/>
  <c r="AY281" i="26464"/>
  <c r="AZ281" i="26464"/>
  <c r="BA281" i="26464"/>
  <c r="BB281" i="26464"/>
  <c r="BC281" i="26464"/>
  <c r="BG281" i="26464"/>
  <c r="BH281" i="26464"/>
  <c r="CS281" i="26464"/>
  <c r="CT281" i="26464"/>
  <c r="CU281" i="26464"/>
  <c r="CV281" i="26464"/>
  <c r="DG281" i="26464"/>
  <c r="DH281" i="26464"/>
  <c r="EC281" i="26464"/>
  <c r="ED281" i="26464"/>
  <c r="EE281" i="26464"/>
  <c r="EP281" i="26464"/>
  <c r="EQ281" i="26464"/>
  <c r="ER281" i="26464"/>
  <c r="ES281" i="26464"/>
  <c r="ET281" i="26464"/>
  <c r="EU281" i="26464"/>
  <c r="EV281" i="26464"/>
  <c r="EW281" i="26464"/>
  <c r="EX281" i="26464"/>
  <c r="EY281" i="26464"/>
  <c r="EZ281" i="26464"/>
  <c r="A282" i="26464"/>
  <c r="B282" i="26464"/>
  <c r="C282" i="26464"/>
  <c r="E282" i="26464"/>
  <c r="F282" i="26464"/>
  <c r="G282" i="26464"/>
  <c r="H282" i="26464"/>
  <c r="I282" i="26464"/>
  <c r="J282" i="26464"/>
  <c r="K282" i="26464"/>
  <c r="L282" i="26464"/>
  <c r="M282" i="26464"/>
  <c r="N282" i="26464"/>
  <c r="O282" i="26464"/>
  <c r="P282" i="26464"/>
  <c r="Q282" i="26464"/>
  <c r="R282" i="26464"/>
  <c r="S282" i="26464"/>
  <c r="T282" i="26464"/>
  <c r="U282" i="26464"/>
  <c r="V282" i="26464"/>
  <c r="W282" i="26464"/>
  <c r="X282" i="26464"/>
  <c r="Y282" i="26464"/>
  <c r="Z282" i="26464"/>
  <c r="AA282" i="26464"/>
  <c r="AB282" i="26464"/>
  <c r="AC282" i="26464"/>
  <c r="AD282" i="26464"/>
  <c r="AE282" i="26464"/>
  <c r="AF282" i="26464"/>
  <c r="AG282" i="26464"/>
  <c r="AH282" i="26464"/>
  <c r="AI282" i="26464"/>
  <c r="AJ282" i="26464"/>
  <c r="AK282" i="26464"/>
  <c r="AL282" i="26464"/>
  <c r="AM282" i="26464"/>
  <c r="AN282" i="26464"/>
  <c r="AO282" i="26464"/>
  <c r="AP282" i="26464"/>
  <c r="AQ282" i="26464"/>
  <c r="AX282" i="26464"/>
  <c r="AY282" i="26464"/>
  <c r="AZ282" i="26464"/>
  <c r="BA282" i="26464"/>
  <c r="BB282" i="26464"/>
  <c r="BC282" i="26464"/>
  <c r="BG282" i="26464"/>
  <c r="BH282" i="26464"/>
  <c r="CS282" i="26464"/>
  <c r="CT282" i="26464"/>
  <c r="CU282" i="26464"/>
  <c r="CV282" i="26464"/>
  <c r="DG282" i="26464"/>
  <c r="DH282" i="26464"/>
  <c r="EC282" i="26464"/>
  <c r="ED282" i="26464"/>
  <c r="EE282" i="26464"/>
  <c r="EP282" i="26464"/>
  <c r="EQ282" i="26464"/>
  <c r="A283" i="26464"/>
  <c r="B283" i="26464"/>
  <c r="AX283" i="26464"/>
  <c r="AY283" i="26464"/>
  <c r="AZ283" i="26464"/>
  <c r="BA283" i="26464"/>
  <c r="BB283" i="26464"/>
  <c r="BC283" i="26464"/>
  <c r="BG283" i="26464"/>
  <c r="BH283" i="26464"/>
  <c r="CS283" i="26464"/>
  <c r="CT283" i="26464"/>
  <c r="DG283" i="26464"/>
  <c r="DH283" i="26464"/>
  <c r="EP283" i="26464"/>
  <c r="EQ283" i="26464"/>
  <c r="AX284" i="26464"/>
  <c r="AY284" i="26464"/>
  <c r="AZ284" i="26464"/>
  <c r="BA284" i="26464"/>
  <c r="BB284" i="26464"/>
  <c r="BC284" i="26464"/>
  <c r="CS284" i="26464"/>
  <c r="CT284" i="26464"/>
  <c r="DG284" i="26464"/>
  <c r="DH284" i="26464"/>
  <c r="EP284" i="26464"/>
  <c r="EQ284" i="26464"/>
  <c r="AX285" i="26464"/>
  <c r="AY285" i="26464"/>
  <c r="AZ285" i="26464"/>
  <c r="BA285" i="26464"/>
  <c r="BB285" i="26464"/>
  <c r="BC285" i="26464"/>
  <c r="DG285" i="26464"/>
  <c r="DH285" i="26464"/>
  <c r="EP285" i="26464"/>
  <c r="EQ285" i="26464"/>
  <c r="AX286" i="26464"/>
  <c r="AY286" i="26464"/>
  <c r="AZ286" i="26464"/>
  <c r="BA286" i="26464"/>
  <c r="BB286" i="26464"/>
  <c r="BC286" i="26464"/>
  <c r="DG286" i="26464"/>
  <c r="DH286" i="26464"/>
  <c r="EP286" i="26464"/>
  <c r="EQ286" i="26464"/>
  <c r="AX287" i="26464"/>
  <c r="AY287" i="26464"/>
  <c r="AZ287" i="26464"/>
  <c r="BA287" i="26464"/>
  <c r="BB287" i="26464"/>
  <c r="BC287" i="26464"/>
  <c r="DG287" i="26464"/>
  <c r="DH287" i="26464"/>
  <c r="EP287" i="26464"/>
  <c r="EQ287" i="26464"/>
  <c r="BB288" i="26464"/>
  <c r="BC288" i="26464"/>
  <c r="DG288" i="26464"/>
  <c r="DH288" i="26464"/>
  <c r="BB289" i="26464"/>
  <c r="BC289" i="26464"/>
  <c r="DG289" i="26464"/>
  <c r="DH289" i="26464"/>
  <c r="DG290" i="26464"/>
  <c r="DH290" i="26464"/>
  <c r="DG291" i="26464"/>
  <c r="DH291" i="26464"/>
  <c r="DG292" i="26464"/>
  <c r="DH292" i="26464"/>
  <c r="DG293" i="26464"/>
  <c r="DH293" i="26464"/>
  <c r="DG294" i="26464"/>
  <c r="DH294" i="26464"/>
  <c r="DG295" i="26464"/>
  <c r="DH295" i="26464"/>
  <c r="DG296" i="26464"/>
  <c r="DH296" i="26464"/>
  <c r="DG297" i="26464"/>
  <c r="DH297" i="26464"/>
  <c r="DG298" i="26464"/>
  <c r="DH298" i="26464"/>
  <c r="DG299" i="26464"/>
  <c r="DH299" i="26464"/>
  <c r="DG300" i="26464"/>
  <c r="DH300" i="26464"/>
  <c r="DG301" i="26464"/>
  <c r="DH301" i="26464"/>
  <c r="DG302" i="26464"/>
  <c r="DH302" i="26464"/>
  <c r="DG303" i="26464"/>
  <c r="DH303" i="26464"/>
  <c r="DG304" i="26464"/>
  <c r="DH304" i="26464"/>
  <c r="C3" i="26465"/>
  <c r="E3" i="26465"/>
  <c r="F3" i="26465"/>
  <c r="I3" i="26465"/>
  <c r="K3" i="26465"/>
  <c r="M3" i="26465"/>
  <c r="N3" i="26465"/>
  <c r="O3" i="26465"/>
  <c r="P3" i="26465"/>
  <c r="Q3" i="26465"/>
  <c r="R3" i="26465"/>
  <c r="S3" i="26465"/>
  <c r="T3" i="26465"/>
  <c r="U3" i="26465"/>
  <c r="W3" i="26465"/>
  <c r="X3" i="26465"/>
  <c r="Z3" i="26465"/>
  <c r="C4" i="26465"/>
  <c r="E4" i="26465"/>
  <c r="F4" i="26465"/>
  <c r="I4" i="26465"/>
  <c r="K4" i="26465"/>
  <c r="L4" i="26465"/>
  <c r="M4" i="26465"/>
  <c r="N4" i="26465"/>
  <c r="O4" i="26465"/>
  <c r="P4" i="26465"/>
  <c r="Q4" i="26465"/>
  <c r="R4" i="26465"/>
  <c r="S4" i="26465"/>
  <c r="T4" i="26465"/>
  <c r="U4" i="26465"/>
  <c r="W4" i="26465"/>
  <c r="X4" i="26465"/>
  <c r="Z4" i="26465"/>
  <c r="C5" i="26465"/>
  <c r="E5" i="26465"/>
  <c r="F5" i="26465"/>
  <c r="I5" i="26465"/>
  <c r="K5" i="26465"/>
  <c r="L5" i="26465"/>
  <c r="M5" i="26465"/>
  <c r="N5" i="26465"/>
  <c r="O5" i="26465"/>
  <c r="P5" i="26465"/>
  <c r="Q5" i="26465"/>
  <c r="R5" i="26465"/>
  <c r="S5" i="26465"/>
  <c r="T5" i="26465"/>
  <c r="U5" i="26465"/>
  <c r="W5" i="26465"/>
  <c r="X5" i="26465"/>
  <c r="Z5" i="26465"/>
  <c r="C6" i="26465"/>
  <c r="E6" i="26465"/>
  <c r="F6" i="26465"/>
  <c r="I6" i="26465"/>
  <c r="K6" i="26465"/>
  <c r="L6" i="26465"/>
  <c r="M6" i="26465"/>
  <c r="N6" i="26465"/>
  <c r="O6" i="26465"/>
  <c r="P6" i="26465"/>
  <c r="Q6" i="26465"/>
  <c r="R6" i="26465"/>
  <c r="S6" i="26465"/>
  <c r="T6" i="26465"/>
  <c r="U6" i="26465"/>
  <c r="W6" i="26465"/>
  <c r="X6" i="26465"/>
  <c r="Z6" i="26465"/>
  <c r="C7" i="26465"/>
  <c r="E7" i="26465"/>
  <c r="F7" i="26465"/>
  <c r="I7" i="26465"/>
  <c r="K7" i="26465"/>
  <c r="L7" i="26465"/>
  <c r="M7" i="26465"/>
  <c r="N7" i="26465"/>
  <c r="O7" i="26465"/>
  <c r="P7" i="26465"/>
  <c r="Q7" i="26465"/>
  <c r="R7" i="26465"/>
  <c r="S7" i="26465"/>
  <c r="T7" i="26465"/>
  <c r="U7" i="26465"/>
  <c r="W7" i="26465"/>
  <c r="X7" i="26465"/>
  <c r="Z7" i="26465"/>
  <c r="C8" i="26465"/>
  <c r="E8" i="26465"/>
  <c r="F8" i="26465"/>
  <c r="I8" i="26465"/>
  <c r="K8" i="26465"/>
  <c r="L8" i="26465"/>
  <c r="M8" i="26465"/>
  <c r="N8" i="26465"/>
  <c r="O8" i="26465"/>
  <c r="P8" i="26465"/>
  <c r="Q8" i="26465"/>
  <c r="R8" i="26465"/>
  <c r="S8" i="26465"/>
  <c r="T8" i="26465"/>
  <c r="U8" i="26465"/>
  <c r="W8" i="26465"/>
  <c r="X8" i="26465"/>
  <c r="Z8" i="26465"/>
  <c r="C9" i="26465"/>
  <c r="E9" i="26465"/>
  <c r="F9" i="26465"/>
  <c r="I9" i="26465"/>
  <c r="K9" i="26465"/>
  <c r="L9" i="26465"/>
  <c r="M9" i="26465"/>
  <c r="N9" i="26465"/>
  <c r="O9" i="26465"/>
  <c r="P9" i="26465"/>
  <c r="Q9" i="26465"/>
  <c r="R9" i="26465"/>
  <c r="S9" i="26465"/>
  <c r="T9" i="26465"/>
  <c r="U9" i="26465"/>
  <c r="W9" i="26465"/>
  <c r="X9" i="26465"/>
  <c r="Z9" i="26465"/>
  <c r="C10" i="26465"/>
  <c r="E10" i="26465"/>
  <c r="F10" i="26465"/>
  <c r="I10" i="26465"/>
  <c r="K10" i="26465"/>
  <c r="L10" i="26465"/>
  <c r="M10" i="26465"/>
  <c r="N10" i="26465"/>
  <c r="O10" i="26465"/>
  <c r="P10" i="26465"/>
  <c r="Q10" i="26465"/>
  <c r="R10" i="26465"/>
  <c r="S10" i="26465"/>
  <c r="T10" i="26465"/>
  <c r="U10" i="26465"/>
  <c r="W10" i="26465"/>
  <c r="X10" i="26465"/>
  <c r="Z10" i="26465"/>
  <c r="C11" i="26465"/>
  <c r="E11" i="26465"/>
  <c r="F11" i="26465"/>
  <c r="I11" i="26465"/>
  <c r="K11" i="26465"/>
  <c r="L11" i="26465"/>
  <c r="M11" i="26465"/>
  <c r="N11" i="26465"/>
  <c r="O11" i="26465"/>
  <c r="P11" i="26465"/>
  <c r="Q11" i="26465"/>
  <c r="R11" i="26465"/>
  <c r="S11" i="26465"/>
  <c r="T11" i="26465"/>
  <c r="U11" i="26465"/>
  <c r="W11" i="26465"/>
  <c r="X11" i="26465"/>
  <c r="Z11" i="26465"/>
  <c r="C12" i="26465"/>
  <c r="E12" i="26465"/>
  <c r="F12" i="26465"/>
  <c r="I12" i="26465"/>
  <c r="K12" i="26465"/>
  <c r="L12" i="26465"/>
  <c r="M12" i="26465"/>
  <c r="N12" i="26465"/>
  <c r="O12" i="26465"/>
  <c r="P12" i="26465"/>
  <c r="Q12" i="26465"/>
  <c r="R12" i="26465"/>
  <c r="S12" i="26465"/>
  <c r="T12" i="26465"/>
  <c r="U12" i="26465"/>
  <c r="W12" i="26465"/>
  <c r="X12" i="26465"/>
  <c r="Z12" i="26465"/>
  <c r="C13" i="26465"/>
  <c r="E13" i="26465"/>
  <c r="F13" i="26465"/>
  <c r="I13" i="26465"/>
  <c r="K13" i="26465"/>
  <c r="L13" i="26465"/>
  <c r="M13" i="26465"/>
  <c r="N13" i="26465"/>
  <c r="O13" i="26465"/>
  <c r="P13" i="26465"/>
  <c r="Q13" i="26465"/>
  <c r="R13" i="26465"/>
  <c r="S13" i="26465"/>
  <c r="T13" i="26465"/>
  <c r="U13" i="26465"/>
  <c r="W13" i="26465"/>
  <c r="X13" i="26465"/>
  <c r="Z13" i="26465"/>
  <c r="F14" i="26465"/>
  <c r="I14" i="26465"/>
  <c r="L14" i="26465"/>
  <c r="M14" i="26465"/>
  <c r="N14" i="26465"/>
  <c r="O14" i="26465"/>
  <c r="P14" i="26465"/>
  <c r="Q14" i="26465"/>
  <c r="R14" i="26465"/>
  <c r="S14" i="26465"/>
  <c r="T14" i="26465"/>
  <c r="U14" i="26465"/>
  <c r="W14" i="26465"/>
  <c r="X14" i="26465"/>
  <c r="Z14" i="26465"/>
  <c r="A18" i="26465"/>
  <c r="C18" i="26465"/>
  <c r="E18" i="26465"/>
  <c r="F18" i="26465"/>
  <c r="G18" i="26465"/>
  <c r="H18" i="26465"/>
  <c r="I18" i="26465"/>
  <c r="J18" i="26465"/>
  <c r="K18" i="26465"/>
  <c r="L18" i="26465"/>
  <c r="M18" i="26465"/>
  <c r="N18" i="26465"/>
  <c r="A19" i="26465"/>
  <c r="C19" i="26465"/>
  <c r="D19" i="26465"/>
  <c r="E19" i="26465"/>
  <c r="F19" i="26465"/>
  <c r="G19" i="26465"/>
  <c r="H19" i="26465"/>
  <c r="I19" i="26465"/>
  <c r="J19" i="26465"/>
  <c r="K19" i="26465"/>
  <c r="L19" i="26465"/>
  <c r="M19" i="26465"/>
  <c r="N19" i="26465"/>
  <c r="A20" i="26465"/>
  <c r="C20" i="26465"/>
  <c r="D20" i="26465"/>
  <c r="E20" i="26465"/>
  <c r="F20" i="26465"/>
  <c r="G20" i="26465"/>
  <c r="H20" i="26465"/>
  <c r="I20" i="26465"/>
  <c r="J20" i="26465"/>
  <c r="K20" i="26465"/>
  <c r="L20" i="26465"/>
  <c r="M20" i="26465"/>
  <c r="N20" i="26465"/>
  <c r="A21" i="26465"/>
  <c r="C21" i="26465"/>
  <c r="D21" i="26465"/>
  <c r="E21" i="26465"/>
  <c r="F21" i="26465"/>
  <c r="G21" i="26465"/>
  <c r="H21" i="26465"/>
  <c r="I21" i="26465"/>
  <c r="J21" i="26465"/>
  <c r="K21" i="26465"/>
  <c r="L21" i="26465"/>
  <c r="M21" i="26465"/>
  <c r="N21" i="26465"/>
  <c r="A22" i="26465"/>
  <c r="C22" i="26465"/>
  <c r="D22" i="26465"/>
  <c r="E22" i="26465"/>
  <c r="F22" i="26465"/>
  <c r="G22" i="26465"/>
  <c r="H22" i="26465"/>
  <c r="I22" i="26465"/>
  <c r="J22" i="26465"/>
  <c r="K22" i="26465"/>
  <c r="L22" i="26465"/>
  <c r="M22" i="26465"/>
  <c r="N22" i="26465"/>
  <c r="A23" i="26465"/>
  <c r="C23" i="26465"/>
  <c r="D23" i="26465"/>
  <c r="E23" i="26465"/>
  <c r="F23" i="26465"/>
  <c r="G23" i="26465"/>
  <c r="H23" i="26465"/>
  <c r="I23" i="26465"/>
  <c r="J23" i="26465"/>
  <c r="K23" i="26465"/>
  <c r="L23" i="26465"/>
  <c r="M23" i="26465"/>
  <c r="N23" i="26465"/>
  <c r="A24" i="26465"/>
  <c r="C24" i="26465"/>
  <c r="D24" i="26465"/>
  <c r="E24" i="26465"/>
  <c r="F24" i="26465"/>
  <c r="G24" i="26465"/>
  <c r="H24" i="26465"/>
  <c r="I24" i="26465"/>
  <c r="J24" i="26465"/>
  <c r="K24" i="26465"/>
  <c r="L24" i="26465"/>
  <c r="M24" i="26465"/>
  <c r="N24" i="26465"/>
  <c r="A25" i="26465"/>
  <c r="C25" i="26465"/>
  <c r="D25" i="26465"/>
  <c r="E25" i="26465"/>
  <c r="F25" i="26465"/>
  <c r="G25" i="26465"/>
  <c r="H25" i="26465"/>
  <c r="I25" i="26465"/>
  <c r="J25" i="26465"/>
  <c r="K25" i="26465"/>
  <c r="L25" i="26465"/>
  <c r="M25" i="26465"/>
  <c r="N25" i="26465"/>
  <c r="A26" i="26465"/>
  <c r="C26" i="26465"/>
  <c r="D26" i="26465"/>
  <c r="E26" i="26465"/>
  <c r="F26" i="26465"/>
  <c r="G26" i="26465"/>
  <c r="H26" i="26465"/>
  <c r="I26" i="26465"/>
  <c r="J26" i="26465"/>
  <c r="K26" i="26465"/>
  <c r="L26" i="26465"/>
  <c r="M26" i="26465"/>
  <c r="N26" i="26465"/>
  <c r="A27" i="26465"/>
  <c r="C27" i="26465"/>
  <c r="D27" i="26465"/>
  <c r="E27" i="26465"/>
  <c r="F27" i="26465"/>
  <c r="G27" i="26465"/>
  <c r="H27" i="26465"/>
  <c r="I27" i="26465"/>
  <c r="J27" i="26465"/>
  <c r="K27" i="26465"/>
  <c r="L27" i="26465"/>
  <c r="M27" i="26465"/>
  <c r="N27" i="26465"/>
  <c r="A28" i="26465"/>
  <c r="C28" i="26465"/>
  <c r="D28" i="26465"/>
  <c r="E28" i="26465"/>
  <c r="F28" i="26465"/>
  <c r="G28" i="26465"/>
  <c r="H28" i="26465"/>
  <c r="I28" i="26465"/>
  <c r="J28" i="26465"/>
  <c r="K28" i="26465"/>
  <c r="L28" i="26465"/>
  <c r="M28" i="26465"/>
  <c r="N28" i="26465"/>
  <c r="A29" i="26465"/>
  <c r="C29" i="26465"/>
  <c r="D29" i="26465"/>
  <c r="E29" i="26465"/>
  <c r="F29" i="26465"/>
  <c r="G29" i="26465"/>
  <c r="H29" i="26465"/>
  <c r="I29" i="26465"/>
  <c r="J29" i="26465"/>
  <c r="K29" i="26465"/>
  <c r="L29" i="26465"/>
  <c r="M29" i="26465"/>
  <c r="N29" i="26465"/>
  <c r="A33" i="26465"/>
  <c r="C33" i="26465"/>
  <c r="D33" i="26465"/>
  <c r="E33" i="26465"/>
  <c r="F33" i="26465"/>
  <c r="G33" i="26465"/>
  <c r="H33" i="26465"/>
  <c r="I33" i="26465"/>
  <c r="J33" i="26465"/>
  <c r="K33" i="26465"/>
  <c r="L33" i="26465"/>
  <c r="M33" i="26465"/>
  <c r="N33" i="26465"/>
  <c r="A34" i="26465"/>
  <c r="C34" i="26465"/>
  <c r="D34" i="26465"/>
  <c r="E34" i="26465"/>
  <c r="F34" i="26465"/>
  <c r="G34" i="26465"/>
  <c r="H34" i="26465"/>
  <c r="I34" i="26465"/>
  <c r="J34" i="26465"/>
  <c r="K34" i="26465"/>
  <c r="L34" i="26465"/>
  <c r="M34" i="26465"/>
  <c r="N34" i="26465"/>
  <c r="A35" i="26465"/>
  <c r="C35" i="26465"/>
  <c r="D35" i="26465"/>
  <c r="E35" i="26465"/>
  <c r="F35" i="26465"/>
  <c r="G35" i="26465"/>
  <c r="H35" i="26465"/>
  <c r="I35" i="26465"/>
  <c r="J35" i="26465"/>
  <c r="K35" i="26465"/>
  <c r="L35" i="26465"/>
  <c r="M35" i="26465"/>
  <c r="N35" i="26465"/>
  <c r="A36" i="26465"/>
  <c r="C36" i="26465"/>
  <c r="D36" i="26465"/>
  <c r="E36" i="26465"/>
  <c r="F36" i="26465"/>
  <c r="G36" i="26465"/>
  <c r="H36" i="26465"/>
  <c r="I36" i="26465"/>
  <c r="J36" i="26465"/>
  <c r="K36" i="26465"/>
  <c r="L36" i="26465"/>
  <c r="M36" i="26465"/>
  <c r="N36" i="26465"/>
  <c r="A37" i="26465"/>
  <c r="C37" i="26465"/>
  <c r="D37" i="26465"/>
  <c r="E37" i="26465"/>
  <c r="F37" i="26465"/>
  <c r="G37" i="26465"/>
  <c r="H37" i="26465"/>
  <c r="I37" i="26465"/>
  <c r="J37" i="26465"/>
  <c r="K37" i="26465"/>
  <c r="L37" i="26465"/>
  <c r="M37" i="26465"/>
  <c r="N37" i="26465"/>
  <c r="A38" i="26465"/>
  <c r="C38" i="26465"/>
  <c r="D38" i="26465"/>
  <c r="E38" i="26465"/>
  <c r="F38" i="26465"/>
  <c r="G38" i="26465"/>
  <c r="H38" i="26465"/>
  <c r="I38" i="26465"/>
  <c r="J38" i="26465"/>
  <c r="K38" i="26465"/>
  <c r="L38" i="26465"/>
  <c r="M38" i="26465"/>
  <c r="N38" i="26465"/>
  <c r="A39" i="26465"/>
  <c r="C39" i="26465"/>
  <c r="D39" i="26465"/>
  <c r="E39" i="26465"/>
  <c r="F39" i="26465"/>
  <c r="G39" i="26465"/>
  <c r="H39" i="26465"/>
  <c r="I39" i="26465"/>
  <c r="J39" i="26465"/>
  <c r="K39" i="26465"/>
  <c r="L39" i="26465"/>
  <c r="M39" i="26465"/>
  <c r="N39" i="26465"/>
  <c r="A40" i="26465"/>
  <c r="C40" i="26465"/>
  <c r="D40" i="26465"/>
  <c r="E40" i="26465"/>
  <c r="F40" i="26465"/>
  <c r="G40" i="26465"/>
  <c r="H40" i="26465"/>
  <c r="I40" i="26465"/>
  <c r="J40" i="26465"/>
  <c r="K40" i="26465"/>
  <c r="L40" i="26465"/>
  <c r="M40" i="26465"/>
  <c r="N40" i="26465"/>
  <c r="A41" i="26465"/>
  <c r="C41" i="26465"/>
  <c r="D41" i="26465"/>
  <c r="E41" i="26465"/>
  <c r="F41" i="26465"/>
  <c r="G41" i="26465"/>
  <c r="H41" i="26465"/>
  <c r="I41" i="26465"/>
  <c r="J41" i="26465"/>
  <c r="K41" i="26465"/>
  <c r="L41" i="26465"/>
  <c r="M41" i="26465"/>
  <c r="N41" i="26465"/>
  <c r="A42" i="26465"/>
  <c r="C42" i="26465"/>
  <c r="D42" i="26465"/>
  <c r="E42" i="26465"/>
  <c r="F42" i="26465"/>
  <c r="G42" i="26465"/>
  <c r="H42" i="26465"/>
  <c r="I42" i="26465"/>
  <c r="J42" i="26465"/>
  <c r="K42" i="26465"/>
  <c r="L42" i="26465"/>
  <c r="M42" i="26465"/>
  <c r="N42" i="26465"/>
  <c r="A43" i="26465"/>
  <c r="C43" i="26465"/>
  <c r="D43" i="26465"/>
  <c r="E43" i="26465"/>
  <c r="F43" i="26465"/>
  <c r="G43" i="26465"/>
  <c r="H43" i="26465"/>
  <c r="I43" i="26465"/>
  <c r="J43" i="26465"/>
  <c r="K43" i="26465"/>
  <c r="L43" i="26465"/>
  <c r="M43" i="26465"/>
  <c r="N43" i="26465"/>
  <c r="A44" i="26465"/>
  <c r="C44" i="26465"/>
  <c r="D44" i="26465"/>
  <c r="E44" i="26465"/>
  <c r="F44" i="26465"/>
  <c r="G44" i="26465"/>
  <c r="H44" i="26465"/>
  <c r="I44" i="26465"/>
  <c r="J44" i="26465"/>
  <c r="K44" i="26465"/>
  <c r="L44" i="26465"/>
  <c r="M44" i="26465"/>
  <c r="N44" i="26465"/>
  <c r="E2" i="26468"/>
  <c r="E3" i="26468"/>
  <c r="E4" i="26468"/>
  <c r="E5" i="26468"/>
  <c r="E6" i="26468"/>
  <c r="E7" i="26468"/>
  <c r="E8" i="26468"/>
  <c r="E9" i="26468"/>
  <c r="E10" i="26468"/>
  <c r="E11" i="26468"/>
  <c r="E12" i="26468"/>
  <c r="E13" i="26468"/>
  <c r="E14" i="26468"/>
  <c r="E15" i="26468"/>
  <c r="E16" i="26468"/>
  <c r="E17" i="26468"/>
  <c r="E18" i="26468"/>
  <c r="E19" i="26468"/>
  <c r="E20" i="26468"/>
  <c r="E21" i="26468"/>
  <c r="E22" i="26468"/>
  <c r="E23" i="26468"/>
  <c r="E24" i="26468"/>
  <c r="E25" i="26468"/>
  <c r="E26" i="26468"/>
  <c r="E27" i="26468"/>
  <c r="E28" i="26468"/>
  <c r="E29" i="26468"/>
  <c r="E30" i="26468"/>
  <c r="E31" i="26468"/>
  <c r="E32" i="26468"/>
  <c r="E33" i="26468"/>
  <c r="E34" i="26468"/>
  <c r="E35" i="26468"/>
  <c r="E36" i="26468"/>
  <c r="E37" i="26468"/>
  <c r="E38" i="26468"/>
  <c r="E39" i="26468"/>
  <c r="E40" i="26468"/>
  <c r="E41" i="26468"/>
  <c r="E42" i="26468"/>
  <c r="E43" i="26468"/>
  <c r="E44" i="26468"/>
  <c r="E45" i="26468"/>
  <c r="E46" i="26468"/>
  <c r="E47" i="26468"/>
  <c r="E48" i="26468"/>
  <c r="E49" i="26468"/>
  <c r="E50" i="26468"/>
  <c r="E51" i="26468"/>
  <c r="E52" i="26468"/>
  <c r="E53" i="26468"/>
  <c r="E54" i="26468"/>
  <c r="E55" i="26468"/>
  <c r="E56" i="26468"/>
  <c r="E57" i="26468"/>
  <c r="E58" i="26468"/>
  <c r="E59" i="26468"/>
  <c r="E60" i="26468"/>
  <c r="E61" i="26468"/>
  <c r="E62" i="26468"/>
  <c r="E63" i="26468"/>
  <c r="E64" i="26468"/>
  <c r="E65" i="26468"/>
  <c r="E66" i="26468"/>
  <c r="E67" i="26468"/>
  <c r="E68" i="26468"/>
  <c r="E69" i="26468"/>
  <c r="E70" i="26468"/>
  <c r="E71" i="26468"/>
  <c r="E72" i="26468"/>
  <c r="E73" i="26468"/>
  <c r="E74" i="26468"/>
  <c r="E75" i="26468"/>
  <c r="E76" i="26468"/>
  <c r="E77" i="26468"/>
  <c r="E78" i="26468"/>
  <c r="E79" i="26468"/>
  <c r="E80" i="26468"/>
  <c r="E81" i="26468"/>
  <c r="E82" i="26468"/>
  <c r="E83" i="26468"/>
  <c r="E84" i="26468"/>
  <c r="E85" i="26468"/>
  <c r="E86" i="26468"/>
  <c r="E87" i="26468"/>
  <c r="E88" i="26468"/>
  <c r="E89" i="26468"/>
  <c r="E90" i="26468"/>
  <c r="E91" i="26468"/>
  <c r="C8" i="17"/>
  <c r="C9" i="17"/>
  <c r="C10" i="17"/>
  <c r="F13" i="17"/>
  <c r="G13" i="17"/>
  <c r="H13" i="17"/>
  <c r="I13" i="17"/>
  <c r="F14" i="17"/>
  <c r="G14" i="17"/>
  <c r="H14" i="17"/>
  <c r="I14" i="17"/>
  <c r="I15" i="17"/>
  <c r="F19" i="17"/>
  <c r="G19" i="17"/>
  <c r="H19" i="17"/>
  <c r="I19" i="17"/>
  <c r="F20" i="17"/>
  <c r="G20" i="17"/>
  <c r="H20" i="17"/>
  <c r="I20" i="17"/>
  <c r="I21" i="17"/>
  <c r="A1" i="26466"/>
  <c r="B4" i="26466"/>
  <c r="C4" i="26466"/>
  <c r="B5" i="26466"/>
  <c r="C5" i="26466"/>
  <c r="B6" i="26466"/>
  <c r="C6" i="26466"/>
  <c r="B7" i="26466"/>
  <c r="C7" i="26466"/>
  <c r="B8" i="26466"/>
  <c r="C8" i="26466"/>
  <c r="B9" i="26466"/>
  <c r="C9" i="26466"/>
  <c r="B10" i="26466"/>
  <c r="C10" i="26466"/>
  <c r="B11" i="26466"/>
  <c r="C11" i="26466"/>
  <c r="B12" i="26466"/>
  <c r="C12" i="26466"/>
  <c r="B13" i="26466"/>
  <c r="C13" i="26466"/>
  <c r="B14" i="26466"/>
  <c r="C14" i="26466"/>
  <c r="B15" i="26466"/>
  <c r="C15" i="26466"/>
  <c r="B16" i="26466"/>
  <c r="C16" i="26466"/>
  <c r="B17" i="26466"/>
  <c r="C17" i="26466"/>
  <c r="B18" i="26466"/>
  <c r="C18" i="26466"/>
  <c r="B19" i="26466"/>
  <c r="C19" i="26466"/>
  <c r="B20" i="26466"/>
  <c r="C20" i="26466"/>
</calcChain>
</file>

<file path=xl/comments1.xml><?xml version="1.0" encoding="utf-8"?>
<comments xmlns="http://schemas.openxmlformats.org/spreadsheetml/2006/main">
  <authors>
    <author>mlenhar</author>
  </authors>
  <commentList>
    <comment ref="DS6" authorId="0" shapeId="0">
      <text>
        <r>
          <rPr>
            <b/>
            <sz val="8"/>
            <color indexed="81"/>
            <rFont val="Tahoma"/>
          </rPr>
          <t>mlenhar:</t>
        </r>
        <r>
          <rPr>
            <sz val="8"/>
            <color indexed="81"/>
            <rFont val="Tahoma"/>
          </rPr>
          <t xml:space="preserve">
I &amp; II are 530MW each</t>
        </r>
      </text>
    </comment>
  </commentList>
</comments>
</file>

<file path=xl/sharedStrings.xml><?xml version="1.0" encoding="utf-8"?>
<sst xmlns="http://schemas.openxmlformats.org/spreadsheetml/2006/main" count="952" uniqueCount="340">
  <si>
    <t>Topock</t>
  </si>
  <si>
    <t>Ehrenberg</t>
  </si>
  <si>
    <t>Kern/Mojave</t>
  </si>
  <si>
    <t>KRS</t>
  </si>
  <si>
    <t>TW-Needles</t>
  </si>
  <si>
    <t>Cal Prod</t>
  </si>
  <si>
    <t>Southern Trails</t>
  </si>
  <si>
    <t>BAJA</t>
  </si>
  <si>
    <t>Northern Baja</t>
  </si>
  <si>
    <t>Socal Sendouts</t>
  </si>
  <si>
    <t>TOTAL</t>
  </si>
  <si>
    <t>Net Sendout</t>
  </si>
  <si>
    <t>Monthly Storage</t>
  </si>
  <si>
    <t>Total Receipts</t>
  </si>
  <si>
    <t>Growth Rate</t>
  </si>
  <si>
    <t>Hours Running</t>
  </si>
  <si>
    <t>Est. Gas Burns - Peak Load</t>
  </si>
  <si>
    <t>California</t>
  </si>
  <si>
    <t>Plant Name</t>
  </si>
  <si>
    <t>Date Online</t>
  </si>
  <si>
    <t>MW</t>
  </si>
  <si>
    <t>Est. HR</t>
  </si>
  <si>
    <t>NP</t>
  </si>
  <si>
    <t>Los Medanos</t>
  </si>
  <si>
    <t>High Probability</t>
  </si>
  <si>
    <t>SP</t>
  </si>
  <si>
    <t>ZP</t>
  </si>
  <si>
    <t>Sutter</t>
  </si>
  <si>
    <t>La Paloma</t>
  </si>
  <si>
    <t>2001 Load</t>
  </si>
  <si>
    <t>Delta</t>
  </si>
  <si>
    <t>High Desert</t>
  </si>
  <si>
    <t>2002 Load</t>
  </si>
  <si>
    <t>Total CA Gas Load</t>
  </si>
  <si>
    <t>Elk Hills</t>
  </si>
  <si>
    <t>Moss Landing</t>
  </si>
  <si>
    <t>Otay Mesa</t>
  </si>
  <si>
    <t>Pastoria</t>
  </si>
  <si>
    <t>Blythe</t>
  </si>
  <si>
    <t>Midway Sunset</t>
  </si>
  <si>
    <t>Contra Costa</t>
  </si>
  <si>
    <t>Mountainview</t>
  </si>
  <si>
    <t>Three Mountains</t>
  </si>
  <si>
    <t>Potrero</t>
  </si>
  <si>
    <t>2003 Load</t>
  </si>
  <si>
    <t>Nueva Azalea</t>
  </si>
  <si>
    <t>Antelope Valley</t>
  </si>
  <si>
    <t>2004 Load</t>
  </si>
  <si>
    <t>Rockies</t>
  </si>
  <si>
    <t>Manchief</t>
  </si>
  <si>
    <t>Monahan</t>
  </si>
  <si>
    <t>2000 Load</t>
  </si>
  <si>
    <t>Ft. ST. Vrain</t>
  </si>
  <si>
    <t>Powhatan</t>
  </si>
  <si>
    <t>Ray Nixon</t>
  </si>
  <si>
    <t>PSCo.</t>
  </si>
  <si>
    <t>Total Rox Gas Load</t>
  </si>
  <si>
    <t>DSW</t>
  </si>
  <si>
    <t>NM</t>
  </si>
  <si>
    <t>Cobisa Person</t>
  </si>
  <si>
    <t>AZ</t>
  </si>
  <si>
    <t>South Point Power</t>
  </si>
  <si>
    <t>Griffith Energy</t>
  </si>
  <si>
    <t>Desert Basin</t>
  </si>
  <si>
    <t>West Phoenix 4</t>
  </si>
  <si>
    <t>West Phoenix 5</t>
  </si>
  <si>
    <t>Arlington Valley</t>
  </si>
  <si>
    <t>NV</t>
  </si>
  <si>
    <t>Las Vegas Cogen</t>
  </si>
  <si>
    <t>Panda Gila</t>
  </si>
  <si>
    <t>Harquahala</t>
  </si>
  <si>
    <t>Red Hawk Plant</t>
  </si>
  <si>
    <t>Gila Blend</t>
  </si>
  <si>
    <t>Total DSW Load</t>
  </si>
  <si>
    <t>Elko</t>
  </si>
  <si>
    <t xml:space="preserve">Apex Industrial </t>
  </si>
  <si>
    <t>Net Receipts</t>
  </si>
  <si>
    <t>Inj/WD</t>
  </si>
  <si>
    <t>Balance</t>
  </si>
  <si>
    <t>Socal</t>
  </si>
  <si>
    <t>Permian</t>
  </si>
  <si>
    <t>Waha</t>
  </si>
  <si>
    <t>SJ</t>
  </si>
  <si>
    <t>Date</t>
  </si>
  <si>
    <t>PG&amp;E</t>
  </si>
  <si>
    <t>Summer 01</t>
  </si>
  <si>
    <t>Summer 02</t>
  </si>
  <si>
    <t>Summer 03</t>
  </si>
  <si>
    <t>Summer 04</t>
  </si>
  <si>
    <t>Perm</t>
  </si>
  <si>
    <t>CG</t>
  </si>
  <si>
    <t>Rox</t>
  </si>
  <si>
    <t>Socal/Rox</t>
  </si>
  <si>
    <t>Winter 01-02</t>
  </si>
  <si>
    <t>Winter 02-03</t>
  </si>
  <si>
    <t>Winter 03-04</t>
  </si>
  <si>
    <t>Winter 04-05</t>
  </si>
  <si>
    <t>P/L</t>
  </si>
  <si>
    <t>Total P/L</t>
  </si>
  <si>
    <t>$/Mmbtu</t>
  </si>
  <si>
    <t>$/MWh</t>
  </si>
  <si>
    <t>Heat Rate</t>
  </si>
  <si>
    <t>Hours Runnig</t>
  </si>
  <si>
    <t>Plant Cap</t>
  </si>
  <si>
    <t>Term (Days)</t>
  </si>
  <si>
    <t>MWh/d</t>
  </si>
  <si>
    <t>*if Implied HR is above actual HR then buy the Spark Spread, vice versa</t>
  </si>
  <si>
    <t>Mmbtu/d</t>
  </si>
  <si>
    <t>Implied HR</t>
  </si>
  <si>
    <t>Buy Spark Spread:</t>
  </si>
  <si>
    <t>Price</t>
  </si>
  <si>
    <t>Term</t>
  </si>
  <si>
    <t>Units/d</t>
  </si>
  <si>
    <t>Sell Power</t>
  </si>
  <si>
    <t>Buy Gas</t>
  </si>
  <si>
    <t>Sell Spark Spread:</t>
  </si>
  <si>
    <t>Buy Power</t>
  </si>
  <si>
    <t>Sell Gas</t>
  </si>
  <si>
    <t>NX</t>
  </si>
  <si>
    <t>Power Price Equivalent</t>
  </si>
  <si>
    <t>HR est.</t>
  </si>
  <si>
    <t>Pipeline</t>
  </si>
  <si>
    <t>EPNG</t>
  </si>
  <si>
    <t>Kern</t>
  </si>
  <si>
    <t>CIG/PSCo.</t>
  </si>
  <si>
    <t>PNM</t>
  </si>
  <si>
    <t>SWG</t>
  </si>
  <si>
    <t>Kern/SWG</t>
  </si>
  <si>
    <t>NWPL</t>
  </si>
  <si>
    <t>EPNG/Socal</t>
  </si>
  <si>
    <t>Socal/Kern</t>
  </si>
  <si>
    <t>B</t>
  </si>
  <si>
    <t>?</t>
  </si>
  <si>
    <t>ON Peak</t>
  </si>
  <si>
    <t>PV</t>
  </si>
  <si>
    <t>PEAK</t>
  </si>
  <si>
    <t>OFF-PEAK</t>
  </si>
  <si>
    <t>Mid</t>
  </si>
  <si>
    <t>Nymex</t>
  </si>
  <si>
    <t>Gas Curves</t>
  </si>
  <si>
    <t>On Peak</t>
  </si>
  <si>
    <t>Off Peak</t>
  </si>
  <si>
    <t>O&amp;M</t>
  </si>
  <si>
    <t>Socal*HR+O&amp;M</t>
  </si>
  <si>
    <t>Rox*HR+O&amp;M</t>
  </si>
  <si>
    <t>SJ*HR+O&amp;M</t>
  </si>
  <si>
    <t>Perm*HR+O&amp;M</t>
  </si>
  <si>
    <t>PG&amp;E*HR+O&amp;M</t>
  </si>
  <si>
    <t>Three Mountain</t>
  </si>
  <si>
    <t>South Point</t>
  </si>
  <si>
    <t>Griffith</t>
  </si>
  <si>
    <t>W. Phoenix 5</t>
  </si>
  <si>
    <t>W. Phoenix 4</t>
  </si>
  <si>
    <t>LIBOR</t>
  </si>
  <si>
    <t>SP Peak</t>
  </si>
  <si>
    <t>SP Off</t>
  </si>
  <si>
    <t>NP Peak</t>
  </si>
  <si>
    <t>NP Off</t>
  </si>
  <si>
    <t>PV Peak</t>
  </si>
  <si>
    <t>PV Off</t>
  </si>
  <si>
    <t>SP Total</t>
  </si>
  <si>
    <t>NP Total</t>
  </si>
  <si>
    <t>MMBtu/d</t>
  </si>
  <si>
    <t>Antelope</t>
  </si>
  <si>
    <t xml:space="preserve">Net </t>
  </si>
  <si>
    <t>Receipts</t>
  </si>
  <si>
    <t>Demand</t>
  </si>
  <si>
    <t>Supply</t>
  </si>
  <si>
    <t>Gas Surplus</t>
  </si>
  <si>
    <t>N/A</t>
  </si>
  <si>
    <t>Socal/SJ</t>
  </si>
  <si>
    <t>Socal/Perm</t>
  </si>
  <si>
    <t>TW</t>
  </si>
  <si>
    <t>Variable Rates</t>
  </si>
  <si>
    <t>SJ to Socal</t>
  </si>
  <si>
    <t>EP</t>
  </si>
  <si>
    <t>Perm to Socal</t>
  </si>
  <si>
    <t>IT Rates</t>
  </si>
  <si>
    <t xml:space="preserve">DSW New </t>
  </si>
  <si>
    <t>Generation</t>
  </si>
  <si>
    <t>Socal Plants Only</t>
  </si>
  <si>
    <t>Sendout Adjustment</t>
  </si>
  <si>
    <t>Med to Low Probability</t>
  </si>
  <si>
    <t>Using</t>
  </si>
  <si>
    <t>2001 1Q</t>
  </si>
  <si>
    <t>2001 2Q</t>
  </si>
  <si>
    <t>2002 1Q</t>
  </si>
  <si>
    <t>2002 2Q</t>
  </si>
  <si>
    <t>2002 3Q</t>
  </si>
  <si>
    <t>2002 4Q</t>
  </si>
  <si>
    <t>2001 3Q</t>
  </si>
  <si>
    <t>2001 4Q</t>
  </si>
  <si>
    <t>2003 1Q</t>
  </si>
  <si>
    <t>2003 2Q</t>
  </si>
  <si>
    <t>2003 3Q</t>
  </si>
  <si>
    <t>2003 4Q</t>
  </si>
  <si>
    <t>2004 1Q</t>
  </si>
  <si>
    <t>2004 2Q</t>
  </si>
  <si>
    <t>2004 3Q</t>
  </si>
  <si>
    <t>2004 4Q</t>
  </si>
  <si>
    <t>2001 Total</t>
  </si>
  <si>
    <t>2002 Total</t>
  </si>
  <si>
    <t>2003 Total</t>
  </si>
  <si>
    <t>2004 Total</t>
  </si>
  <si>
    <t>KRS Variable</t>
  </si>
  <si>
    <t>Malin</t>
  </si>
  <si>
    <t>Socal/Malin</t>
  </si>
  <si>
    <t>Socal/Waha</t>
  </si>
  <si>
    <t>Arrow Canyon</t>
  </si>
  <si>
    <t>Keyst West</t>
  </si>
  <si>
    <t>Waha W</t>
  </si>
  <si>
    <t>Samalyuca</t>
  </si>
  <si>
    <t>EOC S ML</t>
  </si>
  <si>
    <t>Gas @ Ehr</t>
  </si>
  <si>
    <t>New SW Gen</t>
  </si>
  <si>
    <t>SJ Total</t>
  </si>
  <si>
    <t>EOC N ML</t>
  </si>
  <si>
    <t>Hackberry</t>
  </si>
  <si>
    <t>SJ X-Over</t>
  </si>
  <si>
    <t>Gas On</t>
  </si>
  <si>
    <t>New Gen</t>
  </si>
  <si>
    <t>Sendouts</t>
  </si>
  <si>
    <t>Begin Bal.</t>
  </si>
  <si>
    <t>End Bal.</t>
  </si>
  <si>
    <t>2000 Data</t>
  </si>
  <si>
    <t>2000 Beg. Bal</t>
  </si>
  <si>
    <t>Feb- PV</t>
  </si>
  <si>
    <t>Feb- Socal</t>
  </si>
  <si>
    <t>Summit Group - Blythe</t>
  </si>
  <si>
    <t>PG&amp;E - San Diego</t>
  </si>
  <si>
    <t>Midway Sunset Cogen</t>
  </si>
  <si>
    <t>Rosarito</t>
  </si>
  <si>
    <t>Sempra/Oxy - Elk Hills</t>
  </si>
  <si>
    <t>Calpine (formerly PG&amp;E) - Otay Mesa</t>
  </si>
  <si>
    <t>Mountainview Power Co (San Bernardino)</t>
  </si>
  <si>
    <t>PG&amp;E - Kern County/La Paloma (2002?)</t>
  </si>
  <si>
    <t>Calpine (Tejon Ranch) - Pastoria Power</t>
  </si>
  <si>
    <t>AES - Antelope Valley</t>
  </si>
  <si>
    <t>Calpine - Yuba City, Sutter County</t>
  </si>
  <si>
    <t>AES - South City</t>
  </si>
  <si>
    <t>Calpine (Enron) - Pittsburg (Los Medanos)</t>
  </si>
  <si>
    <t>El Paso - South San Francisco</t>
  </si>
  <si>
    <t>Calpine - Scott Substation</t>
  </si>
  <si>
    <t>Ogden Pacific - Three Mountain</t>
  </si>
  <si>
    <t>Duke - Moss Landing</t>
  </si>
  <si>
    <t>Calpine - Pittsburg (Delta Energy Center)</t>
  </si>
  <si>
    <t>Constellation/Inland - Victorville/High Desert</t>
  </si>
  <si>
    <t>Southern - Contra Costa</t>
  </si>
  <si>
    <t>Southern - Potrero</t>
  </si>
  <si>
    <t>SMUD - Rancho Seco</t>
  </si>
  <si>
    <t>Calpine - East Altamont Energy</t>
  </si>
  <si>
    <t>Edison Mission (formerly Texaco) - Sunrise Power Project</t>
  </si>
  <si>
    <t>Calpine - Warnerville Project</t>
  </si>
  <si>
    <t>Sunlaw Cogen (EM-ONE)</t>
  </si>
  <si>
    <t>Bock - Livingstone (Pioneer)</t>
  </si>
  <si>
    <t>Calpine - Metcalf Energy Center</t>
  </si>
  <si>
    <t>Calpine - Newark Energy</t>
  </si>
  <si>
    <t>Calpine/Adair - Teayawa Energy Center</t>
  </si>
  <si>
    <t>Med</t>
  </si>
  <si>
    <t>High</t>
  </si>
  <si>
    <t>Low</t>
  </si>
  <si>
    <t>PG&amp;E San Diego</t>
  </si>
  <si>
    <t>South San Francisco</t>
  </si>
  <si>
    <t>Low-High</t>
  </si>
  <si>
    <t>Med-High</t>
  </si>
  <si>
    <t>Scott Substation</t>
  </si>
  <si>
    <t>South City</t>
  </si>
  <si>
    <t>Delta (Pittsburg)</t>
  </si>
  <si>
    <t>SMUD- Rancho Seco</t>
  </si>
  <si>
    <t>East Altamont</t>
  </si>
  <si>
    <t xml:space="preserve">ZP </t>
  </si>
  <si>
    <t>Hermosillo</t>
  </si>
  <si>
    <t>APS W. Phoenix</t>
  </si>
  <si>
    <t>Naco-Nogales</t>
  </si>
  <si>
    <t>Sundance</t>
  </si>
  <si>
    <t>Suntan</t>
  </si>
  <si>
    <t>SRP/Dynegy/NRG - Phoenix</t>
  </si>
  <si>
    <t>*Certain power plants were not given a month for the year that they are scheduled to begin so December is the assumed start month</t>
  </si>
  <si>
    <t>Mesquite</t>
  </si>
  <si>
    <t>Buckeye</t>
  </si>
  <si>
    <t>Harzuahala</t>
  </si>
  <si>
    <t>La Paz</t>
  </si>
  <si>
    <t>Carlin</t>
  </si>
  <si>
    <t>Apex - Seon (Southern)</t>
  </si>
  <si>
    <t>Apex (Reliant)</t>
  </si>
  <si>
    <t>Harry Allen Power Center</t>
  </si>
  <si>
    <t>Meadow Valley</t>
  </si>
  <si>
    <t>AZ Total</t>
  </si>
  <si>
    <t>AZ Only</t>
  </si>
  <si>
    <t>Project</t>
  </si>
  <si>
    <t>Region</t>
  </si>
  <si>
    <t>On-Line Date</t>
  </si>
  <si>
    <t>Capacity</t>
  </si>
  <si>
    <t>Cumulative Capacity</t>
  </si>
  <si>
    <t>Updated 1-11-01</t>
  </si>
  <si>
    <t>Seawest/PG&amp;E</t>
  </si>
  <si>
    <t>SP15</t>
  </si>
  <si>
    <t>South Point Power Plant [Mojave]</t>
  </si>
  <si>
    <t>Griffith Energy Project</t>
  </si>
  <si>
    <t>Valmont Repowering</t>
  </si>
  <si>
    <t>RO</t>
  </si>
  <si>
    <t>Chula Vista</t>
  </si>
  <si>
    <t>Desert Basin Gnrtng</t>
  </si>
  <si>
    <t>Ft St Vrain - Phase III</t>
  </si>
  <si>
    <t>Midway</t>
  </si>
  <si>
    <t>NP15</t>
  </si>
  <si>
    <t>Klamath Cogen</t>
  </si>
  <si>
    <t>PNW</t>
  </si>
  <si>
    <t>Los Medanos (Pittsburg)</t>
  </si>
  <si>
    <t>Rathdrum</t>
  </si>
  <si>
    <t>Rosarito *</t>
  </si>
  <si>
    <t>SP15*</t>
  </si>
  <si>
    <t>Sunrise</t>
  </si>
  <si>
    <t>ZP26</t>
  </si>
  <si>
    <t>Tahoe-Reno</t>
  </si>
  <si>
    <t>DSW/COB</t>
  </si>
  <si>
    <t>Vestas</t>
  </si>
  <si>
    <t>Kyrene</t>
  </si>
  <si>
    <t>Arapahoe Repowering</t>
  </si>
  <si>
    <t>Brush</t>
  </si>
  <si>
    <t>Coyote Springs Phase 2</t>
  </si>
  <si>
    <t>Fredrickson</t>
  </si>
  <si>
    <t>Hermiston</t>
  </si>
  <si>
    <t>Red Hawk 1</t>
  </si>
  <si>
    <t>Red Hawk 2</t>
  </si>
  <si>
    <t>Delta Energy</t>
  </si>
  <si>
    <t>Arapahoe Retirement</t>
  </si>
  <si>
    <t xml:space="preserve">Mesquite </t>
  </si>
  <si>
    <t>Metcalf</t>
  </si>
  <si>
    <t xml:space="preserve">Harquahala </t>
  </si>
  <si>
    <t>Midway-Sunset</t>
  </si>
  <si>
    <t>Moapa</t>
  </si>
  <si>
    <t>Ray Nixon (Phase 2)</t>
  </si>
  <si>
    <t>Chehalis Power</t>
  </si>
  <si>
    <t>Wygen 1</t>
  </si>
  <si>
    <t>Little Sand Dam</t>
  </si>
  <si>
    <t>Condit - White Salmon</t>
  </si>
  <si>
    <t>Red Hawk I&amp;II</t>
  </si>
  <si>
    <t>Hunt. 3 Restart</t>
  </si>
  <si>
    <t>Hunt. 4 Restart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</si>
</sst>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5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_);[Red]\(0.000\)"/>
    <numFmt numFmtId="165" formatCode="0.0000_);[Red]\(0.0000\)"/>
    <numFmt numFmtId="167" formatCode="_(&quot;$&quot;* #,##0_);_(&quot;$&quot;* \(#,##0\);_(&quot;$&quot;* &quot;-&quot;??_);_(@_)"/>
    <numFmt numFmtId="168" formatCode="0.000"/>
    <numFmt numFmtId="171" formatCode="0.000_);\(0.000\)"/>
    <numFmt numFmtId="173" formatCode="0.0000"/>
    <numFmt numFmtId="174" formatCode="0.00_);[Red]\(0.00\)"/>
    <numFmt numFmtId="175" formatCode="0\ &quot;Wind&quot;"/>
    <numFmt numFmtId="176" formatCode="_(* #,##0_);_(* \(#,##0\);_(* &quot;-&quot;??_);_(@_)"/>
    <numFmt numFmtId="177" formatCode="General_)"/>
    <numFmt numFmtId="178" formatCode="00\ &quot;Coal Upgrade&quot;"/>
    <numFmt numFmtId="179" formatCode="00\ &quot;Hydro&quot;"/>
  </numFmts>
  <fonts count="27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8"/>
      <name val="Arial"/>
    </font>
    <font>
      <sz val="8"/>
      <name val="Arial"/>
      <family val="2"/>
    </font>
    <font>
      <sz val="8"/>
      <name val="Arial"/>
    </font>
    <font>
      <b/>
      <sz val="8"/>
      <name val="Arial"/>
      <family val="2"/>
    </font>
    <font>
      <sz val="8"/>
      <color indexed="62"/>
      <name val="Arial"/>
      <family val="2"/>
    </font>
    <font>
      <b/>
      <u/>
      <sz val="8"/>
      <name val="Arial"/>
      <family val="2"/>
    </font>
    <font>
      <sz val="8"/>
      <color indexed="48"/>
      <name val="Arial"/>
      <family val="2"/>
    </font>
    <font>
      <b/>
      <sz val="8"/>
      <color indexed="9"/>
      <name val="Arial"/>
      <family val="2"/>
    </font>
    <font>
      <u/>
      <sz val="8"/>
      <name val="Arial"/>
      <family val="2"/>
    </font>
    <font>
      <b/>
      <sz val="8"/>
      <color indexed="12"/>
      <name val="Arial"/>
      <family val="2"/>
    </font>
    <font>
      <sz val="8"/>
      <color indexed="12"/>
      <name val="Arial"/>
      <family val="2"/>
    </font>
    <font>
      <b/>
      <sz val="8"/>
      <color indexed="10"/>
      <name val="Arial"/>
      <family val="2"/>
    </font>
    <font>
      <b/>
      <i/>
      <sz val="8"/>
      <color indexed="10"/>
      <name val="Arial"/>
      <family val="2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b/>
      <sz val="10"/>
      <name val="Arial"/>
    </font>
    <font>
      <b/>
      <sz val="8"/>
      <name val="Arial"/>
    </font>
    <font>
      <b/>
      <sz val="8"/>
      <name val="Arial"/>
    </font>
    <font>
      <sz val="8"/>
      <color indexed="9"/>
      <name val="Arial"/>
      <family val="2"/>
    </font>
    <font>
      <sz val="6"/>
      <name val="Arial"/>
      <family val="2"/>
    </font>
    <font>
      <sz val="10"/>
      <color indexed="8"/>
      <name val="MS Sans Serif"/>
    </font>
    <font>
      <sz val="8"/>
      <color indexed="10"/>
      <name val="Arial"/>
      <family val="2"/>
    </font>
    <font>
      <sz val="8"/>
      <color indexed="81"/>
      <name val="Tahoma"/>
    </font>
    <font>
      <b/>
      <sz val="8"/>
      <color indexed="81"/>
      <name val="Tahoma"/>
    </font>
  </fonts>
  <fills count="1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8"/>
      </patternFill>
    </fill>
    <fill>
      <patternFill patternType="solid">
        <fgColor indexed="42"/>
        <bgColor indexed="8"/>
      </patternFill>
    </fill>
    <fill>
      <patternFill patternType="solid">
        <fgColor indexed="44"/>
        <bgColor indexed="8"/>
      </patternFill>
    </fill>
    <fill>
      <patternFill patternType="solid">
        <fgColor indexed="47"/>
        <bgColor indexed="8"/>
      </patternFill>
    </fill>
  </fills>
  <borders count="6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DashDot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22"/>
      </right>
      <top style="thin">
        <color indexed="22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medium">
        <color indexed="64"/>
      </bottom>
      <diagonal/>
    </border>
    <border>
      <left style="thin">
        <color indexed="22"/>
      </left>
      <right style="medium">
        <color indexed="64"/>
      </right>
      <top style="thin">
        <color indexed="22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3" fillId="0" borderId="0"/>
    <xf numFmtId="9" fontId="1" fillId="0" borderId="0" applyFont="0" applyFill="0" applyBorder="0" applyAlignment="0" applyProtection="0"/>
  </cellStyleXfs>
  <cellXfs count="468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38" fontId="4" fillId="0" borderId="1" xfId="0" applyNumberFormat="1" applyFont="1" applyBorder="1" applyAlignment="1">
      <alignment horizontal="center"/>
    </xf>
    <xf numFmtId="38" fontId="4" fillId="0" borderId="2" xfId="0" applyNumberFormat="1" applyFont="1" applyBorder="1" applyAlignment="1">
      <alignment horizontal="center"/>
    </xf>
    <xf numFmtId="38" fontId="4" fillId="0" borderId="3" xfId="0" applyNumberFormat="1" applyFont="1" applyBorder="1" applyAlignment="1">
      <alignment horizontal="center"/>
    </xf>
    <xf numFmtId="38" fontId="4" fillId="0" borderId="0" xfId="0" applyNumberFormat="1" applyFont="1" applyBorder="1" applyAlignment="1">
      <alignment horizontal="center"/>
    </xf>
    <xf numFmtId="38" fontId="4" fillId="0" borderId="4" xfId="0" applyNumberFormat="1" applyFont="1" applyBorder="1" applyAlignment="1">
      <alignment horizontal="center"/>
    </xf>
    <xf numFmtId="38" fontId="5" fillId="0" borderId="2" xfId="0" applyNumberFormat="1" applyFont="1" applyBorder="1" applyAlignment="1">
      <alignment horizontal="center"/>
    </xf>
    <xf numFmtId="38" fontId="5" fillId="0" borderId="0" xfId="0" applyNumberFormat="1" applyFont="1" applyBorder="1" applyAlignment="1">
      <alignment horizontal="center"/>
    </xf>
    <xf numFmtId="38" fontId="3" fillId="0" borderId="3" xfId="0" applyNumberFormat="1" applyFont="1" applyBorder="1" applyAlignment="1">
      <alignment horizontal="center"/>
    </xf>
    <xf numFmtId="38" fontId="3" fillId="0" borderId="0" xfId="0" applyNumberFormat="1" applyFont="1" applyBorder="1" applyAlignment="1">
      <alignment horizontal="center"/>
    </xf>
    <xf numFmtId="38" fontId="5" fillId="0" borderId="3" xfId="0" applyNumberFormat="1" applyFont="1" applyBorder="1" applyAlignment="1">
      <alignment horizontal="center"/>
    </xf>
    <xf numFmtId="38" fontId="5" fillId="0" borderId="5" xfId="0" applyNumberFormat="1" applyFont="1" applyBorder="1" applyAlignment="1">
      <alignment horizontal="center"/>
    </xf>
    <xf numFmtId="38" fontId="5" fillId="0" borderId="6" xfId="0" applyNumberFormat="1" applyFont="1" applyBorder="1" applyAlignment="1">
      <alignment horizontal="center"/>
    </xf>
    <xf numFmtId="17" fontId="2" fillId="0" borderId="0" xfId="0" applyNumberFormat="1" applyFont="1"/>
    <xf numFmtId="38" fontId="4" fillId="0" borderId="7" xfId="0" applyNumberFormat="1" applyFont="1" applyBorder="1" applyAlignment="1">
      <alignment horizontal="center"/>
    </xf>
    <xf numFmtId="38" fontId="4" fillId="2" borderId="8" xfId="0" applyNumberFormat="1" applyFont="1" applyFill="1" applyBorder="1" applyAlignment="1">
      <alignment horizontal="center"/>
    </xf>
    <xf numFmtId="38" fontId="4" fillId="2" borderId="9" xfId="0" applyNumberFormat="1" applyFont="1" applyFill="1" applyBorder="1" applyAlignment="1">
      <alignment horizontal="center"/>
    </xf>
    <xf numFmtId="38" fontId="4" fillId="3" borderId="8" xfId="0" applyNumberFormat="1" applyFont="1" applyFill="1" applyBorder="1" applyAlignment="1">
      <alignment horizontal="center"/>
    </xf>
    <xf numFmtId="38" fontId="4" fillId="3" borderId="9" xfId="0" applyNumberFormat="1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38" fontId="4" fillId="0" borderId="0" xfId="0" applyNumberFormat="1" applyFont="1" applyAlignment="1">
      <alignment horizontal="center"/>
    </xf>
    <xf numFmtId="38" fontId="4" fillId="4" borderId="10" xfId="0" applyNumberFormat="1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38" fontId="6" fillId="0" borderId="0" xfId="0" applyNumberFormat="1" applyFont="1" applyAlignment="1">
      <alignment horizontal="center"/>
    </xf>
    <xf numFmtId="9" fontId="6" fillId="0" borderId="0" xfId="4" applyFont="1" applyAlignment="1">
      <alignment horizontal="center"/>
    </xf>
    <xf numFmtId="9" fontId="6" fillId="0" borderId="0" xfId="0" applyNumberFormat="1" applyFont="1" applyAlignment="1">
      <alignment horizontal="center"/>
    </xf>
    <xf numFmtId="0" fontId="6" fillId="2" borderId="11" xfId="0" applyFont="1" applyFill="1" applyBorder="1" applyAlignment="1">
      <alignment horizontal="center"/>
    </xf>
    <xf numFmtId="17" fontId="4" fillId="0" borderId="2" xfId="0" applyNumberFormat="1" applyFont="1" applyBorder="1" applyAlignment="1">
      <alignment horizontal="center"/>
    </xf>
    <xf numFmtId="38" fontId="9" fillId="0" borderId="2" xfId="0" applyNumberFormat="1" applyFont="1" applyBorder="1" applyAlignment="1">
      <alignment horizontal="center"/>
    </xf>
    <xf numFmtId="38" fontId="4" fillId="0" borderId="12" xfId="0" applyNumberFormat="1" applyFont="1" applyBorder="1" applyAlignment="1">
      <alignment horizontal="center"/>
    </xf>
    <xf numFmtId="38" fontId="4" fillId="0" borderId="13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6" fillId="2" borderId="14" xfId="0" applyFont="1" applyFill="1" applyBorder="1" applyAlignment="1">
      <alignment horizontal="center"/>
    </xf>
    <xf numFmtId="17" fontId="4" fillId="0" borderId="0" xfId="0" applyNumberFormat="1" applyFont="1" applyBorder="1" applyAlignment="1">
      <alignment horizontal="center"/>
    </xf>
    <xf numFmtId="38" fontId="9" fillId="0" borderId="0" xfId="0" applyNumberFormat="1" applyFont="1" applyBorder="1" applyAlignment="1">
      <alignment horizontal="center"/>
    </xf>
    <xf numFmtId="38" fontId="4" fillId="0" borderId="15" xfId="0" applyNumberFormat="1" applyFont="1" applyBorder="1" applyAlignment="1">
      <alignment horizontal="center"/>
    </xf>
    <xf numFmtId="38" fontId="4" fillId="0" borderId="16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5" borderId="17" xfId="0" applyFont="1" applyFill="1" applyBorder="1" applyAlignment="1">
      <alignment horizontal="center"/>
    </xf>
    <xf numFmtId="17" fontId="4" fillId="5" borderId="18" xfId="0" applyNumberFormat="1" applyFont="1" applyFill="1" applyBorder="1" applyAlignment="1">
      <alignment horizontal="center"/>
    </xf>
    <xf numFmtId="38" fontId="4" fillId="5" borderId="18" xfId="0" applyNumberFormat="1" applyFont="1" applyFill="1" applyBorder="1" applyAlignment="1">
      <alignment horizontal="center"/>
    </xf>
    <xf numFmtId="38" fontId="9" fillId="5" borderId="18" xfId="0" applyNumberFormat="1" applyFont="1" applyFill="1" applyBorder="1" applyAlignment="1">
      <alignment horizontal="center"/>
    </xf>
    <xf numFmtId="38" fontId="6" fillId="5" borderId="19" xfId="0" applyNumberFormat="1" applyFont="1" applyFill="1" applyBorder="1" applyAlignment="1">
      <alignment horizontal="center"/>
    </xf>
    <xf numFmtId="38" fontId="6" fillId="5" borderId="20" xfId="0" applyNumberFormat="1" applyFont="1" applyFill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6" fillId="5" borderId="11" xfId="0" applyFont="1" applyFill="1" applyBorder="1" applyAlignment="1">
      <alignment horizontal="center"/>
    </xf>
    <xf numFmtId="17" fontId="4" fillId="5" borderId="2" xfId="0" applyNumberFormat="1" applyFont="1" applyFill="1" applyBorder="1" applyAlignment="1">
      <alignment horizontal="center"/>
    </xf>
    <xf numFmtId="38" fontId="4" fillId="5" borderId="2" xfId="0" applyNumberFormat="1" applyFont="1" applyFill="1" applyBorder="1" applyAlignment="1">
      <alignment horizontal="center"/>
    </xf>
    <xf numFmtId="38" fontId="9" fillId="5" borderId="2" xfId="0" applyNumberFormat="1" applyFont="1" applyFill="1" applyBorder="1" applyAlignment="1">
      <alignment horizontal="center"/>
    </xf>
    <xf numFmtId="38" fontId="6" fillId="5" borderId="2" xfId="0" applyNumberFormat="1" applyFont="1" applyFill="1" applyBorder="1" applyAlignment="1">
      <alignment horizontal="center"/>
    </xf>
    <xf numFmtId="38" fontId="6" fillId="5" borderId="22" xfId="0" applyNumberFormat="1" applyFont="1" applyFill="1" applyBorder="1" applyAlignment="1">
      <alignment horizontal="center"/>
    </xf>
    <xf numFmtId="38" fontId="6" fillId="5" borderId="18" xfId="0" applyNumberFormat="1" applyFont="1" applyFill="1" applyBorder="1" applyAlignment="1">
      <alignment horizontal="center"/>
    </xf>
    <xf numFmtId="38" fontId="6" fillId="5" borderId="23" xfId="0" applyNumberFormat="1" applyFont="1" applyFill="1" applyBorder="1" applyAlignment="1">
      <alignment horizontal="center"/>
    </xf>
    <xf numFmtId="0" fontId="6" fillId="4" borderId="14" xfId="0" applyFont="1" applyFill="1" applyBorder="1" applyAlignment="1">
      <alignment horizontal="center"/>
    </xf>
    <xf numFmtId="0" fontId="6" fillId="4" borderId="17" xfId="0" applyFont="1" applyFill="1" applyBorder="1" applyAlignment="1">
      <alignment horizontal="center"/>
    </xf>
    <xf numFmtId="17" fontId="4" fillId="4" borderId="18" xfId="0" applyNumberFormat="1" applyFont="1" applyFill="1" applyBorder="1" applyAlignment="1">
      <alignment horizontal="center"/>
    </xf>
    <xf numFmtId="38" fontId="4" fillId="4" borderId="18" xfId="0" applyNumberFormat="1" applyFont="1" applyFill="1" applyBorder="1" applyAlignment="1">
      <alignment horizontal="center"/>
    </xf>
    <xf numFmtId="38" fontId="9" fillId="4" borderId="18" xfId="0" applyNumberFormat="1" applyFont="1" applyFill="1" applyBorder="1" applyAlignment="1">
      <alignment horizontal="center"/>
    </xf>
    <xf numFmtId="38" fontId="6" fillId="4" borderId="19" xfId="0" applyNumberFormat="1" applyFont="1" applyFill="1" applyBorder="1" applyAlignment="1">
      <alignment horizontal="center"/>
    </xf>
    <xf numFmtId="38" fontId="6" fillId="4" borderId="20" xfId="0" applyNumberFormat="1" applyFont="1" applyFill="1" applyBorder="1" applyAlignment="1">
      <alignment horizontal="center"/>
    </xf>
    <xf numFmtId="0" fontId="6" fillId="0" borderId="14" xfId="0" applyFont="1" applyBorder="1" applyAlignment="1">
      <alignment horizontal="center"/>
    </xf>
    <xf numFmtId="38" fontId="6" fillId="5" borderId="24" xfId="0" applyNumberFormat="1" applyFont="1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5" borderId="18" xfId="0" applyFont="1" applyFill="1" applyBorder="1" applyAlignment="1">
      <alignment horizontal="center"/>
    </xf>
    <xf numFmtId="0" fontId="4" fillId="4" borderId="18" xfId="0" applyFont="1" applyFill="1" applyBorder="1" applyAlignment="1">
      <alignment horizontal="center"/>
    </xf>
    <xf numFmtId="38" fontId="6" fillId="4" borderId="24" xfId="0" applyNumberFormat="1" applyFont="1" applyFill="1" applyBorder="1" applyAlignment="1">
      <alignment horizontal="center"/>
    </xf>
    <xf numFmtId="0" fontId="6" fillId="0" borderId="25" xfId="0" applyFont="1" applyBorder="1" applyAlignment="1">
      <alignment horizontal="center"/>
    </xf>
    <xf numFmtId="0" fontId="4" fillId="0" borderId="26" xfId="0" applyFont="1" applyBorder="1" applyAlignment="1">
      <alignment horizontal="center"/>
    </xf>
    <xf numFmtId="38" fontId="4" fillId="0" borderId="26" xfId="0" applyNumberFormat="1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17" fontId="4" fillId="0" borderId="28" xfId="0" applyNumberFormat="1" applyFont="1" applyBorder="1" applyAlignment="1">
      <alignment horizontal="center"/>
    </xf>
    <xf numFmtId="0" fontId="6" fillId="5" borderId="29" xfId="0" applyFont="1" applyFill="1" applyBorder="1" applyAlignment="1">
      <alignment horizontal="center"/>
    </xf>
    <xf numFmtId="0" fontId="4" fillId="5" borderId="19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17" fontId="4" fillId="0" borderId="12" xfId="0" applyNumberFormat="1" applyFont="1" applyFill="1" applyBorder="1" applyAlignment="1">
      <alignment horizontal="center"/>
    </xf>
    <xf numFmtId="38" fontId="4" fillId="0" borderId="2" xfId="0" applyNumberFormat="1" applyFont="1" applyFill="1" applyBorder="1" applyAlignment="1">
      <alignment horizontal="center"/>
    </xf>
    <xf numFmtId="17" fontId="4" fillId="0" borderId="15" xfId="0" applyNumberFormat="1" applyFont="1" applyFill="1" applyBorder="1" applyAlignment="1">
      <alignment horizontal="center"/>
    </xf>
    <xf numFmtId="38" fontId="4" fillId="0" borderId="0" xfId="0" applyNumberFormat="1" applyFont="1" applyFill="1" applyBorder="1" applyAlignment="1">
      <alignment horizontal="center"/>
    </xf>
    <xf numFmtId="38" fontId="4" fillId="5" borderId="30" xfId="0" applyNumberFormat="1" applyFont="1" applyFill="1" applyBorder="1" applyAlignment="1">
      <alignment horizontal="center"/>
    </xf>
    <xf numFmtId="0" fontId="6" fillId="4" borderId="29" xfId="0" applyFont="1" applyFill="1" applyBorder="1" applyAlignment="1">
      <alignment horizontal="center"/>
    </xf>
    <xf numFmtId="0" fontId="4" fillId="4" borderId="19" xfId="0" applyFont="1" applyFill="1" applyBorder="1" applyAlignment="1">
      <alignment horizontal="center"/>
    </xf>
    <xf numFmtId="14" fontId="4" fillId="0" borderId="0" xfId="0" applyNumberFormat="1" applyFont="1" applyAlignment="1">
      <alignment horizontal="center"/>
    </xf>
    <xf numFmtId="0" fontId="4" fillId="0" borderId="0" xfId="0" applyNumberFormat="1" applyFont="1" applyAlignment="1">
      <alignment horizontal="center"/>
    </xf>
    <xf numFmtId="17" fontId="6" fillId="0" borderId="31" xfId="0" applyNumberFormat="1" applyFont="1" applyBorder="1" applyAlignment="1">
      <alignment horizontal="center"/>
    </xf>
    <xf numFmtId="17" fontId="6" fillId="0" borderId="8" xfId="0" applyNumberFormat="1" applyFont="1" applyBorder="1" applyAlignment="1">
      <alignment horizontal="center"/>
    </xf>
    <xf numFmtId="17" fontId="6" fillId="0" borderId="9" xfId="0" applyNumberFormat="1" applyFont="1" applyBorder="1" applyAlignment="1">
      <alignment horizontal="center"/>
    </xf>
    <xf numFmtId="17" fontId="6" fillId="0" borderId="0" xfId="0" applyNumberFormat="1" applyFont="1" applyBorder="1" applyAlignment="1">
      <alignment horizontal="center"/>
    </xf>
    <xf numFmtId="17" fontId="10" fillId="0" borderId="0" xfId="0" applyNumberFormat="1" applyFont="1" applyBorder="1" applyAlignment="1">
      <alignment horizontal="center"/>
    </xf>
    <xf numFmtId="38" fontId="6" fillId="0" borderId="22" xfId="0" applyNumberFormat="1" applyFont="1" applyBorder="1" applyAlignment="1">
      <alignment horizontal="center"/>
    </xf>
    <xf numFmtId="38" fontId="6" fillId="0" borderId="32" xfId="0" applyNumberFormat="1" applyFont="1" applyBorder="1" applyAlignment="1">
      <alignment horizontal="center"/>
    </xf>
    <xf numFmtId="38" fontId="4" fillId="0" borderId="6" xfId="0" applyNumberFormat="1" applyFont="1" applyBorder="1" applyAlignment="1">
      <alignment horizontal="center"/>
    </xf>
    <xf numFmtId="38" fontId="6" fillId="0" borderId="33" xfId="0" applyNumberFormat="1" applyFont="1" applyBorder="1" applyAlignment="1">
      <alignment horizontal="center"/>
    </xf>
    <xf numFmtId="38" fontId="7" fillId="4" borderId="31" xfId="0" applyNumberFormat="1" applyFont="1" applyFill="1" applyBorder="1" applyAlignment="1">
      <alignment horizontal="center"/>
    </xf>
    <xf numFmtId="17" fontId="6" fillId="0" borderId="0" xfId="0" applyNumberFormat="1" applyFont="1" applyAlignment="1">
      <alignment horizontal="center"/>
    </xf>
    <xf numFmtId="17" fontId="8" fillId="0" borderId="0" xfId="0" applyNumberFormat="1" applyFont="1" applyAlignment="1">
      <alignment horizontal="center"/>
    </xf>
    <xf numFmtId="15" fontId="6" fillId="0" borderId="0" xfId="0" applyNumberFormat="1" applyFont="1" applyAlignment="1">
      <alignment horizontal="center"/>
    </xf>
    <xf numFmtId="164" fontId="5" fillId="0" borderId="0" xfId="0" applyNumberFormat="1" applyFont="1" applyBorder="1" applyAlignment="1">
      <alignment horizontal="center"/>
    </xf>
    <xf numFmtId="165" fontId="4" fillId="0" borderId="0" xfId="0" applyNumberFormat="1" applyFont="1" applyAlignment="1">
      <alignment horizontal="center"/>
    </xf>
    <xf numFmtId="165" fontId="4" fillId="0" borderId="0" xfId="0" applyNumberFormat="1" applyFont="1" applyBorder="1" applyAlignment="1">
      <alignment horizontal="center"/>
    </xf>
    <xf numFmtId="165" fontId="4" fillId="0" borderId="31" xfId="0" applyNumberFormat="1" applyFont="1" applyBorder="1" applyAlignment="1">
      <alignment horizontal="center"/>
    </xf>
    <xf numFmtId="165" fontId="4" fillId="0" borderId="8" xfId="0" applyNumberFormat="1" applyFont="1" applyBorder="1" applyAlignment="1">
      <alignment horizontal="center"/>
    </xf>
    <xf numFmtId="165" fontId="4" fillId="0" borderId="9" xfId="0" applyNumberFormat="1" applyFont="1" applyBorder="1" applyAlignment="1">
      <alignment horizontal="center"/>
    </xf>
    <xf numFmtId="0" fontId="11" fillId="0" borderId="0" xfId="0" applyFont="1" applyAlignment="1">
      <alignment horizontal="center"/>
    </xf>
    <xf numFmtId="165" fontId="6" fillId="0" borderId="0" xfId="0" applyNumberFormat="1" applyFont="1" applyAlignment="1">
      <alignment horizontal="center"/>
    </xf>
    <xf numFmtId="0" fontId="8" fillId="0" borderId="0" xfId="0" applyNumberFormat="1" applyFont="1" applyAlignment="1">
      <alignment horizontal="center"/>
    </xf>
    <xf numFmtId="38" fontId="6" fillId="0" borderId="10" xfId="0" applyNumberFormat="1" applyFont="1" applyBorder="1" applyAlignment="1">
      <alignment horizontal="center"/>
    </xf>
    <xf numFmtId="167" fontId="6" fillId="5" borderId="10" xfId="2" applyNumberFormat="1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168" fontId="4" fillId="0" borderId="22" xfId="0" applyNumberFormat="1" applyFont="1" applyBorder="1" applyAlignment="1">
      <alignment horizontal="center"/>
    </xf>
    <xf numFmtId="2" fontId="4" fillId="0" borderId="32" xfId="0" applyNumberFormat="1" applyFont="1" applyBorder="1" applyAlignment="1">
      <alignment horizontal="center"/>
    </xf>
    <xf numFmtId="38" fontId="4" fillId="0" borderId="32" xfId="0" applyNumberFormat="1" applyFont="1" applyBorder="1" applyAlignment="1">
      <alignment horizontal="center"/>
    </xf>
    <xf numFmtId="0" fontId="4" fillId="0" borderId="33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38" fontId="13" fillId="0" borderId="22" xfId="0" applyNumberFormat="1" applyFont="1" applyBorder="1" applyAlignment="1">
      <alignment horizontal="center"/>
    </xf>
    <xf numFmtId="0" fontId="14" fillId="0" borderId="34" xfId="0" applyFont="1" applyBorder="1" applyAlignment="1">
      <alignment horizontal="center"/>
    </xf>
    <xf numFmtId="0" fontId="4" fillId="0" borderId="35" xfId="0" applyFont="1" applyBorder="1" applyAlignment="1">
      <alignment horizontal="center"/>
    </xf>
    <xf numFmtId="0" fontId="15" fillId="0" borderId="35" xfId="0" applyFont="1" applyBorder="1" applyAlignment="1">
      <alignment horizontal="center"/>
    </xf>
    <xf numFmtId="0" fontId="4" fillId="0" borderId="36" xfId="0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38" fontId="13" fillId="0" borderId="32" xfId="0" applyNumberFormat="1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2" fontId="13" fillId="0" borderId="33" xfId="0" applyNumberFormat="1" applyFont="1" applyBorder="1" applyAlignment="1">
      <alignment horizontal="center"/>
    </xf>
    <xf numFmtId="2" fontId="4" fillId="0" borderId="0" xfId="0" applyNumberFormat="1" applyFont="1" applyAlignment="1">
      <alignment horizontal="center"/>
    </xf>
    <xf numFmtId="6" fontId="6" fillId="0" borderId="0" xfId="2" applyNumberFormat="1" applyFont="1" applyAlignment="1">
      <alignment horizontal="center"/>
    </xf>
    <xf numFmtId="168" fontId="4" fillId="0" borderId="0" xfId="0" applyNumberFormat="1" applyFont="1" applyAlignment="1">
      <alignment horizontal="center"/>
    </xf>
    <xf numFmtId="6" fontId="6" fillId="0" borderId="37" xfId="2" applyNumberFormat="1" applyFont="1" applyBorder="1" applyAlignment="1">
      <alignment horizontal="center"/>
    </xf>
    <xf numFmtId="6" fontId="6" fillId="5" borderId="9" xfId="0" applyNumberFormat="1" applyFont="1" applyFill="1" applyBorder="1" applyAlignment="1">
      <alignment horizontal="center"/>
    </xf>
    <xf numFmtId="40" fontId="6" fillId="5" borderId="10" xfId="0" applyNumberFormat="1" applyFont="1" applyFill="1" applyBorder="1" applyAlignment="1">
      <alignment horizontal="center"/>
    </xf>
    <xf numFmtId="0" fontId="4" fillId="6" borderId="0" xfId="0" applyFont="1" applyFill="1" applyAlignment="1">
      <alignment horizontal="center"/>
    </xf>
    <xf numFmtId="0" fontId="2" fillId="0" borderId="0" xfId="0" applyFont="1" applyBorder="1" applyAlignment="1">
      <alignment horizontal="center"/>
    </xf>
    <xf numFmtId="0" fontId="4" fillId="0" borderId="0" xfId="0" applyFont="1" applyFill="1" applyAlignment="1">
      <alignment horizontal="center"/>
    </xf>
    <xf numFmtId="0" fontId="16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17" fontId="6" fillId="0" borderId="0" xfId="0" applyNumberFormat="1" applyFont="1" applyFill="1" applyBorder="1" applyAlignment="1">
      <alignment horizontal="center"/>
    </xf>
    <xf numFmtId="17" fontId="17" fillId="0" borderId="0" xfId="0" applyNumberFormat="1" applyFont="1" applyFill="1" applyBorder="1" applyAlignment="1">
      <alignment horizontal="center"/>
    </xf>
    <xf numFmtId="17" fontId="17" fillId="0" borderId="0" xfId="0" applyNumberFormat="1" applyFont="1" applyFill="1" applyBorder="1" applyAlignment="1" applyProtection="1">
      <alignment horizontal="center"/>
    </xf>
    <xf numFmtId="43" fontId="16" fillId="0" borderId="15" xfId="0" applyNumberFormat="1" applyFont="1" applyFill="1" applyBorder="1" applyAlignment="1">
      <alignment horizontal="center"/>
    </xf>
    <xf numFmtId="43" fontId="16" fillId="0" borderId="38" xfId="0" applyNumberFormat="1" applyFont="1" applyFill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38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17" fillId="0" borderId="3" xfId="0" applyFont="1" applyFill="1" applyBorder="1" applyAlignment="1">
      <alignment horizontal="center"/>
    </xf>
    <xf numFmtId="0" fontId="4" fillId="0" borderId="32" xfId="0" applyFont="1" applyBorder="1" applyAlignment="1">
      <alignment horizontal="center"/>
    </xf>
    <xf numFmtId="0" fontId="17" fillId="0" borderId="5" xfId="0" applyFont="1" applyFill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33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164" fontId="4" fillId="0" borderId="0" xfId="0" applyNumberFormat="1" applyFont="1" applyAlignment="1">
      <alignment horizontal="center"/>
    </xf>
    <xf numFmtId="2" fontId="4" fillId="0" borderId="33" xfId="0" applyNumberFormat="1" applyFont="1" applyBorder="1" applyAlignment="1">
      <alignment horizontal="center"/>
    </xf>
    <xf numFmtId="17" fontId="4" fillId="0" borderId="0" xfId="0" applyNumberFormat="1" applyFont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17" fillId="4" borderId="39" xfId="0" applyFont="1" applyFill="1" applyBorder="1" applyAlignment="1">
      <alignment horizontal="center"/>
    </xf>
    <xf numFmtId="0" fontId="17" fillId="4" borderId="40" xfId="0" applyFont="1" applyFill="1" applyBorder="1" applyAlignment="1">
      <alignment horizontal="center"/>
    </xf>
    <xf numFmtId="0" fontId="6" fillId="4" borderId="5" xfId="0" applyFont="1" applyFill="1" applyBorder="1" applyAlignment="1">
      <alignment horizontal="center"/>
    </xf>
    <xf numFmtId="43" fontId="17" fillId="4" borderId="41" xfId="1" applyFont="1" applyFill="1" applyBorder="1" applyAlignment="1" applyProtection="1">
      <alignment horizontal="center"/>
      <protection locked="0"/>
    </xf>
    <xf numFmtId="0" fontId="17" fillId="4" borderId="21" xfId="0" applyFont="1" applyFill="1" applyBorder="1" applyAlignment="1">
      <alignment horizontal="center"/>
    </xf>
    <xf numFmtId="0" fontId="4" fillId="2" borderId="22" xfId="0" applyFont="1" applyFill="1" applyBorder="1" applyAlignment="1">
      <alignment horizontal="center"/>
    </xf>
    <xf numFmtId="0" fontId="4" fillId="2" borderId="32" xfId="0" applyFont="1" applyFill="1" applyBorder="1" applyAlignment="1">
      <alignment horizontal="center"/>
    </xf>
    <xf numFmtId="0" fontId="6" fillId="2" borderId="33" xfId="0" applyFont="1" applyFill="1" applyBorder="1" applyAlignment="1">
      <alignment horizontal="center"/>
    </xf>
    <xf numFmtId="0" fontId="17" fillId="7" borderId="1" xfId="0" applyFont="1" applyFill="1" applyBorder="1" applyAlignment="1">
      <alignment horizontal="center"/>
    </xf>
    <xf numFmtId="0" fontId="17" fillId="7" borderId="2" xfId="0" applyFont="1" applyFill="1" applyBorder="1" applyAlignment="1">
      <alignment horizontal="center"/>
    </xf>
    <xf numFmtId="0" fontId="17" fillId="7" borderId="3" xfId="0" applyFont="1" applyFill="1" applyBorder="1" applyAlignment="1">
      <alignment horizontal="center"/>
    </xf>
    <xf numFmtId="0" fontId="17" fillId="7" borderId="0" xfId="0" applyFont="1" applyFill="1" applyBorder="1" applyAlignment="1">
      <alignment horizontal="center"/>
    </xf>
    <xf numFmtId="0" fontId="17" fillId="7" borderId="40" xfId="0" applyFont="1" applyFill="1" applyBorder="1" applyAlignment="1">
      <alignment horizontal="center"/>
    </xf>
    <xf numFmtId="0" fontId="6" fillId="7" borderId="5" xfId="0" applyFont="1" applyFill="1" applyBorder="1" applyAlignment="1">
      <alignment horizontal="center"/>
    </xf>
    <xf numFmtId="0" fontId="6" fillId="7" borderId="6" xfId="0" applyFont="1" applyFill="1" applyBorder="1" applyAlignment="1">
      <alignment horizontal="center"/>
    </xf>
    <xf numFmtId="0" fontId="17" fillId="7" borderId="21" xfId="0" applyFont="1" applyFill="1" applyBorder="1" applyAlignment="1">
      <alignment horizontal="center"/>
    </xf>
    <xf numFmtId="164" fontId="4" fillId="0" borderId="0" xfId="0" applyNumberFormat="1" applyFont="1" applyBorder="1" applyAlignment="1">
      <alignment horizontal="center"/>
    </xf>
    <xf numFmtId="164" fontId="4" fillId="0" borderId="15" xfId="0" applyNumberFormat="1" applyFont="1" applyBorder="1" applyAlignment="1">
      <alignment horizontal="center"/>
    </xf>
    <xf numFmtId="164" fontId="4" fillId="0" borderId="38" xfId="0" applyNumberFormat="1" applyFont="1" applyBorder="1" applyAlignment="1">
      <alignment horizontal="center"/>
    </xf>
    <xf numFmtId="164" fontId="4" fillId="0" borderId="42" xfId="0" applyNumberFormat="1" applyFont="1" applyBorder="1" applyAlignment="1">
      <alignment horizontal="center"/>
    </xf>
    <xf numFmtId="164" fontId="4" fillId="0" borderId="43" xfId="0" applyNumberFormat="1" applyFont="1" applyBorder="1" applyAlignment="1">
      <alignment horizontal="center"/>
    </xf>
    <xf numFmtId="164" fontId="4" fillId="0" borderId="44" xfId="0" applyNumberFormat="1" applyFont="1" applyBorder="1" applyAlignment="1">
      <alignment horizontal="center"/>
    </xf>
    <xf numFmtId="0" fontId="17" fillId="4" borderId="22" xfId="0" applyFont="1" applyFill="1" applyBorder="1" applyAlignment="1">
      <alignment horizontal="center"/>
    </xf>
    <xf numFmtId="0" fontId="17" fillId="4" borderId="32" xfId="0" applyFont="1" applyFill="1" applyBorder="1" applyAlignment="1">
      <alignment horizontal="center"/>
    </xf>
    <xf numFmtId="0" fontId="17" fillId="4" borderId="33" xfId="0" applyFont="1" applyFill="1" applyBorder="1" applyAlignment="1">
      <alignment horizontal="center"/>
    </xf>
    <xf numFmtId="38" fontId="16" fillId="0" borderId="0" xfId="0" applyNumberFormat="1" applyFont="1" applyFill="1" applyBorder="1" applyAlignment="1">
      <alignment horizontal="center"/>
    </xf>
    <xf numFmtId="38" fontId="16" fillId="0" borderId="38" xfId="0" applyNumberFormat="1" applyFont="1" applyFill="1" applyBorder="1" applyAlignment="1">
      <alignment horizontal="center"/>
    </xf>
    <xf numFmtId="38" fontId="16" fillId="0" borderId="43" xfId="0" applyNumberFormat="1" applyFont="1" applyFill="1" applyBorder="1" applyAlignment="1">
      <alignment horizontal="center"/>
    </xf>
    <xf numFmtId="38" fontId="16" fillId="0" borderId="44" xfId="0" applyNumberFormat="1" applyFont="1" applyFill="1" applyBorder="1" applyAlignment="1">
      <alignment horizontal="center"/>
    </xf>
    <xf numFmtId="0" fontId="17" fillId="2" borderId="2" xfId="0" applyFont="1" applyFill="1" applyBorder="1" applyAlignment="1">
      <alignment horizontal="center"/>
    </xf>
    <xf numFmtId="0" fontId="17" fillId="2" borderId="0" xfId="0" applyFont="1" applyFill="1" applyBorder="1" applyAlignment="1">
      <alignment horizontal="center"/>
    </xf>
    <xf numFmtId="0" fontId="17" fillId="2" borderId="45" xfId="0" applyFont="1" applyFill="1" applyBorder="1" applyAlignment="1">
      <alignment horizontal="center"/>
    </xf>
    <xf numFmtId="0" fontId="17" fillId="2" borderId="40" xfId="0" applyFont="1" applyFill="1" applyBorder="1" applyAlignment="1">
      <alignment horizontal="center"/>
    </xf>
    <xf numFmtId="43" fontId="17" fillId="2" borderId="46" xfId="1" applyFont="1" applyFill="1" applyBorder="1" applyAlignment="1" applyProtection="1">
      <alignment horizontal="center"/>
      <protection locked="0"/>
    </xf>
    <xf numFmtId="0" fontId="17" fillId="2" borderId="21" xfId="0" applyFont="1" applyFill="1" applyBorder="1" applyAlignment="1">
      <alignment horizontal="center"/>
    </xf>
    <xf numFmtId="0" fontId="17" fillId="2" borderId="33" xfId="0" applyFont="1" applyFill="1" applyBorder="1" applyAlignment="1">
      <alignment horizontal="center"/>
    </xf>
    <xf numFmtId="0" fontId="17" fillId="2" borderId="31" xfId="0" applyFont="1" applyFill="1" applyBorder="1" applyAlignment="1">
      <alignment horizontal="center"/>
    </xf>
    <xf numFmtId="0" fontId="17" fillId="2" borderId="8" xfId="0" applyFont="1" applyFill="1" applyBorder="1" applyAlignment="1">
      <alignment horizontal="center"/>
    </xf>
    <xf numFmtId="0" fontId="17" fillId="2" borderId="9" xfId="0" applyFont="1" applyFill="1" applyBorder="1" applyAlignment="1">
      <alignment horizontal="center"/>
    </xf>
    <xf numFmtId="0" fontId="17" fillId="7" borderId="22" xfId="0" applyFont="1" applyFill="1" applyBorder="1" applyAlignment="1">
      <alignment horizontal="center"/>
    </xf>
    <xf numFmtId="0" fontId="17" fillId="7" borderId="32" xfId="0" applyFont="1" applyFill="1" applyBorder="1" applyAlignment="1">
      <alignment horizontal="center"/>
    </xf>
    <xf numFmtId="0" fontId="17" fillId="7" borderId="5" xfId="0" applyFont="1" applyFill="1" applyBorder="1" applyAlignment="1">
      <alignment horizontal="center"/>
    </xf>
    <xf numFmtId="0" fontId="17" fillId="7" borderId="6" xfId="0" applyFont="1" applyFill="1" applyBorder="1" applyAlignment="1">
      <alignment horizontal="center"/>
    </xf>
    <xf numFmtId="0" fontId="17" fillId="7" borderId="33" xfId="0" applyFont="1" applyFill="1" applyBorder="1" applyAlignment="1">
      <alignment horizontal="center"/>
    </xf>
    <xf numFmtId="38" fontId="16" fillId="0" borderId="15" xfId="0" applyNumberFormat="1" applyFont="1" applyFill="1" applyBorder="1" applyAlignment="1">
      <alignment horizontal="center"/>
    </xf>
    <xf numFmtId="38" fontId="16" fillId="0" borderId="42" xfId="0" applyNumberFormat="1" applyFont="1" applyFill="1" applyBorder="1" applyAlignment="1">
      <alignment horizontal="center"/>
    </xf>
    <xf numFmtId="0" fontId="6" fillId="2" borderId="9" xfId="0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/>
    </xf>
    <xf numFmtId="0" fontId="4" fillId="4" borderId="32" xfId="0" applyFont="1" applyFill="1" applyBorder="1" applyAlignment="1">
      <alignment horizontal="center"/>
    </xf>
    <xf numFmtId="0" fontId="6" fillId="4" borderId="6" xfId="0" applyFont="1" applyFill="1" applyBorder="1" applyAlignment="1">
      <alignment horizontal="center"/>
    </xf>
    <xf numFmtId="0" fontId="6" fillId="4" borderId="33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0" fontId="6" fillId="2" borderId="6" xfId="0" applyFont="1" applyFill="1" applyBorder="1" applyAlignment="1">
      <alignment horizontal="center"/>
    </xf>
    <xf numFmtId="0" fontId="4" fillId="7" borderId="3" xfId="0" applyFont="1" applyFill="1" applyBorder="1" applyAlignment="1">
      <alignment horizontal="center"/>
    </xf>
    <xf numFmtId="0" fontId="4" fillId="7" borderId="0" xfId="0" applyFont="1" applyFill="1" applyBorder="1" applyAlignment="1">
      <alignment horizontal="center"/>
    </xf>
    <xf numFmtId="0" fontId="4" fillId="7" borderId="32" xfId="0" applyFont="1" applyFill="1" applyBorder="1" applyAlignment="1">
      <alignment horizontal="center"/>
    </xf>
    <xf numFmtId="0" fontId="6" fillId="7" borderId="33" xfId="0" applyFont="1" applyFill="1" applyBorder="1" applyAlignment="1">
      <alignment horizontal="center"/>
    </xf>
    <xf numFmtId="17" fontId="4" fillId="0" borderId="6" xfId="0" applyNumberFormat="1" applyFont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43" fontId="17" fillId="4" borderId="17" xfId="1" applyFont="1" applyFill="1" applyBorder="1" applyAlignment="1" applyProtection="1">
      <alignment horizontal="center"/>
      <protection locked="0"/>
    </xf>
    <xf numFmtId="0" fontId="17" fillId="4" borderId="20" xfId="0" applyFont="1" applyFill="1" applyBorder="1" applyAlignment="1">
      <alignment horizontal="center"/>
    </xf>
    <xf numFmtId="43" fontId="17" fillId="2" borderId="17" xfId="1" applyFont="1" applyFill="1" applyBorder="1" applyAlignment="1" applyProtection="1">
      <alignment horizontal="center"/>
      <protection locked="0"/>
    </xf>
    <xf numFmtId="0" fontId="17" fillId="2" borderId="20" xfId="0" applyFont="1" applyFill="1" applyBorder="1" applyAlignment="1">
      <alignment horizontal="center"/>
    </xf>
    <xf numFmtId="43" fontId="17" fillId="7" borderId="17" xfId="1" applyFont="1" applyFill="1" applyBorder="1" applyAlignment="1" applyProtection="1">
      <alignment horizontal="center"/>
      <protection locked="0"/>
    </xf>
    <xf numFmtId="0" fontId="17" fillId="7" borderId="20" xfId="0" applyFont="1" applyFill="1" applyBorder="1" applyAlignment="1">
      <alignment horizontal="center"/>
    </xf>
    <xf numFmtId="43" fontId="16" fillId="0" borderId="0" xfId="0" applyNumberFormat="1" applyFont="1" applyFill="1" applyBorder="1" applyAlignment="1">
      <alignment horizontal="center"/>
    </xf>
    <xf numFmtId="38" fontId="6" fillId="0" borderId="0" xfId="0" applyNumberFormat="1" applyFont="1" applyBorder="1" applyAlignment="1">
      <alignment horizontal="center"/>
    </xf>
    <xf numFmtId="38" fontId="6" fillId="4" borderId="31" xfId="0" applyNumberFormat="1" applyFont="1" applyFill="1" applyBorder="1" applyAlignment="1">
      <alignment horizontal="center"/>
    </xf>
    <xf numFmtId="38" fontId="6" fillId="4" borderId="8" xfId="0" applyNumberFormat="1" applyFont="1" applyFill="1" applyBorder="1" applyAlignment="1">
      <alignment horizontal="center"/>
    </xf>
    <xf numFmtId="38" fontId="6" fillId="4" borderId="9" xfId="0" applyNumberFormat="1" applyFont="1" applyFill="1" applyBorder="1" applyAlignment="1">
      <alignment horizontal="center"/>
    </xf>
    <xf numFmtId="38" fontId="6" fillId="0" borderId="8" xfId="0" applyNumberFormat="1" applyFont="1" applyBorder="1" applyAlignment="1">
      <alignment horizontal="center"/>
    </xf>
    <xf numFmtId="38" fontId="6" fillId="0" borderId="9" xfId="0" applyNumberFormat="1" applyFont="1" applyBorder="1" applyAlignment="1">
      <alignment horizontal="center"/>
    </xf>
    <xf numFmtId="38" fontId="6" fillId="0" borderId="31" xfId="0" applyNumberFormat="1" applyFont="1" applyBorder="1" applyAlignment="1">
      <alignment horizontal="center"/>
    </xf>
    <xf numFmtId="0" fontId="6" fillId="8" borderId="5" xfId="0" applyFont="1" applyFill="1" applyBorder="1" applyAlignment="1">
      <alignment horizontal="center"/>
    </xf>
    <xf numFmtId="0" fontId="6" fillId="8" borderId="33" xfId="0" applyFont="1" applyFill="1" applyBorder="1" applyAlignment="1">
      <alignment horizontal="center"/>
    </xf>
    <xf numFmtId="0" fontId="4" fillId="8" borderId="3" xfId="0" applyFont="1" applyFill="1" applyBorder="1" applyAlignment="1">
      <alignment horizontal="center"/>
    </xf>
    <xf numFmtId="0" fontId="4" fillId="8" borderId="32" xfId="0" applyFont="1" applyFill="1" applyBorder="1" applyAlignment="1">
      <alignment horizontal="center"/>
    </xf>
    <xf numFmtId="38" fontId="5" fillId="0" borderId="32" xfId="0" applyNumberFormat="1" applyFont="1" applyBorder="1" applyAlignment="1">
      <alignment horizontal="center"/>
    </xf>
    <xf numFmtId="38" fontId="5" fillId="0" borderId="33" xfId="0" applyNumberFormat="1" applyFont="1" applyBorder="1" applyAlignment="1">
      <alignment horizontal="center"/>
    </xf>
    <xf numFmtId="38" fontId="5" fillId="0" borderId="8" xfId="0" applyNumberFormat="1" applyFont="1" applyBorder="1" applyAlignment="1">
      <alignment horizontal="center"/>
    </xf>
    <xf numFmtId="38" fontId="5" fillId="0" borderId="31" xfId="0" applyNumberFormat="1" applyFont="1" applyBorder="1" applyAlignment="1">
      <alignment horizontal="center"/>
    </xf>
    <xf numFmtId="38" fontId="5" fillId="0" borderId="9" xfId="0" applyNumberFormat="1" applyFont="1" applyBorder="1" applyAlignment="1">
      <alignment horizontal="center"/>
    </xf>
    <xf numFmtId="38" fontId="19" fillId="0" borderId="8" xfId="0" applyNumberFormat="1" applyFont="1" applyBorder="1" applyAlignment="1">
      <alignment horizontal="center"/>
    </xf>
    <xf numFmtId="38" fontId="20" fillId="0" borderId="8" xfId="0" applyNumberFormat="1" applyFont="1" applyBorder="1" applyAlignment="1">
      <alignment horizontal="center"/>
    </xf>
    <xf numFmtId="38" fontId="20" fillId="0" borderId="9" xfId="0" applyNumberFormat="1" applyFont="1" applyBorder="1" applyAlignment="1">
      <alignment horizontal="center"/>
    </xf>
    <xf numFmtId="171" fontId="4" fillId="0" borderId="0" xfId="0" applyNumberFormat="1" applyFont="1" applyAlignment="1">
      <alignment horizontal="center"/>
    </xf>
    <xf numFmtId="17" fontId="2" fillId="0" borderId="1" xfId="0" applyNumberFormat="1" applyFont="1" applyBorder="1"/>
    <xf numFmtId="17" fontId="2" fillId="0" borderId="3" xfId="0" applyNumberFormat="1" applyFont="1" applyBorder="1"/>
    <xf numFmtId="17" fontId="2" fillId="0" borderId="47" xfId="0" applyNumberFormat="1" applyFont="1" applyBorder="1"/>
    <xf numFmtId="17" fontId="2" fillId="0" borderId="5" xfId="0" applyNumberFormat="1" applyFont="1" applyBorder="1"/>
    <xf numFmtId="38" fontId="4" fillId="0" borderId="22" xfId="0" applyNumberFormat="1" applyFont="1" applyBorder="1" applyAlignment="1">
      <alignment horizontal="center"/>
    </xf>
    <xf numFmtId="38" fontId="3" fillId="0" borderId="32" xfId="0" applyNumberFormat="1" applyFont="1" applyBorder="1" applyAlignment="1">
      <alignment horizontal="center"/>
    </xf>
    <xf numFmtId="0" fontId="2" fillId="4" borderId="18" xfId="0" applyFont="1" applyFill="1" applyBorder="1" applyAlignment="1">
      <alignment horizontal="center"/>
    </xf>
    <xf numFmtId="0" fontId="2" fillId="4" borderId="23" xfId="0" applyFont="1" applyFill="1" applyBorder="1" applyAlignment="1">
      <alignment horizontal="center"/>
    </xf>
    <xf numFmtId="0" fontId="0" fillId="4" borderId="0" xfId="0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4" borderId="29" xfId="0" applyFont="1" applyFill="1" applyBorder="1" applyAlignment="1">
      <alignment horizontal="center"/>
    </xf>
    <xf numFmtId="0" fontId="2" fillId="4" borderId="0" xfId="0" applyFont="1" applyFill="1" applyAlignment="1">
      <alignment horizontal="center" wrapText="1"/>
    </xf>
    <xf numFmtId="0" fontId="2" fillId="4" borderId="32" xfId="0" applyFont="1" applyFill="1" applyBorder="1" applyAlignment="1">
      <alignment horizontal="center" wrapText="1"/>
    </xf>
    <xf numFmtId="0" fontId="2" fillId="4" borderId="33" xfId="0" applyFont="1" applyFill="1" applyBorder="1" applyAlignment="1">
      <alignment horizontal="center" wrapText="1"/>
    </xf>
    <xf numFmtId="0" fontId="2" fillId="2" borderId="10" xfId="0" applyFont="1" applyFill="1" applyBorder="1" applyAlignment="1">
      <alignment horizontal="center"/>
    </xf>
    <xf numFmtId="0" fontId="4" fillId="0" borderId="0" xfId="0" applyFont="1"/>
    <xf numFmtId="171" fontId="6" fillId="0" borderId="0" xfId="0" applyNumberFormat="1" applyFont="1" applyAlignment="1">
      <alignment horizontal="center"/>
    </xf>
    <xf numFmtId="1" fontId="4" fillId="0" borderId="0" xfId="0" applyNumberFormat="1" applyFont="1" applyAlignment="1">
      <alignment horizontal="center"/>
    </xf>
    <xf numFmtId="38" fontId="6" fillId="5" borderId="9" xfId="0" applyNumberFormat="1" applyFont="1" applyFill="1" applyBorder="1" applyAlignment="1">
      <alignment horizontal="center"/>
    </xf>
    <xf numFmtId="14" fontId="21" fillId="0" borderId="0" xfId="0" applyNumberFormat="1" applyFont="1" applyAlignment="1">
      <alignment horizontal="center"/>
    </xf>
    <xf numFmtId="168" fontId="4" fillId="0" borderId="0" xfId="0" applyNumberFormat="1" applyFont="1" applyFill="1" applyBorder="1" applyAlignment="1">
      <alignment horizontal="center"/>
    </xf>
    <xf numFmtId="17" fontId="6" fillId="0" borderId="1" xfId="0" applyNumberFormat="1" applyFont="1" applyBorder="1" applyAlignment="1">
      <alignment horizontal="center"/>
    </xf>
    <xf numFmtId="164" fontId="4" fillId="0" borderId="2" xfId="0" applyNumberFormat="1" applyFont="1" applyBorder="1" applyAlignment="1">
      <alignment horizontal="center"/>
    </xf>
    <xf numFmtId="164" fontId="4" fillId="0" borderId="22" xfId="0" applyNumberFormat="1" applyFont="1" applyBorder="1" applyAlignment="1">
      <alignment horizontal="center"/>
    </xf>
    <xf numFmtId="17" fontId="6" fillId="0" borderId="3" xfId="0" applyNumberFormat="1" applyFont="1" applyBorder="1" applyAlignment="1">
      <alignment horizontal="center"/>
    </xf>
    <xf numFmtId="164" fontId="4" fillId="0" borderId="32" xfId="0" applyNumberFormat="1" applyFont="1" applyBorder="1" applyAlignment="1">
      <alignment horizontal="center"/>
    </xf>
    <xf numFmtId="17" fontId="6" fillId="0" borderId="5" xfId="0" applyNumberFormat="1" applyFont="1" applyBorder="1" applyAlignment="1">
      <alignment horizontal="center"/>
    </xf>
    <xf numFmtId="164" fontId="4" fillId="0" borderId="6" xfId="0" applyNumberFormat="1" applyFont="1" applyBorder="1" applyAlignment="1">
      <alignment horizontal="center"/>
    </xf>
    <xf numFmtId="164" fontId="4" fillId="0" borderId="33" xfId="0" applyNumberFormat="1" applyFont="1" applyBorder="1" applyAlignment="1">
      <alignment horizontal="center"/>
    </xf>
    <xf numFmtId="168" fontId="4" fillId="0" borderId="2" xfId="0" applyNumberFormat="1" applyFont="1" applyFill="1" applyBorder="1" applyAlignment="1">
      <alignment horizontal="center"/>
    </xf>
    <xf numFmtId="168" fontId="4" fillId="0" borderId="22" xfId="0" applyNumberFormat="1" applyFont="1" applyFill="1" applyBorder="1" applyAlignment="1">
      <alignment horizontal="center"/>
    </xf>
    <xf numFmtId="168" fontId="4" fillId="0" borderId="32" xfId="0" applyNumberFormat="1" applyFont="1" applyFill="1" applyBorder="1" applyAlignment="1">
      <alignment horizontal="center"/>
    </xf>
    <xf numFmtId="168" fontId="4" fillId="0" borderId="6" xfId="0" applyNumberFormat="1" applyFont="1" applyFill="1" applyBorder="1" applyAlignment="1">
      <alignment horizontal="center"/>
    </xf>
    <xf numFmtId="168" fontId="4" fillId="0" borderId="33" xfId="0" applyNumberFormat="1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8" fillId="0" borderId="48" xfId="0" applyFont="1" applyBorder="1" applyAlignment="1">
      <alignment horizontal="center"/>
    </xf>
    <xf numFmtId="0" fontId="4" fillId="0" borderId="45" xfId="0" applyFont="1" applyBorder="1" applyAlignment="1">
      <alignment horizontal="center"/>
    </xf>
    <xf numFmtId="0" fontId="4" fillId="0" borderId="40" xfId="0" applyFont="1" applyBorder="1" applyAlignment="1">
      <alignment horizontal="center"/>
    </xf>
    <xf numFmtId="0" fontId="4" fillId="0" borderId="46" xfId="0" applyFont="1" applyBorder="1" applyAlignment="1">
      <alignment horizontal="center"/>
    </xf>
    <xf numFmtId="0" fontId="8" fillId="0" borderId="49" xfId="0" applyFont="1" applyBorder="1" applyAlignment="1">
      <alignment horizontal="center"/>
    </xf>
    <xf numFmtId="0" fontId="4" fillId="0" borderId="50" xfId="0" applyFont="1" applyBorder="1" applyAlignment="1">
      <alignment horizontal="center"/>
    </xf>
    <xf numFmtId="0" fontId="6" fillId="0" borderId="51" xfId="0" applyFont="1" applyBorder="1" applyAlignment="1">
      <alignment horizontal="center"/>
    </xf>
    <xf numFmtId="0" fontId="4" fillId="0" borderId="52" xfId="0" applyFont="1" applyBorder="1" applyAlignment="1">
      <alignment horizontal="center"/>
    </xf>
    <xf numFmtId="0" fontId="4" fillId="0" borderId="53" xfId="0" applyFont="1" applyBorder="1" applyAlignment="1">
      <alignment horizontal="center"/>
    </xf>
    <xf numFmtId="0" fontId="6" fillId="0" borderId="48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9" fontId="6" fillId="0" borderId="6" xfId="0" applyNumberFormat="1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6" fillId="0" borderId="54" xfId="0" applyFont="1" applyBorder="1" applyAlignment="1">
      <alignment horizontal="center"/>
    </xf>
    <xf numFmtId="0" fontId="6" fillId="7" borderId="29" xfId="0" applyFont="1" applyFill="1" applyBorder="1" applyAlignment="1">
      <alignment horizontal="center"/>
    </xf>
    <xf numFmtId="38" fontId="4" fillId="7" borderId="24" xfId="0" applyNumberFormat="1" applyFont="1" applyFill="1" applyBorder="1" applyAlignment="1">
      <alignment horizontal="center"/>
    </xf>
    <xf numFmtId="38" fontId="4" fillId="0" borderId="28" xfId="0" applyNumberFormat="1" applyFont="1" applyBorder="1" applyAlignment="1">
      <alignment horizontal="center"/>
    </xf>
    <xf numFmtId="38" fontId="4" fillId="7" borderId="19" xfId="0" applyNumberFormat="1" applyFont="1" applyFill="1" applyBorder="1" applyAlignment="1">
      <alignment horizontal="center"/>
    </xf>
    <xf numFmtId="38" fontId="4" fillId="7" borderId="18" xfId="0" applyNumberFormat="1" applyFont="1" applyFill="1" applyBorder="1" applyAlignment="1">
      <alignment horizontal="center"/>
    </xf>
    <xf numFmtId="38" fontId="4" fillId="7" borderId="23" xfId="0" applyNumberFormat="1" applyFont="1" applyFill="1" applyBorder="1" applyAlignment="1">
      <alignment horizontal="center"/>
    </xf>
    <xf numFmtId="38" fontId="4" fillId="0" borderId="33" xfId="0" applyNumberFormat="1" applyFont="1" applyBorder="1" applyAlignment="1">
      <alignment horizontal="center"/>
    </xf>
    <xf numFmtId="0" fontId="6" fillId="0" borderId="24" xfId="0" applyFont="1" applyBorder="1" applyAlignment="1">
      <alignment horizontal="center"/>
    </xf>
    <xf numFmtId="38" fontId="4" fillId="0" borderId="55" xfId="0" applyNumberFormat="1" applyFont="1" applyBorder="1" applyAlignment="1">
      <alignment horizontal="center"/>
    </xf>
    <xf numFmtId="38" fontId="13" fillId="0" borderId="0" xfId="0" applyNumberFormat="1" applyFont="1" applyBorder="1" applyAlignment="1">
      <alignment horizontal="center"/>
    </xf>
    <xf numFmtId="173" fontId="6" fillId="5" borderId="23" xfId="0" applyNumberFormat="1" applyFont="1" applyFill="1" applyBorder="1" applyAlignment="1">
      <alignment horizontal="center"/>
    </xf>
    <xf numFmtId="38" fontId="13" fillId="0" borderId="6" xfId="0" applyNumberFormat="1" applyFont="1" applyBorder="1" applyAlignment="1">
      <alignment horizontal="center"/>
    </xf>
    <xf numFmtId="38" fontId="5" fillId="2" borderId="0" xfId="0" applyNumberFormat="1" applyFont="1" applyFill="1" applyBorder="1" applyAlignment="1">
      <alignment horizontal="center"/>
    </xf>
    <xf numFmtId="38" fontId="8" fillId="0" borderId="29" xfId="0" applyNumberFormat="1" applyFont="1" applyBorder="1" applyAlignment="1">
      <alignment horizontal="center"/>
    </xf>
    <xf numFmtId="38" fontId="8" fillId="0" borderId="18" xfId="0" applyNumberFormat="1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8" fillId="0" borderId="18" xfId="0" applyFont="1" applyBorder="1" applyAlignment="1">
      <alignment horizontal="center"/>
    </xf>
    <xf numFmtId="0" fontId="8" fillId="0" borderId="23" xfId="0" applyFont="1" applyBorder="1" applyAlignment="1">
      <alignment horizontal="center"/>
    </xf>
    <xf numFmtId="17" fontId="6" fillId="5" borderId="31" xfId="0" applyNumberFormat="1" applyFont="1" applyFill="1" applyBorder="1" applyAlignment="1">
      <alignment horizontal="center"/>
    </xf>
    <xf numFmtId="17" fontId="6" fillId="5" borderId="9" xfId="0" applyNumberFormat="1" applyFont="1" applyFill="1" applyBorder="1" applyAlignment="1">
      <alignment horizontal="center"/>
    </xf>
    <xf numFmtId="38" fontId="4" fillId="0" borderId="5" xfId="0" applyNumberFormat="1" applyFont="1" applyBorder="1" applyAlignment="1">
      <alignment horizontal="center"/>
    </xf>
    <xf numFmtId="38" fontId="13" fillId="0" borderId="0" xfId="0" applyNumberFormat="1" applyFont="1" applyAlignment="1">
      <alignment horizontal="center"/>
    </xf>
    <xf numFmtId="9" fontId="4" fillId="5" borderId="39" xfId="0" applyNumberFormat="1" applyFont="1" applyFill="1" applyBorder="1" applyAlignment="1">
      <alignment horizontal="center"/>
    </xf>
    <xf numFmtId="0" fontId="8" fillId="5" borderId="39" xfId="0" applyFont="1" applyFill="1" applyBorder="1" applyAlignment="1">
      <alignment horizontal="center"/>
    </xf>
    <xf numFmtId="9" fontId="4" fillId="4" borderId="39" xfId="0" applyNumberFormat="1" applyFont="1" applyFill="1" applyBorder="1" applyAlignment="1">
      <alignment horizontal="center"/>
    </xf>
    <xf numFmtId="0" fontId="8" fillId="4" borderId="39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38" fontId="4" fillId="0" borderId="37" xfId="0" applyNumberFormat="1" applyFont="1" applyBorder="1" applyAlignment="1">
      <alignment horizontal="center"/>
    </xf>
    <xf numFmtId="38" fontId="4" fillId="0" borderId="56" xfId="0" applyNumberFormat="1" applyFont="1" applyBorder="1" applyAlignment="1">
      <alignment horizontal="center"/>
    </xf>
    <xf numFmtId="0" fontId="4" fillId="0" borderId="29" xfId="0" applyFont="1" applyBorder="1" applyAlignment="1">
      <alignment horizontal="center"/>
    </xf>
    <xf numFmtId="0" fontId="6" fillId="0" borderId="18" xfId="0" applyFont="1" applyFill="1" applyBorder="1" applyAlignment="1">
      <alignment horizontal="center"/>
    </xf>
    <xf numFmtId="17" fontId="10" fillId="0" borderId="0" xfId="0" applyNumberFormat="1" applyFont="1" applyAlignment="1">
      <alignment horizontal="center"/>
    </xf>
    <xf numFmtId="0" fontId="22" fillId="0" borderId="0" xfId="0" applyFont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6" fillId="0" borderId="32" xfId="0" applyFont="1" applyBorder="1" applyAlignment="1">
      <alignment horizontal="center"/>
    </xf>
    <xf numFmtId="0" fontId="4" fillId="5" borderId="17" xfId="0" applyFont="1" applyFill="1" applyBorder="1" applyAlignment="1">
      <alignment horizontal="center"/>
    </xf>
    <xf numFmtId="0" fontId="4" fillId="5" borderId="24" xfId="0" applyFont="1" applyFill="1" applyBorder="1" applyAlignment="1">
      <alignment horizontal="center"/>
    </xf>
    <xf numFmtId="0" fontId="4" fillId="5" borderId="20" xfId="0" applyFont="1" applyFill="1" applyBorder="1" applyAlignment="1">
      <alignment horizontal="center"/>
    </xf>
    <xf numFmtId="38" fontId="4" fillId="5" borderId="31" xfId="0" applyNumberFormat="1" applyFont="1" applyFill="1" applyBorder="1" applyAlignment="1">
      <alignment horizontal="center"/>
    </xf>
    <xf numFmtId="38" fontId="4" fillId="5" borderId="8" xfId="0" applyNumberFormat="1" applyFont="1" applyFill="1" applyBorder="1" applyAlignment="1">
      <alignment horizontal="center"/>
    </xf>
    <xf numFmtId="38" fontId="4" fillId="5" borderId="9" xfId="0" applyNumberFormat="1" applyFont="1" applyFill="1" applyBorder="1" applyAlignment="1">
      <alignment horizontal="center"/>
    </xf>
    <xf numFmtId="38" fontId="13" fillId="5" borderId="0" xfId="0" applyNumberFormat="1" applyFont="1" applyFill="1" applyBorder="1" applyAlignment="1">
      <alignment horizontal="center"/>
    </xf>
    <xf numFmtId="17" fontId="6" fillId="5" borderId="10" xfId="0" applyNumberFormat="1" applyFont="1" applyFill="1" applyBorder="1" applyAlignment="1">
      <alignment horizontal="center"/>
    </xf>
    <xf numFmtId="174" fontId="4" fillId="0" borderId="0" xfId="0" applyNumberFormat="1" applyFont="1" applyAlignment="1">
      <alignment horizontal="center"/>
    </xf>
    <xf numFmtId="174" fontId="4" fillId="0" borderId="0" xfId="0" applyNumberFormat="1" applyFont="1" applyBorder="1" applyAlignment="1">
      <alignment horizontal="center"/>
    </xf>
    <xf numFmtId="174" fontId="16" fillId="0" borderId="0" xfId="0" applyNumberFormat="1" applyFont="1" applyFill="1" applyBorder="1" applyAlignment="1">
      <alignment horizontal="center"/>
    </xf>
    <xf numFmtId="174" fontId="17" fillId="7" borderId="45" xfId="0" applyNumberFormat="1" applyFont="1" applyFill="1" applyBorder="1" applyAlignment="1">
      <alignment horizontal="center"/>
    </xf>
    <xf numFmtId="174" fontId="17" fillId="7" borderId="46" xfId="1" applyNumberFormat="1" applyFont="1" applyFill="1" applyBorder="1" applyAlignment="1" applyProtection="1">
      <alignment horizontal="center"/>
      <protection locked="0"/>
    </xf>
    <xf numFmtId="174" fontId="4" fillId="0" borderId="0" xfId="0" applyNumberFormat="1" applyFont="1" applyFill="1" applyBorder="1" applyAlignment="1">
      <alignment horizontal="center"/>
    </xf>
    <xf numFmtId="174" fontId="4" fillId="0" borderId="15" xfId="0" applyNumberFormat="1" applyFont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6" fillId="4" borderId="22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/>
    </xf>
    <xf numFmtId="0" fontId="6" fillId="2" borderId="22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6" fillId="8" borderId="1" xfId="0" applyFont="1" applyFill="1" applyBorder="1" applyAlignment="1">
      <alignment horizontal="center"/>
    </xf>
    <xf numFmtId="0" fontId="6" fillId="8" borderId="22" xfId="0" applyFont="1" applyFill="1" applyBorder="1" applyAlignment="1">
      <alignment horizontal="center"/>
    </xf>
    <xf numFmtId="0" fontId="6" fillId="8" borderId="2" xfId="0" applyFont="1" applyFill="1" applyBorder="1" applyAlignment="1">
      <alignment horizontal="center"/>
    </xf>
    <xf numFmtId="0" fontId="6" fillId="9" borderId="1" xfId="0" applyFont="1" applyFill="1" applyBorder="1" applyAlignment="1">
      <alignment horizontal="center"/>
    </xf>
    <xf numFmtId="0" fontId="6" fillId="9" borderId="2" xfId="0" applyFont="1" applyFill="1" applyBorder="1" applyAlignment="1">
      <alignment horizontal="center"/>
    </xf>
    <xf numFmtId="0" fontId="6" fillId="9" borderId="22" xfId="0" applyFont="1" applyFill="1" applyBorder="1" applyAlignment="1">
      <alignment horizontal="center"/>
    </xf>
    <xf numFmtId="0" fontId="17" fillId="10" borderId="57" xfId="3" applyFont="1" applyFill="1" applyBorder="1" applyAlignment="1">
      <alignment horizontal="center" wrapText="1"/>
    </xf>
    <xf numFmtId="17" fontId="17" fillId="10" borderId="58" xfId="3" applyNumberFormat="1" applyFont="1" applyFill="1" applyBorder="1" applyAlignment="1">
      <alignment horizontal="center" wrapText="1"/>
    </xf>
    <xf numFmtId="0" fontId="17" fillId="10" borderId="58" xfId="3" applyFont="1" applyFill="1" applyBorder="1" applyAlignment="1">
      <alignment horizontal="center" wrapText="1"/>
    </xf>
    <xf numFmtId="0" fontId="17" fillId="10" borderId="59" xfId="3" applyFont="1" applyFill="1" applyBorder="1" applyAlignment="1">
      <alignment horizontal="center" wrapText="1"/>
    </xf>
    <xf numFmtId="17" fontId="17" fillId="11" borderId="57" xfId="3" applyNumberFormat="1" applyFont="1" applyFill="1" applyBorder="1" applyAlignment="1">
      <alignment horizontal="center" wrapText="1"/>
    </xf>
    <xf numFmtId="0" fontId="17" fillId="11" borderId="58" xfId="3" applyFont="1" applyFill="1" applyBorder="1" applyAlignment="1">
      <alignment horizontal="center" wrapText="1"/>
    </xf>
    <xf numFmtId="0" fontId="17" fillId="11" borderId="59" xfId="3" applyFont="1" applyFill="1" applyBorder="1" applyAlignment="1">
      <alignment horizontal="center" wrapText="1"/>
    </xf>
    <xf numFmtId="17" fontId="17" fillId="12" borderId="57" xfId="3" applyNumberFormat="1" applyFont="1" applyFill="1" applyBorder="1" applyAlignment="1">
      <alignment horizontal="center" wrapText="1"/>
    </xf>
    <xf numFmtId="0" fontId="17" fillId="12" borderId="58" xfId="3" applyFont="1" applyFill="1" applyBorder="1" applyAlignment="1">
      <alignment horizontal="center" wrapText="1"/>
    </xf>
    <xf numFmtId="17" fontId="17" fillId="12" borderId="58" xfId="3" applyNumberFormat="1" applyFont="1" applyFill="1" applyBorder="1" applyAlignment="1">
      <alignment horizontal="center" wrapText="1"/>
    </xf>
    <xf numFmtId="17" fontId="17" fillId="12" borderId="59" xfId="3" applyNumberFormat="1" applyFont="1" applyFill="1" applyBorder="1" applyAlignment="1">
      <alignment horizontal="center" wrapText="1"/>
    </xf>
    <xf numFmtId="17" fontId="17" fillId="13" borderId="57" xfId="3" applyNumberFormat="1" applyFont="1" applyFill="1" applyBorder="1" applyAlignment="1">
      <alignment horizontal="center" wrapText="1"/>
    </xf>
    <xf numFmtId="0" fontId="17" fillId="13" borderId="58" xfId="3" applyFont="1" applyFill="1" applyBorder="1" applyAlignment="1">
      <alignment horizontal="center" wrapText="1"/>
    </xf>
    <xf numFmtId="0" fontId="17" fillId="13" borderId="59" xfId="3" applyFont="1" applyFill="1" applyBorder="1" applyAlignment="1">
      <alignment horizontal="center" wrapText="1"/>
    </xf>
    <xf numFmtId="0" fontId="16" fillId="0" borderId="60" xfId="3" applyFont="1" applyFill="1" applyBorder="1" applyAlignment="1">
      <alignment horizontal="center" wrapText="1"/>
    </xf>
    <xf numFmtId="0" fontId="16" fillId="0" borderId="61" xfId="3" applyFont="1" applyFill="1" applyBorder="1" applyAlignment="1">
      <alignment horizontal="center" wrapText="1"/>
    </xf>
    <xf numFmtId="0" fontId="17" fillId="4" borderId="3" xfId="0" applyFont="1" applyFill="1" applyBorder="1" applyAlignment="1">
      <alignment horizontal="center"/>
    </xf>
    <xf numFmtId="0" fontId="17" fillId="4" borderId="5" xfId="0" applyFont="1" applyFill="1" applyBorder="1" applyAlignment="1">
      <alignment horizontal="center"/>
    </xf>
    <xf numFmtId="17" fontId="4" fillId="0" borderId="0" xfId="0" applyNumberFormat="1" applyFont="1" applyFill="1" applyAlignment="1">
      <alignment horizontal="center"/>
    </xf>
    <xf numFmtId="1" fontId="4" fillId="0" borderId="0" xfId="0" applyNumberFormat="1" applyFont="1" applyFill="1" applyAlignment="1">
      <alignment horizontal="center"/>
    </xf>
    <xf numFmtId="0" fontId="4" fillId="8" borderId="0" xfId="0" applyFont="1" applyFill="1" applyBorder="1" applyAlignment="1">
      <alignment horizontal="center"/>
    </xf>
    <xf numFmtId="0" fontId="6" fillId="8" borderId="6" xfId="0" applyFont="1" applyFill="1" applyBorder="1" applyAlignment="1">
      <alignment horizontal="center"/>
    </xf>
    <xf numFmtId="0" fontId="4" fillId="0" borderId="0" xfId="0" applyNumberFormat="1" applyFont="1" applyFill="1" applyAlignment="1">
      <alignment horizontal="center"/>
    </xf>
    <xf numFmtId="38" fontId="6" fillId="8" borderId="2" xfId="0" applyNumberFormat="1" applyFont="1" applyFill="1" applyBorder="1" applyAlignment="1">
      <alignment horizontal="center"/>
    </xf>
    <xf numFmtId="38" fontId="4" fillId="8" borderId="0" xfId="0" applyNumberFormat="1" applyFont="1" applyFill="1" applyBorder="1" applyAlignment="1">
      <alignment horizontal="center"/>
    </xf>
    <xf numFmtId="38" fontId="6" fillId="8" borderId="0" xfId="0" applyNumberFormat="1" applyFont="1" applyFill="1" applyBorder="1" applyAlignment="1">
      <alignment horizontal="center"/>
    </xf>
    <xf numFmtId="38" fontId="6" fillId="0" borderId="2" xfId="0" applyNumberFormat="1" applyFont="1" applyBorder="1" applyAlignment="1">
      <alignment horizontal="center"/>
    </xf>
    <xf numFmtId="38" fontId="6" fillId="0" borderId="6" xfId="0" applyNumberFormat="1" applyFont="1" applyBorder="1" applyAlignment="1">
      <alignment horizontal="center"/>
    </xf>
    <xf numFmtId="38" fontId="6" fillId="2" borderId="31" xfId="0" applyNumberFormat="1" applyFont="1" applyFill="1" applyBorder="1" applyAlignment="1">
      <alignment horizontal="center"/>
    </xf>
    <xf numFmtId="38" fontId="6" fillId="2" borderId="2" xfId="0" applyNumberFormat="1" applyFont="1" applyFill="1" applyBorder="1" applyAlignment="1">
      <alignment horizontal="center"/>
    </xf>
    <xf numFmtId="38" fontId="6" fillId="2" borderId="9" xfId="0" applyNumberFormat="1" applyFont="1" applyFill="1" applyBorder="1" applyAlignment="1">
      <alignment horizontal="center"/>
    </xf>
    <xf numFmtId="38" fontId="6" fillId="2" borderId="6" xfId="0" applyNumberFormat="1" applyFont="1" applyFill="1" applyBorder="1" applyAlignment="1">
      <alignment horizontal="center"/>
    </xf>
    <xf numFmtId="38" fontId="6" fillId="2" borderId="8" xfId="0" applyNumberFormat="1" applyFont="1" applyFill="1" applyBorder="1" applyAlignment="1">
      <alignment horizontal="center"/>
    </xf>
    <xf numFmtId="38" fontId="6" fillId="2" borderId="0" xfId="0" applyNumberFormat="1" applyFont="1" applyFill="1" applyBorder="1" applyAlignment="1">
      <alignment horizontal="center"/>
    </xf>
    <xf numFmtId="38" fontId="6" fillId="0" borderId="3" xfId="0" applyNumberFormat="1" applyFont="1" applyBorder="1" applyAlignment="1">
      <alignment horizontal="center"/>
    </xf>
    <xf numFmtId="38" fontId="6" fillId="7" borderId="22" xfId="0" applyNumberFormat="1" applyFont="1" applyFill="1" applyBorder="1" applyAlignment="1">
      <alignment horizontal="center"/>
    </xf>
    <xf numFmtId="38" fontId="6" fillId="7" borderId="32" xfId="0" applyNumberFormat="1" applyFont="1" applyFill="1" applyBorder="1" applyAlignment="1">
      <alignment horizontal="center"/>
    </xf>
    <xf numFmtId="0" fontId="4" fillId="7" borderId="31" xfId="0" applyFont="1" applyFill="1" applyBorder="1" applyAlignment="1">
      <alignment horizontal="center"/>
    </xf>
    <xf numFmtId="0" fontId="4" fillId="7" borderId="8" xfId="0" applyFont="1" applyFill="1" applyBorder="1" applyAlignment="1">
      <alignment horizontal="center"/>
    </xf>
    <xf numFmtId="0" fontId="6" fillId="7" borderId="9" xfId="0" applyFont="1" applyFill="1" applyBorder="1" applyAlignment="1">
      <alignment horizontal="center"/>
    </xf>
    <xf numFmtId="0" fontId="6" fillId="0" borderId="6" xfId="0" applyFont="1" applyBorder="1" applyAlignment="1">
      <alignment horizontal="center" wrapText="1"/>
    </xf>
    <xf numFmtId="0" fontId="6" fillId="0" borderId="0" xfId="0" applyFont="1"/>
    <xf numFmtId="15" fontId="4" fillId="0" borderId="0" xfId="0" applyNumberFormat="1" applyFont="1" applyFill="1" applyBorder="1"/>
    <xf numFmtId="175" fontId="6" fillId="0" borderId="0" xfId="0" applyNumberFormat="1" applyFont="1" applyFill="1" applyBorder="1" applyAlignment="1"/>
    <xf numFmtId="176" fontId="4" fillId="0" borderId="0" xfId="1" applyNumberFormat="1" applyFont="1" applyBorder="1" applyAlignment="1">
      <alignment horizontal="center" wrapText="1"/>
    </xf>
    <xf numFmtId="14" fontId="4" fillId="0" borderId="0" xfId="0" applyNumberFormat="1" applyFont="1" applyFill="1" applyBorder="1" applyAlignment="1">
      <alignment horizontal="center"/>
    </xf>
    <xf numFmtId="177" fontId="6" fillId="0" borderId="0" xfId="0" applyNumberFormat="1" applyFont="1" applyFill="1" applyBorder="1" applyAlignment="1" applyProtection="1">
      <alignment horizontal="left"/>
    </xf>
    <xf numFmtId="0" fontId="4" fillId="0" borderId="0" xfId="0" applyFont="1" applyFill="1" applyBorder="1"/>
    <xf numFmtId="0" fontId="6" fillId="0" borderId="0" xfId="0" applyFont="1" applyFill="1" applyBorder="1" applyAlignment="1"/>
    <xf numFmtId="0" fontId="24" fillId="0" borderId="0" xfId="0" applyFont="1"/>
    <xf numFmtId="0" fontId="6" fillId="0" borderId="0" xfId="0" applyFont="1" applyFill="1" applyBorder="1"/>
    <xf numFmtId="178" fontId="6" fillId="0" borderId="0" xfId="0" applyNumberFormat="1" applyFont="1" applyFill="1" applyBorder="1" applyAlignment="1"/>
    <xf numFmtId="179" fontId="6" fillId="0" borderId="0" xfId="0" applyNumberFormat="1" applyFont="1" applyFill="1" applyBorder="1" applyAlignment="1"/>
    <xf numFmtId="0" fontId="6" fillId="5" borderId="31" xfId="0" applyFont="1" applyFill="1" applyBorder="1" applyAlignment="1">
      <alignment horizontal="center" wrapText="1"/>
    </xf>
    <xf numFmtId="0" fontId="4" fillId="5" borderId="9" xfId="0" applyFont="1" applyFill="1" applyBorder="1" applyAlignment="1">
      <alignment horizontal="center" wrapText="1"/>
    </xf>
    <xf numFmtId="0" fontId="2" fillId="2" borderId="31" xfId="0" applyFont="1" applyFill="1" applyBorder="1" applyAlignment="1">
      <alignment horizontal="center" wrapText="1"/>
    </xf>
    <xf numFmtId="0" fontId="0" fillId="2" borderId="9" xfId="0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2" borderId="5" xfId="0" applyFill="1" applyBorder="1" applyAlignment="1">
      <alignment horizontal="center" wrapText="1"/>
    </xf>
    <xf numFmtId="0" fontId="2" fillId="4" borderId="0" xfId="0" applyFont="1" applyFill="1" applyAlignment="1">
      <alignment horizontal="center" wrapText="1"/>
    </xf>
    <xf numFmtId="0" fontId="0" fillId="4" borderId="0" xfId="0" applyFill="1" applyAlignment="1">
      <alignment horizontal="center" wrapText="1"/>
    </xf>
    <xf numFmtId="0" fontId="2" fillId="4" borderId="16" xfId="0" applyFont="1" applyFill="1" applyBorder="1" applyAlignment="1">
      <alignment horizontal="center" wrapText="1"/>
    </xf>
    <xf numFmtId="0" fontId="0" fillId="4" borderId="16" xfId="0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wrapText="1"/>
    </xf>
    <xf numFmtId="0" fontId="0" fillId="2" borderId="6" xfId="0" applyFill="1" applyBorder="1" applyAlignment="1">
      <alignment horizontal="center" wrapText="1"/>
    </xf>
    <xf numFmtId="0" fontId="2" fillId="3" borderId="31" xfId="0" applyFont="1" applyFill="1" applyBorder="1" applyAlignment="1">
      <alignment horizontal="center" wrapText="1"/>
    </xf>
    <xf numFmtId="0" fontId="0" fillId="3" borderId="9" xfId="0" applyFill="1" applyBorder="1" applyAlignment="1">
      <alignment horizontal="center" wrapText="1"/>
    </xf>
    <xf numFmtId="0" fontId="2" fillId="4" borderId="18" xfId="0" applyFont="1" applyFill="1" applyBorder="1" applyAlignment="1">
      <alignment horizontal="center"/>
    </xf>
    <xf numFmtId="0" fontId="2" fillId="4" borderId="23" xfId="0" applyFont="1" applyFill="1" applyBorder="1" applyAlignment="1">
      <alignment horizontal="center"/>
    </xf>
    <xf numFmtId="0" fontId="2" fillId="2" borderId="22" xfId="0" applyFont="1" applyFill="1" applyBorder="1" applyAlignment="1">
      <alignment horizontal="center" wrapText="1"/>
    </xf>
    <xf numFmtId="0" fontId="0" fillId="2" borderId="33" xfId="0" applyFill="1" applyBorder="1" applyAlignment="1">
      <alignment horizontal="center" wrapText="1"/>
    </xf>
    <xf numFmtId="0" fontId="2" fillId="2" borderId="8" xfId="0" applyFont="1" applyFill="1" applyBorder="1" applyAlignment="1">
      <alignment horizontal="center" wrapText="1"/>
    </xf>
    <xf numFmtId="0" fontId="18" fillId="2" borderId="8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22" xfId="0" applyFont="1" applyFill="1" applyBorder="1" applyAlignment="1">
      <alignment horizontal="center"/>
    </xf>
    <xf numFmtId="38" fontId="4" fillId="0" borderId="29" xfId="0" applyNumberFormat="1" applyFont="1" applyBorder="1" applyAlignment="1">
      <alignment horizontal="center"/>
    </xf>
    <xf numFmtId="38" fontId="4" fillId="0" borderId="18" xfId="0" applyNumberFormat="1" applyFont="1" applyBorder="1" applyAlignment="1">
      <alignment horizontal="center"/>
    </xf>
    <xf numFmtId="38" fontId="4" fillId="0" borderId="23" xfId="0" applyNumberFormat="1" applyFont="1" applyBorder="1" applyAlignment="1">
      <alignment horizontal="center"/>
    </xf>
    <xf numFmtId="38" fontId="4" fillId="0" borderId="0" xfId="0" applyNumberFormat="1" applyFont="1" applyBorder="1" applyAlignment="1">
      <alignment horizontal="center"/>
    </xf>
    <xf numFmtId="0" fontId="4" fillId="0" borderId="31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3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6" fillId="7" borderId="1" xfId="0" applyFont="1" applyFill="1" applyBorder="1" applyAlignment="1">
      <alignment horizontal="center"/>
    </xf>
    <xf numFmtId="0" fontId="6" fillId="7" borderId="22" xfId="0" applyFont="1" applyFill="1" applyBorder="1" applyAlignment="1">
      <alignment horizontal="center"/>
    </xf>
    <xf numFmtId="0" fontId="6" fillId="7" borderId="2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6" fillId="2" borderId="22" xfId="0" applyFont="1" applyFill="1" applyBorder="1" applyAlignment="1">
      <alignment horizontal="center"/>
    </xf>
    <xf numFmtId="0" fontId="6" fillId="8" borderId="2" xfId="0" applyFont="1" applyFill="1" applyBorder="1" applyAlignment="1">
      <alignment horizontal="center"/>
    </xf>
    <xf numFmtId="0" fontId="6" fillId="8" borderId="22" xfId="0" applyFont="1" applyFill="1" applyBorder="1" applyAlignment="1">
      <alignment horizontal="center"/>
    </xf>
    <xf numFmtId="0" fontId="6" fillId="8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/>
    </xf>
    <xf numFmtId="0" fontId="17" fillId="0" borderId="62" xfId="0" applyFont="1" applyFill="1" applyBorder="1" applyAlignment="1">
      <alignment horizontal="center"/>
    </xf>
    <xf numFmtId="0" fontId="17" fillId="0" borderId="26" xfId="0" applyFont="1" applyFill="1" applyBorder="1" applyAlignment="1">
      <alignment horizontal="center"/>
    </xf>
    <xf numFmtId="0" fontId="17" fillId="0" borderId="27" xfId="0" applyFont="1" applyFill="1" applyBorder="1" applyAlignment="1">
      <alignment horizontal="center"/>
    </xf>
    <xf numFmtId="0" fontId="17" fillId="7" borderId="1" xfId="0" applyFont="1" applyFill="1" applyBorder="1" applyAlignment="1">
      <alignment horizontal="center"/>
    </xf>
    <xf numFmtId="0" fontId="17" fillId="7" borderId="2" xfId="0" applyFont="1" applyFill="1" applyBorder="1" applyAlignment="1">
      <alignment horizontal="center"/>
    </xf>
    <xf numFmtId="0" fontId="6" fillId="4" borderId="22" xfId="0" applyFont="1" applyFill="1" applyBorder="1" applyAlignment="1">
      <alignment horizontal="center"/>
    </xf>
    <xf numFmtId="174" fontId="17" fillId="7" borderId="62" xfId="0" applyNumberFormat="1" applyFont="1" applyFill="1" applyBorder="1" applyAlignment="1">
      <alignment horizontal="center"/>
    </xf>
    <xf numFmtId="174" fontId="17" fillId="7" borderId="27" xfId="0" applyNumberFormat="1" applyFont="1" applyFill="1" applyBorder="1" applyAlignment="1">
      <alignment horizontal="center"/>
    </xf>
    <xf numFmtId="0" fontId="17" fillId="2" borderId="62" xfId="0" applyFont="1" applyFill="1" applyBorder="1" applyAlignment="1">
      <alignment horizontal="center"/>
    </xf>
    <xf numFmtId="0" fontId="17" fillId="2" borderId="27" xfId="0" applyFont="1" applyFill="1" applyBorder="1" applyAlignment="1">
      <alignment horizontal="center"/>
    </xf>
    <xf numFmtId="0" fontId="17" fillId="4" borderId="63" xfId="0" applyFont="1" applyFill="1" applyBorder="1" applyAlignment="1">
      <alignment horizontal="center"/>
    </xf>
    <xf numFmtId="0" fontId="17" fillId="4" borderId="27" xfId="0" applyFont="1" applyFill="1" applyBorder="1" applyAlignment="1">
      <alignment horizontal="center"/>
    </xf>
    <xf numFmtId="0" fontId="17" fillId="4" borderId="1" xfId="0" applyFont="1" applyFill="1" applyBorder="1" applyAlignment="1">
      <alignment horizontal="center"/>
    </xf>
    <xf numFmtId="0" fontId="17" fillId="4" borderId="22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5" borderId="0" xfId="0" applyFont="1" applyFill="1" applyAlignment="1">
      <alignment horizontal="center" wrapText="1"/>
    </xf>
  </cellXfs>
  <cellStyles count="5">
    <cellStyle name="Comma" xfId="1" builtinId="3"/>
    <cellStyle name="Currency" xfId="2" builtinId="4"/>
    <cellStyle name="Normal" xfId="0" builtinId="0"/>
    <cellStyle name="Normal_Sheet1" xfId="3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Socal Storage Curve</a:t>
            </a:r>
          </a:p>
        </c:rich>
      </c:tx>
      <c:layout>
        <c:manualLayout>
          <c:xMode val="edge"/>
          <c:yMode val="edge"/>
          <c:x val="0.33065655153525347"/>
          <c:y val="3.455293983083291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9692262967052572E-2"/>
          <c:y val="0.16869964740936069"/>
          <c:w val="0.87148751032165994"/>
          <c:h val="0.68292869312705051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'Storage Curve'!$B$4:$B$20</c:f>
              <c:numCache>
                <c:formatCode>mmm\-yy</c:formatCode>
                <c:ptCount val="17"/>
                <c:pt idx="0">
                  <c:v>36923</c:v>
                </c:pt>
                <c:pt idx="1">
                  <c:v>36951</c:v>
                </c:pt>
                <c:pt idx="2">
                  <c:v>36982</c:v>
                </c:pt>
                <c:pt idx="3">
                  <c:v>37012</c:v>
                </c:pt>
                <c:pt idx="4">
                  <c:v>37043</c:v>
                </c:pt>
                <c:pt idx="5">
                  <c:v>37073</c:v>
                </c:pt>
                <c:pt idx="6">
                  <c:v>37104</c:v>
                </c:pt>
                <c:pt idx="7">
                  <c:v>37135</c:v>
                </c:pt>
                <c:pt idx="8">
                  <c:v>37165</c:v>
                </c:pt>
                <c:pt idx="9">
                  <c:v>37196</c:v>
                </c:pt>
                <c:pt idx="10">
                  <c:v>37226</c:v>
                </c:pt>
                <c:pt idx="11">
                  <c:v>37257</c:v>
                </c:pt>
                <c:pt idx="12">
                  <c:v>37288</c:v>
                </c:pt>
                <c:pt idx="13">
                  <c:v>37316</c:v>
                </c:pt>
                <c:pt idx="14">
                  <c:v>37347</c:v>
                </c:pt>
                <c:pt idx="15">
                  <c:v>37377</c:v>
                </c:pt>
                <c:pt idx="16">
                  <c:v>37408</c:v>
                </c:pt>
              </c:numCache>
            </c:numRef>
          </c:cat>
          <c:val>
            <c:numRef>
              <c:f>'Storage Curve'!$C$4:$C$20</c:f>
              <c:numCache>
                <c:formatCode>0.00_);[Red]\(0.00\)</c:formatCode>
                <c:ptCount val="17"/>
                <c:pt idx="0">
                  <c:v>9.5719999999999992</c:v>
                </c:pt>
                <c:pt idx="1">
                  <c:v>8.7070000000000007</c:v>
                </c:pt>
                <c:pt idx="2">
                  <c:v>6.8500000000000005</c:v>
                </c:pt>
                <c:pt idx="3">
                  <c:v>6.83</c:v>
                </c:pt>
                <c:pt idx="4">
                  <c:v>7.3</c:v>
                </c:pt>
                <c:pt idx="5">
                  <c:v>7.7749999999999995</c:v>
                </c:pt>
                <c:pt idx="6">
                  <c:v>7.8849999999999998</c:v>
                </c:pt>
                <c:pt idx="7">
                  <c:v>7.7550000000000008</c:v>
                </c:pt>
                <c:pt idx="8">
                  <c:v>6.8950000000000005</c:v>
                </c:pt>
                <c:pt idx="9">
                  <c:v>7.12</c:v>
                </c:pt>
                <c:pt idx="10">
                  <c:v>7.2779999999999996</c:v>
                </c:pt>
                <c:pt idx="11">
                  <c:v>7.2825000000000006</c:v>
                </c:pt>
                <c:pt idx="12">
                  <c:v>7.0425000000000004</c:v>
                </c:pt>
                <c:pt idx="13">
                  <c:v>6.7274999999999991</c:v>
                </c:pt>
                <c:pt idx="14">
                  <c:v>6.085</c:v>
                </c:pt>
                <c:pt idx="15">
                  <c:v>5.9300000000000006</c:v>
                </c:pt>
                <c:pt idx="16">
                  <c:v>5.9249999999999998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66-4EB3-AC72-758330CFDA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356712"/>
        <c:axId val="1"/>
      </c:lineChart>
      <c:dateAx>
        <c:axId val="15435671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  <c:min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_);[Red]\(0.0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4356712"/>
        <c:crosses val="autoZero"/>
        <c:crossBetween val="between"/>
      </c:valAx>
      <c:spPr>
        <a:solidFill>
          <a:srgbClr val="FFFFFF"/>
        </a:solidFill>
        <a:ln w="254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388620</xdr:colOff>
      <xdr:row>2</xdr:row>
      <xdr:rowOff>83820</xdr:rowOff>
    </xdr:from>
    <xdr:to>
      <xdr:col>12</xdr:col>
      <xdr:colOff>457200</xdr:colOff>
      <xdr:row>31</xdr:row>
      <xdr:rowOff>76200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ocal_Flow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urvefetch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RegionalForecasts/PG&amp;E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EOC%20Flows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EPNG_Flow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pload"/>
      <sheetName val="Sheet1"/>
      <sheetName val="Ops"/>
      <sheetName val="data"/>
      <sheetName val="Sendout vs HDDCDD"/>
      <sheetName val="Prices"/>
      <sheetName val="Pipline Map"/>
      <sheetName val="Topock"/>
      <sheetName val="Ehrenberg"/>
      <sheetName val="Kern Mojave"/>
      <sheetName val="PG&amp;E WR"/>
      <sheetName val="TW N Needles"/>
      <sheetName val="Total Receipts"/>
      <sheetName val="Cali Prod"/>
      <sheetName val="Inj-WD"/>
      <sheetName val="Total Sendout"/>
      <sheetName val="Total Inv"/>
      <sheetName val="Line Pack"/>
      <sheetName val="M. Robert's Demand "/>
      <sheetName val="Module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5">
          <cell r="S5">
            <v>35551</v>
          </cell>
          <cell r="T5">
            <v>529096.77419354836</v>
          </cell>
        </row>
        <row r="6">
          <cell r="S6">
            <v>35582</v>
          </cell>
          <cell r="T6">
            <v>515066.66666666669</v>
          </cell>
        </row>
        <row r="7">
          <cell r="S7">
            <v>35612</v>
          </cell>
          <cell r="T7">
            <v>479129.03225806454</v>
          </cell>
        </row>
        <row r="8">
          <cell r="S8">
            <v>35643</v>
          </cell>
          <cell r="T8">
            <v>514032.25806451612</v>
          </cell>
        </row>
        <row r="9">
          <cell r="S9">
            <v>35674</v>
          </cell>
          <cell r="T9">
            <v>516633.33333333331</v>
          </cell>
        </row>
        <row r="10">
          <cell r="S10">
            <v>35704</v>
          </cell>
          <cell r="T10">
            <v>530000</v>
          </cell>
        </row>
        <row r="11">
          <cell r="S11">
            <v>35735</v>
          </cell>
          <cell r="T11">
            <v>494400</v>
          </cell>
        </row>
        <row r="12">
          <cell r="S12">
            <v>35765</v>
          </cell>
          <cell r="T12">
            <v>386451.61290322582</v>
          </cell>
        </row>
        <row r="13">
          <cell r="S13">
            <v>35796</v>
          </cell>
          <cell r="T13">
            <v>418483.87096774194</v>
          </cell>
        </row>
        <row r="14">
          <cell r="S14">
            <v>35827</v>
          </cell>
          <cell r="T14">
            <v>458714.28571428574</v>
          </cell>
        </row>
        <row r="15">
          <cell r="S15">
            <v>35855</v>
          </cell>
          <cell r="T15">
            <v>530032.25806451612</v>
          </cell>
        </row>
        <row r="16">
          <cell r="S16">
            <v>35886</v>
          </cell>
          <cell r="T16">
            <v>528500</v>
          </cell>
        </row>
        <row r="17">
          <cell r="S17">
            <v>35916</v>
          </cell>
          <cell r="T17">
            <v>523536.06451612903</v>
          </cell>
        </row>
        <row r="18">
          <cell r="S18">
            <v>35947</v>
          </cell>
          <cell r="T18">
            <v>524943.37931034481</v>
          </cell>
        </row>
        <row r="19">
          <cell r="S19">
            <v>35977</v>
          </cell>
          <cell r="T19">
            <v>530440.96774193551</v>
          </cell>
        </row>
        <row r="20">
          <cell r="S20">
            <v>36008</v>
          </cell>
          <cell r="T20">
            <v>514064.51612903224</v>
          </cell>
        </row>
        <row r="21">
          <cell r="S21">
            <v>36039</v>
          </cell>
          <cell r="T21">
            <v>515533.33333333331</v>
          </cell>
        </row>
        <row r="22">
          <cell r="S22">
            <v>36069</v>
          </cell>
          <cell r="T22">
            <v>503096.77419354836</v>
          </cell>
        </row>
        <row r="23">
          <cell r="S23">
            <v>36100</v>
          </cell>
          <cell r="T23">
            <v>424533.33333333331</v>
          </cell>
        </row>
        <row r="24">
          <cell r="S24">
            <v>36130</v>
          </cell>
          <cell r="T24">
            <v>432322.58064516127</v>
          </cell>
        </row>
        <row r="25">
          <cell r="S25">
            <v>36161</v>
          </cell>
          <cell r="T25">
            <v>481806.45161290321</v>
          </cell>
        </row>
        <row r="26">
          <cell r="S26">
            <v>36192</v>
          </cell>
          <cell r="T26">
            <v>515035.71428571426</v>
          </cell>
        </row>
        <row r="27">
          <cell r="S27">
            <v>36220</v>
          </cell>
          <cell r="T27">
            <v>533161.29032258061</v>
          </cell>
        </row>
        <row r="28">
          <cell r="S28">
            <v>36251</v>
          </cell>
          <cell r="T28">
            <v>508533.33333333331</v>
          </cell>
        </row>
        <row r="29">
          <cell r="S29">
            <v>36281</v>
          </cell>
          <cell r="T29">
            <v>520870.96774193546</v>
          </cell>
        </row>
        <row r="30">
          <cell r="S30">
            <v>36312</v>
          </cell>
          <cell r="T30">
            <v>530300</v>
          </cell>
        </row>
        <row r="31">
          <cell r="S31">
            <v>36342</v>
          </cell>
          <cell r="T31">
            <v>523064.51612903224</v>
          </cell>
        </row>
        <row r="32">
          <cell r="S32">
            <v>36373</v>
          </cell>
          <cell r="T32">
            <v>515451.61290322582</v>
          </cell>
        </row>
        <row r="33">
          <cell r="S33">
            <v>36404</v>
          </cell>
          <cell r="T33">
            <v>509566.66666666669</v>
          </cell>
        </row>
        <row r="34">
          <cell r="S34">
            <v>36434</v>
          </cell>
          <cell r="T34">
            <v>477806.45161290321</v>
          </cell>
        </row>
        <row r="35">
          <cell r="S35">
            <v>36465</v>
          </cell>
          <cell r="T35">
            <v>513033.33333333331</v>
          </cell>
        </row>
        <row r="36">
          <cell r="S36">
            <v>36495</v>
          </cell>
          <cell r="T36">
            <v>469903.90322580643</v>
          </cell>
        </row>
        <row r="37">
          <cell r="S37">
            <v>36526</v>
          </cell>
          <cell r="T37">
            <v>530096.77419354836</v>
          </cell>
        </row>
        <row r="38">
          <cell r="S38">
            <v>36557</v>
          </cell>
          <cell r="T38">
            <v>535103.44827586203</v>
          </cell>
        </row>
        <row r="39">
          <cell r="S39">
            <v>36586</v>
          </cell>
          <cell r="T39">
            <v>527709.67741935479</v>
          </cell>
        </row>
        <row r="40">
          <cell r="S40">
            <v>36617</v>
          </cell>
          <cell r="T40">
            <v>531633.33333333337</v>
          </cell>
        </row>
        <row r="41">
          <cell r="S41">
            <v>36647</v>
          </cell>
          <cell r="T41">
            <v>522387.09677419357</v>
          </cell>
        </row>
        <row r="42">
          <cell r="S42">
            <v>36678</v>
          </cell>
          <cell r="T42">
            <v>520966.66666666669</v>
          </cell>
        </row>
        <row r="43">
          <cell r="S43">
            <v>36708</v>
          </cell>
          <cell r="T43">
            <v>522096.77419354836</v>
          </cell>
        </row>
        <row r="44">
          <cell r="S44">
            <v>36739</v>
          </cell>
          <cell r="T44">
            <v>502709.67741935485</v>
          </cell>
        </row>
        <row r="45">
          <cell r="S45">
            <v>36770</v>
          </cell>
          <cell r="T45">
            <v>499333.33333333331</v>
          </cell>
        </row>
        <row r="46">
          <cell r="S46">
            <v>36800</v>
          </cell>
          <cell r="T46">
            <v>511612.90322580643</v>
          </cell>
        </row>
        <row r="47">
          <cell r="S47">
            <v>36831</v>
          </cell>
          <cell r="T47">
            <v>510266.66666666669</v>
          </cell>
        </row>
        <row r="48">
          <cell r="S48">
            <v>36861</v>
          </cell>
          <cell r="T48">
            <v>527032.25806451612</v>
          </cell>
        </row>
        <row r="49">
          <cell r="S49">
            <v>36892</v>
          </cell>
          <cell r="T49">
            <v>538800</v>
          </cell>
        </row>
        <row r="50">
          <cell r="S50">
            <v>36923</v>
          </cell>
          <cell r="T50" t="e">
            <v>#DIV/0!</v>
          </cell>
        </row>
        <row r="51">
          <cell r="S51">
            <v>36951</v>
          </cell>
          <cell r="T51" t="e">
            <v>#DIV/0!</v>
          </cell>
        </row>
        <row r="52">
          <cell r="S52">
            <v>36982</v>
          </cell>
          <cell r="T52" t="e">
            <v>#DIV/0!</v>
          </cell>
        </row>
        <row r="53">
          <cell r="S53">
            <v>37012</v>
          </cell>
          <cell r="T53" t="e">
            <v>#DIV/0!</v>
          </cell>
        </row>
        <row r="54">
          <cell r="S54">
            <v>37043</v>
          </cell>
          <cell r="T54" t="e">
            <v>#DIV/0!</v>
          </cell>
        </row>
        <row r="55">
          <cell r="S55">
            <v>37073</v>
          </cell>
          <cell r="T55" t="e">
            <v>#DIV/0!</v>
          </cell>
        </row>
        <row r="56">
          <cell r="S56">
            <v>37104</v>
          </cell>
          <cell r="T56" t="e">
            <v>#DIV/0!</v>
          </cell>
        </row>
        <row r="57">
          <cell r="S57">
            <v>37135</v>
          </cell>
          <cell r="T57" t="e">
            <v>#DIV/0!</v>
          </cell>
        </row>
        <row r="58">
          <cell r="S58">
            <v>37165</v>
          </cell>
          <cell r="T58" t="e">
            <v>#DIV/0!</v>
          </cell>
        </row>
        <row r="59">
          <cell r="S59">
            <v>37196</v>
          </cell>
          <cell r="T59" t="e">
            <v>#DIV/0!</v>
          </cell>
        </row>
        <row r="60">
          <cell r="S60">
            <v>37226</v>
          </cell>
          <cell r="T60" t="e">
            <v>#DIV/0!</v>
          </cell>
        </row>
        <row r="61">
          <cell r="S61">
            <v>37257</v>
          </cell>
        </row>
        <row r="62">
          <cell r="S62">
            <v>37288</v>
          </cell>
        </row>
        <row r="63">
          <cell r="S63">
            <v>37316</v>
          </cell>
        </row>
        <row r="64">
          <cell r="S64">
            <v>37347</v>
          </cell>
        </row>
        <row r="65">
          <cell r="S65">
            <v>37377</v>
          </cell>
        </row>
        <row r="66">
          <cell r="S66">
            <v>37408</v>
          </cell>
        </row>
        <row r="67">
          <cell r="S67">
            <v>37438</v>
          </cell>
        </row>
        <row r="68">
          <cell r="S68">
            <v>37469</v>
          </cell>
        </row>
        <row r="69">
          <cell r="S69">
            <v>37500</v>
          </cell>
        </row>
        <row r="70">
          <cell r="S70">
            <v>37530</v>
          </cell>
        </row>
        <row r="71">
          <cell r="S71">
            <v>37561</v>
          </cell>
        </row>
        <row r="72">
          <cell r="S72">
            <v>37591</v>
          </cell>
        </row>
        <row r="73">
          <cell r="S73">
            <v>37622</v>
          </cell>
        </row>
        <row r="74">
          <cell r="S74">
            <v>37653</v>
          </cell>
        </row>
        <row r="75">
          <cell r="S75">
            <v>37681</v>
          </cell>
        </row>
      </sheetData>
      <sheetData sheetId="8">
        <row r="7">
          <cell r="S7">
            <v>35551</v>
          </cell>
          <cell r="T7">
            <v>708258.06451612909</v>
          </cell>
        </row>
        <row r="8">
          <cell r="S8">
            <v>35582</v>
          </cell>
          <cell r="T8">
            <v>697833.33333333337</v>
          </cell>
        </row>
        <row r="9">
          <cell r="S9">
            <v>35612</v>
          </cell>
          <cell r="T9">
            <v>843290.32258064521</v>
          </cell>
        </row>
        <row r="10">
          <cell r="S10">
            <v>35643</v>
          </cell>
          <cell r="T10">
            <v>759774.19354838715</v>
          </cell>
        </row>
        <row r="11">
          <cell r="S11">
            <v>35674</v>
          </cell>
          <cell r="T11">
            <v>973200</v>
          </cell>
        </row>
        <row r="12">
          <cell r="S12">
            <v>35704</v>
          </cell>
          <cell r="T12">
            <v>726935.48387096776</v>
          </cell>
        </row>
        <row r="13">
          <cell r="S13">
            <v>35735</v>
          </cell>
          <cell r="T13">
            <v>575733.33333333337</v>
          </cell>
        </row>
        <row r="14">
          <cell r="S14">
            <v>35765</v>
          </cell>
          <cell r="T14">
            <v>538806.45161290327</v>
          </cell>
        </row>
        <row r="15">
          <cell r="S15">
            <v>35796</v>
          </cell>
          <cell r="T15">
            <v>700483.87096774194</v>
          </cell>
        </row>
        <row r="16">
          <cell r="S16">
            <v>35827</v>
          </cell>
          <cell r="T16">
            <v>647607.14285714284</v>
          </cell>
        </row>
        <row r="17">
          <cell r="S17">
            <v>35855</v>
          </cell>
          <cell r="T17">
            <v>719741.93548387091</v>
          </cell>
        </row>
        <row r="18">
          <cell r="S18">
            <v>35886</v>
          </cell>
          <cell r="T18">
            <v>678366.66666666663</v>
          </cell>
        </row>
        <row r="19">
          <cell r="S19">
            <v>35916</v>
          </cell>
          <cell r="T19">
            <v>728308</v>
          </cell>
        </row>
        <row r="20">
          <cell r="S20">
            <v>35947</v>
          </cell>
          <cell r="T20">
            <v>597677.31034482759</v>
          </cell>
        </row>
        <row r="21">
          <cell r="S21">
            <v>35977</v>
          </cell>
          <cell r="T21">
            <v>605879.70967741939</v>
          </cell>
        </row>
        <row r="22">
          <cell r="S22">
            <v>36008</v>
          </cell>
          <cell r="T22">
            <v>981774.19354838715</v>
          </cell>
        </row>
        <row r="23">
          <cell r="S23">
            <v>36039</v>
          </cell>
          <cell r="T23">
            <v>732233.33333333337</v>
          </cell>
        </row>
        <row r="24">
          <cell r="S24">
            <v>36069</v>
          </cell>
          <cell r="T24">
            <v>874451.61290322582</v>
          </cell>
        </row>
        <row r="25">
          <cell r="S25">
            <v>36100</v>
          </cell>
          <cell r="T25">
            <v>963900</v>
          </cell>
        </row>
        <row r="26">
          <cell r="S26">
            <v>36130</v>
          </cell>
          <cell r="T26">
            <v>1045580.6451612903</v>
          </cell>
        </row>
        <row r="27">
          <cell r="S27">
            <v>36161</v>
          </cell>
          <cell r="T27">
            <v>872161.29032258061</v>
          </cell>
        </row>
        <row r="28">
          <cell r="S28">
            <v>36192</v>
          </cell>
          <cell r="T28">
            <v>681107.14285714284</v>
          </cell>
        </row>
        <row r="29">
          <cell r="S29">
            <v>36220</v>
          </cell>
          <cell r="T29">
            <v>679548.38709677418</v>
          </cell>
        </row>
        <row r="30">
          <cell r="S30">
            <v>36251</v>
          </cell>
          <cell r="T30">
            <v>685933.33333333337</v>
          </cell>
        </row>
        <row r="31">
          <cell r="S31">
            <v>36281</v>
          </cell>
          <cell r="T31">
            <v>783225.80645161285</v>
          </cell>
        </row>
        <row r="32">
          <cell r="S32">
            <v>36312</v>
          </cell>
          <cell r="T32">
            <v>701233.33333333337</v>
          </cell>
        </row>
        <row r="33">
          <cell r="S33">
            <v>36342</v>
          </cell>
          <cell r="T33">
            <v>744774.19354838715</v>
          </cell>
        </row>
        <row r="34">
          <cell r="S34">
            <v>36373</v>
          </cell>
          <cell r="T34">
            <v>569612.90322580643</v>
          </cell>
        </row>
        <row r="35">
          <cell r="S35">
            <v>36404</v>
          </cell>
          <cell r="T35">
            <v>810300</v>
          </cell>
        </row>
        <row r="36">
          <cell r="S36">
            <v>36434</v>
          </cell>
          <cell r="T36">
            <v>1037419.3548387097</v>
          </cell>
        </row>
        <row r="37">
          <cell r="S37">
            <v>36465</v>
          </cell>
          <cell r="T37">
            <v>943800</v>
          </cell>
        </row>
        <row r="38">
          <cell r="S38">
            <v>36495</v>
          </cell>
          <cell r="T38">
            <v>936062.6451612903</v>
          </cell>
        </row>
        <row r="39">
          <cell r="S39">
            <v>36526</v>
          </cell>
          <cell r="T39">
            <v>871548.38709677418</v>
          </cell>
        </row>
        <row r="40">
          <cell r="S40">
            <v>36557</v>
          </cell>
          <cell r="T40">
            <v>657034.48275862064</v>
          </cell>
        </row>
        <row r="41">
          <cell r="S41">
            <v>36586</v>
          </cell>
          <cell r="T41">
            <v>865516.12903225806</v>
          </cell>
        </row>
        <row r="42">
          <cell r="S42">
            <v>36617</v>
          </cell>
          <cell r="T42">
            <v>778566.66666666663</v>
          </cell>
        </row>
        <row r="43">
          <cell r="S43">
            <v>36647</v>
          </cell>
          <cell r="T43">
            <v>651290.32258064521</v>
          </cell>
        </row>
        <row r="44">
          <cell r="S44">
            <v>36678</v>
          </cell>
          <cell r="T44">
            <v>963266.66666666663</v>
          </cell>
        </row>
        <row r="45">
          <cell r="S45">
            <v>36708</v>
          </cell>
          <cell r="T45">
            <v>1043258.0645161291</v>
          </cell>
        </row>
        <row r="46">
          <cell r="S46">
            <v>36739</v>
          </cell>
          <cell r="T46">
            <v>957451.61290322582</v>
          </cell>
        </row>
        <row r="47">
          <cell r="S47">
            <v>36770</v>
          </cell>
          <cell r="T47">
            <v>1093733.3333333333</v>
          </cell>
        </row>
        <row r="48">
          <cell r="S48">
            <v>36800</v>
          </cell>
          <cell r="T48">
            <v>1165096.7741935484</v>
          </cell>
        </row>
        <row r="49">
          <cell r="S49">
            <v>36831</v>
          </cell>
          <cell r="T49">
            <v>1094700</v>
          </cell>
        </row>
        <row r="50">
          <cell r="S50">
            <v>36861</v>
          </cell>
          <cell r="T50">
            <v>1181935.4838709678</v>
          </cell>
        </row>
        <row r="51">
          <cell r="S51">
            <v>36892</v>
          </cell>
          <cell r="T51">
            <v>1217466.6666666667</v>
          </cell>
        </row>
        <row r="52">
          <cell r="S52">
            <v>36923</v>
          </cell>
          <cell r="T52" t="e">
            <v>#DIV/0!</v>
          </cell>
        </row>
        <row r="53">
          <cell r="S53">
            <v>36951</v>
          </cell>
          <cell r="T53" t="e">
            <v>#DIV/0!</v>
          </cell>
        </row>
        <row r="54">
          <cell r="S54">
            <v>36982</v>
          </cell>
          <cell r="T54" t="e">
            <v>#DIV/0!</v>
          </cell>
        </row>
        <row r="55">
          <cell r="S55">
            <v>37012</v>
          </cell>
          <cell r="T55" t="e">
            <v>#DIV/0!</v>
          </cell>
        </row>
        <row r="56">
          <cell r="S56">
            <v>37043</v>
          </cell>
          <cell r="T56" t="e">
            <v>#DIV/0!</v>
          </cell>
        </row>
        <row r="57">
          <cell r="S57">
            <v>37073</v>
          </cell>
          <cell r="T57" t="e">
            <v>#DIV/0!</v>
          </cell>
        </row>
        <row r="58">
          <cell r="S58">
            <v>37104</v>
          </cell>
          <cell r="T58" t="e">
            <v>#DIV/0!</v>
          </cell>
        </row>
        <row r="59">
          <cell r="S59">
            <v>37135</v>
          </cell>
          <cell r="T59" t="e">
            <v>#DIV/0!</v>
          </cell>
        </row>
        <row r="60">
          <cell r="S60">
            <v>37165</v>
          </cell>
          <cell r="T60" t="e">
            <v>#DIV/0!</v>
          </cell>
        </row>
        <row r="61">
          <cell r="S61">
            <v>37196</v>
          </cell>
          <cell r="T61" t="e">
            <v>#DIV/0!</v>
          </cell>
        </row>
        <row r="62">
          <cell r="S62">
            <v>37226</v>
          </cell>
          <cell r="T62" t="e">
            <v>#DIV/0!</v>
          </cell>
        </row>
        <row r="63">
          <cell r="S63">
            <v>37257</v>
          </cell>
        </row>
        <row r="64">
          <cell r="S64">
            <v>37288</v>
          </cell>
        </row>
        <row r="65">
          <cell r="S65">
            <v>37316</v>
          </cell>
        </row>
        <row r="66">
          <cell r="S66">
            <v>37347</v>
          </cell>
        </row>
        <row r="67">
          <cell r="S67">
            <v>37377</v>
          </cell>
        </row>
        <row r="68">
          <cell r="S68">
            <v>37408</v>
          </cell>
        </row>
        <row r="69">
          <cell r="S69">
            <v>37438</v>
          </cell>
        </row>
        <row r="70">
          <cell r="S70">
            <v>37469</v>
          </cell>
        </row>
        <row r="71">
          <cell r="S71">
            <v>37500</v>
          </cell>
        </row>
        <row r="72">
          <cell r="S72">
            <v>37530</v>
          </cell>
        </row>
        <row r="73">
          <cell r="S73">
            <v>37561</v>
          </cell>
        </row>
        <row r="74">
          <cell r="S74">
            <v>37591</v>
          </cell>
        </row>
        <row r="75">
          <cell r="S75">
            <v>37622</v>
          </cell>
        </row>
        <row r="76">
          <cell r="S76">
            <v>37653</v>
          </cell>
        </row>
        <row r="77">
          <cell r="S77">
            <v>37681</v>
          </cell>
        </row>
        <row r="78">
          <cell r="S78">
            <v>37712</v>
          </cell>
        </row>
      </sheetData>
      <sheetData sheetId="9">
        <row r="5">
          <cell r="S5">
            <v>35551</v>
          </cell>
          <cell r="T5">
            <v>294870.96774193546</v>
          </cell>
        </row>
        <row r="6">
          <cell r="S6">
            <v>35582</v>
          </cell>
          <cell r="T6">
            <v>268533.33333333331</v>
          </cell>
        </row>
        <row r="7">
          <cell r="S7">
            <v>35612</v>
          </cell>
          <cell r="T7">
            <v>196419.35483870967</v>
          </cell>
        </row>
        <row r="8">
          <cell r="S8">
            <v>35643</v>
          </cell>
          <cell r="T8">
            <v>195612.90322580645</v>
          </cell>
        </row>
        <row r="9">
          <cell r="S9">
            <v>35674</v>
          </cell>
          <cell r="T9">
            <v>248300</v>
          </cell>
        </row>
        <row r="10">
          <cell r="S10">
            <v>35704</v>
          </cell>
          <cell r="T10">
            <v>230967.74193548388</v>
          </cell>
        </row>
        <row r="11">
          <cell r="S11">
            <v>35735</v>
          </cell>
          <cell r="T11">
            <v>231300</v>
          </cell>
        </row>
        <row r="12">
          <cell r="S12">
            <v>35765</v>
          </cell>
          <cell r="T12">
            <v>131903.22580645161</v>
          </cell>
        </row>
        <row r="13">
          <cell r="S13">
            <v>35796</v>
          </cell>
          <cell r="T13">
            <v>156161.29032258064</v>
          </cell>
        </row>
        <row r="14">
          <cell r="S14">
            <v>35827</v>
          </cell>
          <cell r="T14">
            <v>153107.14285714287</v>
          </cell>
        </row>
        <row r="15">
          <cell r="S15">
            <v>35855</v>
          </cell>
          <cell r="T15">
            <v>275451.61290322582</v>
          </cell>
        </row>
        <row r="16">
          <cell r="S16">
            <v>35886</v>
          </cell>
          <cell r="T16">
            <v>385933.33333333331</v>
          </cell>
        </row>
        <row r="17">
          <cell r="S17">
            <v>35916</v>
          </cell>
          <cell r="T17" t="e">
            <v>#DIV/0!</v>
          </cell>
        </row>
        <row r="18">
          <cell r="S18">
            <v>35947</v>
          </cell>
          <cell r="T18" t="e">
            <v>#DIV/0!</v>
          </cell>
        </row>
        <row r="19">
          <cell r="S19">
            <v>35977</v>
          </cell>
          <cell r="T19" t="e">
            <v>#DIV/0!</v>
          </cell>
        </row>
        <row r="20">
          <cell r="S20">
            <v>36008</v>
          </cell>
          <cell r="T20">
            <v>242967.74193548388</v>
          </cell>
        </row>
        <row r="21">
          <cell r="S21">
            <v>36039</v>
          </cell>
          <cell r="T21">
            <v>310900</v>
          </cell>
        </row>
        <row r="22">
          <cell r="S22">
            <v>36069</v>
          </cell>
          <cell r="T22">
            <v>267193.54838709679</v>
          </cell>
        </row>
        <row r="23">
          <cell r="S23">
            <v>36100</v>
          </cell>
          <cell r="T23">
            <v>218433.33333333334</v>
          </cell>
        </row>
        <row r="24">
          <cell r="S24">
            <v>36130</v>
          </cell>
          <cell r="T24">
            <v>161387.09677419355</v>
          </cell>
        </row>
        <row r="25">
          <cell r="S25">
            <v>36161</v>
          </cell>
          <cell r="T25">
            <v>149258.06451612903</v>
          </cell>
        </row>
        <row r="26">
          <cell r="S26">
            <v>36192</v>
          </cell>
          <cell r="T26">
            <v>215892.85714285713</v>
          </cell>
        </row>
        <row r="27">
          <cell r="S27">
            <v>36220</v>
          </cell>
          <cell r="T27">
            <v>287225.80645161291</v>
          </cell>
        </row>
        <row r="28">
          <cell r="S28">
            <v>36251</v>
          </cell>
          <cell r="T28">
            <v>309800</v>
          </cell>
        </row>
        <row r="29">
          <cell r="S29">
            <v>36281</v>
          </cell>
          <cell r="T29">
            <v>332709.67741935485</v>
          </cell>
        </row>
        <row r="30">
          <cell r="S30">
            <v>36312</v>
          </cell>
          <cell r="T30">
            <v>383666.66666666669</v>
          </cell>
        </row>
        <row r="31">
          <cell r="S31">
            <v>36342</v>
          </cell>
          <cell r="T31">
            <v>379000</v>
          </cell>
        </row>
        <row r="32">
          <cell r="S32">
            <v>36373</v>
          </cell>
          <cell r="T32">
            <v>483387.09677419357</v>
          </cell>
        </row>
        <row r="33">
          <cell r="S33">
            <v>36404</v>
          </cell>
          <cell r="T33">
            <v>417833.33333333331</v>
          </cell>
        </row>
        <row r="34">
          <cell r="S34">
            <v>36434</v>
          </cell>
          <cell r="T34">
            <v>389774.19354838709</v>
          </cell>
        </row>
        <row r="35">
          <cell r="S35">
            <v>36465</v>
          </cell>
          <cell r="T35">
            <v>329066.66666666669</v>
          </cell>
        </row>
        <row r="36">
          <cell r="S36">
            <v>36495</v>
          </cell>
          <cell r="T36">
            <v>161982.61290322582</v>
          </cell>
        </row>
        <row r="37">
          <cell r="S37">
            <v>36526</v>
          </cell>
          <cell r="T37">
            <v>197064.51612903227</v>
          </cell>
        </row>
        <row r="38">
          <cell r="S38">
            <v>36557</v>
          </cell>
          <cell r="T38">
            <v>275965.5172413793</v>
          </cell>
        </row>
        <row r="39">
          <cell r="S39">
            <v>36586</v>
          </cell>
          <cell r="T39">
            <v>349645.16129032261</v>
          </cell>
        </row>
        <row r="40">
          <cell r="S40">
            <v>36617</v>
          </cell>
          <cell r="T40">
            <v>461900</v>
          </cell>
        </row>
        <row r="41">
          <cell r="S41">
            <v>36647</v>
          </cell>
          <cell r="T41">
            <v>490516.12903225806</v>
          </cell>
        </row>
        <row r="42">
          <cell r="S42">
            <v>36678</v>
          </cell>
          <cell r="T42">
            <v>391066.66666666669</v>
          </cell>
        </row>
        <row r="43">
          <cell r="S43">
            <v>36708</v>
          </cell>
          <cell r="T43">
            <v>392903.22580645164</v>
          </cell>
        </row>
        <row r="44">
          <cell r="S44">
            <v>36739</v>
          </cell>
          <cell r="T44">
            <v>344000</v>
          </cell>
        </row>
        <row r="45">
          <cell r="S45">
            <v>36770</v>
          </cell>
          <cell r="T45">
            <v>350100</v>
          </cell>
        </row>
        <row r="46">
          <cell r="S46">
            <v>36800</v>
          </cell>
          <cell r="T46">
            <v>383838.70967741933</v>
          </cell>
        </row>
        <row r="47">
          <cell r="S47">
            <v>36831</v>
          </cell>
          <cell r="T47">
            <v>269166.66666666669</v>
          </cell>
        </row>
        <row r="48">
          <cell r="S48">
            <v>36861</v>
          </cell>
          <cell r="T48">
            <v>391709.67741935485</v>
          </cell>
        </row>
        <row r="49">
          <cell r="S49">
            <v>36892</v>
          </cell>
          <cell r="T49">
            <v>425000</v>
          </cell>
        </row>
        <row r="50">
          <cell r="S50">
            <v>36923</v>
          </cell>
          <cell r="T50" t="e">
            <v>#DIV/0!</v>
          </cell>
        </row>
        <row r="51">
          <cell r="S51">
            <v>36951</v>
          </cell>
          <cell r="T51" t="e">
            <v>#DIV/0!</v>
          </cell>
        </row>
        <row r="52">
          <cell r="S52">
            <v>36982</v>
          </cell>
          <cell r="T52" t="e">
            <v>#DIV/0!</v>
          </cell>
        </row>
        <row r="53">
          <cell r="S53">
            <v>37012</v>
          </cell>
          <cell r="T53" t="e">
            <v>#DIV/0!</v>
          </cell>
        </row>
        <row r="54">
          <cell r="S54">
            <v>37043</v>
          </cell>
          <cell r="T54" t="e">
            <v>#DIV/0!</v>
          </cell>
        </row>
        <row r="55">
          <cell r="S55">
            <v>37073</v>
          </cell>
          <cell r="T55" t="e">
            <v>#DIV/0!</v>
          </cell>
        </row>
        <row r="56">
          <cell r="S56">
            <v>37104</v>
          </cell>
          <cell r="T56" t="e">
            <v>#DIV/0!</v>
          </cell>
        </row>
        <row r="57">
          <cell r="S57">
            <v>37135</v>
          </cell>
          <cell r="T57" t="e">
            <v>#DIV/0!</v>
          </cell>
        </row>
        <row r="58">
          <cell r="S58">
            <v>37165</v>
          </cell>
          <cell r="T58" t="e">
            <v>#DIV/0!</v>
          </cell>
        </row>
        <row r="59">
          <cell r="S59">
            <v>37196</v>
          </cell>
          <cell r="T59" t="e">
            <v>#DIV/0!</v>
          </cell>
        </row>
        <row r="60">
          <cell r="S60">
            <v>37226</v>
          </cell>
          <cell r="T60" t="e">
            <v>#DIV/0!</v>
          </cell>
        </row>
      </sheetData>
      <sheetData sheetId="10">
        <row r="8">
          <cell r="S8">
            <v>35551</v>
          </cell>
          <cell r="T8">
            <v>480774.19354838709</v>
          </cell>
        </row>
        <row r="9">
          <cell r="S9">
            <v>35582</v>
          </cell>
          <cell r="T9">
            <v>488700</v>
          </cell>
        </row>
        <row r="10">
          <cell r="S10">
            <v>35612</v>
          </cell>
          <cell r="T10">
            <v>406032.25806451612</v>
          </cell>
        </row>
        <row r="11">
          <cell r="S11">
            <v>35643</v>
          </cell>
          <cell r="T11">
            <v>438580.6451612903</v>
          </cell>
        </row>
        <row r="12">
          <cell r="S12">
            <v>35674</v>
          </cell>
          <cell r="T12">
            <v>413000</v>
          </cell>
        </row>
        <row r="13">
          <cell r="S13">
            <v>35704</v>
          </cell>
          <cell r="T13">
            <v>446483.87096774194</v>
          </cell>
        </row>
        <row r="14">
          <cell r="S14">
            <v>35735</v>
          </cell>
          <cell r="T14">
            <v>448633.33333333331</v>
          </cell>
        </row>
        <row r="15">
          <cell r="S15">
            <v>35765</v>
          </cell>
          <cell r="T15">
            <v>292774.19354838709</v>
          </cell>
        </row>
        <row r="16">
          <cell r="S16">
            <v>35796</v>
          </cell>
          <cell r="T16">
            <v>309838.70967741933</v>
          </cell>
        </row>
        <row r="17">
          <cell r="S17">
            <v>35827</v>
          </cell>
          <cell r="T17">
            <v>420071.42857142858</v>
          </cell>
        </row>
        <row r="18">
          <cell r="S18">
            <v>35855</v>
          </cell>
          <cell r="T18">
            <v>346709.67741935485</v>
          </cell>
        </row>
        <row r="19">
          <cell r="S19">
            <v>35886</v>
          </cell>
          <cell r="T19">
            <v>323100</v>
          </cell>
        </row>
        <row r="20">
          <cell r="S20">
            <v>35916</v>
          </cell>
          <cell r="T20" t="e">
            <v>#DIV/0!</v>
          </cell>
        </row>
        <row r="21">
          <cell r="S21">
            <v>35947</v>
          </cell>
          <cell r="T21" t="e">
            <v>#DIV/0!</v>
          </cell>
        </row>
        <row r="22">
          <cell r="S22">
            <v>35977</v>
          </cell>
          <cell r="T22" t="e">
            <v>#DIV/0!</v>
          </cell>
        </row>
        <row r="23">
          <cell r="S23">
            <v>36008</v>
          </cell>
          <cell r="T23">
            <v>303967.74193548388</v>
          </cell>
        </row>
        <row r="24">
          <cell r="S24">
            <v>36039</v>
          </cell>
          <cell r="T24">
            <v>218666.66666666666</v>
          </cell>
        </row>
        <row r="25">
          <cell r="S25">
            <v>36069</v>
          </cell>
          <cell r="T25">
            <v>226161.29032258064</v>
          </cell>
        </row>
        <row r="26">
          <cell r="S26">
            <v>36100</v>
          </cell>
          <cell r="T26">
            <v>187466.66666666666</v>
          </cell>
        </row>
        <row r="27">
          <cell r="S27">
            <v>36130</v>
          </cell>
          <cell r="T27">
            <v>59615.384615384617</v>
          </cell>
        </row>
        <row r="28">
          <cell r="S28">
            <v>36161</v>
          </cell>
          <cell r="T28">
            <v>100043.47826086957</v>
          </cell>
        </row>
        <row r="29">
          <cell r="S29">
            <v>36192</v>
          </cell>
          <cell r="T29">
            <v>139500</v>
          </cell>
        </row>
        <row r="30">
          <cell r="S30">
            <v>36220</v>
          </cell>
          <cell r="T30">
            <v>280806.45161290321</v>
          </cell>
        </row>
        <row r="31">
          <cell r="S31">
            <v>36251</v>
          </cell>
          <cell r="T31">
            <v>274400</v>
          </cell>
        </row>
        <row r="32">
          <cell r="S32">
            <v>36281</v>
          </cell>
          <cell r="T32">
            <v>325322.58064516127</v>
          </cell>
        </row>
        <row r="33">
          <cell r="S33">
            <v>36312</v>
          </cell>
          <cell r="T33">
            <v>362200</v>
          </cell>
        </row>
        <row r="34">
          <cell r="S34">
            <v>36342</v>
          </cell>
          <cell r="T34">
            <v>362612.90322580643</v>
          </cell>
        </row>
        <row r="35">
          <cell r="S35">
            <v>36373</v>
          </cell>
          <cell r="T35">
            <v>267580.6451612903</v>
          </cell>
        </row>
        <row r="36">
          <cell r="S36">
            <v>36404</v>
          </cell>
          <cell r="T36">
            <v>254300</v>
          </cell>
        </row>
        <row r="37">
          <cell r="S37">
            <v>36434</v>
          </cell>
          <cell r="T37">
            <v>194419.35483870967</v>
          </cell>
        </row>
        <row r="38">
          <cell r="S38">
            <v>36465</v>
          </cell>
          <cell r="T38">
            <v>110800</v>
          </cell>
        </row>
        <row r="39">
          <cell r="S39">
            <v>36495</v>
          </cell>
          <cell r="T39">
            <v>137157.25806451612</v>
          </cell>
        </row>
        <row r="40">
          <cell r="S40">
            <v>36526</v>
          </cell>
          <cell r="T40">
            <v>78225.806451612909</v>
          </cell>
        </row>
        <row r="41">
          <cell r="S41">
            <v>36557</v>
          </cell>
          <cell r="T41">
            <v>163931.03448275861</v>
          </cell>
        </row>
        <row r="42">
          <cell r="S42">
            <v>36586</v>
          </cell>
          <cell r="T42">
            <v>223225.80645161291</v>
          </cell>
        </row>
        <row r="43">
          <cell r="S43">
            <v>36617</v>
          </cell>
          <cell r="T43">
            <v>188200</v>
          </cell>
        </row>
        <row r="44">
          <cell r="S44">
            <v>36647</v>
          </cell>
          <cell r="T44">
            <v>264612.90322580643</v>
          </cell>
        </row>
        <row r="45">
          <cell r="S45">
            <v>36678</v>
          </cell>
          <cell r="T45">
            <v>342500</v>
          </cell>
        </row>
        <row r="46">
          <cell r="S46">
            <v>36708</v>
          </cell>
          <cell r="T46">
            <v>381354.83870967739</v>
          </cell>
        </row>
        <row r="47">
          <cell r="S47">
            <v>36739</v>
          </cell>
          <cell r="T47">
            <v>424451.61290322582</v>
          </cell>
        </row>
        <row r="48">
          <cell r="S48">
            <v>36770</v>
          </cell>
          <cell r="T48">
            <v>397033.33333333331</v>
          </cell>
        </row>
        <row r="49">
          <cell r="S49">
            <v>36800</v>
          </cell>
          <cell r="T49">
            <v>312290.32258064515</v>
          </cell>
        </row>
        <row r="50">
          <cell r="S50">
            <v>36831</v>
          </cell>
          <cell r="T50">
            <v>194333.33333333334</v>
          </cell>
        </row>
        <row r="51">
          <cell r="S51">
            <v>36861</v>
          </cell>
          <cell r="T51">
            <v>303677.41935483873</v>
          </cell>
        </row>
        <row r="52">
          <cell r="S52">
            <v>36892</v>
          </cell>
          <cell r="T52">
            <v>301066.66666666669</v>
          </cell>
        </row>
        <row r="53">
          <cell r="S53">
            <v>36923</v>
          </cell>
          <cell r="T53" t="e">
            <v>#DIV/0!</v>
          </cell>
        </row>
        <row r="54">
          <cell r="S54">
            <v>36951</v>
          </cell>
          <cell r="T54" t="e">
            <v>#DIV/0!</v>
          </cell>
        </row>
        <row r="55">
          <cell r="S55">
            <v>36982</v>
          </cell>
          <cell r="T55" t="e">
            <v>#DIV/0!</v>
          </cell>
        </row>
        <row r="56">
          <cell r="S56">
            <v>37012</v>
          </cell>
          <cell r="T56" t="e">
            <v>#DIV/0!</v>
          </cell>
        </row>
        <row r="57">
          <cell r="S57">
            <v>37043</v>
          </cell>
          <cell r="T57" t="e">
            <v>#DIV/0!</v>
          </cell>
        </row>
        <row r="58">
          <cell r="S58">
            <v>37073</v>
          </cell>
          <cell r="T58" t="e">
            <v>#DIV/0!</v>
          </cell>
        </row>
        <row r="59">
          <cell r="S59">
            <v>37104</v>
          </cell>
          <cell r="T59" t="e">
            <v>#DIV/0!</v>
          </cell>
        </row>
        <row r="60">
          <cell r="S60">
            <v>37135</v>
          </cell>
          <cell r="T60" t="e">
            <v>#DIV/0!</v>
          </cell>
        </row>
        <row r="61">
          <cell r="S61">
            <v>37165</v>
          </cell>
          <cell r="T61" t="e">
            <v>#DIV/0!</v>
          </cell>
        </row>
        <row r="62">
          <cell r="S62">
            <v>37196</v>
          </cell>
          <cell r="T62" t="e">
            <v>#DIV/0!</v>
          </cell>
        </row>
        <row r="63">
          <cell r="S63">
            <v>37226</v>
          </cell>
          <cell r="T63" t="e">
            <v>#DIV/0!</v>
          </cell>
        </row>
      </sheetData>
      <sheetData sheetId="11">
        <row r="8">
          <cell r="S8">
            <v>35551</v>
          </cell>
          <cell r="T8">
            <v>556612.90322580643</v>
          </cell>
        </row>
        <row r="9">
          <cell r="S9">
            <v>35582</v>
          </cell>
          <cell r="T9">
            <v>533466.66666666663</v>
          </cell>
        </row>
        <row r="10">
          <cell r="S10">
            <v>35612</v>
          </cell>
          <cell r="T10">
            <v>570645.16129032255</v>
          </cell>
        </row>
        <row r="11">
          <cell r="S11">
            <v>35643</v>
          </cell>
          <cell r="T11">
            <v>529806.45161290327</v>
          </cell>
        </row>
        <row r="12">
          <cell r="S12">
            <v>35674</v>
          </cell>
          <cell r="T12">
            <v>446800</v>
          </cell>
        </row>
        <row r="13">
          <cell r="S13">
            <v>35704</v>
          </cell>
          <cell r="T13">
            <v>444774.19354838709</v>
          </cell>
        </row>
        <row r="14">
          <cell r="S14">
            <v>35735</v>
          </cell>
          <cell r="T14">
            <v>378333.33333333331</v>
          </cell>
        </row>
        <row r="15">
          <cell r="S15">
            <v>35765</v>
          </cell>
          <cell r="T15">
            <v>313096.77419354836</v>
          </cell>
        </row>
        <row r="16">
          <cell r="S16">
            <v>35796</v>
          </cell>
          <cell r="T16">
            <v>648032.25806451612</v>
          </cell>
        </row>
        <row r="17">
          <cell r="S17">
            <v>35827</v>
          </cell>
          <cell r="T17">
            <v>534428.57142857148</v>
          </cell>
        </row>
        <row r="18">
          <cell r="S18">
            <v>35855</v>
          </cell>
          <cell r="T18">
            <v>699193.54838709673</v>
          </cell>
        </row>
        <row r="19">
          <cell r="S19">
            <v>35886</v>
          </cell>
          <cell r="T19">
            <v>626100</v>
          </cell>
        </row>
        <row r="20">
          <cell r="S20">
            <v>35916</v>
          </cell>
          <cell r="T20">
            <v>672643.6</v>
          </cell>
        </row>
        <row r="21">
          <cell r="S21">
            <v>35947</v>
          </cell>
          <cell r="T21">
            <v>676325.6333333333</v>
          </cell>
        </row>
        <row r="22">
          <cell r="S22">
            <v>35977</v>
          </cell>
          <cell r="T22">
            <v>658084.3548387097</v>
          </cell>
        </row>
        <row r="23">
          <cell r="S23">
            <v>36008</v>
          </cell>
          <cell r="T23">
            <v>693387.09677419357</v>
          </cell>
        </row>
        <row r="24">
          <cell r="S24">
            <v>36039</v>
          </cell>
          <cell r="T24">
            <v>709000</v>
          </cell>
        </row>
        <row r="25">
          <cell r="S25">
            <v>36069</v>
          </cell>
          <cell r="T25">
            <v>643387.09677419357</v>
          </cell>
        </row>
        <row r="26">
          <cell r="S26">
            <v>36100</v>
          </cell>
          <cell r="T26">
            <v>648366.66666666663</v>
          </cell>
        </row>
        <row r="27">
          <cell r="S27">
            <v>36130</v>
          </cell>
          <cell r="T27">
            <v>650354.83870967745</v>
          </cell>
        </row>
        <row r="28">
          <cell r="S28">
            <v>36161</v>
          </cell>
          <cell r="T28">
            <v>605000</v>
          </cell>
        </row>
        <row r="29">
          <cell r="S29">
            <v>36192</v>
          </cell>
          <cell r="T29">
            <v>679678.57142857148</v>
          </cell>
        </row>
        <row r="30">
          <cell r="S30">
            <v>36220</v>
          </cell>
          <cell r="T30">
            <v>552806.45161290327</v>
          </cell>
        </row>
        <row r="31">
          <cell r="S31">
            <v>36251</v>
          </cell>
          <cell r="T31">
            <v>585866.66666666663</v>
          </cell>
        </row>
        <row r="32">
          <cell r="S32">
            <v>36281</v>
          </cell>
          <cell r="T32">
            <v>573419.3548387097</v>
          </cell>
        </row>
        <row r="33">
          <cell r="S33">
            <v>36312</v>
          </cell>
          <cell r="T33">
            <v>613433.33333333337</v>
          </cell>
        </row>
        <row r="34">
          <cell r="S34">
            <v>36342</v>
          </cell>
          <cell r="T34">
            <v>663451.61290322582</v>
          </cell>
        </row>
        <row r="35">
          <cell r="S35">
            <v>36373</v>
          </cell>
          <cell r="T35">
            <v>626483.87096774194</v>
          </cell>
        </row>
        <row r="36">
          <cell r="S36">
            <v>36404</v>
          </cell>
          <cell r="T36">
            <v>677400</v>
          </cell>
        </row>
        <row r="37">
          <cell r="S37">
            <v>36434</v>
          </cell>
          <cell r="T37">
            <v>721645.16129032255</v>
          </cell>
        </row>
        <row r="38">
          <cell r="S38">
            <v>36465</v>
          </cell>
          <cell r="T38">
            <v>722433.33333333337</v>
          </cell>
        </row>
        <row r="39">
          <cell r="S39">
            <v>36495</v>
          </cell>
          <cell r="T39">
            <v>695830.6451612903</v>
          </cell>
        </row>
        <row r="40">
          <cell r="S40">
            <v>36526</v>
          </cell>
          <cell r="T40">
            <v>676967.74193548388</v>
          </cell>
        </row>
        <row r="41">
          <cell r="S41">
            <v>36557</v>
          </cell>
          <cell r="T41">
            <v>674586.20689655177</v>
          </cell>
        </row>
        <row r="42">
          <cell r="S42">
            <v>36586</v>
          </cell>
          <cell r="T42">
            <v>684709.67741935479</v>
          </cell>
        </row>
        <row r="43">
          <cell r="S43">
            <v>36617</v>
          </cell>
          <cell r="T43">
            <v>608866.66666666663</v>
          </cell>
        </row>
        <row r="44">
          <cell r="S44">
            <v>36647</v>
          </cell>
          <cell r="T44">
            <v>663548.38709677418</v>
          </cell>
        </row>
        <row r="45">
          <cell r="S45">
            <v>36678</v>
          </cell>
          <cell r="T45">
            <v>696866.66666666663</v>
          </cell>
        </row>
        <row r="46">
          <cell r="S46">
            <v>36708</v>
          </cell>
          <cell r="T46">
            <v>708645.16129032255</v>
          </cell>
        </row>
        <row r="47">
          <cell r="S47">
            <v>36739</v>
          </cell>
          <cell r="T47">
            <v>711064.51612903224</v>
          </cell>
        </row>
        <row r="48">
          <cell r="S48">
            <v>36770</v>
          </cell>
          <cell r="T48">
            <v>705933.33333333337</v>
          </cell>
        </row>
        <row r="49">
          <cell r="S49">
            <v>36800</v>
          </cell>
          <cell r="T49">
            <v>703612.90322580643</v>
          </cell>
        </row>
        <row r="50">
          <cell r="S50">
            <v>36831</v>
          </cell>
          <cell r="T50">
            <v>648266.66666666663</v>
          </cell>
        </row>
        <row r="51">
          <cell r="S51">
            <v>36861</v>
          </cell>
          <cell r="T51">
            <v>737516.12903225806</v>
          </cell>
        </row>
        <row r="52">
          <cell r="S52">
            <v>36892</v>
          </cell>
          <cell r="T52">
            <v>754600</v>
          </cell>
        </row>
        <row r="53">
          <cell r="S53">
            <v>36923</v>
          </cell>
          <cell r="T53" t="e">
            <v>#DIV/0!</v>
          </cell>
        </row>
        <row r="54">
          <cell r="S54">
            <v>36951</v>
          </cell>
          <cell r="T54" t="e">
            <v>#DIV/0!</v>
          </cell>
        </row>
        <row r="55">
          <cell r="S55">
            <v>36982</v>
          </cell>
          <cell r="T55" t="e">
            <v>#DIV/0!</v>
          </cell>
        </row>
        <row r="56">
          <cell r="S56">
            <v>37012</v>
          </cell>
          <cell r="T56" t="e">
            <v>#DIV/0!</v>
          </cell>
        </row>
        <row r="57">
          <cell r="S57">
            <v>37043</v>
          </cell>
          <cell r="T57" t="e">
            <v>#DIV/0!</v>
          </cell>
        </row>
        <row r="58">
          <cell r="S58">
            <v>37073</v>
          </cell>
          <cell r="T58" t="e">
            <v>#DIV/0!</v>
          </cell>
        </row>
        <row r="59">
          <cell r="S59">
            <v>37104</v>
          </cell>
          <cell r="T59" t="e">
            <v>#DIV/0!</v>
          </cell>
        </row>
        <row r="60">
          <cell r="S60">
            <v>37135</v>
          </cell>
          <cell r="T60" t="e">
            <v>#DIV/0!</v>
          </cell>
        </row>
        <row r="61">
          <cell r="S61">
            <v>37165</v>
          </cell>
          <cell r="T61" t="e">
            <v>#DIV/0!</v>
          </cell>
        </row>
        <row r="62">
          <cell r="S62">
            <v>37196</v>
          </cell>
          <cell r="T62" t="e">
            <v>#DIV/0!</v>
          </cell>
        </row>
        <row r="63">
          <cell r="S63">
            <v>37226</v>
          </cell>
          <cell r="T63" t="e">
            <v>#DIV/0!</v>
          </cell>
        </row>
      </sheetData>
      <sheetData sheetId="12"/>
      <sheetData sheetId="13">
        <row r="5">
          <cell r="S5">
            <v>35551</v>
          </cell>
          <cell r="T5">
            <v>170967.74193548388</v>
          </cell>
        </row>
        <row r="6">
          <cell r="S6">
            <v>35582</v>
          </cell>
          <cell r="T6">
            <v>207166.66666666666</v>
          </cell>
        </row>
        <row r="7">
          <cell r="S7">
            <v>35612</v>
          </cell>
          <cell r="T7">
            <v>192935.48387096773</v>
          </cell>
        </row>
        <row r="8">
          <cell r="S8">
            <v>35643</v>
          </cell>
          <cell r="T8">
            <v>187870.96774193548</v>
          </cell>
        </row>
        <row r="9">
          <cell r="S9">
            <v>35674</v>
          </cell>
          <cell r="T9">
            <v>186400</v>
          </cell>
        </row>
        <row r="10">
          <cell r="S10">
            <v>35704</v>
          </cell>
          <cell r="T10">
            <v>198064.51612903227</v>
          </cell>
        </row>
        <row r="11">
          <cell r="S11">
            <v>35735</v>
          </cell>
          <cell r="T11">
            <v>193266.66666666666</v>
          </cell>
        </row>
        <row r="12">
          <cell r="S12">
            <v>35765</v>
          </cell>
          <cell r="T12">
            <v>194516.12903225806</v>
          </cell>
        </row>
        <row r="13">
          <cell r="S13">
            <v>35796</v>
          </cell>
          <cell r="T13">
            <v>193580.64516129033</v>
          </cell>
        </row>
        <row r="14">
          <cell r="S14">
            <v>35827</v>
          </cell>
          <cell r="T14">
            <v>181500</v>
          </cell>
        </row>
        <row r="15">
          <cell r="S15">
            <v>35855</v>
          </cell>
          <cell r="T15">
            <v>181225.80645161291</v>
          </cell>
        </row>
        <row r="16">
          <cell r="S16">
            <v>35886</v>
          </cell>
          <cell r="T16">
            <v>202966.66666666666</v>
          </cell>
        </row>
        <row r="17">
          <cell r="S17">
            <v>35916</v>
          </cell>
          <cell r="T17" t="e">
            <v>#DIV/0!</v>
          </cell>
        </row>
        <row r="18">
          <cell r="S18">
            <v>35947</v>
          </cell>
          <cell r="T18" t="e">
            <v>#DIV/0!</v>
          </cell>
        </row>
        <row r="19">
          <cell r="S19">
            <v>35977</v>
          </cell>
          <cell r="T19" t="e">
            <v>#DIV/0!</v>
          </cell>
        </row>
        <row r="20">
          <cell r="S20">
            <v>36008</v>
          </cell>
          <cell r="T20">
            <v>256870.96774193548</v>
          </cell>
        </row>
        <row r="21">
          <cell r="S21">
            <v>36039</v>
          </cell>
          <cell r="T21">
            <v>245620.68965517241</v>
          </cell>
        </row>
        <row r="22">
          <cell r="S22">
            <v>36069</v>
          </cell>
          <cell r="T22">
            <v>199032.25806451612</v>
          </cell>
        </row>
        <row r="23">
          <cell r="S23">
            <v>36100</v>
          </cell>
          <cell r="T23">
            <v>186833.33333333334</v>
          </cell>
        </row>
        <row r="24">
          <cell r="S24">
            <v>36130</v>
          </cell>
          <cell r="T24">
            <v>191806.45161290321</v>
          </cell>
        </row>
        <row r="25">
          <cell r="S25">
            <v>36161</v>
          </cell>
          <cell r="T25">
            <v>190096.77419354839</v>
          </cell>
        </row>
        <row r="26">
          <cell r="S26">
            <v>36192</v>
          </cell>
          <cell r="T26">
            <v>185607.14285714287</v>
          </cell>
        </row>
        <row r="27">
          <cell r="S27">
            <v>36220</v>
          </cell>
          <cell r="T27">
            <v>177774.19354838709</v>
          </cell>
        </row>
        <row r="28">
          <cell r="S28">
            <v>36251</v>
          </cell>
          <cell r="T28">
            <v>179966.66666666666</v>
          </cell>
        </row>
        <row r="29">
          <cell r="S29">
            <v>36281</v>
          </cell>
          <cell r="T29">
            <v>173580.64516129033</v>
          </cell>
        </row>
        <row r="30">
          <cell r="S30">
            <v>36312</v>
          </cell>
          <cell r="T30">
            <v>246166.66666666666</v>
          </cell>
        </row>
        <row r="31">
          <cell r="S31">
            <v>36342</v>
          </cell>
          <cell r="T31">
            <v>249193.54838709679</v>
          </cell>
        </row>
        <row r="32">
          <cell r="S32">
            <v>36373</v>
          </cell>
          <cell r="T32">
            <v>264096.77419354836</v>
          </cell>
        </row>
        <row r="33">
          <cell r="S33">
            <v>36404</v>
          </cell>
          <cell r="T33">
            <v>259800</v>
          </cell>
        </row>
        <row r="34">
          <cell r="S34">
            <v>36434</v>
          </cell>
          <cell r="T34">
            <v>255903.22580645161</v>
          </cell>
        </row>
        <row r="35">
          <cell r="S35">
            <v>36465</v>
          </cell>
          <cell r="T35">
            <v>261500</v>
          </cell>
        </row>
        <row r="36">
          <cell r="S36">
            <v>36495</v>
          </cell>
          <cell r="T36">
            <v>265055.96774193546</v>
          </cell>
        </row>
        <row r="37">
          <cell r="S37">
            <v>36526</v>
          </cell>
          <cell r="T37">
            <v>257645.16129032258</v>
          </cell>
        </row>
        <row r="38">
          <cell r="S38">
            <v>36557</v>
          </cell>
          <cell r="T38">
            <v>269068.96551724139</v>
          </cell>
        </row>
        <row r="39">
          <cell r="S39">
            <v>36586</v>
          </cell>
          <cell r="T39">
            <v>249967.74193548388</v>
          </cell>
        </row>
        <row r="40">
          <cell r="S40">
            <v>36617</v>
          </cell>
          <cell r="T40">
            <v>245300</v>
          </cell>
        </row>
        <row r="41">
          <cell r="S41">
            <v>36647</v>
          </cell>
          <cell r="T41">
            <v>229612.90322580645</v>
          </cell>
        </row>
        <row r="42">
          <cell r="S42">
            <v>36678</v>
          </cell>
          <cell r="T42">
            <v>252066.66666666666</v>
          </cell>
        </row>
        <row r="43">
          <cell r="S43">
            <v>36708</v>
          </cell>
          <cell r="T43">
            <v>246645.16129032258</v>
          </cell>
        </row>
        <row r="44">
          <cell r="S44">
            <v>36739</v>
          </cell>
          <cell r="T44">
            <v>271290.32258064515</v>
          </cell>
        </row>
        <row r="45">
          <cell r="S45">
            <v>36770</v>
          </cell>
          <cell r="T45">
            <v>265033.33333333331</v>
          </cell>
        </row>
        <row r="46">
          <cell r="S46">
            <v>36800</v>
          </cell>
          <cell r="T46">
            <v>277483.87096774194</v>
          </cell>
        </row>
        <row r="47">
          <cell r="S47">
            <v>36831</v>
          </cell>
          <cell r="T47">
            <v>306533.33333333331</v>
          </cell>
        </row>
        <row r="48">
          <cell r="S48">
            <v>36861</v>
          </cell>
          <cell r="T48">
            <v>297451.61290322582</v>
          </cell>
        </row>
        <row r="49">
          <cell r="S49">
            <v>36892</v>
          </cell>
          <cell r="T49">
            <v>288200</v>
          </cell>
        </row>
        <row r="50">
          <cell r="S50">
            <v>36923</v>
          </cell>
          <cell r="T50" t="e">
            <v>#DIV/0!</v>
          </cell>
        </row>
        <row r="51">
          <cell r="S51">
            <v>36951</v>
          </cell>
          <cell r="T51" t="e">
            <v>#DIV/0!</v>
          </cell>
        </row>
        <row r="52">
          <cell r="S52">
            <v>36982</v>
          </cell>
          <cell r="T52" t="e">
            <v>#DIV/0!</v>
          </cell>
        </row>
        <row r="53">
          <cell r="S53">
            <v>37012</v>
          </cell>
          <cell r="T53" t="e">
            <v>#DIV/0!</v>
          </cell>
        </row>
        <row r="54">
          <cell r="S54">
            <v>37043</v>
          </cell>
          <cell r="T54" t="e">
            <v>#DIV/0!</v>
          </cell>
        </row>
        <row r="55">
          <cell r="S55">
            <v>37073</v>
          </cell>
          <cell r="T55" t="e">
            <v>#DIV/0!</v>
          </cell>
        </row>
        <row r="56">
          <cell r="S56">
            <v>37104</v>
          </cell>
          <cell r="T56" t="e">
            <v>#DIV/0!</v>
          </cell>
        </row>
        <row r="57">
          <cell r="S57">
            <v>37135</v>
          </cell>
          <cell r="T57" t="e">
            <v>#DIV/0!</v>
          </cell>
        </row>
        <row r="58">
          <cell r="S58">
            <v>37165</v>
          </cell>
          <cell r="T58" t="e">
            <v>#DIV/0!</v>
          </cell>
        </row>
        <row r="59">
          <cell r="S59">
            <v>37196</v>
          </cell>
          <cell r="T59" t="e">
            <v>#DIV/0!</v>
          </cell>
        </row>
        <row r="60">
          <cell r="S60">
            <v>37226</v>
          </cell>
          <cell r="T60" t="e">
            <v>#DIV/0!</v>
          </cell>
        </row>
      </sheetData>
      <sheetData sheetId="14">
        <row r="4">
          <cell r="S4">
            <v>35551</v>
          </cell>
          <cell r="T4">
            <v>566806.45161290327</v>
          </cell>
          <cell r="U4">
            <v>17571000</v>
          </cell>
        </row>
        <row r="5">
          <cell r="S5">
            <v>35582</v>
          </cell>
          <cell r="T5">
            <v>586100</v>
          </cell>
          <cell r="U5">
            <v>17583000</v>
          </cell>
        </row>
        <row r="6">
          <cell r="S6">
            <v>35612</v>
          </cell>
          <cell r="T6">
            <v>271741.93548387097</v>
          </cell>
          <cell r="U6">
            <v>8424000</v>
          </cell>
        </row>
        <row r="7">
          <cell r="S7">
            <v>35643</v>
          </cell>
          <cell r="T7">
            <v>175032.25806451612</v>
          </cell>
          <cell r="U7">
            <v>5426000</v>
          </cell>
        </row>
        <row r="8">
          <cell r="S8">
            <v>35674</v>
          </cell>
          <cell r="T8">
            <v>139866.66666666666</v>
          </cell>
          <cell r="U8">
            <v>4196000</v>
          </cell>
        </row>
        <row r="9">
          <cell r="S9">
            <v>35704</v>
          </cell>
          <cell r="T9">
            <v>320000</v>
          </cell>
          <cell r="U9">
            <v>9920000</v>
          </cell>
        </row>
        <row r="10">
          <cell r="S10">
            <v>35735</v>
          </cell>
          <cell r="T10">
            <v>-34933.333333333336</v>
          </cell>
          <cell r="U10">
            <v>-1048000</v>
          </cell>
        </row>
        <row r="11">
          <cell r="S11">
            <v>35765</v>
          </cell>
          <cell r="T11">
            <v>-1209580.6451612904</v>
          </cell>
          <cell r="U11">
            <v>-37497000</v>
          </cell>
        </row>
        <row r="12">
          <cell r="S12">
            <v>35796</v>
          </cell>
          <cell r="T12">
            <v>-490709.67741935485</v>
          </cell>
          <cell r="U12">
            <v>-15212000</v>
          </cell>
        </row>
        <row r="13">
          <cell r="S13">
            <v>35827</v>
          </cell>
          <cell r="T13">
            <v>-656928.57142857148</v>
          </cell>
          <cell r="U13">
            <v>-18394000</v>
          </cell>
        </row>
        <row r="14">
          <cell r="S14">
            <v>35855</v>
          </cell>
          <cell r="T14">
            <v>59258.06451612903</v>
          </cell>
          <cell r="U14">
            <v>1837000</v>
          </cell>
        </row>
        <row r="15">
          <cell r="S15">
            <v>35886</v>
          </cell>
          <cell r="T15">
            <v>170233.33333333334</v>
          </cell>
          <cell r="U15">
            <v>5107000</v>
          </cell>
        </row>
        <row r="16">
          <cell r="S16">
            <v>35916</v>
          </cell>
          <cell r="T16" t="e">
            <v>#DIV/0!</v>
          </cell>
          <cell r="U16">
            <v>0</v>
          </cell>
        </row>
        <row r="17">
          <cell r="S17">
            <v>35947</v>
          </cell>
          <cell r="T17" t="e">
            <v>#DIV/0!</v>
          </cell>
          <cell r="U17">
            <v>0</v>
          </cell>
        </row>
        <row r="18">
          <cell r="S18">
            <v>35977</v>
          </cell>
          <cell r="T18" t="e">
            <v>#DIV/0!</v>
          </cell>
          <cell r="U18">
            <v>0</v>
          </cell>
        </row>
        <row r="19">
          <cell r="S19">
            <v>36008</v>
          </cell>
          <cell r="T19">
            <v>82322.580645161288</v>
          </cell>
          <cell r="U19">
            <v>2552000</v>
          </cell>
        </row>
        <row r="20">
          <cell r="S20">
            <v>36039</v>
          </cell>
          <cell r="T20">
            <v>184300</v>
          </cell>
          <cell r="U20">
            <v>5529000</v>
          </cell>
        </row>
        <row r="21">
          <cell r="S21">
            <v>36069</v>
          </cell>
          <cell r="T21">
            <v>521161.29032258067</v>
          </cell>
          <cell r="U21">
            <v>16156000</v>
          </cell>
        </row>
        <row r="22">
          <cell r="S22">
            <v>36100</v>
          </cell>
          <cell r="T22">
            <v>184833.33333333334</v>
          </cell>
          <cell r="U22">
            <v>5545000</v>
          </cell>
        </row>
        <row r="23">
          <cell r="S23">
            <v>36130</v>
          </cell>
          <cell r="T23">
            <v>-571354.83870967745</v>
          </cell>
          <cell r="U23">
            <v>-17712000</v>
          </cell>
        </row>
        <row r="24">
          <cell r="S24">
            <v>36161</v>
          </cell>
          <cell r="T24">
            <v>-544838.70967741939</v>
          </cell>
          <cell r="U24">
            <v>-16890000</v>
          </cell>
        </row>
        <row r="25">
          <cell r="S25">
            <v>36192</v>
          </cell>
          <cell r="T25">
            <v>-446642.85714285716</v>
          </cell>
          <cell r="U25">
            <v>-12506000</v>
          </cell>
        </row>
        <row r="26">
          <cell r="S26">
            <v>36220</v>
          </cell>
          <cell r="T26">
            <v>-251032.25806451612</v>
          </cell>
          <cell r="U26">
            <v>-7782000</v>
          </cell>
        </row>
        <row r="27">
          <cell r="S27">
            <v>36251</v>
          </cell>
          <cell r="T27">
            <v>-205733.33333333334</v>
          </cell>
          <cell r="U27">
            <v>-6172000</v>
          </cell>
        </row>
        <row r="28">
          <cell r="S28">
            <v>36281</v>
          </cell>
          <cell r="T28">
            <v>559161.29032258061</v>
          </cell>
          <cell r="U28">
            <v>17334000</v>
          </cell>
        </row>
        <row r="29">
          <cell r="S29">
            <v>36312</v>
          </cell>
          <cell r="T29">
            <v>412133.33333333331</v>
          </cell>
          <cell r="U29">
            <v>12364000</v>
          </cell>
        </row>
        <row r="30">
          <cell r="S30">
            <v>36342</v>
          </cell>
          <cell r="T30">
            <v>282709.67741935485</v>
          </cell>
          <cell r="U30">
            <v>8764000</v>
          </cell>
        </row>
        <row r="31">
          <cell r="S31">
            <v>36373</v>
          </cell>
          <cell r="T31">
            <v>18400</v>
          </cell>
          <cell r="U31">
            <v>552000</v>
          </cell>
        </row>
        <row r="32">
          <cell r="S32">
            <v>36404</v>
          </cell>
          <cell r="T32">
            <v>285233.33333333331</v>
          </cell>
          <cell r="U32">
            <v>8557000</v>
          </cell>
        </row>
        <row r="33">
          <cell r="S33">
            <v>36434</v>
          </cell>
          <cell r="T33">
            <v>88129.032258064515</v>
          </cell>
          <cell r="U33">
            <v>2732000</v>
          </cell>
        </row>
        <row r="34">
          <cell r="S34">
            <v>36465</v>
          </cell>
          <cell r="T34">
            <v>150933.33333333334</v>
          </cell>
          <cell r="U34">
            <v>4528000</v>
          </cell>
        </row>
        <row r="35">
          <cell r="S35">
            <v>36495</v>
          </cell>
          <cell r="T35">
            <v>-463645.16129032261</v>
          </cell>
          <cell r="U35">
            <v>-14373000</v>
          </cell>
        </row>
        <row r="36">
          <cell r="S36">
            <v>36526</v>
          </cell>
          <cell r="T36">
            <v>-509516.12903225806</v>
          </cell>
          <cell r="U36">
            <v>-15795000</v>
          </cell>
        </row>
        <row r="37">
          <cell r="S37">
            <v>36557</v>
          </cell>
          <cell r="T37">
            <v>-496482.75862068968</v>
          </cell>
          <cell r="U37">
            <v>-14398000</v>
          </cell>
        </row>
        <row r="38">
          <cell r="S38">
            <v>36586</v>
          </cell>
          <cell r="T38">
            <v>30258.064516129034</v>
          </cell>
          <cell r="U38">
            <v>938000</v>
          </cell>
        </row>
        <row r="39">
          <cell r="S39">
            <v>36617</v>
          </cell>
          <cell r="T39">
            <v>390966.66666666669</v>
          </cell>
          <cell r="U39">
            <v>11729000</v>
          </cell>
        </row>
        <row r="40">
          <cell r="S40">
            <v>36647</v>
          </cell>
          <cell r="T40">
            <v>152645.16129032258</v>
          </cell>
          <cell r="U40">
            <v>4732000</v>
          </cell>
        </row>
        <row r="41">
          <cell r="S41">
            <v>36678</v>
          </cell>
          <cell r="T41">
            <v>68500</v>
          </cell>
          <cell r="U41">
            <v>2055000</v>
          </cell>
        </row>
        <row r="42">
          <cell r="S42">
            <v>36708</v>
          </cell>
          <cell r="T42">
            <v>-37709.677419354841</v>
          </cell>
          <cell r="U42">
            <v>-1169000</v>
          </cell>
        </row>
        <row r="43">
          <cell r="S43">
            <v>36739</v>
          </cell>
          <cell r="T43">
            <v>-405161.29032258067</v>
          </cell>
          <cell r="U43">
            <v>-12560000</v>
          </cell>
        </row>
        <row r="44">
          <cell r="S44">
            <v>36770</v>
          </cell>
          <cell r="T44">
            <v>118633.33333333333</v>
          </cell>
          <cell r="U44">
            <v>3559000</v>
          </cell>
        </row>
        <row r="45">
          <cell r="S45">
            <v>36800</v>
          </cell>
          <cell r="T45">
            <v>254967.74193548388</v>
          </cell>
          <cell r="U45">
            <v>7904000</v>
          </cell>
        </row>
        <row r="46">
          <cell r="S46">
            <v>36831</v>
          </cell>
          <cell r="T46">
            <v>-491766.66666666669</v>
          </cell>
          <cell r="U46">
            <v>-14753000</v>
          </cell>
        </row>
        <row r="47">
          <cell r="S47">
            <v>36861</v>
          </cell>
          <cell r="T47">
            <v>4032.2580645161293</v>
          </cell>
          <cell r="U47">
            <v>125000</v>
          </cell>
        </row>
        <row r="48">
          <cell r="S48">
            <v>36892</v>
          </cell>
          <cell r="T48">
            <v>-269066.66666666669</v>
          </cell>
          <cell r="U48">
            <v>-4036000</v>
          </cell>
        </row>
        <row r="49">
          <cell r="S49">
            <v>36923</v>
          </cell>
          <cell r="T49" t="e">
            <v>#DIV/0!</v>
          </cell>
          <cell r="U49">
            <v>0</v>
          </cell>
        </row>
        <row r="50">
          <cell r="S50">
            <v>36951</v>
          </cell>
          <cell r="T50" t="e">
            <v>#DIV/0!</v>
          </cell>
          <cell r="U50">
            <v>0</v>
          </cell>
        </row>
        <row r="51">
          <cell r="S51">
            <v>36982</v>
          </cell>
          <cell r="T51" t="e">
            <v>#DIV/0!</v>
          </cell>
          <cell r="U51">
            <v>0</v>
          </cell>
        </row>
        <row r="52">
          <cell r="S52">
            <v>37012</v>
          </cell>
          <cell r="T52" t="e">
            <v>#DIV/0!</v>
          </cell>
          <cell r="U52">
            <v>0</v>
          </cell>
        </row>
        <row r="53">
          <cell r="S53">
            <v>37043</v>
          </cell>
          <cell r="T53" t="e">
            <v>#DIV/0!</v>
          </cell>
          <cell r="U53">
            <v>0</v>
          </cell>
        </row>
        <row r="54">
          <cell r="S54">
            <v>37073</v>
          </cell>
          <cell r="T54" t="e">
            <v>#DIV/0!</v>
          </cell>
          <cell r="U54">
            <v>0</v>
          </cell>
        </row>
        <row r="55">
          <cell r="S55">
            <v>37104</v>
          </cell>
          <cell r="T55" t="e">
            <v>#DIV/0!</v>
          </cell>
          <cell r="U55">
            <v>0</v>
          </cell>
        </row>
        <row r="56">
          <cell r="S56">
            <v>37135</v>
          </cell>
          <cell r="T56" t="e">
            <v>#DIV/0!</v>
          </cell>
          <cell r="U56">
            <v>0</v>
          </cell>
        </row>
        <row r="57">
          <cell r="S57">
            <v>37165</v>
          </cell>
          <cell r="T57" t="e">
            <v>#DIV/0!</v>
          </cell>
          <cell r="U57">
            <v>0</v>
          </cell>
        </row>
        <row r="58">
          <cell r="S58">
            <v>37196</v>
          </cell>
          <cell r="T58" t="e">
            <v>#DIV/0!</v>
          </cell>
          <cell r="U58">
            <v>0</v>
          </cell>
        </row>
        <row r="59">
          <cell r="S59">
            <v>37226</v>
          </cell>
          <cell r="T59" t="e">
            <v>#DIV/0!</v>
          </cell>
          <cell r="U59">
            <v>0</v>
          </cell>
        </row>
      </sheetData>
      <sheetData sheetId="15">
        <row r="5">
          <cell r="U5">
            <v>35551</v>
          </cell>
          <cell r="V5">
            <v>2216129.0322580645</v>
          </cell>
        </row>
        <row r="6">
          <cell r="U6">
            <v>35582</v>
          </cell>
          <cell r="V6">
            <v>2185300</v>
          </cell>
        </row>
        <row r="7">
          <cell r="U7">
            <v>35612</v>
          </cell>
          <cell r="V7">
            <v>2460935.4838709678</v>
          </cell>
        </row>
        <row r="8">
          <cell r="U8">
            <v>35643</v>
          </cell>
          <cell r="V8">
            <v>2513838.7096774192</v>
          </cell>
        </row>
        <row r="9">
          <cell r="U9">
            <v>35674</v>
          </cell>
          <cell r="V9">
            <v>2709566.6666666665</v>
          </cell>
        </row>
        <row r="10">
          <cell r="U10">
            <v>35704</v>
          </cell>
          <cell r="V10">
            <v>2319903.2258064514</v>
          </cell>
        </row>
        <row r="11">
          <cell r="U11">
            <v>35735</v>
          </cell>
          <cell r="V11">
            <v>2419633.3333333335</v>
          </cell>
        </row>
        <row r="12">
          <cell r="U12">
            <v>35765</v>
          </cell>
          <cell r="V12">
            <v>3118516.1290322579</v>
          </cell>
        </row>
        <row r="13">
          <cell r="U13">
            <v>35796</v>
          </cell>
          <cell r="V13">
            <v>2979709.6774193547</v>
          </cell>
        </row>
        <row r="14">
          <cell r="U14">
            <v>35827</v>
          </cell>
          <cell r="V14">
            <v>3107285.7142857141</v>
          </cell>
        </row>
        <row r="15">
          <cell r="U15">
            <v>35855</v>
          </cell>
          <cell r="V15">
            <v>2722354.8387096776</v>
          </cell>
        </row>
        <row r="16">
          <cell r="U16">
            <v>35886</v>
          </cell>
          <cell r="V16">
            <v>2586866.6666666665</v>
          </cell>
        </row>
        <row r="17">
          <cell r="U17">
            <v>35916</v>
          </cell>
          <cell r="V17" t="e">
            <v>#DIV/0!</v>
          </cell>
        </row>
        <row r="18">
          <cell r="U18">
            <v>35947</v>
          </cell>
          <cell r="V18" t="e">
            <v>#DIV/0!</v>
          </cell>
        </row>
        <row r="19">
          <cell r="U19">
            <v>35977</v>
          </cell>
          <cell r="V19" t="e">
            <v>#DIV/0!</v>
          </cell>
        </row>
        <row r="20">
          <cell r="U20">
            <v>36008</v>
          </cell>
          <cell r="V20">
            <v>2905967.7419354836</v>
          </cell>
        </row>
        <row r="21">
          <cell r="U21">
            <v>36039</v>
          </cell>
          <cell r="V21">
            <v>2551133.3333333335</v>
          </cell>
        </row>
        <row r="22">
          <cell r="U22">
            <v>36069</v>
          </cell>
          <cell r="V22">
            <v>2319483.8709677421</v>
          </cell>
        </row>
        <row r="23">
          <cell r="U23">
            <v>36100</v>
          </cell>
          <cell r="V23">
            <v>2501400</v>
          </cell>
        </row>
        <row r="24">
          <cell r="U24">
            <v>36130</v>
          </cell>
          <cell r="V24">
            <v>3137766.6666666665</v>
          </cell>
        </row>
        <row r="25">
          <cell r="U25">
            <v>36161</v>
          </cell>
          <cell r="V25">
            <v>2987387.0967741935</v>
          </cell>
        </row>
        <row r="26">
          <cell r="U26">
            <v>36192</v>
          </cell>
          <cell r="V26">
            <v>2933071.4285714286</v>
          </cell>
        </row>
        <row r="27">
          <cell r="U27">
            <v>36220</v>
          </cell>
          <cell r="V27">
            <v>2835258.064516129</v>
          </cell>
        </row>
        <row r="28">
          <cell r="U28">
            <v>36251</v>
          </cell>
          <cell r="V28">
            <v>2801266.6666666665</v>
          </cell>
        </row>
        <row r="29">
          <cell r="U29">
            <v>36281</v>
          </cell>
          <cell r="V29">
            <v>2214161.2903225808</v>
          </cell>
        </row>
        <row r="30">
          <cell r="U30">
            <v>36312</v>
          </cell>
          <cell r="V30">
            <v>2421600</v>
          </cell>
        </row>
        <row r="31">
          <cell r="U31">
            <v>36342</v>
          </cell>
          <cell r="V31">
            <v>2643096.7741935486</v>
          </cell>
        </row>
        <row r="32">
          <cell r="U32">
            <v>36373</v>
          </cell>
          <cell r="V32">
            <v>2706516.1290322579</v>
          </cell>
        </row>
        <row r="33">
          <cell r="U33">
            <v>36404</v>
          </cell>
          <cell r="V33">
            <v>2645233.3333333335</v>
          </cell>
        </row>
        <row r="34">
          <cell r="U34">
            <v>36434</v>
          </cell>
          <cell r="V34">
            <v>2964096.7741935486</v>
          </cell>
        </row>
        <row r="35">
          <cell r="U35">
            <v>36465</v>
          </cell>
          <cell r="V35">
            <v>2738600</v>
          </cell>
        </row>
        <row r="36">
          <cell r="U36">
            <v>36495</v>
          </cell>
          <cell r="V36">
            <v>3114903.2258064514</v>
          </cell>
        </row>
        <row r="37">
          <cell r="U37">
            <v>36526</v>
          </cell>
          <cell r="V37">
            <v>3123483.8709677421</v>
          </cell>
        </row>
        <row r="38">
          <cell r="U38">
            <v>36557</v>
          </cell>
          <cell r="V38">
            <v>3069448.2758620689</v>
          </cell>
        </row>
        <row r="39">
          <cell r="U39">
            <v>36586</v>
          </cell>
          <cell r="V39">
            <v>2825354.8387096776</v>
          </cell>
        </row>
        <row r="40">
          <cell r="U40">
            <v>36617</v>
          </cell>
          <cell r="V40">
            <v>2422966.6666666665</v>
          </cell>
        </row>
        <row r="41">
          <cell r="U41">
            <v>36647</v>
          </cell>
          <cell r="V41">
            <v>2665677.4193548388</v>
          </cell>
        </row>
        <row r="42">
          <cell r="U42">
            <v>36678</v>
          </cell>
          <cell r="V42">
            <v>3097900</v>
          </cell>
        </row>
        <row r="43">
          <cell r="U43">
            <v>36708</v>
          </cell>
          <cell r="V43">
            <v>3320806.4516129033</v>
          </cell>
        </row>
        <row r="44">
          <cell r="U44">
            <v>36739</v>
          </cell>
          <cell r="V44">
            <v>3616161.2903225808</v>
          </cell>
        </row>
        <row r="45">
          <cell r="U45">
            <v>36770</v>
          </cell>
          <cell r="V45">
            <v>3191666.6666666665</v>
          </cell>
        </row>
        <row r="46">
          <cell r="U46">
            <v>36800</v>
          </cell>
          <cell r="V46">
            <v>3104806.4516129033</v>
          </cell>
        </row>
        <row r="47">
          <cell r="U47">
            <v>36831</v>
          </cell>
          <cell r="V47">
            <v>3509000</v>
          </cell>
        </row>
        <row r="48">
          <cell r="U48">
            <v>36861</v>
          </cell>
          <cell r="V48">
            <v>3433677.4193548388</v>
          </cell>
        </row>
        <row r="49">
          <cell r="U49">
            <v>36892</v>
          </cell>
          <cell r="V49">
            <v>3795866.6666666665</v>
          </cell>
        </row>
        <row r="50">
          <cell r="U50">
            <v>36923</v>
          </cell>
          <cell r="V50" t="e">
            <v>#DIV/0!</v>
          </cell>
        </row>
        <row r="51">
          <cell r="U51">
            <v>36951</v>
          </cell>
          <cell r="V51" t="e">
            <v>#DIV/0!</v>
          </cell>
        </row>
        <row r="52">
          <cell r="U52">
            <v>36982</v>
          </cell>
          <cell r="V52" t="e">
            <v>#DIV/0!</v>
          </cell>
        </row>
        <row r="53">
          <cell r="U53">
            <v>37012</v>
          </cell>
          <cell r="V53" t="e">
            <v>#DIV/0!</v>
          </cell>
        </row>
        <row r="54">
          <cell r="U54">
            <v>37043</v>
          </cell>
          <cell r="V54" t="e">
            <v>#DIV/0!</v>
          </cell>
        </row>
        <row r="55">
          <cell r="U55">
            <v>37073</v>
          </cell>
          <cell r="V55" t="e">
            <v>#DIV/0!</v>
          </cell>
        </row>
        <row r="56">
          <cell r="U56">
            <v>37104</v>
          </cell>
          <cell r="V56" t="e">
            <v>#DIV/0!</v>
          </cell>
        </row>
        <row r="57">
          <cell r="U57">
            <v>37135</v>
          </cell>
          <cell r="V57" t="e">
            <v>#DIV/0!</v>
          </cell>
        </row>
        <row r="58">
          <cell r="U58">
            <v>37165</v>
          </cell>
          <cell r="V58" t="e">
            <v>#DIV/0!</v>
          </cell>
        </row>
        <row r="59">
          <cell r="U59">
            <v>37196</v>
          </cell>
          <cell r="V59" t="e">
            <v>#DIV/0!</v>
          </cell>
        </row>
        <row r="60">
          <cell r="U60">
            <v>37226</v>
          </cell>
          <cell r="V60" t="e">
            <v>#DIV/0!</v>
          </cell>
        </row>
      </sheetData>
      <sheetData sheetId="16"/>
      <sheetData sheetId="17"/>
      <sheetData sheetId="18"/>
      <sheetData sheetId="1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Fetch"/>
      <sheetName val="Sheet2"/>
      <sheetName val="Sheet3"/>
    </sheetNames>
    <sheetDataSet>
      <sheetData sheetId="0">
        <row r="8">
          <cell r="D8">
            <v>36923</v>
          </cell>
          <cell r="E8">
            <v>8.4719999999999995</v>
          </cell>
          <cell r="F8">
            <v>-0.39</v>
          </cell>
          <cell r="G8">
            <v>-0.17</v>
          </cell>
          <cell r="H8">
            <v>-0.45</v>
          </cell>
          <cell r="I8">
            <v>0.10667997679962</v>
          </cell>
          <cell r="J8">
            <v>1.1000000000000001</v>
          </cell>
          <cell r="K8">
            <v>0.9</v>
          </cell>
          <cell r="L8">
            <v>1.3</v>
          </cell>
          <cell r="M8">
            <v>0</v>
          </cell>
          <cell r="N8">
            <v>6.1536229903120999E-2</v>
          </cell>
          <cell r="O8">
            <v>0.25</v>
          </cell>
          <cell r="P8">
            <v>-0.13</v>
          </cell>
          <cell r="R8">
            <v>-0.15</v>
          </cell>
          <cell r="S8">
            <v>160</v>
          </cell>
        </row>
        <row r="9">
          <cell r="D9">
            <v>36951</v>
          </cell>
          <cell r="E9">
            <v>8.0570000000000004</v>
          </cell>
          <cell r="F9">
            <v>-0.375</v>
          </cell>
          <cell r="G9">
            <v>-0.18</v>
          </cell>
          <cell r="H9">
            <v>-0.45</v>
          </cell>
          <cell r="I9">
            <v>-0.23723970178067999</v>
          </cell>
          <cell r="J9">
            <v>0.65</v>
          </cell>
          <cell r="K9">
            <v>0.5</v>
          </cell>
          <cell r="L9">
            <v>0.85</v>
          </cell>
          <cell r="M9">
            <v>0</v>
          </cell>
          <cell r="N9">
            <v>6.0145736239606E-2</v>
          </cell>
          <cell r="O9">
            <v>0.1</v>
          </cell>
          <cell r="P9">
            <v>-0.11</v>
          </cell>
          <cell r="R9">
            <v>-0.15</v>
          </cell>
          <cell r="S9">
            <v>155</v>
          </cell>
        </row>
        <row r="10">
          <cell r="D10">
            <v>36982</v>
          </cell>
          <cell r="E10">
            <v>6.5350000000000001</v>
          </cell>
          <cell r="F10">
            <v>-0.41</v>
          </cell>
          <cell r="G10">
            <v>-0.125</v>
          </cell>
          <cell r="H10">
            <v>-0.54</v>
          </cell>
          <cell r="I10">
            <v>-0.25</v>
          </cell>
          <cell r="J10">
            <v>0.315</v>
          </cell>
          <cell r="K10">
            <v>-3.5000000000000003E-2</v>
          </cell>
          <cell r="L10">
            <v>0.41499999999999998</v>
          </cell>
          <cell r="M10">
            <v>2.5000000000000001E-3</v>
          </cell>
          <cell r="N10">
            <v>5.8911062600336003E-2</v>
          </cell>
          <cell r="O10">
            <v>-9.5000000000000001E-2</v>
          </cell>
          <cell r="P10">
            <v>-0.125</v>
          </cell>
          <cell r="R10">
            <v>-5.5E-2</v>
          </cell>
          <cell r="S10">
            <v>155</v>
          </cell>
        </row>
        <row r="11">
          <cell r="D11">
            <v>37012</v>
          </cell>
          <cell r="E11">
            <v>6.0350000000000001</v>
          </cell>
          <cell r="F11">
            <v>-0.41</v>
          </cell>
          <cell r="G11">
            <v>-0.105</v>
          </cell>
          <cell r="H11">
            <v>-0.54</v>
          </cell>
          <cell r="I11">
            <v>-0.25</v>
          </cell>
          <cell r="J11">
            <v>0.79500000000000004</v>
          </cell>
          <cell r="K11">
            <v>0.44500000000000001</v>
          </cell>
          <cell r="L11">
            <v>0.89500000000000002</v>
          </cell>
          <cell r="M11">
            <v>2.5000000000000001E-3</v>
          </cell>
          <cell r="N11">
            <v>5.8167212066609998E-2</v>
          </cell>
          <cell r="O11">
            <v>-9.5000000000000001E-2</v>
          </cell>
          <cell r="P11">
            <v>-0.11</v>
          </cell>
          <cell r="R11">
            <v>-4.4999999999999998E-2</v>
          </cell>
          <cell r="S11">
            <v>155</v>
          </cell>
        </row>
        <row r="12">
          <cell r="D12">
            <v>37043</v>
          </cell>
          <cell r="E12">
            <v>6.0149999999999997</v>
          </cell>
          <cell r="F12">
            <v>-0.41</v>
          </cell>
          <cell r="G12">
            <v>-0.125</v>
          </cell>
          <cell r="H12">
            <v>-0.54</v>
          </cell>
          <cell r="I12">
            <v>-0.25</v>
          </cell>
          <cell r="J12">
            <v>1.2849999999999999</v>
          </cell>
          <cell r="K12">
            <v>0.93500000000000005</v>
          </cell>
          <cell r="L12">
            <v>1.385</v>
          </cell>
          <cell r="M12">
            <v>2.5000000000000001E-3</v>
          </cell>
          <cell r="N12">
            <v>5.7587032068230001E-2</v>
          </cell>
          <cell r="O12">
            <v>-9.5000000000000001E-2</v>
          </cell>
          <cell r="P12">
            <v>-0.105</v>
          </cell>
          <cell r="R12">
            <v>-4.4999999999999998E-2</v>
          </cell>
          <cell r="S12">
            <v>215</v>
          </cell>
        </row>
        <row r="13">
          <cell r="D13">
            <v>37073</v>
          </cell>
          <cell r="E13">
            <v>6.0149999999999997</v>
          </cell>
          <cell r="F13">
            <v>-0.42</v>
          </cell>
          <cell r="G13">
            <v>-0.03</v>
          </cell>
          <cell r="H13">
            <v>-0.75</v>
          </cell>
          <cell r="I13">
            <v>-0.25</v>
          </cell>
          <cell r="J13">
            <v>1.76</v>
          </cell>
          <cell r="K13">
            <v>1.31</v>
          </cell>
          <cell r="L13">
            <v>1.66</v>
          </cell>
          <cell r="M13">
            <v>2.5000000000000001E-3</v>
          </cell>
          <cell r="N13">
            <v>5.7056053348902999E-2</v>
          </cell>
          <cell r="O13">
            <v>-9.5000000000000001E-2</v>
          </cell>
          <cell r="P13">
            <v>-0.105</v>
          </cell>
          <cell r="R13">
            <v>-1.4999999999999999E-2</v>
          </cell>
          <cell r="S13">
            <v>285</v>
          </cell>
        </row>
        <row r="14">
          <cell r="D14">
            <v>37104</v>
          </cell>
          <cell r="E14">
            <v>6.0149999999999997</v>
          </cell>
          <cell r="F14">
            <v>-0.42</v>
          </cell>
          <cell r="G14">
            <v>0.01</v>
          </cell>
          <cell r="H14">
            <v>-0.75</v>
          </cell>
          <cell r="I14">
            <v>-0.25</v>
          </cell>
          <cell r="J14">
            <v>1.87</v>
          </cell>
          <cell r="K14">
            <v>1.42</v>
          </cell>
          <cell r="L14">
            <v>1.77</v>
          </cell>
          <cell r="M14">
            <v>2.5000000000000001E-3</v>
          </cell>
          <cell r="N14">
            <v>5.65679729368E-2</v>
          </cell>
          <cell r="O14">
            <v>-9.5000000000000001E-2</v>
          </cell>
          <cell r="P14">
            <v>-0.105</v>
          </cell>
          <cell r="R14">
            <v>0.02</v>
          </cell>
          <cell r="S14">
            <v>300</v>
          </cell>
        </row>
        <row r="15">
          <cell r="D15">
            <v>37135</v>
          </cell>
          <cell r="E15">
            <v>5.9850000000000003</v>
          </cell>
          <cell r="F15">
            <v>-0.42</v>
          </cell>
          <cell r="G15">
            <v>0.01</v>
          </cell>
          <cell r="H15">
            <v>-0.75</v>
          </cell>
          <cell r="I15">
            <v>-0.25</v>
          </cell>
          <cell r="J15">
            <v>1.77</v>
          </cell>
          <cell r="K15">
            <v>1.32</v>
          </cell>
          <cell r="L15">
            <v>1.67</v>
          </cell>
          <cell r="M15">
            <v>2.5000000000000001E-3</v>
          </cell>
          <cell r="N15">
            <v>5.6079892603982003E-2</v>
          </cell>
          <cell r="O15">
            <v>-9.5000000000000001E-2</v>
          </cell>
          <cell r="P15">
            <v>-0.1</v>
          </cell>
          <cell r="R15">
            <v>0.02</v>
          </cell>
          <cell r="S15">
            <v>270</v>
          </cell>
        </row>
        <row r="16">
          <cell r="D16">
            <v>37165</v>
          </cell>
          <cell r="E16">
            <v>5.9950000000000001</v>
          </cell>
          <cell r="F16">
            <v>-0.5</v>
          </cell>
          <cell r="G16">
            <v>-0.01</v>
          </cell>
          <cell r="H16">
            <v>-0.69</v>
          </cell>
          <cell r="I16">
            <v>-0.25</v>
          </cell>
          <cell r="J16">
            <v>0.9</v>
          </cell>
          <cell r="K16">
            <v>0.5</v>
          </cell>
          <cell r="L16">
            <v>0.95</v>
          </cell>
          <cell r="M16">
            <v>2.5000000000000001E-3</v>
          </cell>
          <cell r="N16">
            <v>5.5687251969963998E-2</v>
          </cell>
          <cell r="O16">
            <v>-9.5000000000000001E-2</v>
          </cell>
          <cell r="P16">
            <v>-9.5000000000000001E-2</v>
          </cell>
          <cell r="R16">
            <v>-5.0000000000000001E-3</v>
          </cell>
          <cell r="S16">
            <v>140</v>
          </cell>
        </row>
        <row r="17">
          <cell r="D17">
            <v>37196</v>
          </cell>
          <cell r="E17">
            <v>6.11</v>
          </cell>
          <cell r="F17">
            <v>-0.27</v>
          </cell>
          <cell r="G17">
            <v>-0.03</v>
          </cell>
          <cell r="H17">
            <v>-0.38</v>
          </cell>
          <cell r="I17">
            <v>-0.17499999999999999</v>
          </cell>
          <cell r="J17">
            <v>1.01</v>
          </cell>
          <cell r="K17">
            <v>0.91</v>
          </cell>
          <cell r="L17">
            <v>1.34</v>
          </cell>
          <cell r="M17">
            <v>5.0000000000000001E-3</v>
          </cell>
          <cell r="N17">
            <v>5.5410678269131999E-2</v>
          </cell>
          <cell r="O17">
            <v>0.81299999999999994</v>
          </cell>
          <cell r="P17">
            <v>-0.12</v>
          </cell>
          <cell r="R17">
            <v>-1.4999999999999999E-2</v>
          </cell>
          <cell r="S17">
            <v>110</v>
          </cell>
        </row>
        <row r="18">
          <cell r="D18">
            <v>37226</v>
          </cell>
          <cell r="E18">
            <v>6.2679999999999998</v>
          </cell>
          <cell r="F18">
            <v>-0.27</v>
          </cell>
          <cell r="G18">
            <v>-0.03</v>
          </cell>
          <cell r="H18">
            <v>-0.38</v>
          </cell>
          <cell r="I18">
            <v>-0.17499999999999999</v>
          </cell>
          <cell r="J18">
            <v>1.01</v>
          </cell>
          <cell r="K18">
            <v>0.91</v>
          </cell>
          <cell r="L18">
            <v>1.34</v>
          </cell>
          <cell r="M18">
            <v>5.0000000000000001E-3</v>
          </cell>
          <cell r="N18">
            <v>5.514302632484E-2</v>
          </cell>
          <cell r="O18">
            <v>0.91800000000000004</v>
          </cell>
          <cell r="P18">
            <v>-0.1225</v>
          </cell>
          <cell r="R18">
            <v>-1.4999999999999999E-2</v>
          </cell>
          <cell r="S18">
            <v>95</v>
          </cell>
        </row>
        <row r="19">
          <cell r="D19">
            <v>37257</v>
          </cell>
          <cell r="E19">
            <v>6.28</v>
          </cell>
          <cell r="F19">
            <v>-0.27</v>
          </cell>
          <cell r="G19">
            <v>-0.03</v>
          </cell>
          <cell r="H19">
            <v>-0.38</v>
          </cell>
          <cell r="I19">
            <v>-0.17499999999999999</v>
          </cell>
          <cell r="J19">
            <v>1.0024999999999999</v>
          </cell>
          <cell r="K19">
            <v>0.90249999999999997</v>
          </cell>
          <cell r="L19">
            <v>1.3325</v>
          </cell>
          <cell r="M19">
            <v>5.0000000000000001E-3</v>
          </cell>
          <cell r="N19">
            <v>5.4973143963192E-2</v>
          </cell>
          <cell r="O19">
            <v>0.93799999999999994</v>
          </cell>
          <cell r="P19">
            <v>-0.125</v>
          </cell>
          <cell r="R19">
            <v>-1.4999999999999999E-2</v>
          </cell>
          <cell r="S19">
            <v>95</v>
          </cell>
        </row>
        <row r="20">
          <cell r="D20">
            <v>37288</v>
          </cell>
          <cell r="E20">
            <v>6.04</v>
          </cell>
          <cell r="F20">
            <v>-0.27</v>
          </cell>
          <cell r="G20">
            <v>-0.03</v>
          </cell>
          <cell r="H20">
            <v>-0.38</v>
          </cell>
          <cell r="I20">
            <v>-0.17499999999999999</v>
          </cell>
          <cell r="J20">
            <v>1.0024999999999999</v>
          </cell>
          <cell r="K20">
            <v>0.90249999999999997</v>
          </cell>
          <cell r="L20">
            <v>1.3325</v>
          </cell>
          <cell r="M20">
            <v>5.0000000000000001E-3</v>
          </cell>
          <cell r="N20">
            <v>5.4950988009289999E-2</v>
          </cell>
          <cell r="O20">
            <v>0.83299999999999996</v>
          </cell>
          <cell r="P20">
            <v>-0.11749999999999999</v>
          </cell>
          <cell r="R20">
            <v>-1.4999999999999999E-2</v>
          </cell>
          <cell r="S20">
            <v>85</v>
          </cell>
        </row>
        <row r="21">
          <cell r="D21">
            <v>37316</v>
          </cell>
          <cell r="E21">
            <v>5.7249999999999996</v>
          </cell>
          <cell r="F21">
            <v>-0.27</v>
          </cell>
          <cell r="G21">
            <v>-0.03</v>
          </cell>
          <cell r="H21">
            <v>-0.38</v>
          </cell>
          <cell r="I21">
            <v>-0.17499999999999999</v>
          </cell>
          <cell r="J21">
            <v>1.0024999999999999</v>
          </cell>
          <cell r="K21">
            <v>0.90249999999999997</v>
          </cell>
          <cell r="L21">
            <v>1.3325</v>
          </cell>
          <cell r="M21">
            <v>5.0000000000000001E-3</v>
          </cell>
          <cell r="N21">
            <v>5.4930976180098998E-2</v>
          </cell>
          <cell r="O21">
            <v>0.623</v>
          </cell>
          <cell r="P21">
            <v>-0.115</v>
          </cell>
          <cell r="R21">
            <v>-1.4999999999999999E-2</v>
          </cell>
          <cell r="S21">
            <v>75</v>
          </cell>
        </row>
        <row r="22">
          <cell r="D22">
            <v>37347</v>
          </cell>
          <cell r="E22">
            <v>4.93</v>
          </cell>
          <cell r="F22">
            <v>-0.22500000000000001</v>
          </cell>
          <cell r="G22">
            <v>-0.02</v>
          </cell>
          <cell r="H22">
            <v>-0.64</v>
          </cell>
          <cell r="I22">
            <v>-0.41499999999999998</v>
          </cell>
          <cell r="J22">
            <v>1.155</v>
          </cell>
          <cell r="K22">
            <v>0.755</v>
          </cell>
          <cell r="L22">
            <v>1.2549999999999999</v>
          </cell>
          <cell r="M22">
            <v>3.5000000000000001E-3</v>
          </cell>
          <cell r="N22">
            <v>5.4919154473815998E-2</v>
          </cell>
          <cell r="O22">
            <v>-0.1</v>
          </cell>
          <cell r="P22">
            <v>-0.12</v>
          </cell>
          <cell r="R22">
            <v>0</v>
          </cell>
          <cell r="S22">
            <v>75</v>
          </cell>
        </row>
        <row r="23">
          <cell r="D23">
            <v>37377</v>
          </cell>
          <cell r="E23">
            <v>4.7750000000000004</v>
          </cell>
          <cell r="F23">
            <v>-0.22500000000000001</v>
          </cell>
          <cell r="G23">
            <v>-0.02</v>
          </cell>
          <cell r="H23">
            <v>-0.64</v>
          </cell>
          <cell r="I23">
            <v>-0.41499999999999998</v>
          </cell>
          <cell r="J23">
            <v>1.155</v>
          </cell>
          <cell r="K23">
            <v>0.755</v>
          </cell>
          <cell r="L23">
            <v>1.2549999999999999</v>
          </cell>
          <cell r="M23">
            <v>3.5000000000000001E-3</v>
          </cell>
          <cell r="N23">
            <v>5.4919556121145997E-2</v>
          </cell>
          <cell r="O23">
            <v>-0.1</v>
          </cell>
          <cell r="P23">
            <v>-0.12</v>
          </cell>
          <cell r="R23">
            <v>0</v>
          </cell>
          <cell r="S23">
            <v>80</v>
          </cell>
        </row>
        <row r="24">
          <cell r="D24">
            <v>37408</v>
          </cell>
          <cell r="E24">
            <v>4.7699999999999996</v>
          </cell>
          <cell r="F24">
            <v>-0.22500000000000001</v>
          </cell>
          <cell r="G24">
            <v>-0.02</v>
          </cell>
          <cell r="H24">
            <v>-0.64</v>
          </cell>
          <cell r="I24">
            <v>-0.41499999999999998</v>
          </cell>
          <cell r="J24">
            <v>1.155</v>
          </cell>
          <cell r="K24">
            <v>0.755</v>
          </cell>
          <cell r="L24">
            <v>1.2549999999999999</v>
          </cell>
          <cell r="M24">
            <v>3.5000000000000001E-3</v>
          </cell>
          <cell r="N24">
            <v>5.4919971156718997E-2</v>
          </cell>
          <cell r="O24">
            <v>-0.1</v>
          </cell>
          <cell r="P24">
            <v>-0.12</v>
          </cell>
          <cell r="R24">
            <v>0</v>
          </cell>
          <cell r="S24">
            <v>105</v>
          </cell>
        </row>
        <row r="25">
          <cell r="D25">
            <v>37438</v>
          </cell>
          <cell r="E25">
            <v>4.7750000000000004</v>
          </cell>
          <cell r="F25">
            <v>-0.22500000000000001</v>
          </cell>
          <cell r="G25">
            <v>-0.02</v>
          </cell>
          <cell r="H25">
            <v>-0.64</v>
          </cell>
          <cell r="I25">
            <v>-0.41499999999999998</v>
          </cell>
          <cell r="J25">
            <v>1.84</v>
          </cell>
          <cell r="K25">
            <v>1.44</v>
          </cell>
          <cell r="L25">
            <v>1.94</v>
          </cell>
          <cell r="M25">
            <v>3.5000000000000001E-3</v>
          </cell>
          <cell r="N25">
            <v>5.4946678232145003E-2</v>
          </cell>
          <cell r="O25">
            <v>-0.1</v>
          </cell>
          <cell r="P25">
            <v>-0.12</v>
          </cell>
          <cell r="R25">
            <v>0</v>
          </cell>
          <cell r="S25">
            <v>155</v>
          </cell>
        </row>
        <row r="26">
          <cell r="D26">
            <v>37469</v>
          </cell>
          <cell r="E26">
            <v>4.7750000000000004</v>
          </cell>
          <cell r="F26">
            <v>-0.22500000000000001</v>
          </cell>
          <cell r="G26">
            <v>-0.02</v>
          </cell>
          <cell r="H26">
            <v>-0.64</v>
          </cell>
          <cell r="I26">
            <v>-0.41499999999999998</v>
          </cell>
          <cell r="J26">
            <v>1.84</v>
          </cell>
          <cell r="K26">
            <v>1.44</v>
          </cell>
          <cell r="L26">
            <v>1.94</v>
          </cell>
          <cell r="M26">
            <v>3.5000000000000001E-3</v>
          </cell>
          <cell r="N26">
            <v>5.5017459921812999E-2</v>
          </cell>
          <cell r="O26">
            <v>-0.1</v>
          </cell>
          <cell r="P26">
            <v>-0.12</v>
          </cell>
          <cell r="R26">
            <v>0</v>
          </cell>
          <cell r="S26">
            <v>170</v>
          </cell>
        </row>
        <row r="27">
          <cell r="D27">
            <v>37500</v>
          </cell>
          <cell r="E27">
            <v>4.7750000000000004</v>
          </cell>
          <cell r="F27">
            <v>-0.22500000000000001</v>
          </cell>
          <cell r="G27">
            <v>-0.02</v>
          </cell>
          <cell r="H27">
            <v>-0.64</v>
          </cell>
          <cell r="I27">
            <v>-0.41499999999999998</v>
          </cell>
          <cell r="J27">
            <v>1.84</v>
          </cell>
          <cell r="K27">
            <v>1.44</v>
          </cell>
          <cell r="L27">
            <v>1.94</v>
          </cell>
          <cell r="M27">
            <v>3.5000000000000001E-3</v>
          </cell>
          <cell r="N27">
            <v>5.5088241613149999E-2</v>
          </cell>
          <cell r="O27">
            <v>-0.1</v>
          </cell>
          <cell r="P27">
            <v>-0.12</v>
          </cell>
          <cell r="R27">
            <v>0</v>
          </cell>
          <cell r="S27">
            <v>140</v>
          </cell>
        </row>
        <row r="28">
          <cell r="D28">
            <v>37530</v>
          </cell>
          <cell r="E28">
            <v>4.8049999999999997</v>
          </cell>
          <cell r="F28">
            <v>-0.22500000000000001</v>
          </cell>
          <cell r="G28">
            <v>-0.02</v>
          </cell>
          <cell r="H28">
            <v>-0.64</v>
          </cell>
          <cell r="I28">
            <v>-0.41499999999999998</v>
          </cell>
          <cell r="J28">
            <v>1.24</v>
          </cell>
          <cell r="K28">
            <v>0.84</v>
          </cell>
          <cell r="L28">
            <v>1.34</v>
          </cell>
          <cell r="M28">
            <v>3.5000000000000001E-3</v>
          </cell>
          <cell r="N28">
            <v>5.5168173935335997E-2</v>
          </cell>
          <cell r="O28">
            <v>-0.1</v>
          </cell>
          <cell r="P28">
            <v>-0.12</v>
          </cell>
          <cell r="R28">
            <v>0</v>
          </cell>
          <cell r="S28">
            <v>100</v>
          </cell>
        </row>
        <row r="29">
          <cell r="D29">
            <v>37561</v>
          </cell>
          <cell r="E29">
            <v>4.91</v>
          </cell>
          <cell r="F29">
            <v>-0.19</v>
          </cell>
          <cell r="G29">
            <v>0</v>
          </cell>
          <cell r="H29">
            <v>-0.25</v>
          </cell>
          <cell r="I29">
            <v>-0.25</v>
          </cell>
          <cell r="J29">
            <v>1.2</v>
          </cell>
          <cell r="K29">
            <v>1.2</v>
          </cell>
          <cell r="L29">
            <v>1.355</v>
          </cell>
          <cell r="M29">
            <v>6.0000000000000001E-3</v>
          </cell>
          <cell r="N29">
            <v>5.5267145857308998E-2</v>
          </cell>
          <cell r="O29">
            <v>0.254</v>
          </cell>
          <cell r="P29">
            <v>-0.125</v>
          </cell>
          <cell r="R29">
            <v>0</v>
          </cell>
          <cell r="S29">
            <v>70</v>
          </cell>
        </row>
        <row r="30">
          <cell r="D30">
            <v>37591</v>
          </cell>
          <cell r="E30">
            <v>5.01</v>
          </cell>
          <cell r="F30">
            <v>-0.19</v>
          </cell>
          <cell r="G30">
            <v>0</v>
          </cell>
          <cell r="H30">
            <v>-0.25</v>
          </cell>
          <cell r="I30">
            <v>-0.25</v>
          </cell>
          <cell r="J30">
            <v>1.2</v>
          </cell>
          <cell r="K30">
            <v>1.2</v>
          </cell>
          <cell r="L30">
            <v>1.355</v>
          </cell>
          <cell r="M30">
            <v>6.0000000000000001E-3</v>
          </cell>
          <cell r="N30">
            <v>5.5362925139744001E-2</v>
          </cell>
          <cell r="O30">
            <v>0.314</v>
          </cell>
          <cell r="P30">
            <v>-0.1275</v>
          </cell>
          <cell r="R30">
            <v>0</v>
          </cell>
          <cell r="S30">
            <v>55</v>
          </cell>
        </row>
        <row r="31">
          <cell r="D31">
            <v>37622</v>
          </cell>
          <cell r="E31">
            <v>5.0490000000000004</v>
          </cell>
          <cell r="F31">
            <v>-0.19</v>
          </cell>
          <cell r="G31">
            <v>0</v>
          </cell>
          <cell r="H31">
            <v>-0.25</v>
          </cell>
          <cell r="I31">
            <v>-0.25</v>
          </cell>
          <cell r="J31">
            <v>1.2</v>
          </cell>
          <cell r="K31">
            <v>1.2</v>
          </cell>
          <cell r="L31">
            <v>1.355</v>
          </cell>
          <cell r="M31">
            <v>5.0000000000000001E-3</v>
          </cell>
          <cell r="N31">
            <v>5.5477470227910997E-2</v>
          </cell>
          <cell r="O31">
            <v>0.39400000000000002</v>
          </cell>
          <cell r="P31">
            <v>-0.13</v>
          </cell>
          <cell r="R31">
            <v>0</v>
          </cell>
          <cell r="S31">
            <v>68.906400000000005</v>
          </cell>
        </row>
        <row r="32">
          <cell r="D32">
            <v>37653</v>
          </cell>
          <cell r="E32">
            <v>4.8739999999999997</v>
          </cell>
          <cell r="F32">
            <v>-0.19</v>
          </cell>
          <cell r="G32">
            <v>0</v>
          </cell>
          <cell r="H32">
            <v>-0.25</v>
          </cell>
          <cell r="I32">
            <v>-0.25</v>
          </cell>
          <cell r="J32">
            <v>1.2</v>
          </cell>
          <cell r="K32">
            <v>1.2</v>
          </cell>
          <cell r="L32">
            <v>1.355</v>
          </cell>
          <cell r="M32">
            <v>5.0000000000000001E-3</v>
          </cell>
          <cell r="N32">
            <v>5.5610925586720997E-2</v>
          </cell>
          <cell r="O32">
            <v>0.254</v>
          </cell>
          <cell r="P32">
            <v>-0.1225</v>
          </cell>
          <cell r="R32">
            <v>0</v>
          </cell>
          <cell r="S32">
            <v>58.906399999999998</v>
          </cell>
        </row>
        <row r="33">
          <cell r="D33">
            <v>37681</v>
          </cell>
          <cell r="E33">
            <v>4.6239999999999997</v>
          </cell>
          <cell r="F33">
            <v>-0.19</v>
          </cell>
          <cell r="G33">
            <v>0</v>
          </cell>
          <cell r="H33">
            <v>-0.25</v>
          </cell>
          <cell r="I33">
            <v>-0.25</v>
          </cell>
          <cell r="J33">
            <v>1.2</v>
          </cell>
          <cell r="K33">
            <v>1.2</v>
          </cell>
          <cell r="L33">
            <v>1.355</v>
          </cell>
          <cell r="M33">
            <v>5.0000000000000001E-3</v>
          </cell>
          <cell r="N33">
            <v>5.5731465915904999E-2</v>
          </cell>
          <cell r="O33">
            <v>3.4000000000000002E-2</v>
          </cell>
          <cell r="P33">
            <v>-0.12</v>
          </cell>
          <cell r="R33">
            <v>0</v>
          </cell>
          <cell r="S33">
            <v>48.906399999999998</v>
          </cell>
        </row>
        <row r="34">
          <cell r="D34">
            <v>37712</v>
          </cell>
          <cell r="E34">
            <v>4.3209999999999997</v>
          </cell>
          <cell r="F34">
            <v>-0.215</v>
          </cell>
          <cell r="G34">
            <v>0</v>
          </cell>
          <cell r="H34">
            <v>-0.34499999999999997</v>
          </cell>
          <cell r="I34">
            <v>-0.38</v>
          </cell>
          <cell r="J34">
            <v>1.25</v>
          </cell>
          <cell r="K34">
            <v>0.12</v>
          </cell>
          <cell r="L34">
            <v>1.405</v>
          </cell>
          <cell r="M34">
            <v>5.0000000000000001E-3</v>
          </cell>
          <cell r="N34">
            <v>5.5854544066521003E-2</v>
          </cell>
          <cell r="O34">
            <v>-0.125</v>
          </cell>
          <cell r="P34">
            <v>-0.13</v>
          </cell>
          <cell r="R34">
            <v>0</v>
          </cell>
          <cell r="S34">
            <v>48.756100000000004</v>
          </cell>
        </row>
        <row r="35">
          <cell r="D35">
            <v>37742</v>
          </cell>
          <cell r="E35">
            <v>4.2460000000000004</v>
          </cell>
          <cell r="F35">
            <v>-0.215</v>
          </cell>
          <cell r="G35">
            <v>0</v>
          </cell>
          <cell r="H35">
            <v>-0.34499999999999997</v>
          </cell>
          <cell r="I35">
            <v>-0.38</v>
          </cell>
          <cell r="J35">
            <v>1.25</v>
          </cell>
          <cell r="K35">
            <v>0.12</v>
          </cell>
          <cell r="L35">
            <v>1.405</v>
          </cell>
          <cell r="M35">
            <v>5.0000000000000001E-3</v>
          </cell>
          <cell r="N35">
            <v>5.5959434978357002E-2</v>
          </cell>
          <cell r="O35">
            <v>-0.125</v>
          </cell>
          <cell r="P35">
            <v>-0.13</v>
          </cell>
          <cell r="R35">
            <v>0</v>
          </cell>
          <cell r="S35">
            <v>53.756100000000004</v>
          </cell>
        </row>
        <row r="36">
          <cell r="D36">
            <v>37773</v>
          </cell>
          <cell r="E36">
            <v>4.25</v>
          </cell>
          <cell r="F36">
            <v>-0.215</v>
          </cell>
          <cell r="G36">
            <v>0</v>
          </cell>
          <cell r="H36">
            <v>-0.34499999999999997</v>
          </cell>
          <cell r="I36">
            <v>-0.38</v>
          </cell>
          <cell r="J36">
            <v>1.25</v>
          </cell>
          <cell r="K36">
            <v>0.12</v>
          </cell>
          <cell r="L36">
            <v>1.405</v>
          </cell>
          <cell r="M36">
            <v>5.0000000000000001E-3</v>
          </cell>
          <cell r="N36">
            <v>5.6067822257768997E-2</v>
          </cell>
          <cell r="O36">
            <v>-0.125</v>
          </cell>
          <cell r="P36">
            <v>-0.13</v>
          </cell>
          <cell r="R36">
            <v>0</v>
          </cell>
          <cell r="S36">
            <v>78.756100000000004</v>
          </cell>
        </row>
        <row r="37">
          <cell r="D37">
            <v>37803</v>
          </cell>
          <cell r="E37">
            <v>4.2649999999999997</v>
          </cell>
          <cell r="F37">
            <v>-0.215</v>
          </cell>
          <cell r="G37">
            <v>0</v>
          </cell>
          <cell r="H37">
            <v>-0.34499999999999997</v>
          </cell>
          <cell r="I37">
            <v>-0.38</v>
          </cell>
          <cell r="J37">
            <v>1.25</v>
          </cell>
          <cell r="K37">
            <v>0.12</v>
          </cell>
          <cell r="L37">
            <v>1.405</v>
          </cell>
          <cell r="M37">
            <v>5.0000000000000001E-3</v>
          </cell>
          <cell r="N37">
            <v>5.6170742401410997E-2</v>
          </cell>
          <cell r="O37">
            <v>-0.125</v>
          </cell>
          <cell r="P37">
            <v>-0.13</v>
          </cell>
          <cell r="R37">
            <v>0</v>
          </cell>
          <cell r="S37">
            <v>114.0123</v>
          </cell>
        </row>
        <row r="38">
          <cell r="D38">
            <v>37834</v>
          </cell>
          <cell r="E38">
            <v>4.2649999999999997</v>
          </cell>
          <cell r="F38">
            <v>-0.215</v>
          </cell>
          <cell r="G38">
            <v>0</v>
          </cell>
          <cell r="H38">
            <v>-0.34499999999999997</v>
          </cell>
          <cell r="I38">
            <v>-0.38</v>
          </cell>
          <cell r="J38">
            <v>1.25</v>
          </cell>
          <cell r="K38">
            <v>0.12</v>
          </cell>
          <cell r="L38">
            <v>1.405</v>
          </cell>
          <cell r="M38">
            <v>5.0000000000000001E-3</v>
          </cell>
          <cell r="N38">
            <v>5.6274263245627003E-2</v>
          </cell>
          <cell r="O38">
            <v>-0.125</v>
          </cell>
          <cell r="P38">
            <v>-0.13</v>
          </cell>
          <cell r="R38">
            <v>0</v>
          </cell>
          <cell r="S38">
            <v>129.01230000000001</v>
          </cell>
        </row>
        <row r="39">
          <cell r="D39">
            <v>37865</v>
          </cell>
          <cell r="E39">
            <v>4.2859999999999996</v>
          </cell>
          <cell r="F39">
            <v>-0.215</v>
          </cell>
          <cell r="G39">
            <v>0</v>
          </cell>
          <cell r="H39">
            <v>-0.34499999999999997</v>
          </cell>
          <cell r="I39">
            <v>-0.38</v>
          </cell>
          <cell r="J39">
            <v>1.25</v>
          </cell>
          <cell r="K39">
            <v>0.12</v>
          </cell>
          <cell r="L39">
            <v>1.405</v>
          </cell>
          <cell r="M39">
            <v>5.0000000000000001E-3</v>
          </cell>
          <cell r="N39">
            <v>5.6377784093410002E-2</v>
          </cell>
          <cell r="O39">
            <v>-0.125</v>
          </cell>
          <cell r="P39">
            <v>-0.13</v>
          </cell>
          <cell r="R39">
            <v>0</v>
          </cell>
          <cell r="S39">
            <v>99.012299999999996</v>
          </cell>
        </row>
        <row r="40">
          <cell r="D40">
            <v>37895</v>
          </cell>
          <cell r="E40">
            <v>4.3109999999999999</v>
          </cell>
          <cell r="F40">
            <v>-0.215</v>
          </cell>
          <cell r="G40">
            <v>0</v>
          </cell>
          <cell r="H40">
            <v>-0.34499999999999997</v>
          </cell>
          <cell r="I40">
            <v>-0.38</v>
          </cell>
          <cell r="J40">
            <v>1.25</v>
          </cell>
          <cell r="K40">
            <v>0.12</v>
          </cell>
          <cell r="L40">
            <v>1.405</v>
          </cell>
          <cell r="M40">
            <v>5.0000000000000001E-3</v>
          </cell>
          <cell r="N40">
            <v>5.6476357315926998E-2</v>
          </cell>
          <cell r="O40">
            <v>-0.125</v>
          </cell>
          <cell r="P40">
            <v>-0.13</v>
          </cell>
          <cell r="R40">
            <v>0</v>
          </cell>
          <cell r="S40">
            <v>76.706599999999995</v>
          </cell>
        </row>
        <row r="41">
          <cell r="D41">
            <v>37926</v>
          </cell>
          <cell r="E41">
            <v>4.4459999999999997</v>
          </cell>
          <cell r="F41">
            <v>-0.2</v>
          </cell>
          <cell r="G41">
            <v>-0.01</v>
          </cell>
          <cell r="H41">
            <v>-0.28999999999999998</v>
          </cell>
          <cell r="I41">
            <v>-0.3</v>
          </cell>
          <cell r="J41">
            <v>0.83</v>
          </cell>
          <cell r="K41">
            <v>0.78</v>
          </cell>
          <cell r="L41">
            <v>0.98499999999999999</v>
          </cell>
          <cell r="M41">
            <v>5.0000000000000001E-3</v>
          </cell>
          <cell r="N41">
            <v>5.6576197798062999E-2</v>
          </cell>
          <cell r="O41">
            <v>6.4000000000000001E-2</v>
          </cell>
          <cell r="P41">
            <v>-0.13500000000000001</v>
          </cell>
          <cell r="R41">
            <v>-0.02</v>
          </cell>
          <cell r="S41">
            <v>46.706600000000002</v>
          </cell>
        </row>
        <row r="42">
          <cell r="D42">
            <v>37956</v>
          </cell>
          <cell r="E42">
            <v>4.5709999999999997</v>
          </cell>
          <cell r="F42">
            <v>-0.2</v>
          </cell>
          <cell r="G42">
            <v>-0.01</v>
          </cell>
          <cell r="H42">
            <v>-0.28999999999999998</v>
          </cell>
          <cell r="I42">
            <v>-0.3</v>
          </cell>
          <cell r="J42">
            <v>0.83</v>
          </cell>
          <cell r="K42">
            <v>0.78</v>
          </cell>
          <cell r="L42">
            <v>0.98499999999999999</v>
          </cell>
          <cell r="M42">
            <v>5.0000000000000001E-3</v>
          </cell>
          <cell r="N42">
            <v>5.6672817622643999E-2</v>
          </cell>
          <cell r="O42">
            <v>0.14399999999999999</v>
          </cell>
          <cell r="P42">
            <v>-0.13750000000000001</v>
          </cell>
          <cell r="R42">
            <v>-0.02</v>
          </cell>
          <cell r="S42">
            <v>31.706600000000002</v>
          </cell>
        </row>
        <row r="43">
          <cell r="D43">
            <v>37987</v>
          </cell>
          <cell r="E43">
            <v>4.6100000000000003</v>
          </cell>
          <cell r="F43">
            <v>-0.2</v>
          </cell>
          <cell r="G43">
            <v>-0.01</v>
          </cell>
          <cell r="H43">
            <v>-0.28999999999999998</v>
          </cell>
          <cell r="I43">
            <v>-0.3</v>
          </cell>
          <cell r="J43">
            <v>0.83</v>
          </cell>
          <cell r="K43">
            <v>0.78</v>
          </cell>
          <cell r="L43">
            <v>0.98499999999999999</v>
          </cell>
          <cell r="M43">
            <v>5.0000000000000001E-3</v>
          </cell>
          <cell r="N43">
            <v>5.6777854584378E-2</v>
          </cell>
          <cell r="O43">
            <v>0.224</v>
          </cell>
          <cell r="P43">
            <v>-0.14000000000000001</v>
          </cell>
          <cell r="R43">
            <v>-0.02</v>
          </cell>
          <cell r="S43">
            <v>56.067500000000003</v>
          </cell>
        </row>
        <row r="44">
          <cell r="D44">
            <v>38018</v>
          </cell>
          <cell r="E44">
            <v>4.5039999999999996</v>
          </cell>
          <cell r="F44">
            <v>-0.2</v>
          </cell>
          <cell r="G44">
            <v>-0.01</v>
          </cell>
          <cell r="H44">
            <v>-0.28999999999999998</v>
          </cell>
          <cell r="I44">
            <v>-0.3</v>
          </cell>
          <cell r="J44">
            <v>0.83</v>
          </cell>
          <cell r="K44">
            <v>0.78</v>
          </cell>
          <cell r="L44">
            <v>0.98499999999999999</v>
          </cell>
          <cell r="M44">
            <v>5.0000000000000001E-3</v>
          </cell>
          <cell r="N44">
            <v>5.6888434454595002E-2</v>
          </cell>
          <cell r="O44">
            <v>8.4000000000000005E-2</v>
          </cell>
          <cell r="P44">
            <v>-0.13250000000000001</v>
          </cell>
          <cell r="R44">
            <v>-0.02</v>
          </cell>
          <cell r="S44">
            <v>46.067500000000003</v>
          </cell>
        </row>
        <row r="45">
          <cell r="D45">
            <v>38047</v>
          </cell>
          <cell r="E45">
            <v>4.3540000000000001</v>
          </cell>
          <cell r="F45">
            <v>-0.2</v>
          </cell>
          <cell r="G45">
            <v>-0.01</v>
          </cell>
          <cell r="H45">
            <v>-0.28999999999999998</v>
          </cell>
          <cell r="I45">
            <v>-0.3</v>
          </cell>
          <cell r="J45">
            <v>0.83</v>
          </cell>
          <cell r="K45">
            <v>0.78</v>
          </cell>
          <cell r="L45">
            <v>0.98499999999999999</v>
          </cell>
          <cell r="M45">
            <v>5.0000000000000001E-3</v>
          </cell>
          <cell r="N45">
            <v>5.6991880143321003E-2</v>
          </cell>
          <cell r="O45">
            <v>-0.11600000000000001</v>
          </cell>
          <cell r="P45">
            <v>-0.13</v>
          </cell>
          <cell r="R45">
            <v>-0.02</v>
          </cell>
          <cell r="S45">
            <v>36.067500000000003</v>
          </cell>
        </row>
        <row r="46">
          <cell r="D46">
            <v>38078</v>
          </cell>
          <cell r="E46">
            <v>4.1710000000000003</v>
          </cell>
          <cell r="F46">
            <v>-0.24</v>
          </cell>
          <cell r="G46">
            <v>0</v>
          </cell>
          <cell r="H46">
            <v>-0.35</v>
          </cell>
          <cell r="I46">
            <v>-0.4</v>
          </cell>
          <cell r="J46">
            <v>0.87</v>
          </cell>
          <cell r="K46">
            <v>0.12</v>
          </cell>
          <cell r="L46">
            <v>0.77</v>
          </cell>
          <cell r="M46">
            <v>5.0000000000000001E-3</v>
          </cell>
          <cell r="N46">
            <v>5.7091513915017003E-2</v>
          </cell>
          <cell r="O46">
            <v>-0.25</v>
          </cell>
          <cell r="P46">
            <v>-0.14000000000000001</v>
          </cell>
          <cell r="R46">
            <v>0</v>
          </cell>
          <cell r="S46">
            <v>35.576700000000002</v>
          </cell>
        </row>
        <row r="47">
          <cell r="D47">
            <v>38108</v>
          </cell>
          <cell r="E47">
            <v>4.1459999999999999</v>
          </cell>
          <cell r="F47">
            <v>-0.24</v>
          </cell>
          <cell r="G47">
            <v>0</v>
          </cell>
          <cell r="H47">
            <v>-0.35</v>
          </cell>
          <cell r="I47">
            <v>-0.4</v>
          </cell>
          <cell r="J47">
            <v>0.87</v>
          </cell>
          <cell r="K47">
            <v>0.12</v>
          </cell>
          <cell r="L47">
            <v>0.77</v>
          </cell>
          <cell r="M47">
            <v>5.0000000000000001E-3</v>
          </cell>
          <cell r="N47">
            <v>5.7176634490299999E-2</v>
          </cell>
          <cell r="O47">
            <v>-0.25</v>
          </cell>
          <cell r="P47">
            <v>-0.14000000000000001</v>
          </cell>
          <cell r="R47">
            <v>0</v>
          </cell>
          <cell r="S47">
            <v>40.576700000000002</v>
          </cell>
        </row>
        <row r="48">
          <cell r="D48">
            <v>38139</v>
          </cell>
          <cell r="E48">
            <v>4.1749999999999998</v>
          </cell>
          <cell r="F48">
            <v>-0.24</v>
          </cell>
          <cell r="G48">
            <v>0</v>
          </cell>
          <cell r="H48">
            <v>-0.35</v>
          </cell>
          <cell r="I48">
            <v>-0.4</v>
          </cell>
          <cell r="J48">
            <v>0.87</v>
          </cell>
          <cell r="K48">
            <v>0.12</v>
          </cell>
          <cell r="L48">
            <v>0.77</v>
          </cell>
          <cell r="M48">
            <v>5.0000000000000001E-3</v>
          </cell>
          <cell r="N48">
            <v>5.7264592420623997E-2</v>
          </cell>
          <cell r="O48">
            <v>-0.25</v>
          </cell>
          <cell r="P48">
            <v>-0.14000000000000001</v>
          </cell>
          <cell r="R48">
            <v>0</v>
          </cell>
          <cell r="S48">
            <v>65.576700000000002</v>
          </cell>
        </row>
        <row r="49">
          <cell r="D49">
            <v>38169</v>
          </cell>
          <cell r="E49">
            <v>4.2050000000000001</v>
          </cell>
          <cell r="F49">
            <v>-0.24</v>
          </cell>
          <cell r="G49">
            <v>0</v>
          </cell>
          <cell r="H49">
            <v>-0.35</v>
          </cell>
          <cell r="I49">
            <v>-0.4</v>
          </cell>
          <cell r="J49">
            <v>0.87</v>
          </cell>
          <cell r="K49">
            <v>0.12</v>
          </cell>
          <cell r="L49">
            <v>0.77</v>
          </cell>
          <cell r="M49">
            <v>5.0000000000000001E-3</v>
          </cell>
          <cell r="N49">
            <v>5.7348459336146997E-2</v>
          </cell>
          <cell r="O49">
            <v>-0.25</v>
          </cell>
          <cell r="P49">
            <v>-0.14000000000000001</v>
          </cell>
          <cell r="R49">
            <v>0</v>
          </cell>
          <cell r="S49">
            <v>82.259799999999998</v>
          </cell>
        </row>
        <row r="50">
          <cell r="D50">
            <v>38200</v>
          </cell>
          <cell r="E50">
            <v>4.2249999999999996</v>
          </cell>
          <cell r="F50">
            <v>-0.24</v>
          </cell>
          <cell r="G50">
            <v>0</v>
          </cell>
          <cell r="H50">
            <v>-0.35</v>
          </cell>
          <cell r="I50">
            <v>-0.4</v>
          </cell>
          <cell r="J50">
            <v>0.87</v>
          </cell>
          <cell r="K50">
            <v>0.12</v>
          </cell>
          <cell r="L50">
            <v>0.77</v>
          </cell>
          <cell r="M50">
            <v>5.0000000000000001E-3</v>
          </cell>
          <cell r="N50">
            <v>5.7433744160472998E-2</v>
          </cell>
          <cell r="O50">
            <v>-0.25</v>
          </cell>
          <cell r="P50">
            <v>-0.14000000000000001</v>
          </cell>
          <cell r="R50">
            <v>0</v>
          </cell>
          <cell r="S50">
            <v>97.259799999999998</v>
          </cell>
        </row>
        <row r="51">
          <cell r="D51">
            <v>38231</v>
          </cell>
          <cell r="E51">
            <v>4.2460000000000004</v>
          </cell>
          <cell r="F51">
            <v>-0.24</v>
          </cell>
          <cell r="G51">
            <v>0</v>
          </cell>
          <cell r="H51">
            <v>-0.35</v>
          </cell>
          <cell r="I51">
            <v>-0.4</v>
          </cell>
          <cell r="J51">
            <v>0.87</v>
          </cell>
          <cell r="K51">
            <v>0.12</v>
          </cell>
          <cell r="L51">
            <v>0.77</v>
          </cell>
          <cell r="M51">
            <v>5.0000000000000001E-3</v>
          </cell>
          <cell r="N51">
            <v>5.7519028987219001E-2</v>
          </cell>
          <cell r="O51">
            <v>-0.25</v>
          </cell>
          <cell r="P51">
            <v>-0.14000000000000001</v>
          </cell>
          <cell r="R51">
            <v>0</v>
          </cell>
          <cell r="S51">
            <v>67.259799999999998</v>
          </cell>
        </row>
        <row r="52">
          <cell r="D52">
            <v>38261</v>
          </cell>
          <cell r="E52">
            <v>4.2759999999999998</v>
          </cell>
          <cell r="F52">
            <v>-0.24</v>
          </cell>
          <cell r="G52">
            <v>0</v>
          </cell>
          <cell r="H52">
            <v>-0.35</v>
          </cell>
          <cell r="I52">
            <v>-0.4</v>
          </cell>
          <cell r="J52">
            <v>0.87</v>
          </cell>
          <cell r="K52">
            <v>0.12</v>
          </cell>
          <cell r="L52">
            <v>0.77</v>
          </cell>
          <cell r="M52">
            <v>5.0000000000000001E-3</v>
          </cell>
          <cell r="N52">
            <v>5.7600679355047001E-2</v>
          </cell>
          <cell r="O52">
            <v>-0.25</v>
          </cell>
          <cell r="P52">
            <v>-0.14000000000000001</v>
          </cell>
          <cell r="R52">
            <v>0</v>
          </cell>
          <cell r="S52">
            <v>66.903000000000006</v>
          </cell>
        </row>
        <row r="53">
          <cell r="D53">
            <v>38292</v>
          </cell>
          <cell r="E53">
            <v>4.4160000000000004</v>
          </cell>
          <cell r="F53">
            <v>-0.19</v>
          </cell>
          <cell r="G53">
            <v>0.01</v>
          </cell>
          <cell r="H53">
            <v>-0.28999999999999998</v>
          </cell>
          <cell r="I53">
            <v>-0.35</v>
          </cell>
          <cell r="J53">
            <v>0.74</v>
          </cell>
          <cell r="K53">
            <v>0.69</v>
          </cell>
          <cell r="L53">
            <v>0.64</v>
          </cell>
          <cell r="M53">
            <v>5.0000000000000001E-3</v>
          </cell>
          <cell r="N53">
            <v>5.7684201359563002E-2</v>
          </cell>
          <cell r="O53">
            <v>0</v>
          </cell>
          <cell r="P53">
            <v>-0.15</v>
          </cell>
          <cell r="R53">
            <v>0.01</v>
          </cell>
          <cell r="S53">
            <v>36.902999999999999</v>
          </cell>
        </row>
        <row r="54">
          <cell r="D54">
            <v>38322</v>
          </cell>
          <cell r="E54">
            <v>4.5410000000000004</v>
          </cell>
          <cell r="F54">
            <v>-0.19</v>
          </cell>
          <cell r="G54">
            <v>0.01</v>
          </cell>
          <cell r="H54">
            <v>-0.28999999999999998</v>
          </cell>
          <cell r="I54">
            <v>-0.35</v>
          </cell>
          <cell r="J54">
            <v>0.74</v>
          </cell>
          <cell r="K54">
            <v>0.69</v>
          </cell>
          <cell r="L54">
            <v>0.64</v>
          </cell>
          <cell r="M54">
            <v>5.0000000000000001E-3</v>
          </cell>
          <cell r="N54">
            <v>5.7765029108078E-2</v>
          </cell>
          <cell r="O54">
            <v>0.06</v>
          </cell>
          <cell r="P54">
            <v>-0.1525</v>
          </cell>
          <cell r="R54">
            <v>0.01</v>
          </cell>
          <cell r="S54">
            <v>21.902999999999999</v>
          </cell>
        </row>
        <row r="55">
          <cell r="D55">
            <v>38353</v>
          </cell>
          <cell r="E55">
            <v>4.6150000000000002</v>
          </cell>
          <cell r="F55">
            <v>-0.19</v>
          </cell>
          <cell r="G55">
            <v>0.01</v>
          </cell>
          <cell r="H55">
            <v>-0.28999999999999998</v>
          </cell>
          <cell r="I55">
            <v>-0.35</v>
          </cell>
          <cell r="J55">
            <v>0.74</v>
          </cell>
          <cell r="K55">
            <v>0.69</v>
          </cell>
          <cell r="L55">
            <v>0.64</v>
          </cell>
          <cell r="M55">
            <v>5.0000000000000001E-3</v>
          </cell>
          <cell r="N55">
            <v>5.7853850173624002E-2</v>
          </cell>
          <cell r="O55">
            <v>0.13</v>
          </cell>
          <cell r="P55">
            <v>-0.155</v>
          </cell>
          <cell r="R55">
            <v>0.01</v>
          </cell>
          <cell r="S55">
            <v>52.410400000000003</v>
          </cell>
        </row>
        <row r="56">
          <cell r="D56">
            <v>38384</v>
          </cell>
          <cell r="E56">
            <v>4.5090000000000003</v>
          </cell>
          <cell r="F56">
            <v>-0.19</v>
          </cell>
          <cell r="G56">
            <v>0.01</v>
          </cell>
          <cell r="H56">
            <v>-0.28999999999999998</v>
          </cell>
          <cell r="I56">
            <v>-0.35</v>
          </cell>
          <cell r="J56">
            <v>0.74</v>
          </cell>
          <cell r="K56">
            <v>0.69</v>
          </cell>
          <cell r="L56">
            <v>0.64</v>
          </cell>
          <cell r="M56">
            <v>5.0000000000000001E-3</v>
          </cell>
          <cell r="N56">
            <v>5.7947035170782001E-2</v>
          </cell>
          <cell r="O56">
            <v>0</v>
          </cell>
          <cell r="P56">
            <v>-0.14749999999999999</v>
          </cell>
          <cell r="R56">
            <v>0.01</v>
          </cell>
          <cell r="S56">
            <v>42.410400000000003</v>
          </cell>
        </row>
        <row r="57">
          <cell r="D57">
            <v>38412</v>
          </cell>
          <cell r="E57">
            <v>4.359</v>
          </cell>
          <cell r="F57">
            <v>-0.19</v>
          </cell>
          <cell r="G57">
            <v>0.01</v>
          </cell>
          <cell r="H57">
            <v>-0.28999999999999998</v>
          </cell>
          <cell r="I57">
            <v>-0.35</v>
          </cell>
          <cell r="J57">
            <v>0.74</v>
          </cell>
          <cell r="K57">
            <v>0.69</v>
          </cell>
          <cell r="L57">
            <v>0.64</v>
          </cell>
          <cell r="M57">
            <v>5.0000000000000001E-3</v>
          </cell>
          <cell r="N57">
            <v>5.8031202267472E-2</v>
          </cell>
          <cell r="O57">
            <v>-0.18</v>
          </cell>
          <cell r="P57">
            <v>-0.14499999999999999</v>
          </cell>
          <cell r="R57">
            <v>0.01</v>
          </cell>
          <cell r="S57">
            <v>32.410400000000003</v>
          </cell>
        </row>
        <row r="58">
          <cell r="D58">
            <v>38443</v>
          </cell>
          <cell r="E58">
            <v>4.1760000000000002</v>
          </cell>
          <cell r="F58">
            <v>-0.23499999999999999</v>
          </cell>
          <cell r="G58">
            <v>0.01</v>
          </cell>
          <cell r="H58">
            <v>-0.35499999999999998</v>
          </cell>
          <cell r="I58">
            <v>-0.44</v>
          </cell>
          <cell r="J58">
            <v>0.76</v>
          </cell>
          <cell r="K58">
            <v>0.12</v>
          </cell>
          <cell r="L58">
            <v>0.66</v>
          </cell>
          <cell r="M58">
            <v>5.0000000000000001E-3</v>
          </cell>
          <cell r="N58">
            <v>5.8115123138174997E-2</v>
          </cell>
          <cell r="O58">
            <v>-0.28999999999999998</v>
          </cell>
          <cell r="P58">
            <v>-0.15</v>
          </cell>
          <cell r="R58">
            <v>0.01</v>
          </cell>
          <cell r="S58">
            <v>31.7407</v>
          </cell>
        </row>
        <row r="59">
          <cell r="D59">
            <v>38473</v>
          </cell>
          <cell r="E59">
            <v>4.1509999999999998</v>
          </cell>
          <cell r="F59">
            <v>-0.23499999999999999</v>
          </cell>
          <cell r="G59">
            <v>0.01</v>
          </cell>
          <cell r="H59">
            <v>-0.35499999999999998</v>
          </cell>
          <cell r="I59">
            <v>-0.44</v>
          </cell>
          <cell r="J59">
            <v>0.76</v>
          </cell>
          <cell r="K59">
            <v>0.12</v>
          </cell>
          <cell r="L59">
            <v>0.66</v>
          </cell>
          <cell r="M59">
            <v>5.0000000000000001E-3</v>
          </cell>
          <cell r="N59">
            <v>5.8188953706904002E-2</v>
          </cell>
          <cell r="O59">
            <v>-0.28999999999999998</v>
          </cell>
          <cell r="P59">
            <v>-0.15</v>
          </cell>
          <cell r="R59">
            <v>0.01</v>
          </cell>
          <cell r="S59">
            <v>36.740699999999997</v>
          </cell>
        </row>
        <row r="60">
          <cell r="D60">
            <v>38504</v>
          </cell>
          <cell r="E60">
            <v>4.18</v>
          </cell>
          <cell r="F60">
            <v>-0.23499999999999999</v>
          </cell>
          <cell r="G60">
            <v>0.01</v>
          </cell>
          <cell r="H60">
            <v>-0.35499999999999998</v>
          </cell>
          <cell r="I60">
            <v>-0.44</v>
          </cell>
          <cell r="J60">
            <v>0.76</v>
          </cell>
          <cell r="K60">
            <v>0.12</v>
          </cell>
          <cell r="L60">
            <v>0.66</v>
          </cell>
          <cell r="M60">
            <v>5.0000000000000001E-3</v>
          </cell>
          <cell r="N60">
            <v>5.8265245296495002E-2</v>
          </cell>
          <cell r="O60">
            <v>-0.28999999999999998</v>
          </cell>
          <cell r="P60">
            <v>-0.15</v>
          </cell>
          <cell r="R60">
            <v>0.01</v>
          </cell>
          <cell r="S60">
            <v>61.740699999999997</v>
          </cell>
        </row>
        <row r="61">
          <cell r="D61">
            <v>38534</v>
          </cell>
          <cell r="E61">
            <v>4.21</v>
          </cell>
          <cell r="F61">
            <v>-0.23499999999999999</v>
          </cell>
          <cell r="G61">
            <v>0.01</v>
          </cell>
          <cell r="H61">
            <v>-0.35499999999999998</v>
          </cell>
          <cell r="I61">
            <v>-0.44</v>
          </cell>
          <cell r="J61">
            <v>0.76</v>
          </cell>
          <cell r="K61">
            <v>0.12</v>
          </cell>
          <cell r="L61">
            <v>0.66</v>
          </cell>
          <cell r="M61">
            <v>5.0000000000000001E-3</v>
          </cell>
          <cell r="N61">
            <v>5.8339075868908997E-2</v>
          </cell>
          <cell r="O61">
            <v>-0.28999999999999998</v>
          </cell>
          <cell r="P61">
            <v>-0.15</v>
          </cell>
          <cell r="R61">
            <v>0.01</v>
          </cell>
          <cell r="S61">
            <v>70.306600000000003</v>
          </cell>
        </row>
        <row r="62">
          <cell r="D62">
            <v>38565</v>
          </cell>
          <cell r="E62">
            <v>4.2300000000000004</v>
          </cell>
          <cell r="F62">
            <v>-0.23499999999999999</v>
          </cell>
          <cell r="G62">
            <v>0.01</v>
          </cell>
          <cell r="H62">
            <v>-0.35499999999999998</v>
          </cell>
          <cell r="I62">
            <v>-0.44</v>
          </cell>
          <cell r="J62">
            <v>0.76</v>
          </cell>
          <cell r="K62">
            <v>0.12</v>
          </cell>
          <cell r="L62">
            <v>0.66</v>
          </cell>
          <cell r="M62">
            <v>5.0000000000000001E-3</v>
          </cell>
          <cell r="N62">
            <v>5.8415367462308999E-2</v>
          </cell>
          <cell r="O62">
            <v>-0.28999999999999998</v>
          </cell>
          <cell r="P62">
            <v>-0.15</v>
          </cell>
          <cell r="R62">
            <v>0.01</v>
          </cell>
          <cell r="S62">
            <v>85.306600000000003</v>
          </cell>
        </row>
        <row r="63">
          <cell r="D63">
            <v>38596</v>
          </cell>
          <cell r="E63">
            <v>4.2510000000000003</v>
          </cell>
          <cell r="F63">
            <v>-0.23499999999999999</v>
          </cell>
          <cell r="G63">
            <v>0.01</v>
          </cell>
          <cell r="H63">
            <v>-0.35499999999999998</v>
          </cell>
          <cell r="I63">
            <v>-0.44</v>
          </cell>
          <cell r="J63">
            <v>0.76</v>
          </cell>
          <cell r="K63">
            <v>0.12</v>
          </cell>
          <cell r="L63">
            <v>0.66</v>
          </cell>
          <cell r="M63">
            <v>5.0000000000000001E-3</v>
          </cell>
          <cell r="N63">
            <v>5.8491659057643003E-2</v>
          </cell>
          <cell r="O63">
            <v>-0.28999999999999998</v>
          </cell>
          <cell r="P63">
            <v>-0.15</v>
          </cell>
          <cell r="R63">
            <v>0.01</v>
          </cell>
          <cell r="S63">
            <v>55.306600000000003</v>
          </cell>
        </row>
        <row r="64">
          <cell r="D64">
            <v>38626</v>
          </cell>
          <cell r="E64">
            <v>4.2809999999999997</v>
          </cell>
          <cell r="F64">
            <v>-0.23499999999999999</v>
          </cell>
          <cell r="G64">
            <v>0.01</v>
          </cell>
          <cell r="H64">
            <v>-0.35499999999999998</v>
          </cell>
          <cell r="I64">
            <v>-0.44</v>
          </cell>
          <cell r="J64">
            <v>0.76</v>
          </cell>
          <cell r="K64">
            <v>0.12</v>
          </cell>
          <cell r="L64">
            <v>0.66</v>
          </cell>
          <cell r="M64">
            <v>5.0000000000000001E-3</v>
          </cell>
          <cell r="N64">
            <v>5.8565489635616003E-2</v>
          </cell>
          <cell r="O64">
            <v>-0.28999999999999998</v>
          </cell>
          <cell r="P64">
            <v>-0.15</v>
          </cell>
          <cell r="R64">
            <v>0.01</v>
          </cell>
          <cell r="S64">
            <v>64.491399999999999</v>
          </cell>
        </row>
        <row r="65">
          <cell r="D65">
            <v>38657</v>
          </cell>
          <cell r="E65">
            <v>4.4210000000000003</v>
          </cell>
          <cell r="F65">
            <v>-0.19</v>
          </cell>
          <cell r="G65">
            <v>0.01</v>
          </cell>
          <cell r="H65">
            <v>-0.28999999999999998</v>
          </cell>
          <cell r="I65">
            <v>-0.48</v>
          </cell>
          <cell r="J65">
            <v>0.6</v>
          </cell>
          <cell r="K65">
            <v>0.69</v>
          </cell>
          <cell r="L65">
            <v>0.5</v>
          </cell>
          <cell r="M65">
            <v>5.0000000000000001E-3</v>
          </cell>
          <cell r="N65">
            <v>5.8641781234759001E-2</v>
          </cell>
          <cell r="O65">
            <v>0</v>
          </cell>
          <cell r="P65">
            <v>-0.15</v>
          </cell>
          <cell r="R65">
            <v>0.01</v>
          </cell>
          <cell r="S65">
            <v>34.491399999999999</v>
          </cell>
        </row>
        <row r="66">
          <cell r="D66">
            <v>38687</v>
          </cell>
          <cell r="E66">
            <v>4.5460000000000003</v>
          </cell>
          <cell r="F66">
            <v>-0.19</v>
          </cell>
          <cell r="G66">
            <v>0.01</v>
          </cell>
          <cell r="H66">
            <v>-0.28999999999999998</v>
          </cell>
          <cell r="I66">
            <v>-0.48</v>
          </cell>
          <cell r="J66">
            <v>0.6</v>
          </cell>
          <cell r="K66">
            <v>0.69</v>
          </cell>
          <cell r="L66">
            <v>0.5</v>
          </cell>
          <cell r="M66">
            <v>5.0000000000000001E-3</v>
          </cell>
          <cell r="N66">
            <v>5.8715611816416997E-2</v>
          </cell>
          <cell r="O66">
            <v>0.06</v>
          </cell>
          <cell r="P66">
            <v>-0.1525</v>
          </cell>
          <cell r="R66">
            <v>0.01</v>
          </cell>
          <cell r="S66">
            <v>19.491399999999999</v>
          </cell>
        </row>
        <row r="67">
          <cell r="D67">
            <v>38718</v>
          </cell>
          <cell r="E67">
            <v>4.6399999999999997</v>
          </cell>
          <cell r="F67">
            <v>-0.19</v>
          </cell>
          <cell r="G67">
            <v>0.01</v>
          </cell>
          <cell r="H67">
            <v>-0.28999999999999998</v>
          </cell>
          <cell r="I67">
            <v>-0.48</v>
          </cell>
          <cell r="J67">
            <v>0.6</v>
          </cell>
          <cell r="K67">
            <v>0.69</v>
          </cell>
          <cell r="L67">
            <v>0.5</v>
          </cell>
          <cell r="M67">
            <v>5.0000000000000001E-3</v>
          </cell>
          <cell r="N67">
            <v>5.8791903419367998E-2</v>
          </cell>
          <cell r="O67">
            <v>0.13</v>
          </cell>
          <cell r="P67">
            <v>-0.155</v>
          </cell>
          <cell r="R67">
            <v>0.01</v>
          </cell>
          <cell r="S67">
            <v>52.070300000000003</v>
          </cell>
        </row>
        <row r="68">
          <cell r="D68">
            <v>38749</v>
          </cell>
          <cell r="E68">
            <v>4.5339999999999998</v>
          </cell>
          <cell r="F68">
            <v>-0.19</v>
          </cell>
          <cell r="G68">
            <v>0.01</v>
          </cell>
          <cell r="H68">
            <v>-0.28999999999999998</v>
          </cell>
          <cell r="I68">
            <v>-0.48</v>
          </cell>
          <cell r="J68">
            <v>0.6</v>
          </cell>
          <cell r="K68">
            <v>0.69</v>
          </cell>
          <cell r="L68">
            <v>0.5</v>
          </cell>
          <cell r="M68">
            <v>5.0000000000000001E-3</v>
          </cell>
          <cell r="N68">
            <v>5.8862957876654999E-2</v>
          </cell>
          <cell r="O68">
            <v>0</v>
          </cell>
          <cell r="P68">
            <v>-0.14749999999999999</v>
          </cell>
          <cell r="R68">
            <v>0.01</v>
          </cell>
          <cell r="S68">
            <v>42.070300000000003</v>
          </cell>
        </row>
        <row r="69">
          <cell r="D69">
            <v>38777</v>
          </cell>
          <cell r="E69">
            <v>4.3840000000000003</v>
          </cell>
          <cell r="F69">
            <v>-0.19</v>
          </cell>
          <cell r="G69">
            <v>0.01</v>
          </cell>
          <cell r="H69">
            <v>-0.28999999999999998</v>
          </cell>
          <cell r="I69">
            <v>-0.48</v>
          </cell>
          <cell r="J69">
            <v>0.6</v>
          </cell>
          <cell r="K69">
            <v>0.69</v>
          </cell>
          <cell r="L69">
            <v>0.5</v>
          </cell>
          <cell r="M69">
            <v>5.0000000000000001E-3</v>
          </cell>
          <cell r="N69">
            <v>5.8922090415496002E-2</v>
          </cell>
          <cell r="O69">
            <v>-0.18</v>
          </cell>
          <cell r="P69">
            <v>-0.14499999999999999</v>
          </cell>
          <cell r="R69">
            <v>0.01</v>
          </cell>
          <cell r="S69">
            <v>32.070300000000003</v>
          </cell>
        </row>
        <row r="70">
          <cell r="D70">
            <v>38808</v>
          </cell>
          <cell r="E70">
            <v>4.2009999999999996</v>
          </cell>
          <cell r="F70">
            <v>-0.23499999999999999</v>
          </cell>
          <cell r="G70">
            <v>0.01</v>
          </cell>
          <cell r="H70">
            <v>-0.35499999999999998</v>
          </cell>
          <cell r="I70">
            <v>-0.55000000000000004</v>
          </cell>
          <cell r="J70">
            <v>0.76</v>
          </cell>
          <cell r="K70">
            <v>0.12</v>
          </cell>
          <cell r="L70">
            <v>0.66</v>
          </cell>
          <cell r="M70">
            <v>5.0000000000000001E-3</v>
          </cell>
          <cell r="N70">
            <v>5.8987558584855E-2</v>
          </cell>
          <cell r="O70">
            <v>-0.28999999999999998</v>
          </cell>
          <cell r="P70">
            <v>-0.15</v>
          </cell>
          <cell r="R70">
            <v>0.01</v>
          </cell>
          <cell r="S70">
            <v>31.214200000000002</v>
          </cell>
        </row>
        <row r="71">
          <cell r="D71">
            <v>38838</v>
          </cell>
          <cell r="E71">
            <v>4.1760000000000002</v>
          </cell>
          <cell r="F71">
            <v>-0.23499999999999999</v>
          </cell>
          <cell r="G71">
            <v>0.01</v>
          </cell>
          <cell r="H71">
            <v>-0.35499999999999998</v>
          </cell>
          <cell r="I71">
            <v>-0.55000000000000004</v>
          </cell>
          <cell r="J71">
            <v>0.76</v>
          </cell>
          <cell r="K71">
            <v>0.12</v>
          </cell>
          <cell r="L71">
            <v>0.66</v>
          </cell>
          <cell r="M71">
            <v>5.0000000000000001E-3</v>
          </cell>
          <cell r="N71">
            <v>5.9050914879139001E-2</v>
          </cell>
          <cell r="O71">
            <v>-0.28999999999999998</v>
          </cell>
          <cell r="P71">
            <v>-0.15</v>
          </cell>
          <cell r="R71">
            <v>0.01</v>
          </cell>
          <cell r="S71">
            <v>36.214199999999998</v>
          </cell>
        </row>
        <row r="72">
          <cell r="D72">
            <v>38869</v>
          </cell>
          <cell r="E72">
            <v>4.2050000000000001</v>
          </cell>
          <cell r="F72">
            <v>-0.23499999999999999</v>
          </cell>
          <cell r="G72">
            <v>0.01</v>
          </cell>
          <cell r="H72">
            <v>-0.35499999999999998</v>
          </cell>
          <cell r="I72">
            <v>-0.55000000000000004</v>
          </cell>
          <cell r="J72">
            <v>0.76</v>
          </cell>
          <cell r="K72">
            <v>0.12</v>
          </cell>
          <cell r="L72">
            <v>0.66</v>
          </cell>
          <cell r="M72">
            <v>5.0000000000000001E-3</v>
          </cell>
          <cell r="N72">
            <v>5.9116383051301999E-2</v>
          </cell>
          <cell r="O72">
            <v>-0.28999999999999998</v>
          </cell>
          <cell r="P72">
            <v>-0.15</v>
          </cell>
          <cell r="R72">
            <v>0.01</v>
          </cell>
          <cell r="S72">
            <v>61.214199999999998</v>
          </cell>
        </row>
        <row r="73">
          <cell r="D73">
            <v>38899</v>
          </cell>
          <cell r="E73">
            <v>4.2350000000000003</v>
          </cell>
          <cell r="F73">
            <v>-0.23499999999999999</v>
          </cell>
          <cell r="G73">
            <v>0.01</v>
          </cell>
          <cell r="H73">
            <v>-0.35499999999999998</v>
          </cell>
          <cell r="I73">
            <v>-0.55000000000000004</v>
          </cell>
          <cell r="J73">
            <v>0.76</v>
          </cell>
          <cell r="K73">
            <v>0.12</v>
          </cell>
          <cell r="L73">
            <v>0.66</v>
          </cell>
          <cell r="M73">
            <v>5.0000000000000001E-3</v>
          </cell>
          <cell r="N73">
            <v>5.9179739348299003E-2</v>
          </cell>
          <cell r="O73">
            <v>-0.28999999999999998</v>
          </cell>
          <cell r="P73">
            <v>-0.15</v>
          </cell>
          <cell r="R73">
            <v>0.01</v>
          </cell>
          <cell r="S73">
            <v>65.032799999999995</v>
          </cell>
        </row>
        <row r="74">
          <cell r="D74">
            <v>38930</v>
          </cell>
          <cell r="E74">
            <v>4.2549999999999999</v>
          </cell>
          <cell r="F74">
            <v>-0.23499999999999999</v>
          </cell>
          <cell r="G74">
            <v>0.01</v>
          </cell>
          <cell r="H74">
            <v>-0.35499999999999998</v>
          </cell>
          <cell r="I74">
            <v>-0.55000000000000004</v>
          </cell>
          <cell r="J74">
            <v>0.76</v>
          </cell>
          <cell r="K74">
            <v>0.12</v>
          </cell>
          <cell r="L74">
            <v>0.66</v>
          </cell>
          <cell r="M74">
            <v>5.0000000000000001E-3</v>
          </cell>
          <cell r="N74">
            <v>5.9245207523265002E-2</v>
          </cell>
          <cell r="O74">
            <v>-0.28999999999999998</v>
          </cell>
          <cell r="P74">
            <v>-0.15</v>
          </cell>
          <cell r="R74">
            <v>0.01</v>
          </cell>
          <cell r="S74">
            <v>80.032799999999995</v>
          </cell>
        </row>
        <row r="75">
          <cell r="D75">
            <v>38961</v>
          </cell>
          <cell r="E75">
            <v>4.2759999999999998</v>
          </cell>
          <cell r="F75">
            <v>-0.23499999999999999</v>
          </cell>
          <cell r="G75">
            <v>0.01</v>
          </cell>
          <cell r="H75">
            <v>-0.35499999999999998</v>
          </cell>
          <cell r="I75">
            <v>-0.55000000000000004</v>
          </cell>
          <cell r="J75">
            <v>0.76</v>
          </cell>
          <cell r="K75">
            <v>0.12</v>
          </cell>
          <cell r="L75">
            <v>0.66</v>
          </cell>
          <cell r="M75">
            <v>5.0000000000000001E-3</v>
          </cell>
          <cell r="N75">
            <v>5.9310675699655001E-2</v>
          </cell>
          <cell r="O75">
            <v>-0.28999999999999998</v>
          </cell>
          <cell r="P75">
            <v>-0.15</v>
          </cell>
          <cell r="R75">
            <v>0.01</v>
          </cell>
          <cell r="S75">
            <v>50.032800000000002</v>
          </cell>
        </row>
        <row r="76">
          <cell r="D76">
            <v>38991</v>
          </cell>
          <cell r="E76">
            <v>4.306</v>
          </cell>
          <cell r="F76">
            <v>-0.23499999999999999</v>
          </cell>
          <cell r="G76">
            <v>0.01</v>
          </cell>
          <cell r="H76">
            <v>-0.35499999999999998</v>
          </cell>
          <cell r="I76">
            <v>-0.55000000000000004</v>
          </cell>
          <cell r="J76">
            <v>0.76</v>
          </cell>
          <cell r="K76">
            <v>0.12</v>
          </cell>
          <cell r="L76">
            <v>0.66</v>
          </cell>
          <cell r="M76">
            <v>5.0000000000000001E-3</v>
          </cell>
          <cell r="N76">
            <v>5.9374032000744002E-2</v>
          </cell>
          <cell r="O76">
            <v>-0.28999999999999998</v>
          </cell>
          <cell r="P76">
            <v>-0.15</v>
          </cell>
          <cell r="R76">
            <v>0.01</v>
          </cell>
          <cell r="S76">
            <v>64.633099999999999</v>
          </cell>
        </row>
        <row r="77">
          <cell r="D77">
            <v>39022</v>
          </cell>
          <cell r="E77">
            <v>4.4459999999999997</v>
          </cell>
          <cell r="F77">
            <v>-0.19</v>
          </cell>
          <cell r="G77">
            <v>0.01</v>
          </cell>
          <cell r="H77">
            <v>-0.28999999999999998</v>
          </cell>
          <cell r="I77">
            <v>-0.52</v>
          </cell>
          <cell r="J77">
            <v>0.6</v>
          </cell>
          <cell r="K77">
            <v>0.69</v>
          </cell>
          <cell r="L77">
            <v>0.5</v>
          </cell>
          <cell r="M77">
            <v>5.0000000000000001E-3</v>
          </cell>
          <cell r="N77">
            <v>5.9439500179938001E-2</v>
          </cell>
          <cell r="O77">
            <v>0</v>
          </cell>
          <cell r="P77">
            <v>-0.15</v>
          </cell>
          <cell r="R77">
            <v>0.01</v>
          </cell>
          <cell r="S77">
            <v>34.633099999999999</v>
          </cell>
        </row>
        <row r="78">
          <cell r="D78">
            <v>39052</v>
          </cell>
          <cell r="E78">
            <v>4.5709999999999997</v>
          </cell>
          <cell r="F78">
            <v>-0.19</v>
          </cell>
          <cell r="G78">
            <v>0.01</v>
          </cell>
          <cell r="H78">
            <v>-0.28999999999999998</v>
          </cell>
          <cell r="I78">
            <v>-0.52</v>
          </cell>
          <cell r="J78">
            <v>0.6</v>
          </cell>
          <cell r="K78">
            <v>0.69</v>
          </cell>
          <cell r="L78">
            <v>0.5</v>
          </cell>
          <cell r="M78">
            <v>5.0000000000000001E-3</v>
          </cell>
          <cell r="N78">
            <v>5.9502856483739E-2</v>
          </cell>
          <cell r="O78">
            <v>0.06</v>
          </cell>
          <cell r="P78">
            <v>-0.1525</v>
          </cell>
          <cell r="R78">
            <v>0.01</v>
          </cell>
          <cell r="S78">
            <v>19.633099999999999</v>
          </cell>
        </row>
        <row r="79">
          <cell r="D79">
            <v>39083</v>
          </cell>
          <cell r="E79">
            <v>4.6749999999999998</v>
          </cell>
          <cell r="F79">
            <v>-0.19</v>
          </cell>
          <cell r="G79">
            <v>0.01</v>
          </cell>
          <cell r="H79">
            <v>-0.28999999999999998</v>
          </cell>
          <cell r="I79">
            <v>-0.52</v>
          </cell>
          <cell r="J79">
            <v>0.6</v>
          </cell>
          <cell r="K79">
            <v>0.69</v>
          </cell>
          <cell r="L79">
            <v>0.5</v>
          </cell>
          <cell r="M79">
            <v>5.0000000000000001E-3</v>
          </cell>
          <cell r="N79">
            <v>5.9568324665736E-2</v>
          </cell>
          <cell r="O79">
            <v>0.13</v>
          </cell>
          <cell r="P79">
            <v>-0.155</v>
          </cell>
          <cell r="R79">
            <v>0</v>
          </cell>
          <cell r="S79">
            <v>51.267600000000002</v>
          </cell>
        </row>
        <row r="80">
          <cell r="D80">
            <v>39114</v>
          </cell>
          <cell r="E80">
            <v>4.569</v>
          </cell>
          <cell r="F80">
            <v>-0.19</v>
          </cell>
          <cell r="G80">
            <v>0.01</v>
          </cell>
          <cell r="H80">
            <v>-0.28999999999999998</v>
          </cell>
          <cell r="I80">
            <v>-0.52</v>
          </cell>
          <cell r="J80">
            <v>0.6</v>
          </cell>
          <cell r="K80">
            <v>0.69</v>
          </cell>
          <cell r="L80">
            <v>0.5</v>
          </cell>
          <cell r="M80">
            <v>5.0000000000000001E-3</v>
          </cell>
          <cell r="N80">
            <v>5.9633792849157E-2</v>
          </cell>
          <cell r="O80">
            <v>0</v>
          </cell>
          <cell r="P80">
            <v>-0.14749999999999999</v>
          </cell>
          <cell r="R80">
            <v>0</v>
          </cell>
          <cell r="S80">
            <v>41.267600000000002</v>
          </cell>
        </row>
        <row r="81">
          <cell r="D81">
            <v>39142</v>
          </cell>
          <cell r="E81">
            <v>4.4189999999999996</v>
          </cell>
          <cell r="F81">
            <v>-0.19</v>
          </cell>
          <cell r="G81">
            <v>0.01</v>
          </cell>
          <cell r="H81">
            <v>-0.28999999999999998</v>
          </cell>
          <cell r="I81">
            <v>-0.52</v>
          </cell>
          <cell r="J81">
            <v>0.6</v>
          </cell>
          <cell r="K81">
            <v>0.69</v>
          </cell>
          <cell r="L81">
            <v>0.5</v>
          </cell>
          <cell r="M81">
            <v>5.0000000000000001E-3</v>
          </cell>
          <cell r="N81">
            <v>5.9692925403148002E-2</v>
          </cell>
          <cell r="O81">
            <v>-0.18</v>
          </cell>
          <cell r="P81">
            <v>-0.14499999999999999</v>
          </cell>
          <cell r="R81">
            <v>0</v>
          </cell>
          <cell r="S81">
            <v>31.267600000000002</v>
          </cell>
        </row>
        <row r="82">
          <cell r="D82">
            <v>39173</v>
          </cell>
          <cell r="E82">
            <v>4.2359999999999998</v>
          </cell>
          <cell r="F82">
            <v>-0.23499999999999999</v>
          </cell>
          <cell r="G82">
            <v>0.01</v>
          </cell>
          <cell r="H82">
            <v>-0.35499999999999998</v>
          </cell>
          <cell r="I82">
            <v>-0.58499999999999996</v>
          </cell>
          <cell r="J82">
            <v>0.76</v>
          </cell>
          <cell r="K82">
            <v>0.12</v>
          </cell>
          <cell r="L82">
            <v>0.66</v>
          </cell>
          <cell r="M82">
            <v>5.0000000000000001E-3</v>
          </cell>
          <cell r="N82">
            <v>5.975839358928E-2</v>
          </cell>
          <cell r="O82">
            <v>-0.28999999999999998</v>
          </cell>
          <cell r="P82">
            <v>-0.15</v>
          </cell>
          <cell r="R82">
            <v>0</v>
          </cell>
          <cell r="S82">
            <v>30.299499999999998</v>
          </cell>
        </row>
        <row r="83">
          <cell r="D83">
            <v>39203</v>
          </cell>
          <cell r="E83">
            <v>4.2110000000000003</v>
          </cell>
          <cell r="F83">
            <v>-0.23499999999999999</v>
          </cell>
          <cell r="G83">
            <v>0.01</v>
          </cell>
          <cell r="H83">
            <v>-0.35499999999999998</v>
          </cell>
          <cell r="I83">
            <v>-0.58499999999999996</v>
          </cell>
          <cell r="J83">
            <v>0.76</v>
          </cell>
          <cell r="K83">
            <v>0.12</v>
          </cell>
          <cell r="L83">
            <v>0.66</v>
          </cell>
          <cell r="M83">
            <v>5.0000000000000001E-3</v>
          </cell>
          <cell r="N83">
            <v>5.9821749899796002E-2</v>
          </cell>
          <cell r="O83">
            <v>-0.28999999999999998</v>
          </cell>
          <cell r="P83">
            <v>-0.15</v>
          </cell>
          <cell r="R83">
            <v>0</v>
          </cell>
          <cell r="S83">
            <v>35.299500000000002</v>
          </cell>
        </row>
        <row r="84">
          <cell r="D84">
            <v>39234</v>
          </cell>
          <cell r="E84">
            <v>4.24</v>
          </cell>
          <cell r="F84">
            <v>-0.23499999999999999</v>
          </cell>
          <cell r="G84">
            <v>0.01</v>
          </cell>
          <cell r="H84">
            <v>-0.35499999999999998</v>
          </cell>
          <cell r="I84">
            <v>-0.58499999999999996</v>
          </cell>
          <cell r="J84">
            <v>0.76</v>
          </cell>
          <cell r="K84">
            <v>0.12</v>
          </cell>
          <cell r="L84">
            <v>0</v>
          </cell>
          <cell r="M84">
            <v>5.0000000000000001E-3</v>
          </cell>
          <cell r="N84">
            <v>5.9887218088730002E-2</v>
          </cell>
          <cell r="O84">
            <v>-0.28999999999999998</v>
          </cell>
          <cell r="P84">
            <v>-0.15</v>
          </cell>
          <cell r="R84">
            <v>0</v>
          </cell>
          <cell r="S84">
            <v>60.299500000000002</v>
          </cell>
        </row>
        <row r="85">
          <cell r="D85">
            <v>39264</v>
          </cell>
          <cell r="E85">
            <v>4.2699999999999996</v>
          </cell>
          <cell r="F85">
            <v>-0.23499999999999999</v>
          </cell>
          <cell r="G85">
            <v>0.01</v>
          </cell>
          <cell r="H85">
            <v>-0.35499999999999998</v>
          </cell>
          <cell r="I85">
            <v>-0.58499999999999996</v>
          </cell>
          <cell r="J85">
            <v>0.76</v>
          </cell>
          <cell r="K85">
            <v>0.12</v>
          </cell>
          <cell r="L85">
            <v>0</v>
          </cell>
          <cell r="M85">
            <v>5.0000000000000001E-3</v>
          </cell>
          <cell r="N85">
            <v>5.9950574401959E-2</v>
          </cell>
          <cell r="O85">
            <v>-0.28999999999999998</v>
          </cell>
          <cell r="P85">
            <v>-0.15</v>
          </cell>
          <cell r="R85">
            <v>0</v>
          </cell>
          <cell r="S85">
            <v>61.263800000000003</v>
          </cell>
        </row>
        <row r="86">
          <cell r="D86">
            <v>39295</v>
          </cell>
          <cell r="E86">
            <v>4.29</v>
          </cell>
          <cell r="F86">
            <v>-0.23499999999999999</v>
          </cell>
          <cell r="G86">
            <v>0.01</v>
          </cell>
          <cell r="H86">
            <v>-0.35499999999999998</v>
          </cell>
          <cell r="I86">
            <v>-0.58499999999999996</v>
          </cell>
          <cell r="J86">
            <v>0.76</v>
          </cell>
          <cell r="K86">
            <v>0.12</v>
          </cell>
          <cell r="L86">
            <v>0</v>
          </cell>
          <cell r="M86">
            <v>5.0000000000000001E-3</v>
          </cell>
          <cell r="N86">
            <v>6.0016042593695001E-2</v>
          </cell>
          <cell r="O86">
            <v>-0.28999999999999998</v>
          </cell>
          <cell r="P86">
            <v>-0.15</v>
          </cell>
          <cell r="R86">
            <v>0</v>
          </cell>
          <cell r="S86">
            <v>76.263800000000003</v>
          </cell>
        </row>
        <row r="87">
          <cell r="D87">
            <v>39326</v>
          </cell>
          <cell r="E87">
            <v>4.3109999999999999</v>
          </cell>
          <cell r="F87">
            <v>-0.23499999999999999</v>
          </cell>
          <cell r="G87">
            <v>0.01</v>
          </cell>
          <cell r="H87">
            <v>-0.35499999999999998</v>
          </cell>
          <cell r="I87">
            <v>-0.58499999999999996</v>
          </cell>
          <cell r="J87">
            <v>0.76</v>
          </cell>
          <cell r="K87">
            <v>0.12</v>
          </cell>
          <cell r="L87">
            <v>0</v>
          </cell>
          <cell r="M87">
            <v>5.0000000000000001E-3</v>
          </cell>
          <cell r="N87">
            <v>6.0081510786856002E-2</v>
          </cell>
          <cell r="O87">
            <v>-0.28999999999999998</v>
          </cell>
          <cell r="P87">
            <v>-0.15</v>
          </cell>
          <cell r="R87">
            <v>0</v>
          </cell>
          <cell r="S87">
            <v>46.263800000000003</v>
          </cell>
        </row>
        <row r="88">
          <cell r="D88">
            <v>39356</v>
          </cell>
          <cell r="E88">
            <v>4.3410000000000002</v>
          </cell>
          <cell r="F88">
            <v>-0.23499999999999999</v>
          </cell>
          <cell r="G88">
            <v>0.01</v>
          </cell>
          <cell r="H88">
            <v>-0.35499999999999998</v>
          </cell>
          <cell r="I88">
            <v>-0.58499999999999996</v>
          </cell>
          <cell r="J88">
            <v>0.76</v>
          </cell>
          <cell r="K88">
            <v>0.12</v>
          </cell>
          <cell r="L88">
            <v>0</v>
          </cell>
          <cell r="M88">
            <v>5.0000000000000001E-3</v>
          </cell>
          <cell r="N88">
            <v>6.0144867104174E-2</v>
          </cell>
          <cell r="O88">
            <v>-0.28999999999999998</v>
          </cell>
          <cell r="P88">
            <v>-0.15</v>
          </cell>
          <cell r="R88">
            <v>0</v>
          </cell>
          <cell r="S88">
            <v>64.120199999999997</v>
          </cell>
        </row>
        <row r="89">
          <cell r="D89">
            <v>39387</v>
          </cell>
          <cell r="E89">
            <v>4.4809999999999999</v>
          </cell>
          <cell r="F89">
            <v>-0.19</v>
          </cell>
          <cell r="G89">
            <v>0.01</v>
          </cell>
          <cell r="H89">
            <v>-0.28999999999999998</v>
          </cell>
          <cell r="I89">
            <v>-0.52</v>
          </cell>
          <cell r="J89">
            <v>0.6</v>
          </cell>
          <cell r="K89">
            <v>0.69</v>
          </cell>
          <cell r="L89">
            <v>0</v>
          </cell>
          <cell r="M89">
            <v>5.0000000000000001E-3</v>
          </cell>
          <cell r="N89">
            <v>6.0210335300137002E-2</v>
          </cell>
          <cell r="O89">
            <v>0</v>
          </cell>
          <cell r="P89">
            <v>-0.15</v>
          </cell>
          <cell r="R89">
            <v>0</v>
          </cell>
          <cell r="S89">
            <v>34.120199999999997</v>
          </cell>
        </row>
        <row r="90">
          <cell r="D90">
            <v>39417</v>
          </cell>
          <cell r="E90">
            <v>4.6059999999999999</v>
          </cell>
          <cell r="F90">
            <v>-0.19</v>
          </cell>
          <cell r="G90">
            <v>0.01</v>
          </cell>
          <cell r="H90">
            <v>-0.28999999999999998</v>
          </cell>
          <cell r="I90">
            <v>-0.52</v>
          </cell>
          <cell r="J90">
            <v>0.6</v>
          </cell>
          <cell r="K90">
            <v>0.69</v>
          </cell>
          <cell r="L90">
            <v>0</v>
          </cell>
          <cell r="M90">
            <v>5.0000000000000001E-3</v>
          </cell>
          <cell r="N90">
            <v>6.0273691620165999E-2</v>
          </cell>
          <cell r="O90">
            <v>0.06</v>
          </cell>
          <cell r="P90">
            <v>-0.1525</v>
          </cell>
          <cell r="R90">
            <v>0</v>
          </cell>
          <cell r="S90">
            <v>19.120200000000001</v>
          </cell>
        </row>
        <row r="91">
          <cell r="D91">
            <v>39448</v>
          </cell>
          <cell r="E91">
            <v>4.72</v>
          </cell>
          <cell r="F91">
            <v>-0.19</v>
          </cell>
          <cell r="G91">
            <v>0.01</v>
          </cell>
          <cell r="H91">
            <v>-0.28999999999999998</v>
          </cell>
          <cell r="I91">
            <v>-0.52</v>
          </cell>
          <cell r="J91">
            <v>0.6</v>
          </cell>
          <cell r="K91">
            <v>0.69</v>
          </cell>
          <cell r="L91">
            <v>0</v>
          </cell>
          <cell r="M91">
            <v>5.0000000000000001E-3</v>
          </cell>
          <cell r="N91">
            <v>6.0339159818931003E-2</v>
          </cell>
          <cell r="O91">
            <v>0.13</v>
          </cell>
          <cell r="P91">
            <v>-0.155</v>
          </cell>
          <cell r="R91">
            <v>0</v>
          </cell>
          <cell r="S91">
            <v>50.250100000000003</v>
          </cell>
        </row>
        <row r="92">
          <cell r="D92">
            <v>39479</v>
          </cell>
          <cell r="E92">
            <v>4.6139999999999999</v>
          </cell>
          <cell r="F92">
            <v>-0.19</v>
          </cell>
          <cell r="G92">
            <v>0.01</v>
          </cell>
          <cell r="H92">
            <v>-0.28999999999999998</v>
          </cell>
          <cell r="I92">
            <v>-0.52</v>
          </cell>
          <cell r="J92">
            <v>0.6</v>
          </cell>
          <cell r="K92">
            <v>0.69</v>
          </cell>
          <cell r="L92">
            <v>0</v>
          </cell>
          <cell r="M92">
            <v>5.0000000000000001E-3</v>
          </cell>
          <cell r="N92">
            <v>6.0396432492142001E-2</v>
          </cell>
          <cell r="O92">
            <v>0</v>
          </cell>
          <cell r="P92">
            <v>-0.14749999999999999</v>
          </cell>
          <cell r="R92">
            <v>0</v>
          </cell>
          <cell r="S92">
            <v>40.250100000000003</v>
          </cell>
        </row>
        <row r="93">
          <cell r="D93">
            <v>39508</v>
          </cell>
          <cell r="E93">
            <v>4.4640000000000004</v>
          </cell>
          <cell r="F93">
            <v>-0.19</v>
          </cell>
          <cell r="G93">
            <v>0.01</v>
          </cell>
          <cell r="H93">
            <v>-0.28999999999999998</v>
          </cell>
          <cell r="I93">
            <v>-0.52</v>
          </cell>
          <cell r="J93">
            <v>0.6</v>
          </cell>
          <cell r="K93">
            <v>0.69</v>
          </cell>
          <cell r="L93">
            <v>0</v>
          </cell>
          <cell r="M93">
            <v>5.0000000000000001E-3</v>
          </cell>
          <cell r="N93">
            <v>6.0441832252850998E-2</v>
          </cell>
          <cell r="O93">
            <v>-0.18</v>
          </cell>
          <cell r="P93">
            <v>-0.14499999999999999</v>
          </cell>
          <cell r="R93">
            <v>0</v>
          </cell>
          <cell r="S93">
            <v>30.2501</v>
          </cell>
        </row>
        <row r="94">
          <cell r="D94">
            <v>39539</v>
          </cell>
          <cell r="E94">
            <v>4.2809999999999997</v>
          </cell>
          <cell r="F94">
            <v>-0.23499999999999999</v>
          </cell>
          <cell r="G94">
            <v>0.01</v>
          </cell>
          <cell r="H94">
            <v>-0.35499999999999998</v>
          </cell>
          <cell r="I94">
            <v>-0.59499999999999997</v>
          </cell>
          <cell r="J94">
            <v>0.76</v>
          </cell>
          <cell r="K94">
            <v>0.12</v>
          </cell>
          <cell r="L94">
            <v>0</v>
          </cell>
          <cell r="M94">
            <v>5.0000000000000001E-3</v>
          </cell>
          <cell r="N94">
            <v>6.0490363032295998E-2</v>
          </cell>
          <cell r="O94">
            <v>-0.28999999999999998</v>
          </cell>
          <cell r="P94">
            <v>-0.15</v>
          </cell>
          <cell r="R94">
            <v>0</v>
          </cell>
          <cell r="S94">
            <v>29.227499999999999</v>
          </cell>
        </row>
        <row r="95">
          <cell r="D95">
            <v>39569</v>
          </cell>
          <cell r="E95">
            <v>4.2560000000000002</v>
          </cell>
          <cell r="F95">
            <v>-0.23499999999999999</v>
          </cell>
          <cell r="G95">
            <v>0.01</v>
          </cell>
          <cell r="H95">
            <v>-0.35499999999999998</v>
          </cell>
          <cell r="I95">
            <v>-0.59499999999999997</v>
          </cell>
          <cell r="J95">
            <v>0.76</v>
          </cell>
          <cell r="K95">
            <v>0.12</v>
          </cell>
          <cell r="L95">
            <v>0</v>
          </cell>
          <cell r="M95">
            <v>5.0000000000000001E-3</v>
          </cell>
          <cell r="N95">
            <v>6.0537328303471999E-2</v>
          </cell>
          <cell r="O95">
            <v>-0.28999999999999998</v>
          </cell>
          <cell r="P95">
            <v>-0.15</v>
          </cell>
          <cell r="R95">
            <v>0</v>
          </cell>
          <cell r="S95">
            <v>34.227499999999999</v>
          </cell>
        </row>
        <row r="96">
          <cell r="D96">
            <v>39600</v>
          </cell>
          <cell r="E96">
            <v>4.2850000000000001</v>
          </cell>
          <cell r="F96">
            <v>-0.23499999999999999</v>
          </cell>
          <cell r="G96">
            <v>0.01</v>
          </cell>
          <cell r="H96">
            <v>-0.35499999999999998</v>
          </cell>
          <cell r="I96">
            <v>-0.59499999999999997</v>
          </cell>
          <cell r="J96">
            <v>0.76</v>
          </cell>
          <cell r="K96">
            <v>0.12</v>
          </cell>
          <cell r="L96">
            <v>0</v>
          </cell>
          <cell r="M96">
            <v>5.0000000000000001E-3</v>
          </cell>
          <cell r="N96">
            <v>6.0585859084458002E-2</v>
          </cell>
          <cell r="O96">
            <v>-0.28999999999999998</v>
          </cell>
          <cell r="P96">
            <v>-0.15</v>
          </cell>
          <cell r="R96">
            <v>0</v>
          </cell>
          <cell r="S96">
            <v>59.227499999999999</v>
          </cell>
        </row>
        <row r="97">
          <cell r="D97">
            <v>39630</v>
          </cell>
          <cell r="E97">
            <v>4.3150000000000004</v>
          </cell>
          <cell r="F97">
            <v>-0.23499999999999999</v>
          </cell>
          <cell r="G97">
            <v>0.01</v>
          </cell>
          <cell r="H97">
            <v>-0.35499999999999998</v>
          </cell>
          <cell r="I97">
            <v>-0.59499999999999997</v>
          </cell>
          <cell r="J97">
            <v>0.76</v>
          </cell>
          <cell r="K97">
            <v>0.12</v>
          </cell>
          <cell r="L97">
            <v>0</v>
          </cell>
          <cell r="M97">
            <v>5.0000000000000001E-3</v>
          </cell>
          <cell r="N97">
            <v>6.0632824357123999E-2</v>
          </cell>
          <cell r="O97">
            <v>-0.28999999999999998</v>
          </cell>
          <cell r="P97">
            <v>-0.15</v>
          </cell>
          <cell r="R97">
            <v>0</v>
          </cell>
          <cell r="S97">
            <v>58.096800000000002</v>
          </cell>
        </row>
        <row r="98">
          <cell r="D98">
            <v>39661</v>
          </cell>
          <cell r="E98">
            <v>4.335</v>
          </cell>
          <cell r="F98">
            <v>-0.23499999999999999</v>
          </cell>
          <cell r="G98">
            <v>0.01</v>
          </cell>
          <cell r="H98">
            <v>-0.35499999999999998</v>
          </cell>
          <cell r="I98">
            <v>-0.59499999999999997</v>
          </cell>
          <cell r="J98">
            <v>0.76</v>
          </cell>
          <cell r="K98">
            <v>0.12</v>
          </cell>
          <cell r="L98">
            <v>0</v>
          </cell>
          <cell r="M98">
            <v>5.0000000000000001E-3</v>
          </cell>
          <cell r="N98">
            <v>6.0681355139648001E-2</v>
          </cell>
          <cell r="O98">
            <v>-0.28999999999999998</v>
          </cell>
          <cell r="P98">
            <v>-0.15</v>
          </cell>
          <cell r="R98">
            <v>0</v>
          </cell>
          <cell r="S98">
            <v>73.096800000000002</v>
          </cell>
        </row>
        <row r="99">
          <cell r="D99">
            <v>39692</v>
          </cell>
          <cell r="E99">
            <v>4.3559999999999999</v>
          </cell>
          <cell r="F99">
            <v>-0.23499999999999999</v>
          </cell>
          <cell r="G99">
            <v>0.01</v>
          </cell>
          <cell r="H99">
            <v>-0.35499999999999998</v>
          </cell>
          <cell r="I99">
            <v>-0.59499999999999997</v>
          </cell>
          <cell r="J99">
            <v>0.76</v>
          </cell>
          <cell r="K99">
            <v>0.12</v>
          </cell>
          <cell r="L99">
            <v>0</v>
          </cell>
          <cell r="M99">
            <v>5.0000000000000001E-3</v>
          </cell>
          <cell r="N99">
            <v>6.0729885922956001E-2</v>
          </cell>
          <cell r="O99">
            <v>-0.28999999999999998</v>
          </cell>
          <cell r="P99">
            <v>-0.15</v>
          </cell>
          <cell r="R99">
            <v>0</v>
          </cell>
          <cell r="S99">
            <v>43.096800000000002</v>
          </cell>
        </row>
        <row r="100">
          <cell r="D100">
            <v>39722</v>
          </cell>
          <cell r="E100">
            <v>4.3860000000000001</v>
          </cell>
          <cell r="F100">
            <v>-0.23499999999999999</v>
          </cell>
          <cell r="G100">
            <v>0.01</v>
          </cell>
          <cell r="H100">
            <v>-0.35499999999999998</v>
          </cell>
          <cell r="I100">
            <v>-0.59499999999999997</v>
          </cell>
          <cell r="J100">
            <v>0.76</v>
          </cell>
          <cell r="K100">
            <v>0.12</v>
          </cell>
          <cell r="L100">
            <v>0</v>
          </cell>
          <cell r="M100">
            <v>5.0000000000000001E-3</v>
          </cell>
          <cell r="N100">
            <v>6.0776851197868999E-2</v>
          </cell>
          <cell r="O100">
            <v>-0.28999999999999998</v>
          </cell>
          <cell r="P100">
            <v>-0.15</v>
          </cell>
          <cell r="R100">
            <v>0</v>
          </cell>
          <cell r="S100">
            <v>63.401499999999999</v>
          </cell>
        </row>
        <row r="101">
          <cell r="D101">
            <v>39753</v>
          </cell>
          <cell r="E101">
            <v>4.5259999999999998</v>
          </cell>
          <cell r="F101">
            <v>-0.19</v>
          </cell>
          <cell r="G101">
            <v>0.01</v>
          </cell>
          <cell r="H101">
            <v>-0.28999999999999998</v>
          </cell>
          <cell r="I101">
            <v>-0.5</v>
          </cell>
          <cell r="J101">
            <v>0.6</v>
          </cell>
          <cell r="K101">
            <v>0</v>
          </cell>
          <cell r="L101">
            <v>0</v>
          </cell>
          <cell r="M101">
            <v>5.0000000000000001E-3</v>
          </cell>
          <cell r="N101">
            <v>6.0825381982714997E-2</v>
          </cell>
          <cell r="O101">
            <v>0</v>
          </cell>
          <cell r="P101">
            <v>-0.15</v>
          </cell>
          <cell r="R101">
            <v>0</v>
          </cell>
          <cell r="S101">
            <v>33.401499999999999</v>
          </cell>
        </row>
        <row r="102">
          <cell r="D102">
            <v>39783</v>
          </cell>
          <cell r="E102">
            <v>4.6509999999999998</v>
          </cell>
          <cell r="F102">
            <v>-0.19</v>
          </cell>
          <cell r="G102">
            <v>0.01</v>
          </cell>
          <cell r="H102">
            <v>-0.28999999999999998</v>
          </cell>
          <cell r="I102">
            <v>-0.5</v>
          </cell>
          <cell r="J102">
            <v>0.6</v>
          </cell>
          <cell r="K102">
            <v>0</v>
          </cell>
          <cell r="L102">
            <v>0</v>
          </cell>
          <cell r="M102">
            <v>5.0000000000000001E-3</v>
          </cell>
          <cell r="N102">
            <v>6.0872347259117998E-2</v>
          </cell>
          <cell r="O102">
            <v>0.06</v>
          </cell>
          <cell r="P102">
            <v>-0.1525</v>
          </cell>
          <cell r="R102">
            <v>0</v>
          </cell>
          <cell r="S102">
            <v>18.401499999999999</v>
          </cell>
        </row>
        <row r="103">
          <cell r="D103">
            <v>39814</v>
          </cell>
          <cell r="E103">
            <v>4.7750000000000004</v>
          </cell>
          <cell r="F103">
            <v>-0.19</v>
          </cell>
          <cell r="G103">
            <v>0.01</v>
          </cell>
          <cell r="H103">
            <v>-0.28999999999999998</v>
          </cell>
          <cell r="I103">
            <v>-0.5</v>
          </cell>
          <cell r="J103">
            <v>0.6</v>
          </cell>
          <cell r="K103">
            <v>0</v>
          </cell>
          <cell r="L103">
            <v>0</v>
          </cell>
          <cell r="M103">
            <v>5.0000000000000001E-3</v>
          </cell>
          <cell r="N103">
            <v>6.0920878045503002E-2</v>
          </cell>
          <cell r="O103">
            <v>0.13</v>
          </cell>
          <cell r="P103">
            <v>-0.155</v>
          </cell>
          <cell r="R103">
            <v>0</v>
          </cell>
          <cell r="S103">
            <v>49.863700000000001</v>
          </cell>
        </row>
        <row r="104">
          <cell r="D104">
            <v>39845</v>
          </cell>
          <cell r="E104">
            <v>4.6689999999999996</v>
          </cell>
          <cell r="F104">
            <v>-0.19</v>
          </cell>
          <cell r="G104">
            <v>0.01</v>
          </cell>
          <cell r="H104">
            <v>-0.28999999999999998</v>
          </cell>
          <cell r="I104">
            <v>-0.5</v>
          </cell>
          <cell r="J104">
            <v>0.6</v>
          </cell>
          <cell r="K104">
            <v>0</v>
          </cell>
          <cell r="L104">
            <v>0</v>
          </cell>
          <cell r="M104">
            <v>5.0000000000000001E-3</v>
          </cell>
          <cell r="N104">
            <v>6.0969408832670997E-2</v>
          </cell>
          <cell r="O104">
            <v>0</v>
          </cell>
          <cell r="P104">
            <v>-0.14749999999999999</v>
          </cell>
          <cell r="R104">
            <v>0</v>
          </cell>
          <cell r="S104">
            <v>39.863700000000001</v>
          </cell>
        </row>
        <row r="105">
          <cell r="D105">
            <v>39873</v>
          </cell>
          <cell r="E105">
            <v>4.5190000000000001</v>
          </cell>
          <cell r="F105">
            <v>-0.19</v>
          </cell>
          <cell r="G105">
            <v>0.01</v>
          </cell>
          <cell r="H105">
            <v>-0.28999999999999998</v>
          </cell>
          <cell r="I105">
            <v>-0.5</v>
          </cell>
          <cell r="J105">
            <v>0.6</v>
          </cell>
          <cell r="K105">
            <v>0</v>
          </cell>
          <cell r="L105">
            <v>0</v>
          </cell>
          <cell r="M105">
            <v>5.0000000000000001E-3</v>
          </cell>
          <cell r="N105">
            <v>6.1013243092720999E-2</v>
          </cell>
          <cell r="O105">
            <v>-0.18</v>
          </cell>
          <cell r="P105">
            <v>-0.14499999999999999</v>
          </cell>
          <cell r="R105">
            <v>0</v>
          </cell>
          <cell r="S105">
            <v>29.863700000000001</v>
          </cell>
        </row>
        <row r="106">
          <cell r="D106">
            <v>39904</v>
          </cell>
          <cell r="E106">
            <v>4.3360000000000003</v>
          </cell>
          <cell r="F106">
            <v>-0.23499999999999999</v>
          </cell>
          <cell r="G106">
            <v>0.01</v>
          </cell>
          <cell r="H106">
            <v>-0.35499999999999998</v>
          </cell>
          <cell r="I106">
            <v>-0.6</v>
          </cell>
          <cell r="J106">
            <v>0.76</v>
          </cell>
          <cell r="K106">
            <v>0</v>
          </cell>
          <cell r="L106">
            <v>0</v>
          </cell>
          <cell r="M106">
            <v>5.0000000000000001E-3</v>
          </cell>
          <cell r="N106">
            <v>6.1061773881376999E-2</v>
          </cell>
          <cell r="O106">
            <v>-0.28999999999999998</v>
          </cell>
          <cell r="P106">
            <v>-0.15</v>
          </cell>
          <cell r="R106">
            <v>0</v>
          </cell>
          <cell r="S106">
            <v>28.805900000000001</v>
          </cell>
        </row>
        <row r="107">
          <cell r="D107">
            <v>39934</v>
          </cell>
          <cell r="E107">
            <v>4.3109999999999999</v>
          </cell>
          <cell r="F107">
            <v>-0.23499999999999999</v>
          </cell>
          <cell r="G107">
            <v>0.01</v>
          </cell>
          <cell r="H107">
            <v>-0.35499999999999998</v>
          </cell>
          <cell r="I107">
            <v>-0.6</v>
          </cell>
          <cell r="J107">
            <v>0.76</v>
          </cell>
          <cell r="K107">
            <v>0</v>
          </cell>
          <cell r="L107">
            <v>0</v>
          </cell>
          <cell r="M107">
            <v>5.0000000000000001E-3</v>
          </cell>
          <cell r="N107">
            <v>6.1108739161467002E-2</v>
          </cell>
          <cell r="O107">
            <v>-0.28999999999999998</v>
          </cell>
          <cell r="P107">
            <v>-0.15</v>
          </cell>
          <cell r="R107">
            <v>0</v>
          </cell>
          <cell r="S107">
            <v>33.805900000000001</v>
          </cell>
        </row>
        <row r="108">
          <cell r="D108">
            <v>39965</v>
          </cell>
          <cell r="E108">
            <v>4.34</v>
          </cell>
          <cell r="F108">
            <v>-0.23499999999999999</v>
          </cell>
          <cell r="G108">
            <v>0.01</v>
          </cell>
          <cell r="H108">
            <v>-0.35499999999999998</v>
          </cell>
          <cell r="I108">
            <v>-0.6</v>
          </cell>
          <cell r="J108">
            <v>0.76</v>
          </cell>
          <cell r="K108">
            <v>0</v>
          </cell>
          <cell r="L108">
            <v>0</v>
          </cell>
          <cell r="M108">
            <v>5.0000000000000001E-3</v>
          </cell>
          <cell r="N108">
            <v>6.1157269951661999E-2</v>
          </cell>
          <cell r="O108">
            <v>-0.28999999999999998</v>
          </cell>
          <cell r="P108">
            <v>-0.15</v>
          </cell>
          <cell r="R108">
            <v>0</v>
          </cell>
          <cell r="S108">
            <v>58.805900000000001</v>
          </cell>
        </row>
        <row r="109">
          <cell r="D109">
            <v>39995</v>
          </cell>
          <cell r="E109">
            <v>4.37</v>
          </cell>
          <cell r="F109">
            <v>-0.23499999999999999</v>
          </cell>
          <cell r="G109">
            <v>0.01</v>
          </cell>
          <cell r="H109">
            <v>-0.35499999999999998</v>
          </cell>
          <cell r="I109">
            <v>-0.6</v>
          </cell>
          <cell r="J109">
            <v>0.76</v>
          </cell>
          <cell r="K109">
            <v>0</v>
          </cell>
          <cell r="L109">
            <v>0</v>
          </cell>
          <cell r="M109">
            <v>5.0000000000000001E-3</v>
          </cell>
          <cell r="N109">
            <v>6.1204235233240999E-2</v>
          </cell>
          <cell r="O109">
            <v>-0.28999999999999998</v>
          </cell>
          <cell r="P109">
            <v>-0.15</v>
          </cell>
          <cell r="R109">
            <v>0</v>
          </cell>
          <cell r="S109">
            <v>56.064300000000003</v>
          </cell>
        </row>
        <row r="110">
          <cell r="D110">
            <v>40026</v>
          </cell>
          <cell r="E110">
            <v>4.3899999999999997</v>
          </cell>
          <cell r="F110">
            <v>-0.23499999999999999</v>
          </cell>
          <cell r="G110">
            <v>0.01</v>
          </cell>
          <cell r="H110">
            <v>-0.35499999999999998</v>
          </cell>
          <cell r="I110">
            <v>-0.6</v>
          </cell>
          <cell r="J110">
            <v>0.76</v>
          </cell>
          <cell r="K110">
            <v>0</v>
          </cell>
          <cell r="L110">
            <v>0</v>
          </cell>
          <cell r="M110">
            <v>5.0000000000000001E-3</v>
          </cell>
          <cell r="N110">
            <v>6.1252766024976001E-2</v>
          </cell>
          <cell r="O110">
            <v>-0.28999999999999998</v>
          </cell>
          <cell r="P110">
            <v>-0.15</v>
          </cell>
          <cell r="R110">
            <v>0</v>
          </cell>
          <cell r="S110">
            <v>71.064300000000003</v>
          </cell>
        </row>
        <row r="111">
          <cell r="D111">
            <v>40057</v>
          </cell>
          <cell r="E111">
            <v>4.4109999999999996</v>
          </cell>
          <cell r="F111">
            <v>-0.23499999999999999</v>
          </cell>
          <cell r="G111">
            <v>0.01</v>
          </cell>
          <cell r="H111">
            <v>-0.35499999999999998</v>
          </cell>
          <cell r="I111">
            <v>-0.6</v>
          </cell>
          <cell r="J111">
            <v>0.76</v>
          </cell>
          <cell r="K111">
            <v>0</v>
          </cell>
          <cell r="L111">
            <v>0</v>
          </cell>
          <cell r="M111">
            <v>5.0000000000000001E-3</v>
          </cell>
          <cell r="N111">
            <v>6.1301296817493002E-2</v>
          </cell>
          <cell r="O111">
            <v>-0.28999999999999998</v>
          </cell>
          <cell r="P111">
            <v>-0.15</v>
          </cell>
          <cell r="R111">
            <v>0</v>
          </cell>
          <cell r="S111">
            <v>41.064300000000003</v>
          </cell>
        </row>
        <row r="112">
          <cell r="D112">
            <v>40087</v>
          </cell>
          <cell r="E112">
            <v>4.4409999999999998</v>
          </cell>
          <cell r="F112">
            <v>-0.23499999999999999</v>
          </cell>
          <cell r="G112">
            <v>0.01</v>
          </cell>
          <cell r="H112">
            <v>-0.35499999999999998</v>
          </cell>
          <cell r="I112">
            <v>-0.6</v>
          </cell>
          <cell r="J112">
            <v>0.76</v>
          </cell>
          <cell r="K112">
            <v>0</v>
          </cell>
          <cell r="L112">
            <v>0</v>
          </cell>
          <cell r="M112">
            <v>5.0000000000000001E-3</v>
          </cell>
          <cell r="N112">
            <v>6.1348262101318003E-2</v>
          </cell>
          <cell r="O112">
            <v>-0.28999999999999998</v>
          </cell>
          <cell r="P112">
            <v>-0.15</v>
          </cell>
          <cell r="R112">
            <v>0</v>
          </cell>
          <cell r="S112">
            <v>63.266100000000002</v>
          </cell>
        </row>
        <row r="113">
          <cell r="D113">
            <v>40118</v>
          </cell>
          <cell r="E113">
            <v>4.5810000000000004</v>
          </cell>
          <cell r="F113">
            <v>-0.19</v>
          </cell>
          <cell r="G113">
            <v>0.01</v>
          </cell>
          <cell r="H113">
            <v>-0.28999999999999998</v>
          </cell>
          <cell r="I113">
            <v>-0.56999999999999995</v>
          </cell>
          <cell r="J113">
            <v>0.6</v>
          </cell>
          <cell r="K113">
            <v>0</v>
          </cell>
          <cell r="L113">
            <v>0</v>
          </cell>
          <cell r="M113">
            <v>5.0000000000000001E-3</v>
          </cell>
          <cell r="N113">
            <v>6.1396792895372997E-2</v>
          </cell>
          <cell r="O113">
            <v>0</v>
          </cell>
          <cell r="P113">
            <v>-0.15</v>
          </cell>
          <cell r="R113">
            <v>0</v>
          </cell>
          <cell r="S113">
            <v>33.266100000000002</v>
          </cell>
        </row>
        <row r="114">
          <cell r="D114">
            <v>40148</v>
          </cell>
          <cell r="E114">
            <v>4.7060000000000004</v>
          </cell>
          <cell r="F114">
            <v>-0.19</v>
          </cell>
          <cell r="G114">
            <v>0.01</v>
          </cell>
          <cell r="H114">
            <v>-0.28999999999999998</v>
          </cell>
          <cell r="I114">
            <v>-0.56999999999999995</v>
          </cell>
          <cell r="J114">
            <v>0.6</v>
          </cell>
          <cell r="K114">
            <v>0</v>
          </cell>
          <cell r="L114">
            <v>0</v>
          </cell>
          <cell r="M114">
            <v>5.0000000000000001E-3</v>
          </cell>
          <cell r="N114">
            <v>6.1443758180688E-2</v>
          </cell>
          <cell r="O114">
            <v>0.06</v>
          </cell>
          <cell r="P114">
            <v>-0.1525</v>
          </cell>
          <cell r="R114">
            <v>0</v>
          </cell>
          <cell r="S114">
            <v>18.266100000000002</v>
          </cell>
        </row>
        <row r="115">
          <cell r="D115">
            <v>40179</v>
          </cell>
          <cell r="E115">
            <v>4.84</v>
          </cell>
          <cell r="F115">
            <v>-0.19</v>
          </cell>
          <cell r="G115">
            <v>0.01</v>
          </cell>
          <cell r="H115">
            <v>-0.28999999999999998</v>
          </cell>
          <cell r="I115">
            <v>-0.56999999999999995</v>
          </cell>
          <cell r="J115">
            <v>0.6</v>
          </cell>
          <cell r="K115">
            <v>0</v>
          </cell>
          <cell r="L115">
            <v>0</v>
          </cell>
          <cell r="M115">
            <v>5.0000000000000001E-3</v>
          </cell>
          <cell r="N115">
            <v>6.1492288976281999E-2</v>
          </cell>
          <cell r="O115">
            <v>0.13</v>
          </cell>
          <cell r="P115">
            <v>-0.155</v>
          </cell>
          <cell r="R115">
            <v>0</v>
          </cell>
          <cell r="S115">
            <v>50.149900000000002</v>
          </cell>
        </row>
        <row r="116">
          <cell r="D116">
            <v>40210</v>
          </cell>
          <cell r="E116">
            <v>4.734</v>
          </cell>
          <cell r="F116">
            <v>-0.19</v>
          </cell>
          <cell r="G116">
            <v>0.01</v>
          </cell>
          <cell r="H116">
            <v>-0.28999999999999998</v>
          </cell>
          <cell r="I116">
            <v>-0.56999999999999995</v>
          </cell>
          <cell r="J116">
            <v>0.6</v>
          </cell>
          <cell r="K116">
            <v>0</v>
          </cell>
          <cell r="L116">
            <v>0</v>
          </cell>
          <cell r="M116">
            <v>5.0000000000000001E-3</v>
          </cell>
          <cell r="N116">
            <v>6.1540819772657997E-2</v>
          </cell>
          <cell r="O116">
            <v>0</v>
          </cell>
          <cell r="P116">
            <v>-0.14749999999999999</v>
          </cell>
          <cell r="R116">
            <v>0</v>
          </cell>
          <cell r="S116">
            <v>40.149900000000002</v>
          </cell>
        </row>
        <row r="117">
          <cell r="D117">
            <v>40238</v>
          </cell>
          <cell r="E117">
            <v>4.5839999999999996</v>
          </cell>
          <cell r="F117">
            <v>-0.19</v>
          </cell>
          <cell r="G117">
            <v>0.01</v>
          </cell>
          <cell r="H117">
            <v>-0.28999999999999998</v>
          </cell>
          <cell r="I117">
            <v>-0.56999999999999995</v>
          </cell>
          <cell r="J117">
            <v>0.6</v>
          </cell>
          <cell r="K117">
            <v>0</v>
          </cell>
          <cell r="L117">
            <v>0</v>
          </cell>
          <cell r="M117">
            <v>5.0000000000000001E-3</v>
          </cell>
          <cell r="N117">
            <v>6.1584654041024998E-2</v>
          </cell>
          <cell r="O117">
            <v>-0.18</v>
          </cell>
          <cell r="P117">
            <v>-0.14499999999999999</v>
          </cell>
          <cell r="R117">
            <v>0</v>
          </cell>
          <cell r="S117">
            <v>30.149899999999999</v>
          </cell>
        </row>
        <row r="118">
          <cell r="D118">
            <v>40269</v>
          </cell>
          <cell r="E118">
            <v>4.4009999999999998</v>
          </cell>
          <cell r="F118">
            <v>-0.23499999999999999</v>
          </cell>
          <cell r="G118">
            <v>0.01</v>
          </cell>
          <cell r="H118">
            <v>-0.35499999999999998</v>
          </cell>
          <cell r="I118">
            <v>-0.56999999999999995</v>
          </cell>
          <cell r="J118">
            <v>0.76</v>
          </cell>
          <cell r="K118">
            <v>0</v>
          </cell>
          <cell r="L118">
            <v>0</v>
          </cell>
          <cell r="M118">
            <v>5.0000000000000001E-3</v>
          </cell>
          <cell r="N118">
            <v>6.163318483889E-2</v>
          </cell>
          <cell r="O118">
            <v>-0.28999999999999998</v>
          </cell>
          <cell r="P118">
            <v>-0.15</v>
          </cell>
          <cell r="R118">
            <v>0</v>
          </cell>
          <cell r="S118">
            <v>29.057099999999998</v>
          </cell>
        </row>
        <row r="119">
          <cell r="D119">
            <v>40299</v>
          </cell>
          <cell r="E119">
            <v>4.3760000000000003</v>
          </cell>
          <cell r="F119">
            <v>-0.23499999999999999</v>
          </cell>
          <cell r="G119">
            <v>0.01</v>
          </cell>
          <cell r="H119">
            <v>-0.35499999999999998</v>
          </cell>
          <cell r="I119">
            <v>-0.56999999999999995</v>
          </cell>
          <cell r="J119">
            <v>0.76</v>
          </cell>
          <cell r="K119">
            <v>0</v>
          </cell>
          <cell r="L119">
            <v>0</v>
          </cell>
          <cell r="M119">
            <v>5.0000000000000001E-3</v>
          </cell>
          <cell r="N119">
            <v>6.1680150127890999E-2</v>
          </cell>
          <cell r="O119">
            <v>-0.28999999999999998</v>
          </cell>
          <cell r="P119">
            <v>-0.15</v>
          </cell>
          <cell r="R119">
            <v>0</v>
          </cell>
          <cell r="S119">
            <v>34.057099999999998</v>
          </cell>
        </row>
        <row r="120">
          <cell r="D120">
            <v>40330</v>
          </cell>
          <cell r="E120">
            <v>4.4050000000000002</v>
          </cell>
          <cell r="F120">
            <v>-0.23499999999999999</v>
          </cell>
          <cell r="G120">
            <v>0.01</v>
          </cell>
          <cell r="H120">
            <v>-0.35499999999999998</v>
          </cell>
          <cell r="I120">
            <v>-0.56999999999999995</v>
          </cell>
          <cell r="J120">
            <v>0.76</v>
          </cell>
          <cell r="K120">
            <v>0</v>
          </cell>
          <cell r="L120">
            <v>0</v>
          </cell>
          <cell r="M120">
            <v>5.0000000000000001E-3</v>
          </cell>
          <cell r="N120">
            <v>6.1728680927294E-2</v>
          </cell>
          <cell r="O120">
            <v>-0.28999999999999998</v>
          </cell>
          <cell r="P120">
            <v>-0.15</v>
          </cell>
          <cell r="R120">
            <v>0</v>
          </cell>
          <cell r="S120">
            <v>59.057099999999998</v>
          </cell>
        </row>
        <row r="121">
          <cell r="D121">
            <v>40360</v>
          </cell>
          <cell r="E121">
            <v>4.4349999999999996</v>
          </cell>
          <cell r="F121">
            <v>-0.23499999999999999</v>
          </cell>
          <cell r="G121">
            <v>0.01</v>
          </cell>
          <cell r="H121">
            <v>-0.35499999999999998</v>
          </cell>
          <cell r="I121">
            <v>-0.56999999999999995</v>
          </cell>
          <cell r="J121">
            <v>0.76</v>
          </cell>
          <cell r="K121">
            <v>0</v>
          </cell>
          <cell r="L121">
            <v>0</v>
          </cell>
          <cell r="M121">
            <v>5.0000000000000001E-3</v>
          </cell>
          <cell r="N121">
            <v>6.1775646217783003E-2</v>
          </cell>
          <cell r="O121">
            <v>-0.28999999999999998</v>
          </cell>
          <cell r="P121">
            <v>-0.15</v>
          </cell>
          <cell r="R121">
            <v>0</v>
          </cell>
          <cell r="S121">
            <v>55.084699999999998</v>
          </cell>
        </row>
        <row r="122">
          <cell r="D122">
            <v>40391</v>
          </cell>
          <cell r="E122">
            <v>4.4550000000000001</v>
          </cell>
          <cell r="F122">
            <v>-0.23499999999999999</v>
          </cell>
          <cell r="G122">
            <v>0.01</v>
          </cell>
          <cell r="H122">
            <v>-0.35499999999999998</v>
          </cell>
          <cell r="I122">
            <v>-0.56999999999999995</v>
          </cell>
          <cell r="J122">
            <v>0.76</v>
          </cell>
          <cell r="K122">
            <v>0</v>
          </cell>
          <cell r="L122">
            <v>0</v>
          </cell>
          <cell r="M122">
            <v>5.0000000000000001E-3</v>
          </cell>
          <cell r="N122">
            <v>6.1824177018725002E-2</v>
          </cell>
          <cell r="O122">
            <v>-0.28999999999999998</v>
          </cell>
          <cell r="P122">
            <v>-0.15</v>
          </cell>
          <cell r="R122">
            <v>0</v>
          </cell>
          <cell r="S122">
            <v>70.084699999999998</v>
          </cell>
        </row>
        <row r="123">
          <cell r="D123">
            <v>40422</v>
          </cell>
          <cell r="E123">
            <v>4.476</v>
          </cell>
          <cell r="F123">
            <v>-0.23499999999999999</v>
          </cell>
          <cell r="G123">
            <v>0.01</v>
          </cell>
          <cell r="H123">
            <v>-0.35499999999999998</v>
          </cell>
          <cell r="I123">
            <v>-0.56999999999999995</v>
          </cell>
          <cell r="J123">
            <v>0.76</v>
          </cell>
          <cell r="K123">
            <v>0</v>
          </cell>
          <cell r="L123">
            <v>0</v>
          </cell>
          <cell r="M123">
            <v>5.0000000000000001E-3</v>
          </cell>
          <cell r="N123">
            <v>6.1872707820448999E-2</v>
          </cell>
          <cell r="O123">
            <v>-0.28999999999999998</v>
          </cell>
          <cell r="P123">
            <v>-0.15</v>
          </cell>
          <cell r="R123">
            <v>0</v>
          </cell>
          <cell r="S123">
            <v>40.084699999999998</v>
          </cell>
        </row>
        <row r="124">
          <cell r="D124">
            <v>40452</v>
          </cell>
          <cell r="E124">
            <v>4.5060000000000002</v>
          </cell>
          <cell r="F124">
            <v>-0.23499999999999999</v>
          </cell>
          <cell r="G124">
            <v>0.01</v>
          </cell>
          <cell r="H124">
            <v>-0.35499999999999998</v>
          </cell>
          <cell r="I124">
            <v>-0.56999999999999995</v>
          </cell>
          <cell r="J124">
            <v>0.76</v>
          </cell>
          <cell r="K124">
            <v>0</v>
          </cell>
          <cell r="L124">
            <v>0</v>
          </cell>
          <cell r="M124">
            <v>5.0000000000000001E-3</v>
          </cell>
          <cell r="N124">
            <v>6.1919673113182999E-2</v>
          </cell>
          <cell r="O124">
            <v>-0.28999999999999998</v>
          </cell>
          <cell r="P124">
            <v>-0.15</v>
          </cell>
          <cell r="R124">
            <v>0</v>
          </cell>
          <cell r="S124">
            <v>63.719299999999997</v>
          </cell>
        </row>
        <row r="125">
          <cell r="D125">
            <v>40483</v>
          </cell>
          <cell r="E125">
            <v>4.6459999999999999</v>
          </cell>
          <cell r="F125">
            <v>-0.19</v>
          </cell>
          <cell r="G125">
            <v>0.01</v>
          </cell>
          <cell r="H125">
            <v>-0.28999999999999998</v>
          </cell>
          <cell r="I125">
            <v>-0.56999999999999995</v>
          </cell>
          <cell r="J125">
            <v>0.6</v>
          </cell>
          <cell r="K125">
            <v>0</v>
          </cell>
          <cell r="L125">
            <v>0</v>
          </cell>
          <cell r="M125">
            <v>5.0000000000000001E-3</v>
          </cell>
          <cell r="N125">
            <v>6.1968203916446002E-2</v>
          </cell>
          <cell r="O125">
            <v>0</v>
          </cell>
          <cell r="P125">
            <v>-0.15</v>
          </cell>
          <cell r="R125">
            <v>0</v>
          </cell>
          <cell r="S125">
            <v>33.719299999999997</v>
          </cell>
        </row>
        <row r="126">
          <cell r="D126">
            <v>40513</v>
          </cell>
          <cell r="E126">
            <v>4.7709999999999999</v>
          </cell>
          <cell r="F126">
            <v>-0.19</v>
          </cell>
          <cell r="G126">
            <v>0.01</v>
          </cell>
          <cell r="H126">
            <v>-0.28999999999999998</v>
          </cell>
          <cell r="I126">
            <v>-0.56999999999999995</v>
          </cell>
          <cell r="J126">
            <v>0.6</v>
          </cell>
          <cell r="K126">
            <v>0</v>
          </cell>
          <cell r="L126">
            <v>0</v>
          </cell>
          <cell r="M126">
            <v>5.0000000000000001E-3</v>
          </cell>
          <cell r="N126">
            <v>6.2015169210669997E-2</v>
          </cell>
          <cell r="O126">
            <v>0.06</v>
          </cell>
          <cell r="P126">
            <v>-0.1525</v>
          </cell>
          <cell r="R126">
            <v>0</v>
          </cell>
          <cell r="S126">
            <v>18.7193</v>
          </cell>
        </row>
        <row r="127">
          <cell r="D127">
            <v>40544</v>
          </cell>
          <cell r="E127">
            <v>4.915</v>
          </cell>
          <cell r="F127">
            <v>-0.19</v>
          </cell>
          <cell r="G127">
            <v>0.01</v>
          </cell>
          <cell r="H127">
            <v>-0.28999999999999998</v>
          </cell>
          <cell r="I127">
            <v>-0.56999999999999995</v>
          </cell>
          <cell r="J127">
            <v>0.6</v>
          </cell>
          <cell r="K127">
            <v>0</v>
          </cell>
          <cell r="L127">
            <v>0</v>
          </cell>
          <cell r="M127">
            <v>5.0000000000000001E-3</v>
          </cell>
          <cell r="N127">
            <v>6.206370001547E-2</v>
          </cell>
          <cell r="O127">
            <v>0.13</v>
          </cell>
          <cell r="P127">
            <v>-0.155</v>
          </cell>
          <cell r="R127">
            <v>0</v>
          </cell>
          <cell r="S127">
            <v>50.753900000000002</v>
          </cell>
        </row>
        <row r="128">
          <cell r="D128">
            <v>40575</v>
          </cell>
          <cell r="E128">
            <v>4.8090000000000002</v>
          </cell>
          <cell r="F128">
            <v>-0.19</v>
          </cell>
          <cell r="G128">
            <v>0.01</v>
          </cell>
          <cell r="H128">
            <v>-0.28999999999999998</v>
          </cell>
          <cell r="I128">
            <v>-0.56999999999999995</v>
          </cell>
          <cell r="J128">
            <v>0.6</v>
          </cell>
          <cell r="K128">
            <v>0</v>
          </cell>
          <cell r="L128">
            <v>0</v>
          </cell>
          <cell r="M128">
            <v>5.0000000000000001E-3</v>
          </cell>
          <cell r="N128">
            <v>6.2101545537467003E-2</v>
          </cell>
          <cell r="O128">
            <v>0</v>
          </cell>
          <cell r="P128">
            <v>-0.14749999999999999</v>
          </cell>
          <cell r="R128">
            <v>0</v>
          </cell>
          <cell r="S128">
            <v>40.753900000000002</v>
          </cell>
        </row>
        <row r="129">
          <cell r="D129">
            <v>40603</v>
          </cell>
          <cell r="E129">
            <v>4.6589999999999998</v>
          </cell>
          <cell r="F129">
            <v>-0.19</v>
          </cell>
          <cell r="G129">
            <v>0.01</v>
          </cell>
          <cell r="H129">
            <v>-0.28999999999999998</v>
          </cell>
          <cell r="I129">
            <v>-0.56999999999999995</v>
          </cell>
          <cell r="J129">
            <v>0.6</v>
          </cell>
          <cell r="K129">
            <v>0</v>
          </cell>
          <cell r="L129">
            <v>0</v>
          </cell>
          <cell r="M129">
            <v>5.0000000000000001E-3</v>
          </cell>
          <cell r="N129">
            <v>6.2124009246626997E-2</v>
          </cell>
          <cell r="O129">
            <v>-0.18</v>
          </cell>
          <cell r="P129">
            <v>-0.14499999999999999</v>
          </cell>
          <cell r="R129">
            <v>0</v>
          </cell>
          <cell r="S129">
            <v>30.753900000000002</v>
          </cell>
        </row>
        <row r="130">
          <cell r="D130">
            <v>40634</v>
          </cell>
          <cell r="E130">
            <v>4.476</v>
          </cell>
          <cell r="F130">
            <v>-0.19</v>
          </cell>
          <cell r="G130">
            <v>0.01</v>
          </cell>
          <cell r="H130">
            <v>0</v>
          </cell>
          <cell r="I130">
            <v>-0.56999999999999995</v>
          </cell>
          <cell r="J130">
            <v>0.76</v>
          </cell>
          <cell r="K130">
            <v>0</v>
          </cell>
          <cell r="L130">
            <v>0</v>
          </cell>
          <cell r="M130">
            <v>5.0000000000000001E-3</v>
          </cell>
          <cell r="N130">
            <v>6.2148879781962998E-2</v>
          </cell>
          <cell r="O130">
            <v>-0.28999999999999998</v>
          </cell>
          <cell r="P130">
            <v>-0.15</v>
          </cell>
          <cell r="R130">
            <v>0</v>
          </cell>
          <cell r="S130">
            <v>29.6205</v>
          </cell>
        </row>
        <row r="131">
          <cell r="D131">
            <v>40664</v>
          </cell>
          <cell r="E131">
            <v>4.4509999999999996</v>
          </cell>
          <cell r="F131">
            <v>-0.19</v>
          </cell>
          <cell r="G131">
            <v>0.01</v>
          </cell>
          <cell r="H131">
            <v>0</v>
          </cell>
          <cell r="I131">
            <v>-0.56999999999999995</v>
          </cell>
          <cell r="J131">
            <v>0.76</v>
          </cell>
          <cell r="K131">
            <v>0</v>
          </cell>
          <cell r="L131">
            <v>0</v>
          </cell>
          <cell r="M131">
            <v>5.0000000000000001E-3</v>
          </cell>
          <cell r="N131">
            <v>6.2172948042162002E-2</v>
          </cell>
          <cell r="O131">
            <v>-0.28999999999999998</v>
          </cell>
          <cell r="P131">
            <v>-0.15</v>
          </cell>
          <cell r="R131">
            <v>0</v>
          </cell>
          <cell r="S131">
            <v>34.6205</v>
          </cell>
        </row>
        <row r="132">
          <cell r="D132">
            <v>40695</v>
          </cell>
          <cell r="E132">
            <v>4.4800000000000004</v>
          </cell>
          <cell r="F132">
            <v>-0.19</v>
          </cell>
          <cell r="G132">
            <v>0.01</v>
          </cell>
          <cell r="H132">
            <v>0</v>
          </cell>
          <cell r="I132">
            <v>-0.56999999999999995</v>
          </cell>
          <cell r="J132">
            <v>0.76</v>
          </cell>
          <cell r="K132">
            <v>0</v>
          </cell>
          <cell r="L132">
            <v>0</v>
          </cell>
          <cell r="M132">
            <v>5.0000000000000001E-3</v>
          </cell>
          <cell r="N132">
            <v>6.2197818577901999E-2</v>
          </cell>
          <cell r="O132">
            <v>-0.28999999999999998</v>
          </cell>
          <cell r="P132">
            <v>-0.15</v>
          </cell>
          <cell r="R132">
            <v>0</v>
          </cell>
          <cell r="S132">
            <v>59.6205</v>
          </cell>
        </row>
        <row r="133">
          <cell r="D133">
            <v>40725</v>
          </cell>
          <cell r="E133">
            <v>4.51</v>
          </cell>
          <cell r="F133">
            <v>-0.19</v>
          </cell>
          <cell r="G133">
            <v>0.01</v>
          </cell>
          <cell r="H133">
            <v>0</v>
          </cell>
          <cell r="I133">
            <v>-0.56999999999999995</v>
          </cell>
          <cell r="J133">
            <v>0.76</v>
          </cell>
          <cell r="K133">
            <v>0</v>
          </cell>
          <cell r="L133">
            <v>0</v>
          </cell>
          <cell r="M133">
            <v>5.0000000000000001E-3</v>
          </cell>
          <cell r="N133">
            <v>6.2221886838491003E-2</v>
          </cell>
          <cell r="O133">
            <v>-0.28999999999999998</v>
          </cell>
          <cell r="P133">
            <v>-0.15</v>
          </cell>
          <cell r="R133">
            <v>0</v>
          </cell>
          <cell r="S133">
            <v>54.606099999999998</v>
          </cell>
        </row>
        <row r="134">
          <cell r="D134">
            <v>40756</v>
          </cell>
          <cell r="E134">
            <v>4.53</v>
          </cell>
          <cell r="F134">
            <v>-0.19</v>
          </cell>
          <cell r="G134">
            <v>0.01</v>
          </cell>
          <cell r="H134">
            <v>0</v>
          </cell>
          <cell r="I134">
            <v>-0.56999999999999995</v>
          </cell>
          <cell r="J134">
            <v>0.76</v>
          </cell>
          <cell r="K134">
            <v>0</v>
          </cell>
          <cell r="L134">
            <v>0</v>
          </cell>
          <cell r="M134">
            <v>5.0000000000000001E-3</v>
          </cell>
          <cell r="N134">
            <v>6.2246757374635003E-2</v>
          </cell>
          <cell r="O134">
            <v>-0.28999999999999998</v>
          </cell>
          <cell r="P134">
            <v>-0.15</v>
          </cell>
          <cell r="R134">
            <v>0</v>
          </cell>
          <cell r="S134">
            <v>69.606099999999998</v>
          </cell>
        </row>
        <row r="135">
          <cell r="D135">
            <v>40787</v>
          </cell>
          <cell r="E135">
            <v>4.5510000000000002</v>
          </cell>
          <cell r="F135">
            <v>-0.19</v>
          </cell>
          <cell r="G135">
            <v>0.01</v>
          </cell>
          <cell r="H135">
            <v>0</v>
          </cell>
          <cell r="I135">
            <v>-0.56999999999999995</v>
          </cell>
          <cell r="J135">
            <v>0.76</v>
          </cell>
          <cell r="K135">
            <v>0</v>
          </cell>
          <cell r="L135">
            <v>0</v>
          </cell>
          <cell r="M135">
            <v>5.0000000000000001E-3</v>
          </cell>
          <cell r="N135">
            <v>6.2271627910984E-2</v>
          </cell>
          <cell r="O135">
            <v>-0.28999999999999998</v>
          </cell>
          <cell r="P135">
            <v>-0.15</v>
          </cell>
          <cell r="R135">
            <v>0</v>
          </cell>
          <cell r="S135">
            <v>39.606099999999998</v>
          </cell>
        </row>
        <row r="136">
          <cell r="D136">
            <v>40817</v>
          </cell>
          <cell r="E136">
            <v>4.5810000000000004</v>
          </cell>
          <cell r="F136">
            <v>-0.19</v>
          </cell>
          <cell r="G136">
            <v>0.01</v>
          </cell>
          <cell r="H136">
            <v>0</v>
          </cell>
          <cell r="I136">
            <v>-0.56999999999999995</v>
          </cell>
          <cell r="J136">
            <v>0.76</v>
          </cell>
          <cell r="K136">
            <v>0</v>
          </cell>
          <cell r="L136">
            <v>0</v>
          </cell>
          <cell r="M136">
            <v>5.0000000000000001E-3</v>
          </cell>
          <cell r="N136">
            <v>6.2295696172162997E-2</v>
          </cell>
          <cell r="O136">
            <v>-0.28999999999999998</v>
          </cell>
          <cell r="P136">
            <v>-0.15</v>
          </cell>
          <cell r="R136">
            <v>0</v>
          </cell>
          <cell r="S136">
            <v>64.430400000000006</v>
          </cell>
        </row>
        <row r="137">
          <cell r="D137">
            <v>40848</v>
          </cell>
          <cell r="E137">
            <v>4.7210000000000001</v>
          </cell>
          <cell r="F137">
            <v>-0.19</v>
          </cell>
          <cell r="G137">
            <v>0.01</v>
          </cell>
          <cell r="H137">
            <v>0</v>
          </cell>
          <cell r="I137">
            <v>-0.56999999999999995</v>
          </cell>
          <cell r="J137">
            <v>0.6</v>
          </cell>
          <cell r="K137">
            <v>0</v>
          </cell>
          <cell r="L137">
            <v>0</v>
          </cell>
          <cell r="M137">
            <v>5.0000000000000001E-3</v>
          </cell>
          <cell r="N137">
            <v>6.2320566708916003E-2</v>
          </cell>
          <cell r="O137">
            <v>0</v>
          </cell>
          <cell r="P137">
            <v>-0.15</v>
          </cell>
          <cell r="R137">
            <v>0</v>
          </cell>
          <cell r="S137">
            <v>34.430399999999999</v>
          </cell>
        </row>
        <row r="138">
          <cell r="D138">
            <v>40878</v>
          </cell>
          <cell r="E138">
            <v>4.8460000000000001</v>
          </cell>
          <cell r="F138">
            <v>-0.19</v>
          </cell>
          <cell r="G138">
            <v>0.01</v>
          </cell>
          <cell r="H138">
            <v>0</v>
          </cell>
          <cell r="I138">
            <v>-0.56999999999999995</v>
          </cell>
          <cell r="J138">
            <v>0.6</v>
          </cell>
          <cell r="K138">
            <v>0</v>
          </cell>
          <cell r="L138">
            <v>0</v>
          </cell>
          <cell r="M138">
            <v>5.0000000000000001E-3</v>
          </cell>
          <cell r="N138">
            <v>6.2344634970486E-2</v>
          </cell>
          <cell r="O138">
            <v>0.06</v>
          </cell>
          <cell r="P138">
            <v>-0.1525</v>
          </cell>
          <cell r="R138">
            <v>0</v>
          </cell>
          <cell r="S138">
            <v>19.430399999999999</v>
          </cell>
        </row>
        <row r="139">
          <cell r="D139">
            <v>40909</v>
          </cell>
          <cell r="E139">
            <v>4.9950000000000001</v>
          </cell>
          <cell r="F139">
            <v>-0.19</v>
          </cell>
          <cell r="G139">
            <v>0.01</v>
          </cell>
          <cell r="H139">
            <v>0</v>
          </cell>
          <cell r="I139">
            <v>-0.56999999999999995</v>
          </cell>
          <cell r="J139">
            <v>0.6</v>
          </cell>
          <cell r="K139">
            <v>0</v>
          </cell>
          <cell r="L139">
            <v>0</v>
          </cell>
          <cell r="M139">
            <v>5.0000000000000001E-3</v>
          </cell>
          <cell r="N139">
            <v>6.2369505507643003E-2</v>
          </cell>
          <cell r="O139">
            <v>0.13</v>
          </cell>
          <cell r="P139">
            <v>-0.155</v>
          </cell>
          <cell r="R139">
            <v>0</v>
          </cell>
          <cell r="S139">
            <v>51.339599999999997</v>
          </cell>
        </row>
        <row r="140">
          <cell r="D140">
            <v>40940</v>
          </cell>
          <cell r="E140">
            <v>4.8890000000000002</v>
          </cell>
          <cell r="F140">
            <v>-0.19</v>
          </cell>
          <cell r="G140">
            <v>0.01</v>
          </cell>
          <cell r="H140">
            <v>0</v>
          </cell>
          <cell r="I140">
            <v>-0.56999999999999995</v>
          </cell>
          <cell r="J140">
            <v>0.6</v>
          </cell>
          <cell r="K140">
            <v>0</v>
          </cell>
          <cell r="L140">
            <v>0</v>
          </cell>
          <cell r="M140">
            <v>5.0000000000000001E-3</v>
          </cell>
          <cell r="N140">
            <v>6.2394376045006E-2</v>
          </cell>
          <cell r="O140">
            <v>0</v>
          </cell>
          <cell r="P140">
            <v>-0.14749999999999999</v>
          </cell>
          <cell r="R140">
            <v>0</v>
          </cell>
          <cell r="S140">
            <v>41.339599999999997</v>
          </cell>
        </row>
        <row r="141">
          <cell r="D141">
            <v>40969</v>
          </cell>
          <cell r="E141">
            <v>4.7389999999999999</v>
          </cell>
          <cell r="F141">
            <v>-0.19</v>
          </cell>
          <cell r="G141">
            <v>0.01</v>
          </cell>
          <cell r="H141">
            <v>0</v>
          </cell>
          <cell r="I141">
            <v>-0.56999999999999995</v>
          </cell>
          <cell r="J141">
            <v>0.6</v>
          </cell>
          <cell r="K141">
            <v>0</v>
          </cell>
          <cell r="L141">
            <v>0</v>
          </cell>
          <cell r="M141">
            <v>5.0000000000000001E-3</v>
          </cell>
          <cell r="N141">
            <v>6.2417642031757002E-2</v>
          </cell>
          <cell r="O141">
            <v>-0.18</v>
          </cell>
          <cell r="P141">
            <v>-0.14499999999999999</v>
          </cell>
          <cell r="R141">
            <v>0</v>
          </cell>
          <cell r="S141">
            <v>31.339600000000001</v>
          </cell>
        </row>
        <row r="142">
          <cell r="D142">
            <v>41000</v>
          </cell>
          <cell r="E142">
            <v>4.556</v>
          </cell>
          <cell r="F142">
            <v>-0.19</v>
          </cell>
          <cell r="G142">
            <v>0.01</v>
          </cell>
          <cell r="H142">
            <v>0</v>
          </cell>
          <cell r="I142">
            <v>-0.56999999999999995</v>
          </cell>
          <cell r="J142">
            <v>0.76</v>
          </cell>
          <cell r="K142">
            <v>0</v>
          </cell>
          <cell r="L142">
            <v>0</v>
          </cell>
          <cell r="M142">
            <v>5.0000000000000001E-3</v>
          </cell>
          <cell r="N142">
            <v>6.2442512569517002E-2</v>
          </cell>
          <cell r="O142">
            <v>-0.28999999999999998</v>
          </cell>
          <cell r="P142">
            <v>-0.15</v>
          </cell>
          <cell r="R142">
            <v>0</v>
          </cell>
          <cell r="S142">
            <v>30.168500000000002</v>
          </cell>
        </row>
        <row r="143">
          <cell r="D143">
            <v>41030</v>
          </cell>
          <cell r="E143">
            <v>4.5309999999999997</v>
          </cell>
          <cell r="F143">
            <v>-0.19</v>
          </cell>
          <cell r="G143">
            <v>0.01</v>
          </cell>
          <cell r="H143">
            <v>0</v>
          </cell>
          <cell r="I143">
            <v>-0.56999999999999995</v>
          </cell>
          <cell r="J143">
            <v>0.76</v>
          </cell>
          <cell r="K143">
            <v>0</v>
          </cell>
          <cell r="L143">
            <v>0</v>
          </cell>
          <cell r="M143">
            <v>5.0000000000000001E-3</v>
          </cell>
          <cell r="N143">
            <v>6.2466580832059998E-2</v>
          </cell>
          <cell r="O143">
            <v>-0.28999999999999998</v>
          </cell>
          <cell r="P143">
            <v>-0.15</v>
          </cell>
          <cell r="R143">
            <v>0</v>
          </cell>
          <cell r="S143">
            <v>35.168500000000002</v>
          </cell>
        </row>
        <row r="144">
          <cell r="D144">
            <v>41061</v>
          </cell>
          <cell r="E144">
            <v>4.5599999999999996</v>
          </cell>
          <cell r="F144">
            <v>-0.19</v>
          </cell>
          <cell r="G144">
            <v>0.01</v>
          </cell>
          <cell r="H144">
            <v>0</v>
          </cell>
          <cell r="I144">
            <v>-0.56999999999999995</v>
          </cell>
          <cell r="J144">
            <v>0.76</v>
          </cell>
          <cell r="K144">
            <v>0</v>
          </cell>
          <cell r="L144">
            <v>0</v>
          </cell>
          <cell r="M144">
            <v>5.0000000000000001E-3</v>
          </cell>
          <cell r="N144">
            <v>6.2491451370224001E-2</v>
          </cell>
          <cell r="O144">
            <v>-0.28999999999999998</v>
          </cell>
          <cell r="P144">
            <v>-0.15</v>
          </cell>
          <cell r="R144">
            <v>0</v>
          </cell>
          <cell r="S144">
            <v>60.168500000000002</v>
          </cell>
        </row>
        <row r="145">
          <cell r="D145">
            <v>41091</v>
          </cell>
          <cell r="E145">
            <v>4.59</v>
          </cell>
          <cell r="F145">
            <v>-0.19</v>
          </cell>
          <cell r="G145">
            <v>0.01</v>
          </cell>
          <cell r="H145">
            <v>0</v>
          </cell>
          <cell r="I145">
            <v>-0.56999999999999995</v>
          </cell>
          <cell r="J145">
            <v>0.76</v>
          </cell>
          <cell r="K145">
            <v>0</v>
          </cell>
          <cell r="L145">
            <v>0</v>
          </cell>
          <cell r="M145">
            <v>5.0000000000000001E-3</v>
          </cell>
          <cell r="N145">
            <v>6.2515519633159003E-2</v>
          </cell>
          <cell r="O145">
            <v>-0.28999999999999998</v>
          </cell>
          <cell r="P145">
            <v>-0.15</v>
          </cell>
          <cell r="R145">
            <v>0</v>
          </cell>
          <cell r="S145">
            <v>54.187100000000001</v>
          </cell>
        </row>
        <row r="146">
          <cell r="D146">
            <v>41122</v>
          </cell>
          <cell r="E146">
            <v>4.6100000000000003</v>
          </cell>
          <cell r="F146">
            <v>-0.19</v>
          </cell>
          <cell r="G146">
            <v>0.01</v>
          </cell>
          <cell r="H146">
            <v>0</v>
          </cell>
          <cell r="I146">
            <v>-0.56999999999999995</v>
          </cell>
          <cell r="J146">
            <v>0.76</v>
          </cell>
          <cell r="K146">
            <v>0</v>
          </cell>
          <cell r="L146">
            <v>0</v>
          </cell>
          <cell r="M146">
            <v>5.0000000000000001E-3</v>
          </cell>
          <cell r="N146">
            <v>6.2540390171726995E-2</v>
          </cell>
          <cell r="O146">
            <v>-0.28999999999999998</v>
          </cell>
          <cell r="P146">
            <v>-0.15</v>
          </cell>
          <cell r="R146">
            <v>0</v>
          </cell>
          <cell r="S146">
            <v>69.187100000000001</v>
          </cell>
        </row>
        <row r="147">
          <cell r="D147">
            <v>41153</v>
          </cell>
          <cell r="E147">
            <v>4.6310000000000002</v>
          </cell>
          <cell r="F147">
            <v>-0.19</v>
          </cell>
          <cell r="G147">
            <v>0.01</v>
          </cell>
          <cell r="H147">
            <v>0</v>
          </cell>
          <cell r="I147">
            <v>-0.56999999999999995</v>
          </cell>
          <cell r="J147">
            <v>0.76</v>
          </cell>
          <cell r="K147">
            <v>0</v>
          </cell>
          <cell r="L147">
            <v>0</v>
          </cell>
          <cell r="M147">
            <v>5.0000000000000001E-3</v>
          </cell>
          <cell r="N147">
            <v>6.2565260710500004E-2</v>
          </cell>
          <cell r="O147">
            <v>-0.28999999999999998</v>
          </cell>
          <cell r="P147">
            <v>-0.15</v>
          </cell>
          <cell r="R147">
            <v>0</v>
          </cell>
          <cell r="S147">
            <v>39.187100000000001</v>
          </cell>
        </row>
        <row r="148">
          <cell r="D148">
            <v>41183</v>
          </cell>
          <cell r="E148">
            <v>4.6609999999999996</v>
          </cell>
          <cell r="F148">
            <v>-0.19</v>
          </cell>
          <cell r="G148">
            <v>0.01</v>
          </cell>
          <cell r="H148">
            <v>0</v>
          </cell>
          <cell r="I148">
            <v>-0.56999999999999995</v>
          </cell>
          <cell r="J148">
            <v>0.76</v>
          </cell>
          <cell r="K148">
            <v>0</v>
          </cell>
          <cell r="L148">
            <v>0</v>
          </cell>
          <cell r="M148">
            <v>5.0000000000000001E-3</v>
          </cell>
          <cell r="N148">
            <v>6.2589328974024E-2</v>
          </cell>
          <cell r="O148">
            <v>-0.28999999999999998</v>
          </cell>
          <cell r="P148">
            <v>-0.15</v>
          </cell>
          <cell r="R148">
            <v>0</v>
          </cell>
          <cell r="S148">
            <v>65.115600000000001</v>
          </cell>
        </row>
        <row r="149">
          <cell r="D149">
            <v>41214</v>
          </cell>
          <cell r="E149">
            <v>4.8010000000000002</v>
          </cell>
          <cell r="F149">
            <v>-0.19</v>
          </cell>
          <cell r="G149">
            <v>0.01</v>
          </cell>
          <cell r="H149">
            <v>0</v>
          </cell>
          <cell r="I149">
            <v>-0.56999999999999995</v>
          </cell>
          <cell r="J149">
            <v>0.6</v>
          </cell>
          <cell r="K149">
            <v>0</v>
          </cell>
          <cell r="L149">
            <v>0</v>
          </cell>
          <cell r="M149">
            <v>5.0000000000000001E-3</v>
          </cell>
          <cell r="N149">
            <v>6.2614199513201005E-2</v>
          </cell>
          <cell r="O149">
            <v>0</v>
          </cell>
          <cell r="P149">
            <v>-0.15</v>
          </cell>
          <cell r="R149">
            <v>0</v>
          </cell>
          <cell r="S149">
            <v>35.115600000000001</v>
          </cell>
        </row>
        <row r="150">
          <cell r="D150">
            <v>41244</v>
          </cell>
          <cell r="E150">
            <v>4.9260000000000002</v>
          </cell>
          <cell r="F150">
            <v>-0.19</v>
          </cell>
          <cell r="G150">
            <v>0.01</v>
          </cell>
          <cell r="H150">
            <v>0</v>
          </cell>
          <cell r="I150">
            <v>-0.56999999999999995</v>
          </cell>
          <cell r="J150">
            <v>0.6</v>
          </cell>
          <cell r="K150">
            <v>0</v>
          </cell>
          <cell r="L150">
            <v>0</v>
          </cell>
          <cell r="M150">
            <v>5.0000000000000001E-3</v>
          </cell>
          <cell r="N150">
            <v>6.2638267777115994E-2</v>
          </cell>
          <cell r="O150">
            <v>0.06</v>
          </cell>
          <cell r="P150">
            <v>-0.1525</v>
          </cell>
          <cell r="R150">
            <v>0</v>
          </cell>
          <cell r="S150">
            <v>20.115600000000001</v>
          </cell>
        </row>
        <row r="151">
          <cell r="D151">
            <v>41275</v>
          </cell>
          <cell r="E151">
            <v>5.08</v>
          </cell>
          <cell r="F151">
            <v>-0.19</v>
          </cell>
          <cell r="G151">
            <v>0.01</v>
          </cell>
          <cell r="H151">
            <v>0</v>
          </cell>
          <cell r="I151">
            <v>-0.56999999999999995</v>
          </cell>
          <cell r="J151">
            <v>0.6</v>
          </cell>
          <cell r="K151">
            <v>0</v>
          </cell>
          <cell r="L151">
            <v>0</v>
          </cell>
          <cell r="M151">
            <v>5.0000000000000001E-3</v>
          </cell>
          <cell r="N151">
            <v>6.2663138316696995E-2</v>
          </cell>
          <cell r="O151">
            <v>0.13</v>
          </cell>
          <cell r="P151">
            <v>-0.155</v>
          </cell>
          <cell r="R151">
            <v>0</v>
          </cell>
          <cell r="S151">
            <v>51.665900000000001</v>
          </cell>
        </row>
        <row r="152">
          <cell r="D152">
            <v>41306</v>
          </cell>
          <cell r="E152">
            <v>4.9740000000000002</v>
          </cell>
          <cell r="F152">
            <v>-0.19</v>
          </cell>
          <cell r="G152">
            <v>0.01</v>
          </cell>
          <cell r="H152">
            <v>0</v>
          </cell>
          <cell r="I152">
            <v>-0.56999999999999995</v>
          </cell>
          <cell r="J152">
            <v>0.6</v>
          </cell>
          <cell r="K152">
            <v>0</v>
          </cell>
          <cell r="L152">
            <v>0</v>
          </cell>
          <cell r="M152">
            <v>5.0000000000000001E-3</v>
          </cell>
          <cell r="N152">
            <v>6.2688008856482999E-2</v>
          </cell>
          <cell r="O152">
            <v>0</v>
          </cell>
          <cell r="P152">
            <v>-0.14749999999999999</v>
          </cell>
          <cell r="R152">
            <v>0</v>
          </cell>
          <cell r="S152">
            <v>41.665900000000001</v>
          </cell>
        </row>
        <row r="153">
          <cell r="D153">
            <v>41334</v>
          </cell>
          <cell r="E153">
            <v>4.8239999999999998</v>
          </cell>
          <cell r="F153">
            <v>-0.19</v>
          </cell>
          <cell r="G153">
            <v>0.01</v>
          </cell>
          <cell r="H153">
            <v>0</v>
          </cell>
          <cell r="I153">
            <v>-0.56999999999999995</v>
          </cell>
          <cell r="J153">
            <v>0.6</v>
          </cell>
          <cell r="K153">
            <v>0</v>
          </cell>
          <cell r="L153">
            <v>0</v>
          </cell>
          <cell r="M153">
            <v>5.0000000000000001E-3</v>
          </cell>
          <cell r="N153">
            <v>6.2710472570013998E-2</v>
          </cell>
          <cell r="O153">
            <v>-0.18</v>
          </cell>
          <cell r="P153">
            <v>-0.14499999999999999</v>
          </cell>
          <cell r="R153">
            <v>0</v>
          </cell>
          <cell r="S153">
            <v>31.665900000000001</v>
          </cell>
        </row>
        <row r="154">
          <cell r="D154">
            <v>41365</v>
          </cell>
          <cell r="E154">
            <v>4.641</v>
          </cell>
          <cell r="F154">
            <v>-0.19</v>
          </cell>
          <cell r="G154">
            <v>0.01</v>
          </cell>
          <cell r="H154">
            <v>0</v>
          </cell>
          <cell r="I154">
            <v>-0.56999999999999995</v>
          </cell>
          <cell r="J154">
            <v>0.76</v>
          </cell>
          <cell r="K154">
            <v>0</v>
          </cell>
          <cell r="L154">
            <v>0</v>
          </cell>
          <cell r="M154">
            <v>5.0000000000000001E-3</v>
          </cell>
          <cell r="N154">
            <v>6.2735343110190994E-2</v>
          </cell>
          <cell r="O154">
            <v>-0.28999999999999998</v>
          </cell>
          <cell r="P154">
            <v>-0.15</v>
          </cell>
          <cell r="R154">
            <v>0</v>
          </cell>
          <cell r="S154">
            <v>30.4986</v>
          </cell>
        </row>
        <row r="155">
          <cell r="D155">
            <v>41395</v>
          </cell>
          <cell r="E155">
            <v>4.6159999999999997</v>
          </cell>
          <cell r="F155">
            <v>-0.19</v>
          </cell>
          <cell r="G155">
            <v>0.01</v>
          </cell>
          <cell r="H155">
            <v>0</v>
          </cell>
          <cell r="I155">
            <v>-0.56999999999999995</v>
          </cell>
          <cell r="J155">
            <v>0.76</v>
          </cell>
          <cell r="K155">
            <v>0</v>
          </cell>
          <cell r="L155">
            <v>0</v>
          </cell>
          <cell r="M155">
            <v>5.0000000000000001E-3</v>
          </cell>
          <cell r="N155">
            <v>6.2759411375074001E-2</v>
          </cell>
          <cell r="O155">
            <v>-0.28999999999999998</v>
          </cell>
          <cell r="P155">
            <v>-0.15</v>
          </cell>
          <cell r="R155">
            <v>0</v>
          </cell>
          <cell r="S155">
            <v>35.498600000000003</v>
          </cell>
        </row>
        <row r="156">
          <cell r="D156">
            <v>41426</v>
          </cell>
          <cell r="E156">
            <v>4.6449999999999996</v>
          </cell>
          <cell r="F156">
            <v>-0.19</v>
          </cell>
          <cell r="G156">
            <v>0.01</v>
          </cell>
          <cell r="H156">
            <v>0</v>
          </cell>
          <cell r="I156">
            <v>-0.56999999999999995</v>
          </cell>
          <cell r="J156">
            <v>0.76</v>
          </cell>
          <cell r="K156">
            <v>0</v>
          </cell>
          <cell r="L156">
            <v>0</v>
          </cell>
          <cell r="M156">
            <v>5.0000000000000001E-3</v>
          </cell>
          <cell r="N156">
            <v>6.2784281915653994E-2</v>
          </cell>
          <cell r="O156">
            <v>-0.28999999999999998</v>
          </cell>
          <cell r="P156">
            <v>-0.15</v>
          </cell>
          <cell r="R156">
            <v>0</v>
          </cell>
          <cell r="S156">
            <v>60.498600000000003</v>
          </cell>
        </row>
        <row r="157">
          <cell r="D157">
            <v>41456</v>
          </cell>
          <cell r="E157">
            <v>4.6749999999999998</v>
          </cell>
          <cell r="F157">
            <v>-0.19</v>
          </cell>
          <cell r="G157">
            <v>0.01</v>
          </cell>
          <cell r="H157">
            <v>0</v>
          </cell>
          <cell r="I157">
            <v>-0.56999999999999995</v>
          </cell>
          <cell r="J157">
            <v>0.76</v>
          </cell>
          <cell r="K157">
            <v>0</v>
          </cell>
          <cell r="L157">
            <v>0</v>
          </cell>
          <cell r="M157">
            <v>5.0000000000000001E-3</v>
          </cell>
          <cell r="N157">
            <v>6.2808350180927994E-2</v>
          </cell>
          <cell r="O157">
            <v>-0.28999999999999998</v>
          </cell>
          <cell r="P157">
            <v>-0.15</v>
          </cell>
          <cell r="R157">
            <v>0</v>
          </cell>
          <cell r="S157">
            <v>54.6145</v>
          </cell>
        </row>
        <row r="158">
          <cell r="D158">
            <v>41487</v>
          </cell>
          <cell r="E158">
            <v>4.6950000000000003</v>
          </cell>
          <cell r="F158">
            <v>-0.19</v>
          </cell>
          <cell r="G158">
            <v>0.01</v>
          </cell>
          <cell r="H158">
            <v>0</v>
          </cell>
          <cell r="I158">
            <v>-0.56999999999999995</v>
          </cell>
          <cell r="J158">
            <v>0.76</v>
          </cell>
          <cell r="K158">
            <v>0</v>
          </cell>
          <cell r="L158">
            <v>0</v>
          </cell>
          <cell r="M158">
            <v>5.0000000000000001E-3</v>
          </cell>
          <cell r="N158">
            <v>6.2833220721911998E-2</v>
          </cell>
          <cell r="O158">
            <v>-0.28999999999999998</v>
          </cell>
          <cell r="P158">
            <v>-0.15</v>
          </cell>
          <cell r="R158">
            <v>0</v>
          </cell>
          <cell r="S158">
            <v>69.614500000000007</v>
          </cell>
        </row>
        <row r="159">
          <cell r="D159">
            <v>41518</v>
          </cell>
          <cell r="E159">
            <v>4.7160000000000002</v>
          </cell>
          <cell r="F159">
            <v>-0.19</v>
          </cell>
          <cell r="G159">
            <v>0.01</v>
          </cell>
          <cell r="H159">
            <v>0</v>
          </cell>
          <cell r="I159">
            <v>-0.56999999999999995</v>
          </cell>
          <cell r="J159">
            <v>0.76</v>
          </cell>
          <cell r="K159">
            <v>0</v>
          </cell>
          <cell r="L159">
            <v>0</v>
          </cell>
          <cell r="M159">
            <v>5.0000000000000001E-3</v>
          </cell>
          <cell r="N159">
            <v>6.2858091263102003E-2</v>
          </cell>
          <cell r="O159">
            <v>-0.28999999999999998</v>
          </cell>
          <cell r="P159">
            <v>-0.15</v>
          </cell>
          <cell r="R159">
            <v>0</v>
          </cell>
          <cell r="S159">
            <v>39.6145</v>
          </cell>
        </row>
        <row r="160">
          <cell r="D160">
            <v>41548</v>
          </cell>
          <cell r="E160">
            <v>4.7460000000000004</v>
          </cell>
          <cell r="F160">
            <v>-0.19</v>
          </cell>
          <cell r="G160">
            <v>0.01</v>
          </cell>
          <cell r="H160">
            <v>0</v>
          </cell>
          <cell r="I160">
            <v>-0.56999999999999995</v>
          </cell>
          <cell r="J160">
            <v>0.76</v>
          </cell>
          <cell r="K160">
            <v>0</v>
          </cell>
          <cell r="L160">
            <v>0</v>
          </cell>
          <cell r="M160">
            <v>5.0000000000000001E-3</v>
          </cell>
          <cell r="N160">
            <v>6.2882159528965004E-2</v>
          </cell>
          <cell r="O160">
            <v>-0.28999999999999998</v>
          </cell>
          <cell r="P160">
            <v>-0.15</v>
          </cell>
          <cell r="R160">
            <v>0</v>
          </cell>
          <cell r="S160">
            <v>65.431899999999999</v>
          </cell>
        </row>
        <row r="161">
          <cell r="D161">
            <v>41579</v>
          </cell>
          <cell r="E161">
            <v>4.8860000000000001</v>
          </cell>
          <cell r="F161">
            <v>-0.19</v>
          </cell>
          <cell r="G161">
            <v>0.01</v>
          </cell>
          <cell r="H161">
            <v>0</v>
          </cell>
          <cell r="I161">
            <v>-0.56999999999999995</v>
          </cell>
          <cell r="J161">
            <v>0.12</v>
          </cell>
          <cell r="K161">
            <v>0</v>
          </cell>
          <cell r="L161">
            <v>0</v>
          </cell>
          <cell r="M161">
            <v>5.0000000000000001E-3</v>
          </cell>
          <cell r="N161">
            <v>6.2907030070558007E-2</v>
          </cell>
          <cell r="O161">
            <v>0</v>
          </cell>
          <cell r="P161">
            <v>-0.15</v>
          </cell>
          <cell r="R161">
            <v>0</v>
          </cell>
          <cell r="S161">
            <v>35.431899999999999</v>
          </cell>
        </row>
        <row r="162">
          <cell r="D162">
            <v>41609</v>
          </cell>
          <cell r="E162">
            <v>5.0110000000000001</v>
          </cell>
          <cell r="F162">
            <v>-0.19</v>
          </cell>
          <cell r="G162">
            <v>0.01</v>
          </cell>
          <cell r="H162">
            <v>0</v>
          </cell>
          <cell r="I162">
            <v>-0.56999999999999995</v>
          </cell>
          <cell r="J162">
            <v>0.12</v>
          </cell>
          <cell r="K162">
            <v>0</v>
          </cell>
          <cell r="L162">
            <v>0</v>
          </cell>
          <cell r="M162">
            <v>5.0000000000000001E-3</v>
          </cell>
          <cell r="N162">
            <v>6.2931098336812E-2</v>
          </cell>
          <cell r="O162">
            <v>0.06</v>
          </cell>
          <cell r="P162">
            <v>-0.1525</v>
          </cell>
          <cell r="R162">
            <v>0</v>
          </cell>
          <cell r="S162">
            <v>20.431899999999999</v>
          </cell>
        </row>
        <row r="163">
          <cell r="D163">
            <v>41640</v>
          </cell>
          <cell r="E163">
            <v>5.17</v>
          </cell>
          <cell r="F163">
            <v>-0.19</v>
          </cell>
          <cell r="G163">
            <v>0.01</v>
          </cell>
          <cell r="H163">
            <v>0</v>
          </cell>
          <cell r="I163">
            <v>-0.56999999999999995</v>
          </cell>
          <cell r="J163">
            <v>0.12</v>
          </cell>
          <cell r="K163">
            <v>0</v>
          </cell>
          <cell r="L163">
            <v>0</v>
          </cell>
          <cell r="M163">
            <v>5.0000000000000001E-3</v>
          </cell>
          <cell r="N163">
            <v>6.2955968878808999E-2</v>
          </cell>
          <cell r="O163">
            <v>0.13</v>
          </cell>
          <cell r="P163">
            <v>-0.155</v>
          </cell>
          <cell r="R163">
            <v>0</v>
          </cell>
          <cell r="S163">
            <v>51.8917</v>
          </cell>
        </row>
        <row r="164">
          <cell r="D164">
            <v>41671</v>
          </cell>
          <cell r="E164">
            <v>5.0640000000000001</v>
          </cell>
          <cell r="F164">
            <v>-0.19</v>
          </cell>
          <cell r="G164">
            <v>0.01</v>
          </cell>
          <cell r="H164">
            <v>0</v>
          </cell>
          <cell r="I164">
            <v>-0.56999999999999995</v>
          </cell>
          <cell r="J164">
            <v>0.12</v>
          </cell>
          <cell r="K164">
            <v>0</v>
          </cell>
          <cell r="L164">
            <v>0</v>
          </cell>
          <cell r="M164">
            <v>5.0000000000000001E-3</v>
          </cell>
          <cell r="N164">
            <v>6.2980839421012E-2</v>
          </cell>
          <cell r="O164">
            <v>0</v>
          </cell>
          <cell r="P164">
            <v>-0.14749999999999999</v>
          </cell>
          <cell r="R164">
            <v>0</v>
          </cell>
          <cell r="S164">
            <v>41.8917</v>
          </cell>
        </row>
        <row r="165">
          <cell r="D165">
            <v>41699</v>
          </cell>
          <cell r="E165">
            <v>4.9139999999999997</v>
          </cell>
          <cell r="F165">
            <v>-0.19</v>
          </cell>
          <cell r="G165">
            <v>0.01</v>
          </cell>
          <cell r="H165">
            <v>0</v>
          </cell>
          <cell r="I165">
            <v>-0.56999999999999995</v>
          </cell>
          <cell r="J165">
            <v>0.12</v>
          </cell>
          <cell r="K165">
            <v>0</v>
          </cell>
          <cell r="L165">
            <v>0</v>
          </cell>
          <cell r="M165">
            <v>5.0000000000000001E-3</v>
          </cell>
          <cell r="N165">
            <v>6.3003303136726002E-2</v>
          </cell>
          <cell r="O165">
            <v>-0.18</v>
          </cell>
          <cell r="P165">
            <v>-0.14499999999999999</v>
          </cell>
          <cell r="R165">
            <v>0</v>
          </cell>
          <cell r="S165">
            <v>31.8917</v>
          </cell>
        </row>
        <row r="166">
          <cell r="D166">
            <v>41730</v>
          </cell>
          <cell r="E166">
            <v>4.7309999999999999</v>
          </cell>
          <cell r="F166">
            <v>-0.19</v>
          </cell>
          <cell r="G166">
            <v>0.01</v>
          </cell>
          <cell r="H166">
            <v>0</v>
          </cell>
          <cell r="I166">
            <v>-0.56999999999999995</v>
          </cell>
          <cell r="J166">
            <v>0.29499999999999998</v>
          </cell>
          <cell r="K166">
            <v>0</v>
          </cell>
          <cell r="L166">
            <v>0</v>
          </cell>
          <cell r="M166">
            <v>5.0000000000000001E-3</v>
          </cell>
          <cell r="N166">
            <v>6.3028173679318997E-2</v>
          </cell>
          <cell r="O166">
            <v>-0.28999999999999998</v>
          </cell>
          <cell r="P166">
            <v>-0.15</v>
          </cell>
          <cell r="R166">
            <v>0</v>
          </cell>
          <cell r="S166">
            <v>30.7288</v>
          </cell>
        </row>
        <row r="167">
          <cell r="D167">
            <v>41760</v>
          </cell>
          <cell r="E167">
            <v>4.7060000000000004</v>
          </cell>
          <cell r="F167">
            <v>-0.19</v>
          </cell>
          <cell r="G167">
            <v>0.01</v>
          </cell>
          <cell r="H167">
            <v>0</v>
          </cell>
          <cell r="I167">
            <v>-0.56999999999999995</v>
          </cell>
          <cell r="J167">
            <v>0.29499999999999998</v>
          </cell>
          <cell r="K167">
            <v>0</v>
          </cell>
          <cell r="L167">
            <v>0</v>
          </cell>
          <cell r="M167">
            <v>5.0000000000000001E-3</v>
          </cell>
          <cell r="N167">
            <v>6.3052241946539994E-2</v>
          </cell>
          <cell r="O167">
            <v>-0.28999999999999998</v>
          </cell>
          <cell r="P167">
            <v>-0.15</v>
          </cell>
          <cell r="R167">
            <v>0</v>
          </cell>
          <cell r="S167">
            <v>35.7288</v>
          </cell>
        </row>
        <row r="168">
          <cell r="D168">
            <v>41791</v>
          </cell>
          <cell r="E168">
            <v>4.7350000000000003</v>
          </cell>
          <cell r="F168">
            <v>-0.19</v>
          </cell>
          <cell r="G168">
            <v>0.01</v>
          </cell>
          <cell r="H168">
            <v>0</v>
          </cell>
          <cell r="I168">
            <v>-0.56999999999999995</v>
          </cell>
          <cell r="J168">
            <v>0.29499999999999998</v>
          </cell>
          <cell r="K168">
            <v>0</v>
          </cell>
          <cell r="L168">
            <v>0</v>
          </cell>
          <cell r="M168">
            <v>5.0000000000000001E-3</v>
          </cell>
          <cell r="N168">
            <v>6.3077112489537998E-2</v>
          </cell>
          <cell r="O168">
            <v>-0.28999999999999998</v>
          </cell>
          <cell r="P168">
            <v>-0.15</v>
          </cell>
          <cell r="R168">
            <v>0</v>
          </cell>
          <cell r="S168">
            <v>60.7288</v>
          </cell>
        </row>
        <row r="169">
          <cell r="D169">
            <v>41821</v>
          </cell>
          <cell r="E169">
            <v>4.7649999999999997</v>
          </cell>
          <cell r="F169">
            <v>-0.19</v>
          </cell>
          <cell r="G169">
            <v>0.01</v>
          </cell>
          <cell r="H169">
            <v>0</v>
          </cell>
          <cell r="I169">
            <v>-0.56999999999999995</v>
          </cell>
          <cell r="J169">
            <v>0.29499999999999998</v>
          </cell>
          <cell r="K169">
            <v>0</v>
          </cell>
          <cell r="L169">
            <v>0</v>
          </cell>
          <cell r="M169">
            <v>5.0000000000000001E-3</v>
          </cell>
          <cell r="N169">
            <v>6.3101180757149003E-2</v>
          </cell>
          <cell r="O169">
            <v>-0.28999999999999998</v>
          </cell>
          <cell r="P169">
            <v>-0.15</v>
          </cell>
          <cell r="R169">
            <v>0</v>
          </cell>
          <cell r="S169">
            <v>54.954099999999997</v>
          </cell>
        </row>
        <row r="170">
          <cell r="D170">
            <v>41852</v>
          </cell>
          <cell r="E170">
            <v>4.7850000000000001</v>
          </cell>
          <cell r="F170">
            <v>-0.19</v>
          </cell>
          <cell r="G170">
            <v>0.01</v>
          </cell>
          <cell r="H170">
            <v>0</v>
          </cell>
          <cell r="I170">
            <v>-0.56999999999999995</v>
          </cell>
          <cell r="J170">
            <v>0.29499999999999998</v>
          </cell>
          <cell r="K170">
            <v>0</v>
          </cell>
          <cell r="L170">
            <v>0</v>
          </cell>
          <cell r="M170">
            <v>5.0000000000000001E-3</v>
          </cell>
          <cell r="N170">
            <v>6.3126051300550004E-2</v>
          </cell>
          <cell r="O170">
            <v>-0.28999999999999998</v>
          </cell>
          <cell r="P170">
            <v>-0.15</v>
          </cell>
          <cell r="R170">
            <v>0</v>
          </cell>
          <cell r="S170">
            <v>69.954099999999997</v>
          </cell>
        </row>
        <row r="171">
          <cell r="D171">
            <v>41883</v>
          </cell>
          <cell r="E171">
            <v>4.806</v>
          </cell>
          <cell r="F171">
            <v>-0.19</v>
          </cell>
          <cell r="G171">
            <v>0.01</v>
          </cell>
          <cell r="H171">
            <v>0</v>
          </cell>
          <cell r="I171">
            <v>-0.56999999999999995</v>
          </cell>
          <cell r="J171">
            <v>0.29499999999999998</v>
          </cell>
          <cell r="K171">
            <v>0</v>
          </cell>
          <cell r="L171">
            <v>0</v>
          </cell>
          <cell r="M171">
            <v>5.0000000000000001E-3</v>
          </cell>
          <cell r="N171">
            <v>6.3150921844155994E-2</v>
          </cell>
          <cell r="O171">
            <v>-0.28999999999999998</v>
          </cell>
          <cell r="P171">
            <v>-0.15</v>
          </cell>
          <cell r="R171">
            <v>0</v>
          </cell>
          <cell r="S171">
            <v>39.954099999999997</v>
          </cell>
        </row>
        <row r="172">
          <cell r="D172">
            <v>41913</v>
          </cell>
          <cell r="E172">
            <v>4.8360000000000003</v>
          </cell>
          <cell r="F172">
            <v>-0.19</v>
          </cell>
          <cell r="G172">
            <v>0.01</v>
          </cell>
          <cell r="H172">
            <v>0</v>
          </cell>
          <cell r="I172">
            <v>-0.56999999999999995</v>
          </cell>
          <cell r="J172">
            <v>0.29499999999999998</v>
          </cell>
          <cell r="K172">
            <v>0</v>
          </cell>
          <cell r="L172">
            <v>0</v>
          </cell>
          <cell r="M172">
            <v>5.0000000000000001E-3</v>
          </cell>
          <cell r="N172">
            <v>6.3174990112356999E-2</v>
          </cell>
          <cell r="O172">
            <v>-0.28999999999999998</v>
          </cell>
          <cell r="P172">
            <v>-0.15</v>
          </cell>
          <cell r="R172">
            <v>0</v>
          </cell>
          <cell r="S172">
            <v>65.647300000000001</v>
          </cell>
        </row>
        <row r="173">
          <cell r="D173">
            <v>41944</v>
          </cell>
          <cell r="E173">
            <v>4.976</v>
          </cell>
          <cell r="F173">
            <v>-0.19</v>
          </cell>
          <cell r="G173">
            <v>0.01</v>
          </cell>
          <cell r="H173">
            <v>0</v>
          </cell>
          <cell r="I173">
            <v>-0.56999999999999995</v>
          </cell>
          <cell r="J173">
            <v>0.12</v>
          </cell>
          <cell r="K173">
            <v>0</v>
          </cell>
          <cell r="L173">
            <v>0</v>
          </cell>
          <cell r="M173">
            <v>5.0000000000000001E-3</v>
          </cell>
          <cell r="N173">
            <v>6.3199860656366999E-2</v>
          </cell>
          <cell r="O173">
            <v>0</v>
          </cell>
          <cell r="P173">
            <v>-0.15</v>
          </cell>
          <cell r="R173">
            <v>0</v>
          </cell>
          <cell r="S173">
            <v>35.647300000000001</v>
          </cell>
        </row>
        <row r="174">
          <cell r="D174">
            <v>41974</v>
          </cell>
          <cell r="E174">
            <v>5.101</v>
          </cell>
          <cell r="F174">
            <v>-0.19</v>
          </cell>
          <cell r="G174">
            <v>0.01</v>
          </cell>
          <cell r="H174">
            <v>0</v>
          </cell>
          <cell r="I174">
            <v>-0.56999999999999995</v>
          </cell>
          <cell r="J174">
            <v>0.12</v>
          </cell>
          <cell r="K174">
            <v>0</v>
          </cell>
          <cell r="L174">
            <v>0</v>
          </cell>
          <cell r="M174">
            <v>5.0000000000000001E-3</v>
          </cell>
          <cell r="N174">
            <v>6.3223928924958997E-2</v>
          </cell>
          <cell r="O174">
            <v>0.06</v>
          </cell>
          <cell r="P174">
            <v>-0.1525</v>
          </cell>
          <cell r="R174">
            <v>0</v>
          </cell>
          <cell r="S174">
            <v>20.647300000000001</v>
          </cell>
        </row>
        <row r="175">
          <cell r="D175">
            <v>42005</v>
          </cell>
          <cell r="E175">
            <v>5.2649999999999997</v>
          </cell>
          <cell r="F175">
            <v>-0.19</v>
          </cell>
          <cell r="G175">
            <v>0.01</v>
          </cell>
          <cell r="H175">
            <v>0</v>
          </cell>
          <cell r="J175">
            <v>0.12</v>
          </cell>
          <cell r="K175">
            <v>0</v>
          </cell>
          <cell r="L175">
            <v>0</v>
          </cell>
          <cell r="M175">
            <v>5.0000000000000001E-3</v>
          </cell>
          <cell r="N175">
            <v>6.3248799469372993E-2</v>
          </cell>
          <cell r="P175">
            <v>-0.155</v>
          </cell>
          <cell r="R175">
            <v>0</v>
          </cell>
          <cell r="S175">
            <v>52.1175</v>
          </cell>
        </row>
        <row r="176">
          <cell r="D176">
            <v>42036</v>
          </cell>
          <cell r="E176">
            <v>5.1589999999999998</v>
          </cell>
          <cell r="F176">
            <v>-0.19</v>
          </cell>
          <cell r="G176">
            <v>0.01</v>
          </cell>
          <cell r="H176">
            <v>0</v>
          </cell>
          <cell r="J176">
            <v>0.12</v>
          </cell>
          <cell r="K176">
            <v>0</v>
          </cell>
          <cell r="L176">
            <v>0</v>
          </cell>
          <cell r="M176">
            <v>5.0000000000000001E-3</v>
          </cell>
          <cell r="N176">
            <v>6.3273670014E-2</v>
          </cell>
          <cell r="P176">
            <v>-0.14749999999999999</v>
          </cell>
          <cell r="R176">
            <v>0</v>
          </cell>
          <cell r="S176">
            <v>42.1175</v>
          </cell>
        </row>
        <row r="177">
          <cell r="D177">
            <v>42064</v>
          </cell>
          <cell r="E177">
            <v>5.0090000000000003</v>
          </cell>
          <cell r="F177">
            <v>-0.19</v>
          </cell>
          <cell r="G177">
            <v>0.01</v>
          </cell>
          <cell r="H177">
            <v>0</v>
          </cell>
          <cell r="J177">
            <v>0.12</v>
          </cell>
          <cell r="K177">
            <v>0</v>
          </cell>
          <cell r="L177">
            <v>0</v>
          </cell>
          <cell r="M177">
            <v>5.0000000000000001E-3</v>
          </cell>
          <cell r="N177">
            <v>6.3296133731887999E-2</v>
          </cell>
          <cell r="P177">
            <v>-0.14499999999999999</v>
          </cell>
          <cell r="R177">
            <v>0</v>
          </cell>
          <cell r="S177">
            <v>32.1175</v>
          </cell>
        </row>
        <row r="178">
          <cell r="D178">
            <v>42095</v>
          </cell>
          <cell r="E178">
            <v>4.8259999999999996</v>
          </cell>
          <cell r="F178">
            <v>-0.19</v>
          </cell>
          <cell r="G178">
            <v>0.01</v>
          </cell>
          <cell r="H178">
            <v>0</v>
          </cell>
          <cell r="J178">
            <v>0.29499999999999998</v>
          </cell>
          <cell r="K178">
            <v>0</v>
          </cell>
          <cell r="L178">
            <v>0</v>
          </cell>
          <cell r="M178">
            <v>5.0000000000000001E-3</v>
          </cell>
          <cell r="N178">
            <v>6.3321004276897006E-2</v>
          </cell>
          <cell r="P178">
            <v>-0.15</v>
          </cell>
          <cell r="R178">
            <v>0</v>
          </cell>
          <cell r="S178">
            <v>30.959</v>
          </cell>
        </row>
        <row r="179">
          <cell r="D179">
            <v>42125</v>
          </cell>
          <cell r="E179">
            <v>4.8010000000000002</v>
          </cell>
          <cell r="F179">
            <v>-0.19</v>
          </cell>
          <cell r="G179">
            <v>0.01</v>
          </cell>
          <cell r="H179">
            <v>0</v>
          </cell>
          <cell r="J179">
            <v>0.29499999999999998</v>
          </cell>
          <cell r="K179">
            <v>0</v>
          </cell>
          <cell r="L179">
            <v>0</v>
          </cell>
          <cell r="M179">
            <v>5.0000000000000001E-3</v>
          </cell>
          <cell r="N179">
            <v>6.3345072546457007E-2</v>
          </cell>
          <cell r="P179">
            <v>-0.15</v>
          </cell>
          <cell r="R179">
            <v>0</v>
          </cell>
          <cell r="S179">
            <v>35.959000000000003</v>
          </cell>
        </row>
        <row r="180">
          <cell r="D180">
            <v>42156</v>
          </cell>
          <cell r="E180">
            <v>4.83</v>
          </cell>
          <cell r="F180">
            <v>-0.19</v>
          </cell>
          <cell r="G180">
            <v>0.01</v>
          </cell>
          <cell r="H180">
            <v>0</v>
          </cell>
          <cell r="J180">
            <v>0.29499999999999998</v>
          </cell>
          <cell r="K180">
            <v>0</v>
          </cell>
          <cell r="L180">
            <v>0</v>
          </cell>
          <cell r="M180">
            <v>5.0000000000000001E-3</v>
          </cell>
          <cell r="N180">
            <v>6.3369943091868997E-2</v>
          </cell>
          <cell r="P180">
            <v>-0.15</v>
          </cell>
          <cell r="R180">
            <v>0</v>
          </cell>
          <cell r="S180">
            <v>60.959000000000003</v>
          </cell>
        </row>
        <row r="181">
          <cell r="D181">
            <v>42186</v>
          </cell>
          <cell r="E181">
            <v>4.8600000000000003</v>
          </cell>
          <cell r="F181">
            <v>-0.19</v>
          </cell>
          <cell r="G181">
            <v>0.01</v>
          </cell>
          <cell r="H181">
            <v>0</v>
          </cell>
          <cell r="J181">
            <v>0.29499999999999998</v>
          </cell>
          <cell r="K181">
            <v>0</v>
          </cell>
          <cell r="L181">
            <v>0</v>
          </cell>
          <cell r="M181">
            <v>5.0000000000000001E-3</v>
          </cell>
          <cell r="N181">
            <v>6.3394011361820005E-2</v>
          </cell>
          <cell r="P181">
            <v>-0.15</v>
          </cell>
          <cell r="R181">
            <v>0</v>
          </cell>
          <cell r="S181">
            <v>55.293799999999997</v>
          </cell>
        </row>
        <row r="182">
          <cell r="D182">
            <v>42217</v>
          </cell>
          <cell r="E182">
            <v>4.88</v>
          </cell>
          <cell r="F182">
            <v>-0.19</v>
          </cell>
          <cell r="G182">
            <v>0</v>
          </cell>
          <cell r="H182">
            <v>0</v>
          </cell>
          <cell r="J182">
            <v>0.29499999999999998</v>
          </cell>
          <cell r="K182">
            <v>0</v>
          </cell>
          <cell r="L182">
            <v>0</v>
          </cell>
          <cell r="M182">
            <v>5.0000000000000001E-3</v>
          </cell>
          <cell r="N182">
            <v>6.3418881907636004E-2</v>
          </cell>
          <cell r="P182">
            <v>-0.15</v>
          </cell>
          <cell r="R182">
            <v>0</v>
          </cell>
          <cell r="S182">
            <v>70.293800000000005</v>
          </cell>
        </row>
        <row r="183">
          <cell r="D183">
            <v>42248</v>
          </cell>
          <cell r="E183">
            <v>4.9009999999999998</v>
          </cell>
          <cell r="F183">
            <v>-0.19</v>
          </cell>
          <cell r="G183">
            <v>0</v>
          </cell>
          <cell r="H183">
            <v>0</v>
          </cell>
          <cell r="J183">
            <v>0.29499999999999998</v>
          </cell>
          <cell r="K183">
            <v>0</v>
          </cell>
          <cell r="L183">
            <v>0</v>
          </cell>
          <cell r="M183">
            <v>5.0000000000000001E-3</v>
          </cell>
          <cell r="N183">
            <v>6.3443752453658006E-2</v>
          </cell>
          <cell r="P183">
            <v>-0.15</v>
          </cell>
          <cell r="R183">
            <v>0</v>
          </cell>
          <cell r="S183">
            <v>40.293799999999997</v>
          </cell>
        </row>
        <row r="184">
          <cell r="D184">
            <v>42278</v>
          </cell>
          <cell r="E184">
            <v>4.931</v>
          </cell>
          <cell r="F184">
            <v>-0.19</v>
          </cell>
          <cell r="G184">
            <v>0</v>
          </cell>
          <cell r="H184">
            <v>0</v>
          </cell>
          <cell r="J184">
            <v>0.29499999999999998</v>
          </cell>
          <cell r="K184">
            <v>0</v>
          </cell>
          <cell r="L184">
            <v>0</v>
          </cell>
          <cell r="M184">
            <v>5.0000000000000001E-3</v>
          </cell>
          <cell r="N184">
            <v>6.3467820724197002E-2</v>
          </cell>
          <cell r="P184">
            <v>-0.15</v>
          </cell>
          <cell r="R184">
            <v>0</v>
          </cell>
          <cell r="S184">
            <v>65.862799999999993</v>
          </cell>
        </row>
        <row r="185">
          <cell r="D185">
            <v>42309</v>
          </cell>
          <cell r="E185">
            <v>5.0709999999999997</v>
          </cell>
          <cell r="F185">
            <v>-0.19</v>
          </cell>
          <cell r="G185">
            <v>0</v>
          </cell>
          <cell r="H185">
            <v>0</v>
          </cell>
          <cell r="J185">
            <v>0.12</v>
          </cell>
          <cell r="K185">
            <v>0</v>
          </cell>
          <cell r="L185">
            <v>0</v>
          </cell>
          <cell r="M185">
            <v>5.0000000000000001E-3</v>
          </cell>
          <cell r="N185">
            <v>6.3492691270623E-2</v>
          </cell>
          <cell r="P185">
            <v>-0.15</v>
          </cell>
          <cell r="R185">
            <v>0</v>
          </cell>
          <cell r="S185">
            <v>35.8628</v>
          </cell>
        </row>
        <row r="186">
          <cell r="D186">
            <v>42339</v>
          </cell>
          <cell r="E186">
            <v>5.1959999999999997</v>
          </cell>
          <cell r="F186">
            <v>-0.19</v>
          </cell>
          <cell r="G186">
            <v>0</v>
          </cell>
          <cell r="H186">
            <v>0</v>
          </cell>
          <cell r="J186">
            <v>0.12</v>
          </cell>
          <cell r="K186">
            <v>0</v>
          </cell>
          <cell r="L186">
            <v>0</v>
          </cell>
          <cell r="M186">
            <v>5.0000000000000001E-3</v>
          </cell>
          <cell r="N186">
            <v>6.3516759541553003E-2</v>
          </cell>
          <cell r="P186">
            <v>-0.1525</v>
          </cell>
          <cell r="R186">
            <v>0</v>
          </cell>
          <cell r="S186">
            <v>20.8628</v>
          </cell>
        </row>
        <row r="187">
          <cell r="D187">
            <v>42370</v>
          </cell>
          <cell r="E187">
            <v>5.3650000000000002</v>
          </cell>
          <cell r="F187">
            <v>-0.19</v>
          </cell>
          <cell r="G187">
            <v>0</v>
          </cell>
          <cell r="H187">
            <v>0</v>
          </cell>
          <cell r="J187">
            <v>0.12</v>
          </cell>
          <cell r="K187">
            <v>0</v>
          </cell>
          <cell r="L187">
            <v>0</v>
          </cell>
          <cell r="M187">
            <v>5.0000000000000001E-3</v>
          </cell>
          <cell r="N187">
            <v>6.3541630088382997E-2</v>
          </cell>
          <cell r="P187">
            <v>-0.155</v>
          </cell>
          <cell r="R187">
            <v>0</v>
          </cell>
          <cell r="S187">
            <v>52.343299999999999</v>
          </cell>
        </row>
        <row r="188">
          <cell r="D188">
            <v>42401</v>
          </cell>
          <cell r="E188">
            <v>5.2590000000000003</v>
          </cell>
          <cell r="F188">
            <v>-0.19</v>
          </cell>
          <cell r="G188">
            <v>0</v>
          </cell>
          <cell r="H188">
            <v>0</v>
          </cell>
          <cell r="J188">
            <v>0.12</v>
          </cell>
          <cell r="K188">
            <v>0</v>
          </cell>
          <cell r="L188">
            <v>0</v>
          </cell>
          <cell r="M188">
            <v>5.0000000000000001E-3</v>
          </cell>
          <cell r="N188">
            <v>6.3566500635416995E-2</v>
          </cell>
          <cell r="P188">
            <v>-0.14749999999999999</v>
          </cell>
          <cell r="R188">
            <v>0</v>
          </cell>
          <cell r="S188">
            <v>42.343299999999999</v>
          </cell>
        </row>
        <row r="189">
          <cell r="D189">
            <v>42430</v>
          </cell>
          <cell r="E189">
            <v>5.109</v>
          </cell>
          <cell r="F189">
            <v>-0.19</v>
          </cell>
          <cell r="G189">
            <v>0</v>
          </cell>
          <cell r="H189">
            <v>0</v>
          </cell>
          <cell r="J189">
            <v>0.12</v>
          </cell>
          <cell r="K189">
            <v>0</v>
          </cell>
          <cell r="L189">
            <v>0</v>
          </cell>
          <cell r="M189">
            <v>5.0000000000000001E-3</v>
          </cell>
          <cell r="N189">
            <v>6.3589766631216002E-2</v>
          </cell>
          <cell r="P189">
            <v>-0.14499999999999999</v>
          </cell>
          <cell r="R189">
            <v>0</v>
          </cell>
          <cell r="S189">
            <v>32.343299999999999</v>
          </cell>
        </row>
        <row r="190">
          <cell r="D190">
            <v>42461</v>
          </cell>
          <cell r="E190">
            <v>4.9260000000000002</v>
          </cell>
          <cell r="F190">
            <v>-0.19</v>
          </cell>
          <cell r="G190">
            <v>0</v>
          </cell>
          <cell r="H190">
            <v>0</v>
          </cell>
          <cell r="J190">
            <v>0.29499999999999998</v>
          </cell>
          <cell r="K190">
            <v>0</v>
          </cell>
          <cell r="L190">
            <v>0</v>
          </cell>
          <cell r="M190">
            <v>5.0000000000000001E-3</v>
          </cell>
          <cell r="N190">
            <v>6.3614637178648001E-2</v>
          </cell>
          <cell r="P190">
            <v>-0.15</v>
          </cell>
          <cell r="R190">
            <v>0</v>
          </cell>
          <cell r="S190">
            <v>31.1892</v>
          </cell>
        </row>
        <row r="191">
          <cell r="D191">
            <v>42491</v>
          </cell>
          <cell r="E191">
            <v>4.9009999999999998</v>
          </cell>
          <cell r="F191">
            <v>-0.19</v>
          </cell>
          <cell r="G191">
            <v>0</v>
          </cell>
          <cell r="H191">
            <v>0</v>
          </cell>
          <cell r="J191">
            <v>0.29499999999999998</v>
          </cell>
          <cell r="K191">
            <v>0</v>
          </cell>
          <cell r="L191">
            <v>0</v>
          </cell>
          <cell r="M191">
            <v>5.0000000000000001E-3</v>
          </cell>
          <cell r="N191">
            <v>6.3638705450551003E-2</v>
          </cell>
          <cell r="P191">
            <v>0</v>
          </cell>
          <cell r="R191">
            <v>0</v>
          </cell>
          <cell r="S191">
            <v>36.1892</v>
          </cell>
        </row>
        <row r="192">
          <cell r="D192">
            <v>42522</v>
          </cell>
          <cell r="E192">
            <v>4.93</v>
          </cell>
          <cell r="F192">
            <v>-0.19</v>
          </cell>
          <cell r="G192">
            <v>0</v>
          </cell>
          <cell r="H192">
            <v>0</v>
          </cell>
          <cell r="J192">
            <v>0.29499999999999998</v>
          </cell>
          <cell r="K192">
            <v>0</v>
          </cell>
          <cell r="L192">
            <v>0</v>
          </cell>
          <cell r="M192">
            <v>5.0000000000000001E-3</v>
          </cell>
          <cell r="N192">
            <v>6.3663575998386998E-2</v>
          </cell>
          <cell r="P192">
            <v>0</v>
          </cell>
          <cell r="R192">
            <v>0</v>
          </cell>
          <cell r="S192">
            <v>61.1892</v>
          </cell>
        </row>
        <row r="193">
          <cell r="D193">
            <v>42552</v>
          </cell>
          <cell r="E193">
            <v>4.96</v>
          </cell>
          <cell r="F193">
            <v>-0.19</v>
          </cell>
          <cell r="G193">
            <v>0</v>
          </cell>
          <cell r="H193">
            <v>0</v>
          </cell>
          <cell r="J193">
            <v>0.29499999999999998</v>
          </cell>
          <cell r="K193">
            <v>0</v>
          </cell>
          <cell r="L193">
            <v>0</v>
          </cell>
          <cell r="M193">
            <v>5.0000000000000001E-3</v>
          </cell>
          <cell r="N193">
            <v>6.3687644270680993E-2</v>
          </cell>
          <cell r="P193">
            <v>0</v>
          </cell>
          <cell r="R193">
            <v>0</v>
          </cell>
          <cell r="S193">
            <v>55.633400000000002</v>
          </cell>
        </row>
        <row r="194">
          <cell r="D194">
            <v>42583</v>
          </cell>
          <cell r="E194">
            <v>4.9800000000000004</v>
          </cell>
          <cell r="F194">
            <v>-0.19</v>
          </cell>
          <cell r="G194">
            <v>0</v>
          </cell>
          <cell r="H194">
            <v>0</v>
          </cell>
          <cell r="J194">
            <v>0.29499999999999998</v>
          </cell>
          <cell r="K194">
            <v>0</v>
          </cell>
          <cell r="L194">
            <v>0</v>
          </cell>
          <cell r="M194">
            <v>5.0000000000000001E-3</v>
          </cell>
          <cell r="N194">
            <v>6.3712514818919999E-2</v>
          </cell>
          <cell r="P194">
            <v>0</v>
          </cell>
          <cell r="R194">
            <v>0</v>
          </cell>
          <cell r="S194">
            <v>70.633399999999995</v>
          </cell>
        </row>
        <row r="195">
          <cell r="D195">
            <v>42614</v>
          </cell>
          <cell r="E195">
            <v>5.0010000000000003</v>
          </cell>
          <cell r="F195">
            <v>-0.19</v>
          </cell>
          <cell r="G195">
            <v>0</v>
          </cell>
          <cell r="H195">
            <v>0</v>
          </cell>
          <cell r="J195">
            <v>0.29499999999999998</v>
          </cell>
          <cell r="K195">
            <v>0</v>
          </cell>
          <cell r="L195">
            <v>0</v>
          </cell>
          <cell r="M195">
            <v>5.0000000000000001E-3</v>
          </cell>
          <cell r="N195">
            <v>6.3737385367362995E-2</v>
          </cell>
          <cell r="P195">
            <v>0</v>
          </cell>
          <cell r="R195">
            <v>0</v>
          </cell>
          <cell r="S195">
            <v>40.633400000000002</v>
          </cell>
        </row>
        <row r="196">
          <cell r="D196">
            <v>42644</v>
          </cell>
          <cell r="E196">
            <v>5.0309999999999997</v>
          </cell>
          <cell r="F196">
            <v>-0.19</v>
          </cell>
          <cell r="G196">
            <v>0</v>
          </cell>
          <cell r="H196">
            <v>0</v>
          </cell>
          <cell r="J196">
            <v>0.29499999999999998</v>
          </cell>
          <cell r="K196">
            <v>0</v>
          </cell>
          <cell r="L196">
            <v>0</v>
          </cell>
          <cell r="M196">
            <v>5.0000000000000001E-3</v>
          </cell>
          <cell r="N196">
            <v>6.3761453640247004E-2</v>
          </cell>
          <cell r="P196">
            <v>0</v>
          </cell>
          <cell r="R196">
            <v>0</v>
          </cell>
          <cell r="S196">
            <v>66.078299999999999</v>
          </cell>
        </row>
        <row r="197">
          <cell r="D197">
            <v>42675</v>
          </cell>
          <cell r="E197">
            <v>5.1710000000000003</v>
          </cell>
          <cell r="F197">
            <v>-0.19</v>
          </cell>
          <cell r="G197">
            <v>0</v>
          </cell>
          <cell r="H197">
            <v>0</v>
          </cell>
          <cell r="J197">
            <v>0.12</v>
          </cell>
          <cell r="K197">
            <v>0</v>
          </cell>
          <cell r="L197">
            <v>0</v>
          </cell>
          <cell r="M197">
            <v>5.0000000000000001E-3</v>
          </cell>
          <cell r="N197">
            <v>6.3786324189094995E-2</v>
          </cell>
          <cell r="P197">
            <v>0</v>
          </cell>
          <cell r="R197">
            <v>0</v>
          </cell>
          <cell r="S197">
            <v>36.078299999999999</v>
          </cell>
        </row>
        <row r="198">
          <cell r="D198">
            <v>42705</v>
          </cell>
          <cell r="E198">
            <v>5.2960000000000003</v>
          </cell>
          <cell r="F198">
            <v>-0.19</v>
          </cell>
          <cell r="G198">
            <v>0</v>
          </cell>
          <cell r="H198">
            <v>0</v>
          </cell>
          <cell r="J198">
            <v>0.12</v>
          </cell>
          <cell r="K198">
            <v>0</v>
          </cell>
          <cell r="L198">
            <v>0</v>
          </cell>
          <cell r="M198">
            <v>5.0000000000000001E-3</v>
          </cell>
          <cell r="N198">
            <v>6.3810392462368998E-2</v>
          </cell>
          <cell r="P198">
            <v>0</v>
          </cell>
          <cell r="R198">
            <v>0</v>
          </cell>
          <cell r="S198">
            <v>21.078299999999999</v>
          </cell>
        </row>
        <row r="199">
          <cell r="D199">
            <v>42736</v>
          </cell>
          <cell r="E199">
            <v>5.47</v>
          </cell>
          <cell r="F199">
            <v>-0.19</v>
          </cell>
          <cell r="G199">
            <v>0</v>
          </cell>
          <cell r="H199">
            <v>0</v>
          </cell>
          <cell r="J199">
            <v>0.12</v>
          </cell>
          <cell r="K199">
            <v>0</v>
          </cell>
          <cell r="L199">
            <v>0</v>
          </cell>
          <cell r="M199">
            <v>5.0000000000000001E-3</v>
          </cell>
          <cell r="N199">
            <v>6.383526301162E-2</v>
          </cell>
          <cell r="P199">
            <v>0</v>
          </cell>
          <cell r="R199">
            <v>0</v>
          </cell>
          <cell r="S199">
            <v>52.569000000000003</v>
          </cell>
        </row>
        <row r="200">
          <cell r="D200">
            <v>42767</v>
          </cell>
          <cell r="E200">
            <v>5.3639999999999999</v>
          </cell>
          <cell r="F200">
            <v>-0.19</v>
          </cell>
          <cell r="G200">
            <v>0</v>
          </cell>
          <cell r="H200">
            <v>0</v>
          </cell>
          <cell r="J200">
            <v>0.12</v>
          </cell>
          <cell r="K200">
            <v>0</v>
          </cell>
          <cell r="L200">
            <v>0</v>
          </cell>
          <cell r="M200">
            <v>5.0000000000000001E-3</v>
          </cell>
          <cell r="N200">
            <v>6.3860133561077004E-2</v>
          </cell>
          <cell r="P200">
            <v>0</v>
          </cell>
          <cell r="R200">
            <v>0</v>
          </cell>
          <cell r="S200">
            <v>42.569000000000003</v>
          </cell>
        </row>
        <row r="201">
          <cell r="D201">
            <v>42795</v>
          </cell>
          <cell r="E201">
            <v>5.2140000000000004</v>
          </cell>
          <cell r="F201">
            <v>-0.19</v>
          </cell>
          <cell r="G201">
            <v>0</v>
          </cell>
          <cell r="H201">
            <v>0</v>
          </cell>
          <cell r="J201">
            <v>0.12</v>
          </cell>
          <cell r="K201">
            <v>0</v>
          </cell>
          <cell r="L201">
            <v>0</v>
          </cell>
          <cell r="M201">
            <v>0</v>
          </cell>
          <cell r="N201">
            <v>6.3882597283344E-2</v>
          </cell>
          <cell r="P201">
            <v>0</v>
          </cell>
          <cell r="R201">
            <v>0</v>
          </cell>
          <cell r="S201">
            <v>32.569000000000003</v>
          </cell>
        </row>
        <row r="202">
          <cell r="D202">
            <v>42826</v>
          </cell>
          <cell r="E202">
            <v>5.0309999999999997</v>
          </cell>
          <cell r="F202">
            <v>-0.19</v>
          </cell>
          <cell r="G202">
            <v>0</v>
          </cell>
          <cell r="H202">
            <v>0</v>
          </cell>
          <cell r="J202">
            <v>0.29499999999999998</v>
          </cell>
          <cell r="K202">
            <v>0</v>
          </cell>
          <cell r="L202">
            <v>0</v>
          </cell>
          <cell r="M202">
            <v>0</v>
          </cell>
          <cell r="N202">
            <v>6.3907467833189999E-2</v>
          </cell>
          <cell r="P202">
            <v>0</v>
          </cell>
          <cell r="R202">
            <v>0</v>
          </cell>
          <cell r="S202">
            <v>31.419499999999999</v>
          </cell>
        </row>
        <row r="203">
          <cell r="D203">
            <v>42856</v>
          </cell>
          <cell r="E203">
            <v>5.0060000000000002</v>
          </cell>
          <cell r="F203">
            <v>-0.19</v>
          </cell>
          <cell r="G203">
            <v>0</v>
          </cell>
          <cell r="H203">
            <v>0</v>
          </cell>
          <cell r="J203">
            <v>0.29499999999999998</v>
          </cell>
          <cell r="K203">
            <v>0</v>
          </cell>
          <cell r="L203">
            <v>0</v>
          </cell>
          <cell r="M203">
            <v>0</v>
          </cell>
          <cell r="N203">
            <v>6.3931536107432005E-2</v>
          </cell>
          <cell r="P203">
            <v>0</v>
          </cell>
          <cell r="R203">
            <v>0</v>
          </cell>
          <cell r="S203">
            <v>36.419499999999999</v>
          </cell>
        </row>
        <row r="204">
          <cell r="D204">
            <v>42887</v>
          </cell>
          <cell r="E204">
            <v>5.0350000000000001</v>
          </cell>
          <cell r="F204">
            <v>-0.19</v>
          </cell>
          <cell r="G204">
            <v>0</v>
          </cell>
          <cell r="H204">
            <v>0</v>
          </cell>
          <cell r="J204">
            <v>0.29499999999999998</v>
          </cell>
          <cell r="K204">
            <v>0</v>
          </cell>
          <cell r="L204">
            <v>0</v>
          </cell>
          <cell r="M204">
            <v>0</v>
          </cell>
          <cell r="N204">
            <v>6.3956406657682E-2</v>
          </cell>
          <cell r="P204">
            <v>0</v>
          </cell>
          <cell r="R204">
            <v>0</v>
          </cell>
          <cell r="S204">
            <v>61.419499999999999</v>
          </cell>
        </row>
        <row r="205">
          <cell r="D205">
            <v>42917</v>
          </cell>
          <cell r="E205">
            <v>5.0650000000000004</v>
          </cell>
          <cell r="F205">
            <v>-0.19</v>
          </cell>
          <cell r="G205">
            <v>0</v>
          </cell>
          <cell r="H205">
            <v>0</v>
          </cell>
          <cell r="J205">
            <v>0.29499999999999998</v>
          </cell>
          <cell r="K205">
            <v>0</v>
          </cell>
          <cell r="L205">
            <v>0</v>
          </cell>
          <cell r="M205">
            <v>0</v>
          </cell>
          <cell r="N205">
            <v>6.3980474932313999E-2</v>
          </cell>
          <cell r="P205">
            <v>0</v>
          </cell>
          <cell r="R205">
            <v>0</v>
          </cell>
          <cell r="S205">
            <v>55.972999999999999</v>
          </cell>
        </row>
        <row r="206">
          <cell r="D206">
            <v>42948</v>
          </cell>
          <cell r="E206">
            <v>5.085</v>
          </cell>
          <cell r="F206">
            <v>-0.19</v>
          </cell>
          <cell r="G206">
            <v>0</v>
          </cell>
          <cell r="H206">
            <v>0</v>
          </cell>
          <cell r="J206">
            <v>0.29499999999999998</v>
          </cell>
          <cell r="K206">
            <v>0</v>
          </cell>
          <cell r="L206">
            <v>0</v>
          </cell>
          <cell r="M206">
            <v>0</v>
          </cell>
          <cell r="N206">
            <v>6.4005345482968004E-2</v>
          </cell>
          <cell r="P206">
            <v>0</v>
          </cell>
          <cell r="R206">
            <v>0</v>
          </cell>
          <cell r="S206">
            <v>70.972999999999999</v>
          </cell>
        </row>
        <row r="207">
          <cell r="D207">
            <v>42979</v>
          </cell>
          <cell r="E207">
            <v>5.1059999999999999</v>
          </cell>
          <cell r="F207">
            <v>-0.19</v>
          </cell>
          <cell r="G207">
            <v>0</v>
          </cell>
          <cell r="H207">
            <v>0</v>
          </cell>
          <cell r="J207">
            <v>0.29499999999999998</v>
          </cell>
          <cell r="K207">
            <v>0</v>
          </cell>
          <cell r="L207">
            <v>0</v>
          </cell>
          <cell r="M207">
            <v>0</v>
          </cell>
          <cell r="N207">
            <v>6.4030216033826998E-2</v>
          </cell>
          <cell r="P207">
            <v>0</v>
          </cell>
          <cell r="R207">
            <v>0</v>
          </cell>
          <cell r="S207">
            <v>40.972999999999999</v>
          </cell>
        </row>
        <row r="208">
          <cell r="D208">
            <v>43009</v>
          </cell>
          <cell r="E208">
            <v>5.1360000000000001</v>
          </cell>
          <cell r="F208">
            <v>-0.19</v>
          </cell>
          <cell r="G208">
            <v>0</v>
          </cell>
          <cell r="H208">
            <v>0</v>
          </cell>
          <cell r="J208">
            <v>0.29499999999999998</v>
          </cell>
          <cell r="K208">
            <v>0</v>
          </cell>
          <cell r="L208">
            <v>0</v>
          </cell>
          <cell r="M208">
            <v>0</v>
          </cell>
          <cell r="N208">
            <v>6.4054284309048998E-2</v>
          </cell>
          <cell r="P208">
            <v>0</v>
          </cell>
          <cell r="R208">
            <v>0</v>
          </cell>
          <cell r="S208">
            <v>66.293700000000001</v>
          </cell>
        </row>
        <row r="209">
          <cell r="D209">
            <v>43040</v>
          </cell>
          <cell r="E209">
            <v>5.2759999999999998</v>
          </cell>
          <cell r="F209">
            <v>-0.19</v>
          </cell>
          <cell r="G209">
            <v>0</v>
          </cell>
          <cell r="H209">
            <v>0</v>
          </cell>
          <cell r="J209">
            <v>0.12</v>
          </cell>
          <cell r="K209">
            <v>0</v>
          </cell>
          <cell r="L209">
            <v>0</v>
          </cell>
          <cell r="M209">
            <v>0</v>
          </cell>
          <cell r="N209">
            <v>6.4079154860312001E-2</v>
          </cell>
          <cell r="R209">
            <v>0</v>
          </cell>
          <cell r="S209">
            <v>36.293700000000001</v>
          </cell>
        </row>
        <row r="210">
          <cell r="D210">
            <v>43070</v>
          </cell>
          <cell r="E210">
            <v>5.4009999999999998</v>
          </cell>
          <cell r="F210">
            <v>-0.19</v>
          </cell>
          <cell r="G210">
            <v>0</v>
          </cell>
          <cell r="H210">
            <v>0</v>
          </cell>
          <cell r="J210">
            <v>0.12</v>
          </cell>
          <cell r="K210">
            <v>0</v>
          </cell>
          <cell r="L210">
            <v>0</v>
          </cell>
          <cell r="M210">
            <v>0</v>
          </cell>
          <cell r="N210">
            <v>6.4103223135922996E-2</v>
          </cell>
          <cell r="R210">
            <v>0</v>
          </cell>
          <cell r="S210">
            <v>21.293700000000001</v>
          </cell>
        </row>
        <row r="211">
          <cell r="D211">
            <v>43101</v>
          </cell>
          <cell r="E211">
            <v>5.58</v>
          </cell>
          <cell r="F211">
            <v>-0.19</v>
          </cell>
          <cell r="G211">
            <v>0</v>
          </cell>
          <cell r="H211">
            <v>0</v>
          </cell>
          <cell r="J211">
            <v>0.12</v>
          </cell>
          <cell r="K211">
            <v>0</v>
          </cell>
          <cell r="L211">
            <v>0</v>
          </cell>
          <cell r="M211">
            <v>0</v>
          </cell>
          <cell r="N211">
            <v>6.4128093687588997E-2</v>
          </cell>
          <cell r="R211">
            <v>0</v>
          </cell>
          <cell r="S211">
            <v>52.794800000000002</v>
          </cell>
        </row>
        <row r="212">
          <cell r="D212">
            <v>43132</v>
          </cell>
          <cell r="E212">
            <v>5.4740000000000002</v>
          </cell>
          <cell r="F212">
            <v>-0.19</v>
          </cell>
          <cell r="G212">
            <v>0</v>
          </cell>
          <cell r="H212">
            <v>0</v>
          </cell>
          <cell r="J212">
            <v>0.12</v>
          </cell>
          <cell r="K212">
            <v>0</v>
          </cell>
          <cell r="L212">
            <v>0</v>
          </cell>
          <cell r="M212">
            <v>0</v>
          </cell>
          <cell r="N212">
            <v>6.4152964239460999E-2</v>
          </cell>
          <cell r="R212">
            <v>0</v>
          </cell>
          <cell r="S212">
            <v>42.794800000000002</v>
          </cell>
        </row>
        <row r="213">
          <cell r="D213">
            <v>43160</v>
          </cell>
          <cell r="E213">
            <v>5.3239999999999998</v>
          </cell>
          <cell r="F213">
            <v>-0.19</v>
          </cell>
          <cell r="G213">
            <v>0</v>
          </cell>
          <cell r="H213">
            <v>0</v>
          </cell>
          <cell r="J213">
            <v>0.12</v>
          </cell>
          <cell r="K213">
            <v>0</v>
          </cell>
          <cell r="L213">
            <v>0</v>
          </cell>
          <cell r="M213">
            <v>0</v>
          </cell>
          <cell r="N213">
            <v>6.4175427963909001E-2</v>
          </cell>
          <cell r="R213">
            <v>0</v>
          </cell>
          <cell r="S213">
            <v>32.794800000000002</v>
          </cell>
        </row>
        <row r="214">
          <cell r="D214">
            <v>43191</v>
          </cell>
          <cell r="E214">
            <v>5.141</v>
          </cell>
          <cell r="F214">
            <v>-0.19</v>
          </cell>
          <cell r="G214">
            <v>0</v>
          </cell>
          <cell r="H214">
            <v>0</v>
          </cell>
          <cell r="J214">
            <v>0.29499999999999998</v>
          </cell>
          <cell r="K214">
            <v>0</v>
          </cell>
          <cell r="L214">
            <v>0</v>
          </cell>
          <cell r="M214">
            <v>0</v>
          </cell>
          <cell r="N214">
            <v>6.4200298516170998E-2</v>
          </cell>
          <cell r="R214">
            <v>0</v>
          </cell>
          <cell r="S214">
            <v>31.649699999999999</v>
          </cell>
        </row>
        <row r="215">
          <cell r="D215">
            <v>43221</v>
          </cell>
          <cell r="E215">
            <v>5.1159999999999997</v>
          </cell>
          <cell r="F215">
            <v>-0.19</v>
          </cell>
          <cell r="G215">
            <v>0</v>
          </cell>
          <cell r="H215">
            <v>0</v>
          </cell>
          <cell r="J215">
            <v>0.29499999999999998</v>
          </cell>
          <cell r="K215">
            <v>0</v>
          </cell>
          <cell r="L215">
            <v>0</v>
          </cell>
          <cell r="M215">
            <v>0</v>
          </cell>
          <cell r="N215">
            <v>6.4224366792749996E-2</v>
          </cell>
          <cell r="R215">
            <v>0</v>
          </cell>
          <cell r="S215">
            <v>36.649700000000003</v>
          </cell>
        </row>
        <row r="216">
          <cell r="D216">
            <v>43252</v>
          </cell>
          <cell r="E216">
            <v>5.1449999999999996</v>
          </cell>
          <cell r="F216">
            <v>-0.19</v>
          </cell>
          <cell r="G216">
            <v>0</v>
          </cell>
          <cell r="H216">
            <v>0</v>
          </cell>
          <cell r="J216">
            <v>0.29499999999999998</v>
          </cell>
          <cell r="K216">
            <v>0</v>
          </cell>
          <cell r="L216">
            <v>0</v>
          </cell>
          <cell r="M216">
            <v>0</v>
          </cell>
          <cell r="N216">
            <v>6.4249237345415003E-2</v>
          </cell>
          <cell r="R216">
            <v>0</v>
          </cell>
          <cell r="S216">
            <v>61.649700000000003</v>
          </cell>
        </row>
        <row r="217">
          <cell r="D217">
            <v>43282</v>
          </cell>
          <cell r="E217">
            <v>5.1749999999999998</v>
          </cell>
          <cell r="F217">
            <v>-0.19</v>
          </cell>
          <cell r="G217">
            <v>0</v>
          </cell>
          <cell r="H217">
            <v>0</v>
          </cell>
          <cell r="J217">
            <v>0.29499999999999998</v>
          </cell>
          <cell r="K217">
            <v>0</v>
          </cell>
          <cell r="L217">
            <v>0</v>
          </cell>
          <cell r="M217">
            <v>0</v>
          </cell>
          <cell r="N217">
            <v>6.4273305622383994E-2</v>
          </cell>
          <cell r="R217">
            <v>0</v>
          </cell>
          <cell r="S217">
            <v>56.3127</v>
          </cell>
        </row>
        <row r="218">
          <cell r="D218">
            <v>43313</v>
          </cell>
          <cell r="E218">
            <v>5.1950000000000003</v>
          </cell>
          <cell r="F218">
            <v>-0.19</v>
          </cell>
          <cell r="G218">
            <v>0</v>
          </cell>
          <cell r="H218">
            <v>0</v>
          </cell>
          <cell r="J218">
            <v>0.29499999999999998</v>
          </cell>
          <cell r="K218">
            <v>0</v>
          </cell>
          <cell r="L218">
            <v>0</v>
          </cell>
          <cell r="M218">
            <v>0</v>
          </cell>
          <cell r="N218">
            <v>6.4298176175452998E-2</v>
          </cell>
          <cell r="R218">
            <v>0</v>
          </cell>
          <cell r="S218">
            <v>71.312700000000007</v>
          </cell>
        </row>
        <row r="219">
          <cell r="D219">
            <v>43344</v>
          </cell>
          <cell r="E219">
            <v>5.2160000000000002</v>
          </cell>
          <cell r="F219">
            <v>-0.19</v>
          </cell>
          <cell r="G219">
            <v>0</v>
          </cell>
          <cell r="H219">
            <v>0</v>
          </cell>
          <cell r="J219">
            <v>0.29499999999999998</v>
          </cell>
          <cell r="K219">
            <v>0</v>
          </cell>
          <cell r="L219">
            <v>0</v>
          </cell>
          <cell r="M219">
            <v>0</v>
          </cell>
          <cell r="N219">
            <v>6.4323046728727004E-2</v>
          </cell>
          <cell r="R219">
            <v>0</v>
          </cell>
          <cell r="S219">
            <v>41.3127</v>
          </cell>
        </row>
        <row r="220">
          <cell r="D220">
            <v>43374</v>
          </cell>
          <cell r="E220">
            <v>5.2460000000000004</v>
          </cell>
          <cell r="F220">
            <v>-0.19</v>
          </cell>
          <cell r="G220">
            <v>0</v>
          </cell>
          <cell r="H220">
            <v>0</v>
          </cell>
          <cell r="J220">
            <v>0.29499999999999998</v>
          </cell>
          <cell r="K220">
            <v>0</v>
          </cell>
          <cell r="L220">
            <v>0</v>
          </cell>
          <cell r="M220">
            <v>0</v>
          </cell>
          <cell r="N220">
            <v>6.4347115006284997E-2</v>
          </cell>
          <cell r="R220">
            <v>0</v>
          </cell>
          <cell r="S220">
            <v>66.509200000000007</v>
          </cell>
        </row>
        <row r="221">
          <cell r="D221">
            <v>43405</v>
          </cell>
          <cell r="E221">
            <v>5.3860000000000001</v>
          </cell>
          <cell r="F221">
            <v>-0.19</v>
          </cell>
          <cell r="G221">
            <v>0</v>
          </cell>
          <cell r="H221">
            <v>0</v>
          </cell>
          <cell r="J221">
            <v>0.12</v>
          </cell>
          <cell r="K221">
            <v>0</v>
          </cell>
          <cell r="L221">
            <v>0</v>
          </cell>
          <cell r="M221">
            <v>0</v>
          </cell>
          <cell r="N221">
            <v>6.4371985559962999E-2</v>
          </cell>
          <cell r="R221">
            <v>0</v>
          </cell>
          <cell r="S221">
            <v>36.5092</v>
          </cell>
        </row>
        <row r="222">
          <cell r="D222">
            <v>43435</v>
          </cell>
          <cell r="E222">
            <v>5.5110000000000001</v>
          </cell>
          <cell r="F222">
            <v>-0.19</v>
          </cell>
          <cell r="G222">
            <v>0</v>
          </cell>
          <cell r="H222">
            <v>0</v>
          </cell>
          <cell r="J222">
            <v>0.12</v>
          </cell>
          <cell r="K222">
            <v>0</v>
          </cell>
          <cell r="L222">
            <v>0</v>
          </cell>
          <cell r="M222">
            <v>0</v>
          </cell>
          <cell r="N222">
            <v>6.4396053837910999E-2</v>
          </cell>
          <cell r="R222">
            <v>0</v>
          </cell>
          <cell r="S222">
            <v>21.5092</v>
          </cell>
        </row>
        <row r="223">
          <cell r="D223">
            <v>43466</v>
          </cell>
          <cell r="E223">
            <v>5.69</v>
          </cell>
          <cell r="F223">
            <v>-0.19</v>
          </cell>
          <cell r="G223">
            <v>0</v>
          </cell>
          <cell r="H223">
            <v>0</v>
          </cell>
          <cell r="J223">
            <v>0.12</v>
          </cell>
          <cell r="K223">
            <v>0</v>
          </cell>
          <cell r="L223">
            <v>0</v>
          </cell>
          <cell r="M223">
            <v>0</v>
          </cell>
          <cell r="N223">
            <v>6.4420924392000006E-2</v>
          </cell>
          <cell r="R223">
            <v>0</v>
          </cell>
          <cell r="S223">
            <v>53.020600000000002</v>
          </cell>
        </row>
        <row r="224">
          <cell r="D224">
            <v>43497</v>
          </cell>
          <cell r="E224">
            <v>5.5839999999999996</v>
          </cell>
          <cell r="F224">
            <v>0</v>
          </cell>
          <cell r="G224">
            <v>0</v>
          </cell>
          <cell r="H224">
            <v>0</v>
          </cell>
          <cell r="J224">
            <v>0.31</v>
          </cell>
          <cell r="K224">
            <v>0</v>
          </cell>
          <cell r="L224">
            <v>0</v>
          </cell>
          <cell r="M224">
            <v>0</v>
          </cell>
          <cell r="N224">
            <v>6.4445794946279999E-2</v>
          </cell>
          <cell r="R224">
            <v>0</v>
          </cell>
          <cell r="S224">
            <v>43.020600000000002</v>
          </cell>
        </row>
        <row r="225">
          <cell r="D225">
            <v>43525</v>
          </cell>
          <cell r="E225">
            <v>5.4340000000000002</v>
          </cell>
          <cell r="F225">
            <v>0</v>
          </cell>
          <cell r="G225">
            <v>0</v>
          </cell>
          <cell r="H225">
            <v>0</v>
          </cell>
          <cell r="J225">
            <v>0.31</v>
          </cell>
          <cell r="K225">
            <v>0</v>
          </cell>
          <cell r="L225">
            <v>0</v>
          </cell>
          <cell r="M225">
            <v>0</v>
          </cell>
          <cell r="N225">
            <v>6.4468258672909007E-2</v>
          </cell>
          <cell r="R225">
            <v>0</v>
          </cell>
          <cell r="S225">
            <v>33.020600000000002</v>
          </cell>
        </row>
        <row r="226">
          <cell r="D226">
            <v>43556</v>
          </cell>
          <cell r="E226">
            <v>5.2510000000000003</v>
          </cell>
          <cell r="F226">
            <v>0</v>
          </cell>
          <cell r="G226">
            <v>0</v>
          </cell>
          <cell r="H226">
            <v>0</v>
          </cell>
          <cell r="J226">
            <v>0.3775</v>
          </cell>
          <cell r="K226">
            <v>0</v>
          </cell>
          <cell r="L226">
            <v>0</v>
          </cell>
          <cell r="M226">
            <v>0</v>
          </cell>
          <cell r="N226">
            <v>6.4493129227586002E-2</v>
          </cell>
          <cell r="R226">
            <v>0</v>
          </cell>
          <cell r="S226">
            <v>31.879899999999999</v>
          </cell>
        </row>
        <row r="227">
          <cell r="D227">
            <v>43586</v>
          </cell>
          <cell r="E227">
            <v>5.226</v>
          </cell>
          <cell r="F227">
            <v>0</v>
          </cell>
          <cell r="G227">
            <v>0</v>
          </cell>
          <cell r="H227">
            <v>0</v>
          </cell>
          <cell r="J227">
            <v>0.3775</v>
          </cell>
          <cell r="K227">
            <v>0</v>
          </cell>
          <cell r="L227">
            <v>0</v>
          </cell>
          <cell r="M227">
            <v>0</v>
          </cell>
          <cell r="N227">
            <v>6.4517197506499993E-2</v>
          </cell>
          <cell r="R227">
            <v>0</v>
          </cell>
          <cell r="S227">
            <v>36.879899999999999</v>
          </cell>
        </row>
        <row r="228">
          <cell r="D228">
            <v>43617</v>
          </cell>
          <cell r="E228">
            <v>5.2549999999999999</v>
          </cell>
          <cell r="F228">
            <v>0</v>
          </cell>
          <cell r="G228">
            <v>0</v>
          </cell>
          <cell r="H228">
            <v>0</v>
          </cell>
          <cell r="J228">
            <v>0.3775</v>
          </cell>
          <cell r="K228">
            <v>0</v>
          </cell>
          <cell r="L228">
            <v>0</v>
          </cell>
          <cell r="M228">
            <v>0</v>
          </cell>
          <cell r="N228">
            <v>6.4542068061580998E-2</v>
          </cell>
          <cell r="R228">
            <v>0</v>
          </cell>
          <cell r="S228">
            <v>61.879899999999999</v>
          </cell>
        </row>
        <row r="229">
          <cell r="D229">
            <v>43647</v>
          </cell>
          <cell r="E229">
            <v>5.2850000000000001</v>
          </cell>
          <cell r="F229">
            <v>0</v>
          </cell>
          <cell r="G229">
            <v>0</v>
          </cell>
          <cell r="H229">
            <v>0</v>
          </cell>
          <cell r="J229">
            <v>0.3775</v>
          </cell>
          <cell r="K229">
            <v>0</v>
          </cell>
          <cell r="L229">
            <v>0</v>
          </cell>
          <cell r="M229">
            <v>0</v>
          </cell>
          <cell r="N229">
            <v>6.4566136340886995E-2</v>
          </cell>
          <cell r="R229">
            <v>0</v>
          </cell>
          <cell r="S229">
            <v>56.652299999999997</v>
          </cell>
        </row>
        <row r="230">
          <cell r="D230">
            <v>43678</v>
          </cell>
          <cell r="E230">
            <v>5.3049999999999997</v>
          </cell>
          <cell r="F230">
            <v>0</v>
          </cell>
          <cell r="G230">
            <v>0</v>
          </cell>
          <cell r="H230">
            <v>0</v>
          </cell>
          <cell r="J230">
            <v>0.3775</v>
          </cell>
          <cell r="K230">
            <v>0</v>
          </cell>
          <cell r="L230">
            <v>0</v>
          </cell>
          <cell r="M230">
            <v>0</v>
          </cell>
          <cell r="N230">
            <v>6.4591006896369998E-2</v>
          </cell>
          <cell r="R230">
            <v>0</v>
          </cell>
          <cell r="S230">
            <v>71.652299999999997</v>
          </cell>
        </row>
        <row r="231">
          <cell r="D231">
            <v>43709</v>
          </cell>
          <cell r="E231">
            <v>5.3259999999999996</v>
          </cell>
          <cell r="F231">
            <v>0</v>
          </cell>
          <cell r="G231">
            <v>0</v>
          </cell>
          <cell r="H231">
            <v>0</v>
          </cell>
          <cell r="J231">
            <v>0.3775</v>
          </cell>
          <cell r="K231">
            <v>0</v>
          </cell>
          <cell r="L231">
            <v>0</v>
          </cell>
          <cell r="M231">
            <v>0</v>
          </cell>
          <cell r="N231">
            <v>6.4615877452059003E-2</v>
          </cell>
          <cell r="R231">
            <v>0</v>
          </cell>
          <cell r="S231">
            <v>41.652299999999997</v>
          </cell>
        </row>
        <row r="232">
          <cell r="D232">
            <v>43739</v>
          </cell>
          <cell r="E232">
            <v>5.3559999999999999</v>
          </cell>
          <cell r="F232">
            <v>0</v>
          </cell>
          <cell r="G232">
            <v>0</v>
          </cell>
          <cell r="H232">
            <v>0</v>
          </cell>
          <cell r="J232">
            <v>0.3775</v>
          </cell>
          <cell r="K232">
            <v>0</v>
          </cell>
          <cell r="L232">
            <v>0</v>
          </cell>
          <cell r="M232">
            <v>0</v>
          </cell>
          <cell r="N232">
            <v>6.4639945731954002E-2</v>
          </cell>
          <cell r="R232">
            <v>0</v>
          </cell>
          <cell r="S232">
            <v>66.724599999999995</v>
          </cell>
        </row>
        <row r="233">
          <cell r="D233">
            <v>43770</v>
          </cell>
          <cell r="E233">
            <v>5.4960000000000004</v>
          </cell>
          <cell r="F233">
            <v>0</v>
          </cell>
          <cell r="G233">
            <v>0</v>
          </cell>
          <cell r="H233">
            <v>0</v>
          </cell>
          <cell r="J233">
            <v>0.31</v>
          </cell>
          <cell r="K233">
            <v>0</v>
          </cell>
          <cell r="L233">
            <v>0</v>
          </cell>
          <cell r="M233">
            <v>0</v>
          </cell>
          <cell r="N233">
            <v>6.4664816288047003E-2</v>
          </cell>
          <cell r="R233">
            <v>0</v>
          </cell>
          <cell r="S233">
            <v>36.724600000000002</v>
          </cell>
        </row>
        <row r="234">
          <cell r="D234">
            <v>43800</v>
          </cell>
          <cell r="E234">
            <v>5.6210000000000004</v>
          </cell>
          <cell r="F234">
            <v>0</v>
          </cell>
          <cell r="G234">
            <v>0</v>
          </cell>
          <cell r="H234">
            <v>0</v>
          </cell>
          <cell r="J234">
            <v>0.31</v>
          </cell>
          <cell r="K234">
            <v>0</v>
          </cell>
          <cell r="L234">
            <v>0</v>
          </cell>
          <cell r="M234">
            <v>0</v>
          </cell>
          <cell r="N234">
            <v>6.4688884568330995E-2</v>
          </cell>
          <cell r="R234">
            <v>0</v>
          </cell>
          <cell r="S234">
            <v>21.724599999999999</v>
          </cell>
        </row>
        <row r="235">
          <cell r="D235">
            <v>43831</v>
          </cell>
          <cell r="E235">
            <v>5.8</v>
          </cell>
          <cell r="F235">
            <v>0</v>
          </cell>
          <cell r="G235">
            <v>0</v>
          </cell>
          <cell r="H235">
            <v>0</v>
          </cell>
          <cell r="J235">
            <v>0.31</v>
          </cell>
          <cell r="K235">
            <v>0</v>
          </cell>
          <cell r="L235">
            <v>0</v>
          </cell>
          <cell r="M235">
            <v>0</v>
          </cell>
          <cell r="N235">
            <v>6.4713755124826994E-2</v>
          </cell>
          <cell r="R235">
            <v>0</v>
          </cell>
          <cell r="S235">
            <v>53.246400000000001</v>
          </cell>
        </row>
        <row r="236">
          <cell r="D236">
            <v>43862</v>
          </cell>
          <cell r="E236">
            <v>5.694</v>
          </cell>
          <cell r="F236">
            <v>0</v>
          </cell>
          <cell r="G236">
            <v>0</v>
          </cell>
          <cell r="H236">
            <v>0</v>
          </cell>
          <cell r="J236">
            <v>0.31</v>
          </cell>
          <cell r="K236">
            <v>0</v>
          </cell>
          <cell r="L236">
            <v>0</v>
          </cell>
          <cell r="M236">
            <v>0</v>
          </cell>
          <cell r="N236">
            <v>6.4738625681527995E-2</v>
          </cell>
          <cell r="R236">
            <v>0</v>
          </cell>
          <cell r="S236">
            <v>43.246400000000001</v>
          </cell>
        </row>
        <row r="237">
          <cell r="D237">
            <v>43891</v>
          </cell>
          <cell r="E237">
            <v>5.5439999999999996</v>
          </cell>
          <cell r="F237">
            <v>0</v>
          </cell>
          <cell r="G237">
            <v>0</v>
          </cell>
          <cell r="H237">
            <v>0</v>
          </cell>
          <cell r="J237">
            <v>0.31</v>
          </cell>
          <cell r="K237">
            <v>0</v>
          </cell>
          <cell r="L237">
            <v>0</v>
          </cell>
          <cell r="M237">
            <v>0</v>
          </cell>
          <cell r="N237">
            <v>6.4761891686370004E-2</v>
          </cell>
          <cell r="R237">
            <v>0</v>
          </cell>
          <cell r="S237">
            <v>33.246400000000001</v>
          </cell>
        </row>
        <row r="238">
          <cell r="D238">
            <v>43922</v>
          </cell>
          <cell r="E238">
            <v>5.3609999999999998</v>
          </cell>
          <cell r="F238">
            <v>0</v>
          </cell>
          <cell r="G238">
            <v>0</v>
          </cell>
          <cell r="H238">
            <v>0</v>
          </cell>
          <cell r="J238">
            <v>0.3775</v>
          </cell>
          <cell r="K238">
            <v>0</v>
          </cell>
          <cell r="L238">
            <v>0</v>
          </cell>
          <cell r="M238">
            <v>0</v>
          </cell>
          <cell r="N238">
            <v>6.4786762243467994E-2</v>
          </cell>
          <cell r="R238">
            <v>0</v>
          </cell>
          <cell r="S238">
            <v>32.110100000000003</v>
          </cell>
        </row>
        <row r="239">
          <cell r="D239">
            <v>43952</v>
          </cell>
          <cell r="E239">
            <v>5.3360000000000003</v>
          </cell>
          <cell r="F239">
            <v>0</v>
          </cell>
          <cell r="G239">
            <v>0</v>
          </cell>
          <cell r="H239">
            <v>0</v>
          </cell>
          <cell r="J239">
            <v>0.3775</v>
          </cell>
          <cell r="K239">
            <v>0</v>
          </cell>
          <cell r="L239">
            <v>0</v>
          </cell>
          <cell r="M239">
            <v>0</v>
          </cell>
          <cell r="N239">
            <v>6.4810830524725999E-2</v>
          </cell>
          <cell r="R239">
            <v>0</v>
          </cell>
          <cell r="S239">
            <v>37.110100000000003</v>
          </cell>
        </row>
        <row r="240">
          <cell r="D240">
            <v>43983</v>
          </cell>
          <cell r="E240">
            <v>5.3650000000000002</v>
          </cell>
          <cell r="F240">
            <v>0</v>
          </cell>
          <cell r="G240">
            <v>0</v>
          </cell>
          <cell r="H240">
            <v>0</v>
          </cell>
          <cell r="J240">
            <v>0.3775</v>
          </cell>
          <cell r="K240">
            <v>0</v>
          </cell>
          <cell r="L240">
            <v>0</v>
          </cell>
          <cell r="M240">
            <v>0</v>
          </cell>
          <cell r="N240">
            <v>6.4835701082226999E-2</v>
          </cell>
          <cell r="R240">
            <v>0</v>
          </cell>
          <cell r="S240">
            <v>62.110100000000003</v>
          </cell>
        </row>
        <row r="241">
          <cell r="D241">
            <v>44013</v>
          </cell>
          <cell r="E241">
            <v>5.3949999999999996</v>
          </cell>
          <cell r="F241">
            <v>0</v>
          </cell>
          <cell r="G241">
            <v>0</v>
          </cell>
          <cell r="H241">
            <v>0</v>
          </cell>
          <cell r="J241">
            <v>0.3775</v>
          </cell>
          <cell r="K241">
            <v>0</v>
          </cell>
          <cell r="L241">
            <v>0</v>
          </cell>
          <cell r="M241">
            <v>0</v>
          </cell>
          <cell r="N241">
            <v>6.4859769363874997E-2</v>
          </cell>
          <cell r="R241">
            <v>0</v>
          </cell>
          <cell r="S241">
            <v>56.991999999999997</v>
          </cell>
        </row>
        <row r="242">
          <cell r="D242">
            <v>44044</v>
          </cell>
          <cell r="E242">
            <v>5.415</v>
          </cell>
          <cell r="F242">
            <v>0</v>
          </cell>
          <cell r="G242">
            <v>0</v>
          </cell>
          <cell r="H242">
            <v>0</v>
          </cell>
          <cell r="J242">
            <v>0.3775</v>
          </cell>
          <cell r="K242">
            <v>0</v>
          </cell>
          <cell r="L242">
            <v>0</v>
          </cell>
          <cell r="M242">
            <v>0</v>
          </cell>
          <cell r="N242">
            <v>6.4884639921779994E-2</v>
          </cell>
          <cell r="R242">
            <v>0</v>
          </cell>
          <cell r="S242">
            <v>71.992000000000004</v>
          </cell>
        </row>
        <row r="243">
          <cell r="D243">
            <v>44075</v>
          </cell>
          <cell r="E243">
            <v>5.4359999999999999</v>
          </cell>
          <cell r="F243">
            <v>0</v>
          </cell>
          <cell r="G243">
            <v>0</v>
          </cell>
          <cell r="H243">
            <v>0</v>
          </cell>
          <cell r="J243">
            <v>0.3775</v>
          </cell>
          <cell r="K243">
            <v>0</v>
          </cell>
          <cell r="L243">
            <v>0</v>
          </cell>
          <cell r="M243">
            <v>0</v>
          </cell>
          <cell r="N243">
            <v>6.4909510479890006E-2</v>
          </cell>
          <cell r="R243">
            <v>0</v>
          </cell>
          <cell r="S243">
            <v>41.991999999999997</v>
          </cell>
        </row>
        <row r="244">
          <cell r="D244">
            <v>44105</v>
          </cell>
          <cell r="E244">
            <v>5.4660000000000002</v>
          </cell>
          <cell r="F244">
            <v>0</v>
          </cell>
          <cell r="G244">
            <v>0</v>
          </cell>
          <cell r="H244">
            <v>0</v>
          </cell>
          <cell r="J244">
            <v>0.3775</v>
          </cell>
          <cell r="K244">
            <v>0</v>
          </cell>
          <cell r="L244">
            <v>0</v>
          </cell>
          <cell r="M244">
            <v>0</v>
          </cell>
          <cell r="N244">
            <v>6.4933578762127006E-2</v>
          </cell>
          <cell r="R244">
            <v>0</v>
          </cell>
          <cell r="S244">
            <v>66.940100000000001</v>
          </cell>
        </row>
        <row r="245">
          <cell r="D245">
            <v>44136</v>
          </cell>
          <cell r="E245">
            <v>5.6059999999999999</v>
          </cell>
          <cell r="F245">
            <v>0</v>
          </cell>
          <cell r="G245">
            <v>0</v>
          </cell>
          <cell r="H245">
            <v>0</v>
          </cell>
          <cell r="J245">
            <v>0.33</v>
          </cell>
          <cell r="K245">
            <v>0</v>
          </cell>
          <cell r="L245">
            <v>0</v>
          </cell>
          <cell r="M245">
            <v>0</v>
          </cell>
          <cell r="N245">
            <v>6.4958449320641001E-2</v>
          </cell>
          <cell r="R245">
            <v>0</v>
          </cell>
          <cell r="S245">
            <v>36.940100000000001</v>
          </cell>
        </row>
        <row r="246">
          <cell r="D246">
            <v>44166</v>
          </cell>
          <cell r="E246">
            <v>5.7309999999999999</v>
          </cell>
          <cell r="F246">
            <v>0</v>
          </cell>
          <cell r="G246">
            <v>0</v>
          </cell>
          <cell r="H246">
            <v>0</v>
          </cell>
          <cell r="J246">
            <v>0.33</v>
          </cell>
          <cell r="K246">
            <v>0</v>
          </cell>
          <cell r="L246">
            <v>0</v>
          </cell>
          <cell r="M246">
            <v>0</v>
          </cell>
          <cell r="N246">
            <v>6.4982517603267995E-2</v>
          </cell>
          <cell r="R246">
            <v>0</v>
          </cell>
          <cell r="S246">
            <v>21.940100000000001</v>
          </cell>
        </row>
        <row r="247">
          <cell r="D247">
            <v>44197</v>
          </cell>
          <cell r="E247">
            <v>5.91</v>
          </cell>
          <cell r="F247">
            <v>0</v>
          </cell>
          <cell r="G247">
            <v>0</v>
          </cell>
          <cell r="H247">
            <v>0</v>
          </cell>
          <cell r="J247">
            <v>0.33</v>
          </cell>
          <cell r="K247">
            <v>0</v>
          </cell>
          <cell r="L247">
            <v>0</v>
          </cell>
          <cell r="M247">
            <v>0</v>
          </cell>
          <cell r="N247">
            <v>6.5007388162185001E-2</v>
          </cell>
          <cell r="R247">
            <v>0</v>
          </cell>
          <cell r="S247">
            <v>53.472200000000001</v>
          </cell>
        </row>
        <row r="248">
          <cell r="D248">
            <v>44228</v>
          </cell>
          <cell r="E248">
            <v>5.8040000000000003</v>
          </cell>
          <cell r="F248">
            <v>0</v>
          </cell>
          <cell r="G248">
            <v>0</v>
          </cell>
          <cell r="H248">
            <v>0</v>
          </cell>
          <cell r="J248">
            <v>0.33</v>
          </cell>
          <cell r="K248">
            <v>0</v>
          </cell>
          <cell r="L248">
            <v>0</v>
          </cell>
          <cell r="M248">
            <v>0</v>
          </cell>
          <cell r="N248">
            <v>6.5019990157562005E-2</v>
          </cell>
          <cell r="R248">
            <v>0</v>
          </cell>
          <cell r="S248">
            <v>43.472200000000001</v>
          </cell>
        </row>
        <row r="249">
          <cell r="D249">
            <v>44256</v>
          </cell>
          <cell r="E249">
            <v>5.6539999999999999</v>
          </cell>
          <cell r="F249">
            <v>0</v>
          </cell>
          <cell r="G249">
            <v>0</v>
          </cell>
          <cell r="H249">
            <v>0</v>
          </cell>
          <cell r="J249">
            <v>0.33</v>
          </cell>
          <cell r="K249">
            <v>0</v>
          </cell>
          <cell r="L249">
            <v>0</v>
          </cell>
          <cell r="M249">
            <v>0</v>
          </cell>
          <cell r="N249">
            <v>6.5016029289601998E-2</v>
          </cell>
          <cell r="R249">
            <v>0</v>
          </cell>
          <cell r="S249">
            <v>33.472200000000001</v>
          </cell>
        </row>
        <row r="250">
          <cell r="D250">
            <v>44287</v>
          </cell>
          <cell r="E250">
            <v>5.4710000000000001</v>
          </cell>
          <cell r="F250">
            <v>0</v>
          </cell>
          <cell r="G250">
            <v>0</v>
          </cell>
          <cell r="H250">
            <v>0</v>
          </cell>
          <cell r="J250">
            <v>0.33</v>
          </cell>
          <cell r="K250">
            <v>0</v>
          </cell>
          <cell r="L250">
            <v>0</v>
          </cell>
          <cell r="M250">
            <v>0</v>
          </cell>
          <cell r="N250">
            <v>6.5011644042939007E-2</v>
          </cell>
          <cell r="R250">
            <v>0</v>
          </cell>
          <cell r="S250">
            <v>32.340400000000002</v>
          </cell>
        </row>
        <row r="251">
          <cell r="D251">
            <v>44317</v>
          </cell>
          <cell r="E251">
            <v>5.4459999999999997</v>
          </cell>
          <cell r="F251">
            <v>0</v>
          </cell>
          <cell r="G251">
            <v>0</v>
          </cell>
          <cell r="H251">
            <v>0</v>
          </cell>
          <cell r="J251">
            <v>0.33</v>
          </cell>
          <cell r="K251">
            <v>0</v>
          </cell>
          <cell r="L251">
            <v>0</v>
          </cell>
          <cell r="M251">
            <v>0</v>
          </cell>
          <cell r="N251">
            <v>6.5007400255851E-2</v>
          </cell>
          <cell r="R251">
            <v>0</v>
          </cell>
          <cell r="S251">
            <v>37.340400000000002</v>
          </cell>
        </row>
        <row r="252">
          <cell r="D252">
            <v>44348</v>
          </cell>
          <cell r="E252">
            <v>5.4749999999999996</v>
          </cell>
          <cell r="F252">
            <v>0</v>
          </cell>
          <cell r="G252">
            <v>0</v>
          </cell>
          <cell r="H252">
            <v>0</v>
          </cell>
          <cell r="J252">
            <v>0.33</v>
          </cell>
          <cell r="K252">
            <v>0</v>
          </cell>
          <cell r="L252">
            <v>0</v>
          </cell>
          <cell r="M252">
            <v>0</v>
          </cell>
          <cell r="N252">
            <v>6.5003015009199999E-2</v>
          </cell>
          <cell r="R252">
            <v>0</v>
          </cell>
          <cell r="S252">
            <v>62.340400000000002</v>
          </cell>
        </row>
        <row r="253">
          <cell r="D253">
            <v>44378</v>
          </cell>
          <cell r="E253">
            <v>5.5049999999999999</v>
          </cell>
          <cell r="F253">
            <v>0</v>
          </cell>
          <cell r="G253">
            <v>0</v>
          </cell>
          <cell r="H253">
            <v>0</v>
          </cell>
          <cell r="J253">
            <v>0.33</v>
          </cell>
          <cell r="K253">
            <v>0</v>
          </cell>
          <cell r="L253">
            <v>0</v>
          </cell>
          <cell r="M253">
            <v>0</v>
          </cell>
          <cell r="N253">
            <v>6.4998771222124996E-2</v>
          </cell>
          <cell r="R253">
            <v>0</v>
          </cell>
          <cell r="S253">
            <v>57.331600000000002</v>
          </cell>
        </row>
        <row r="254">
          <cell r="D254">
            <v>44409</v>
          </cell>
          <cell r="E254">
            <v>5.5250000000000004</v>
          </cell>
          <cell r="F254">
            <v>0</v>
          </cell>
          <cell r="G254">
            <v>0</v>
          </cell>
          <cell r="H254">
            <v>0</v>
          </cell>
          <cell r="J254">
            <v>0.33</v>
          </cell>
          <cell r="K254">
            <v>0</v>
          </cell>
          <cell r="L254">
            <v>0</v>
          </cell>
          <cell r="M254">
            <v>0</v>
          </cell>
          <cell r="N254">
            <v>6.4994385975486998E-2</v>
          </cell>
          <cell r="R254">
            <v>0</v>
          </cell>
          <cell r="S254">
            <v>72.331599999999995</v>
          </cell>
        </row>
        <row r="255">
          <cell r="D255">
            <v>44440</v>
          </cell>
          <cell r="E255">
            <v>5.5460000000000003</v>
          </cell>
          <cell r="F255">
            <v>0</v>
          </cell>
          <cell r="G255">
            <v>0</v>
          </cell>
          <cell r="H255">
            <v>0</v>
          </cell>
          <cell r="J255">
            <v>0.33</v>
          </cell>
          <cell r="K255">
            <v>0</v>
          </cell>
          <cell r="L255">
            <v>0</v>
          </cell>
          <cell r="M255">
            <v>0</v>
          </cell>
          <cell r="N255">
            <v>6.4990000728854996E-2</v>
          </cell>
          <cell r="R255">
            <v>0</v>
          </cell>
          <cell r="S255">
            <v>42.331600000000002</v>
          </cell>
        </row>
        <row r="256">
          <cell r="D256">
            <v>44470</v>
          </cell>
          <cell r="E256">
            <v>5.5759999999999996</v>
          </cell>
          <cell r="F256">
            <v>0</v>
          </cell>
          <cell r="G256">
            <v>0</v>
          </cell>
          <cell r="H256">
            <v>0</v>
          </cell>
          <cell r="J256">
            <v>0.33</v>
          </cell>
          <cell r="K256">
            <v>0</v>
          </cell>
          <cell r="L256">
            <v>0</v>
          </cell>
          <cell r="M256">
            <v>0</v>
          </cell>
          <cell r="N256">
            <v>6.4985756941798006E-2</v>
          </cell>
          <cell r="R256">
            <v>0</v>
          </cell>
          <cell r="S256">
            <v>67.155600000000007</v>
          </cell>
        </row>
        <row r="257">
          <cell r="D257">
            <v>44501</v>
          </cell>
          <cell r="E257">
            <v>5.7160000000000002</v>
          </cell>
          <cell r="F257">
            <v>0</v>
          </cell>
          <cell r="G257">
            <v>0</v>
          </cell>
          <cell r="H257">
            <v>0</v>
          </cell>
          <cell r="J257">
            <v>0</v>
          </cell>
          <cell r="K257">
            <v>0</v>
          </cell>
          <cell r="L257">
            <v>0</v>
          </cell>
          <cell r="M257">
            <v>0</v>
          </cell>
          <cell r="N257">
            <v>6.4981371695177995E-2</v>
          </cell>
          <cell r="R257">
            <v>0</v>
          </cell>
          <cell r="S257">
            <v>37.1556</v>
          </cell>
        </row>
        <row r="258">
          <cell r="D258">
            <v>44531</v>
          </cell>
          <cell r="E258">
            <v>5.8410000000000002</v>
          </cell>
          <cell r="F258">
            <v>0</v>
          </cell>
          <cell r="G258">
            <v>0</v>
          </cell>
          <cell r="H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6.4977127908133994E-2</v>
          </cell>
          <cell r="R258">
            <v>0</v>
          </cell>
          <cell r="S258">
            <v>22.1556</v>
          </cell>
        </row>
        <row r="259">
          <cell r="D259">
            <v>44562</v>
          </cell>
          <cell r="E259">
            <v>6.02</v>
          </cell>
          <cell r="F259">
            <v>0</v>
          </cell>
          <cell r="G259">
            <v>0</v>
          </cell>
          <cell r="H259">
            <v>0</v>
          </cell>
          <cell r="J259">
            <v>0</v>
          </cell>
          <cell r="K259">
            <v>0</v>
          </cell>
          <cell r="L259">
            <v>0</v>
          </cell>
          <cell r="M259">
            <v>0</v>
          </cell>
          <cell r="N259">
            <v>6.4972742661526001E-2</v>
          </cell>
          <cell r="R259">
            <v>0</v>
          </cell>
          <cell r="S259">
            <v>53.698</v>
          </cell>
        </row>
        <row r="260">
          <cell r="D260">
            <v>44593</v>
          </cell>
          <cell r="E260">
            <v>5.9139999999999997</v>
          </cell>
          <cell r="F260">
            <v>0</v>
          </cell>
          <cell r="G260">
            <v>0</v>
          </cell>
          <cell r="H260">
            <v>0</v>
          </cell>
          <cell r="J260">
            <v>0</v>
          </cell>
          <cell r="K260">
            <v>0</v>
          </cell>
          <cell r="L260">
            <v>0</v>
          </cell>
          <cell r="M260">
            <v>0</v>
          </cell>
          <cell r="N260">
            <v>6.4968357414926001E-2</v>
          </cell>
          <cell r="R260">
            <v>0</v>
          </cell>
          <cell r="S260">
            <v>43.698</v>
          </cell>
        </row>
        <row r="261">
          <cell r="D261">
            <v>44621</v>
          </cell>
          <cell r="E261">
            <v>5.7640000000000002</v>
          </cell>
          <cell r="F261">
            <v>0</v>
          </cell>
          <cell r="G261">
            <v>0</v>
          </cell>
          <cell r="H261">
            <v>0</v>
          </cell>
          <cell r="J261">
            <v>0</v>
          </cell>
          <cell r="K261">
            <v>0</v>
          </cell>
          <cell r="L261">
            <v>0</v>
          </cell>
          <cell r="M261">
            <v>0</v>
          </cell>
          <cell r="N261">
            <v>6.4964396547033995E-2</v>
          </cell>
          <cell r="R261">
            <v>0</v>
          </cell>
          <cell r="S261">
            <v>33.698</v>
          </cell>
        </row>
        <row r="262">
          <cell r="D262">
            <v>44652</v>
          </cell>
          <cell r="E262">
            <v>5.5810000000000004</v>
          </cell>
          <cell r="F262">
            <v>0</v>
          </cell>
          <cell r="G262">
            <v>0</v>
          </cell>
          <cell r="H262">
            <v>0</v>
          </cell>
          <cell r="J262">
            <v>0</v>
          </cell>
          <cell r="K262">
            <v>0</v>
          </cell>
          <cell r="L262">
            <v>0</v>
          </cell>
          <cell r="M262">
            <v>0</v>
          </cell>
          <cell r="N262">
            <v>6.4960011300445999E-2</v>
          </cell>
          <cell r="R262">
            <v>0</v>
          </cell>
          <cell r="S262">
            <v>32.570599999999999</v>
          </cell>
        </row>
        <row r="263">
          <cell r="D263">
            <v>44682</v>
          </cell>
          <cell r="E263">
            <v>5.556</v>
          </cell>
          <cell r="F263">
            <v>0</v>
          </cell>
          <cell r="G263">
            <v>0</v>
          </cell>
          <cell r="H263">
            <v>0</v>
          </cell>
          <cell r="J263">
            <v>0</v>
          </cell>
          <cell r="K263">
            <v>0</v>
          </cell>
          <cell r="L263">
            <v>0</v>
          </cell>
          <cell r="M263">
            <v>0</v>
          </cell>
          <cell r="N263">
            <v>6.4955767513431004E-2</v>
          </cell>
          <cell r="R263">
            <v>0</v>
          </cell>
          <cell r="S263">
            <v>37.570599999999999</v>
          </cell>
        </row>
        <row r="264">
          <cell r="D264">
            <v>44713</v>
          </cell>
          <cell r="E264">
            <v>5.585</v>
          </cell>
          <cell r="F264">
            <v>0</v>
          </cell>
          <cell r="G264">
            <v>0</v>
          </cell>
          <cell r="H264">
            <v>0</v>
          </cell>
          <cell r="J264">
            <v>0</v>
          </cell>
          <cell r="K264">
            <v>0</v>
          </cell>
          <cell r="L264">
            <v>0</v>
          </cell>
          <cell r="M264">
            <v>0</v>
          </cell>
          <cell r="N264">
            <v>6.4951382266855998E-2</v>
          </cell>
          <cell r="R264">
            <v>0</v>
          </cell>
          <cell r="S264">
            <v>62.570599999999999</v>
          </cell>
        </row>
        <row r="265">
          <cell r="D265">
            <v>44743</v>
          </cell>
          <cell r="E265">
            <v>5.6150000000000002</v>
          </cell>
          <cell r="F265">
            <v>0</v>
          </cell>
          <cell r="G265">
            <v>0</v>
          </cell>
          <cell r="H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  <cell r="N265">
            <v>6.4947138479853006E-2</v>
          </cell>
          <cell r="R265">
            <v>0</v>
          </cell>
          <cell r="S265">
            <v>57.671300000000002</v>
          </cell>
        </row>
        <row r="266">
          <cell r="D266">
            <v>44774</v>
          </cell>
          <cell r="E266">
            <v>5.6349999999999998</v>
          </cell>
          <cell r="F266">
            <v>0</v>
          </cell>
          <cell r="G266">
            <v>0</v>
          </cell>
          <cell r="H266">
            <v>0</v>
          </cell>
          <cell r="J266">
            <v>0</v>
          </cell>
          <cell r="K266">
            <v>0</v>
          </cell>
          <cell r="L266">
            <v>0</v>
          </cell>
          <cell r="M266">
            <v>0</v>
          </cell>
          <cell r="N266">
            <v>6.4942753233290004E-2</v>
          </cell>
          <cell r="R266">
            <v>0</v>
          </cell>
          <cell r="S266">
            <v>72.671300000000002</v>
          </cell>
        </row>
        <row r="267">
          <cell r="D267">
            <v>44805</v>
          </cell>
          <cell r="E267">
            <v>5.6559999999999997</v>
          </cell>
          <cell r="F267">
            <v>0</v>
          </cell>
          <cell r="G267">
            <v>0</v>
          </cell>
          <cell r="H267">
            <v>0</v>
          </cell>
          <cell r="J267">
            <v>0</v>
          </cell>
          <cell r="K267">
            <v>0</v>
          </cell>
          <cell r="L267">
            <v>0</v>
          </cell>
          <cell r="M267">
            <v>0</v>
          </cell>
          <cell r="N267">
            <v>6.4938367986732998E-2</v>
          </cell>
          <cell r="R267">
            <v>0</v>
          </cell>
          <cell r="S267">
            <v>42.671300000000002</v>
          </cell>
        </row>
        <row r="268">
          <cell r="D268">
            <v>44835</v>
          </cell>
          <cell r="E268">
            <v>5.6859999999999999</v>
          </cell>
          <cell r="F268">
            <v>0</v>
          </cell>
          <cell r="G268">
            <v>0</v>
          </cell>
          <cell r="H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  <cell r="N268">
            <v>6.4934124199748006E-2</v>
          </cell>
          <cell r="R268">
            <v>0</v>
          </cell>
          <cell r="S268">
            <v>67.370999999999995</v>
          </cell>
        </row>
        <row r="269">
          <cell r="D269">
            <v>44866</v>
          </cell>
          <cell r="E269">
            <v>5.8259999999999996</v>
          </cell>
          <cell r="F269">
            <v>0</v>
          </cell>
          <cell r="G269">
            <v>0</v>
          </cell>
          <cell r="H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  <cell r="N269">
            <v>6.4929738953204003E-2</v>
          </cell>
          <cell r="R269">
            <v>0</v>
          </cell>
          <cell r="S269">
            <v>37.371000000000002</v>
          </cell>
        </row>
        <row r="270">
          <cell r="D270">
            <v>44896</v>
          </cell>
          <cell r="E270">
            <v>5.9509999999999996</v>
          </cell>
          <cell r="F270">
            <v>0</v>
          </cell>
          <cell r="G270">
            <v>0</v>
          </cell>
          <cell r="H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6.4925495166232E-2</v>
          </cell>
          <cell r="R270">
            <v>0</v>
          </cell>
          <cell r="S270">
            <v>22.370999999999999</v>
          </cell>
        </row>
        <row r="271">
          <cell r="D271">
            <v>44927</v>
          </cell>
          <cell r="E271">
            <v>6.13</v>
          </cell>
          <cell r="F271">
            <v>0</v>
          </cell>
          <cell r="G271">
            <v>0</v>
          </cell>
          <cell r="H271">
            <v>0</v>
          </cell>
          <cell r="J271">
            <v>0</v>
          </cell>
          <cell r="K271">
            <v>0</v>
          </cell>
          <cell r="L271">
            <v>0</v>
          </cell>
          <cell r="N271">
            <v>6.4921109919700001E-2</v>
          </cell>
          <cell r="R271">
            <v>0</v>
          </cell>
          <cell r="S271">
            <v>53.9238</v>
          </cell>
        </row>
        <row r="272">
          <cell r="D272">
            <v>44958</v>
          </cell>
          <cell r="E272">
            <v>6.024</v>
          </cell>
          <cell r="F272">
            <v>0</v>
          </cell>
          <cell r="G272">
            <v>0</v>
          </cell>
          <cell r="H272">
            <v>0</v>
          </cell>
          <cell r="J272">
            <v>0</v>
          </cell>
          <cell r="K272">
            <v>0</v>
          </cell>
          <cell r="L272">
            <v>0</v>
          </cell>
          <cell r="N272">
            <v>6.4916724673174997E-2</v>
          </cell>
          <cell r="R272">
            <v>0</v>
          </cell>
          <cell r="S272">
            <v>43.9238</v>
          </cell>
        </row>
        <row r="273">
          <cell r="D273">
            <v>44986</v>
          </cell>
          <cell r="E273">
            <v>5.8739999999999997</v>
          </cell>
          <cell r="F273">
            <v>0</v>
          </cell>
          <cell r="G273">
            <v>0</v>
          </cell>
          <cell r="H273">
            <v>0</v>
          </cell>
          <cell r="J273">
            <v>0</v>
          </cell>
          <cell r="K273">
            <v>0</v>
          </cell>
          <cell r="L273">
            <v>0</v>
          </cell>
          <cell r="N273">
            <v>6.4912763805351006E-2</v>
          </cell>
          <cell r="R273">
            <v>0</v>
          </cell>
          <cell r="S273">
            <v>33.9238</v>
          </cell>
        </row>
        <row r="274">
          <cell r="D274">
            <v>45017</v>
          </cell>
          <cell r="E274">
            <v>5.6909999999999998</v>
          </cell>
          <cell r="F274">
            <v>0</v>
          </cell>
          <cell r="G274">
            <v>0</v>
          </cell>
          <cell r="H274">
            <v>0</v>
          </cell>
          <cell r="J274">
            <v>0</v>
          </cell>
          <cell r="K274">
            <v>0</v>
          </cell>
          <cell r="L274">
            <v>0</v>
          </cell>
          <cell r="N274">
            <v>6.4908378558838006E-2</v>
          </cell>
          <cell r="R274">
            <v>0</v>
          </cell>
          <cell r="S274">
            <v>32.800800000000002</v>
          </cell>
        </row>
        <row r="275">
          <cell r="D275">
            <v>45047</v>
          </cell>
          <cell r="E275">
            <v>5.6660000000000004</v>
          </cell>
          <cell r="F275">
            <v>0</v>
          </cell>
          <cell r="G275">
            <v>0</v>
          </cell>
          <cell r="H275">
            <v>0</v>
          </cell>
          <cell r="J275">
            <v>0</v>
          </cell>
          <cell r="K275">
            <v>0</v>
          </cell>
          <cell r="L275">
            <v>0</v>
          </cell>
          <cell r="N275">
            <v>6.4904134771894995E-2</v>
          </cell>
          <cell r="R275">
            <v>0</v>
          </cell>
          <cell r="S275">
            <v>37.800800000000002</v>
          </cell>
        </row>
        <row r="276">
          <cell r="D276">
            <v>45078</v>
          </cell>
          <cell r="E276">
            <v>5.6950000000000003</v>
          </cell>
          <cell r="F276">
            <v>0</v>
          </cell>
          <cell r="G276">
            <v>0</v>
          </cell>
          <cell r="H276">
            <v>0</v>
          </cell>
          <cell r="J276">
            <v>0</v>
          </cell>
          <cell r="K276">
            <v>0</v>
          </cell>
          <cell r="L276">
            <v>0</v>
          </cell>
          <cell r="N276">
            <v>6.4899749525394998E-2</v>
          </cell>
          <cell r="R276">
            <v>0</v>
          </cell>
          <cell r="S276">
            <v>62.800800000000002</v>
          </cell>
        </row>
        <row r="277">
          <cell r="D277">
            <v>45108</v>
          </cell>
          <cell r="E277">
            <v>5.7249999999999996</v>
          </cell>
          <cell r="F277">
            <v>0</v>
          </cell>
          <cell r="G277">
            <v>0</v>
          </cell>
          <cell r="H277">
            <v>0</v>
          </cell>
          <cell r="J277">
            <v>0</v>
          </cell>
          <cell r="K277">
            <v>0</v>
          </cell>
          <cell r="L277">
            <v>0</v>
          </cell>
          <cell r="N277">
            <v>6.4895505738465004E-2</v>
          </cell>
          <cell r="R277">
            <v>0</v>
          </cell>
          <cell r="S277">
            <v>58.010899999999999</v>
          </cell>
        </row>
        <row r="278">
          <cell r="D278">
            <v>45139</v>
          </cell>
          <cell r="E278">
            <v>5.7450000000000001</v>
          </cell>
          <cell r="F278">
            <v>0</v>
          </cell>
          <cell r="G278">
            <v>0</v>
          </cell>
          <cell r="H278">
            <v>0</v>
          </cell>
          <cell r="J278">
            <v>0</v>
          </cell>
          <cell r="K278">
            <v>0</v>
          </cell>
          <cell r="L278">
            <v>0</v>
          </cell>
          <cell r="N278">
            <v>6.4891120491976997E-2</v>
          </cell>
          <cell r="R278">
            <v>0</v>
          </cell>
          <cell r="S278">
            <v>73.010900000000007</v>
          </cell>
        </row>
        <row r="279">
          <cell r="D279">
            <v>45170</v>
          </cell>
          <cell r="E279">
            <v>5.766</v>
          </cell>
          <cell r="F279">
            <v>0</v>
          </cell>
          <cell r="G279">
            <v>0</v>
          </cell>
          <cell r="H279">
            <v>0</v>
          </cell>
          <cell r="J279">
            <v>0</v>
          </cell>
          <cell r="K279">
            <v>0</v>
          </cell>
          <cell r="L279">
            <v>0</v>
          </cell>
          <cell r="N279">
            <v>6.4886735245495E-2</v>
          </cell>
          <cell r="R279">
            <v>0</v>
          </cell>
          <cell r="S279">
            <v>43.010899999999999</v>
          </cell>
        </row>
        <row r="280">
          <cell r="D280">
            <v>45200</v>
          </cell>
          <cell r="E280">
            <v>5.7960000000000003</v>
          </cell>
          <cell r="F280">
            <v>0</v>
          </cell>
          <cell r="G280">
            <v>0</v>
          </cell>
          <cell r="H280">
            <v>0</v>
          </cell>
          <cell r="J280">
            <v>0</v>
          </cell>
          <cell r="K280">
            <v>0</v>
          </cell>
          <cell r="L280">
            <v>0</v>
          </cell>
          <cell r="N280">
            <v>6.4882491458583005E-2</v>
          </cell>
          <cell r="R280">
            <v>0</v>
          </cell>
          <cell r="S280">
            <v>67.586500000000001</v>
          </cell>
        </row>
        <row r="281">
          <cell r="D281">
            <v>45231</v>
          </cell>
          <cell r="E281">
            <v>5.9359999999999999</v>
          </cell>
          <cell r="F281">
            <v>0</v>
          </cell>
          <cell r="G281">
            <v>0</v>
          </cell>
          <cell r="H281">
            <v>0</v>
          </cell>
          <cell r="J281">
            <v>0</v>
          </cell>
          <cell r="K281">
            <v>0</v>
          </cell>
          <cell r="L281">
            <v>0</v>
          </cell>
          <cell r="N281">
            <v>6.4878106212113998E-2</v>
          </cell>
          <cell r="R281">
            <v>0</v>
          </cell>
          <cell r="S281">
            <v>37.586500000000001</v>
          </cell>
        </row>
        <row r="282">
          <cell r="D282">
            <v>45261</v>
          </cell>
          <cell r="E282">
            <v>6.0609999999999999</v>
          </cell>
          <cell r="F282">
            <v>0</v>
          </cell>
          <cell r="G282">
            <v>0</v>
          </cell>
          <cell r="H282">
            <v>0</v>
          </cell>
          <cell r="J282">
            <v>0</v>
          </cell>
          <cell r="K282">
            <v>0</v>
          </cell>
          <cell r="L282">
            <v>0</v>
          </cell>
          <cell r="N282">
            <v>6.4873862425213993E-2</v>
          </cell>
          <cell r="R282">
            <v>0</v>
          </cell>
          <cell r="S282">
            <v>22.586500000000001</v>
          </cell>
        </row>
        <row r="283">
          <cell r="F283">
            <v>0</v>
          </cell>
          <cell r="G283">
            <v>0</v>
          </cell>
          <cell r="H283">
            <v>0</v>
          </cell>
          <cell r="J283">
            <v>0</v>
          </cell>
          <cell r="K283">
            <v>0</v>
          </cell>
          <cell r="L283">
            <v>0</v>
          </cell>
          <cell r="N283">
            <v>6.4869477178758003E-2</v>
          </cell>
          <cell r="R283">
            <v>0</v>
          </cell>
          <cell r="S283">
            <v>54.149500000000003</v>
          </cell>
        </row>
        <row r="284">
          <cell r="F284">
            <v>0</v>
          </cell>
          <cell r="G284">
            <v>0</v>
          </cell>
          <cell r="H284">
            <v>0</v>
          </cell>
          <cell r="J284">
            <v>0</v>
          </cell>
          <cell r="K284">
            <v>0</v>
          </cell>
          <cell r="L284">
            <v>0</v>
          </cell>
          <cell r="N284">
            <v>6.4865091932306995E-2</v>
          </cell>
          <cell r="R284">
            <v>0</v>
          </cell>
          <cell r="S284">
            <v>44.149500000000003</v>
          </cell>
        </row>
        <row r="285">
          <cell r="F285">
            <v>0</v>
          </cell>
          <cell r="G285">
            <v>0</v>
          </cell>
          <cell r="H285">
            <v>0</v>
          </cell>
          <cell r="J285">
            <v>0</v>
          </cell>
          <cell r="K285">
            <v>0</v>
          </cell>
          <cell r="L285">
            <v>0</v>
          </cell>
          <cell r="N285">
            <v>6.4860989604988997E-2</v>
          </cell>
          <cell r="R285">
            <v>0</v>
          </cell>
        </row>
        <row r="286">
          <cell r="F286">
            <v>0</v>
          </cell>
          <cell r="G286">
            <v>0</v>
          </cell>
          <cell r="H286">
            <v>0</v>
          </cell>
          <cell r="J286">
            <v>0</v>
          </cell>
          <cell r="K286">
            <v>0</v>
          </cell>
          <cell r="L286">
            <v>0</v>
          </cell>
          <cell r="N286">
            <v>6.4856604358551007E-2</v>
          </cell>
          <cell r="R286">
            <v>0</v>
          </cell>
        </row>
        <row r="287">
          <cell r="F287">
            <v>0</v>
          </cell>
          <cell r="G287">
            <v>0</v>
          </cell>
          <cell r="H287">
            <v>0</v>
          </cell>
          <cell r="J287">
            <v>0</v>
          </cell>
          <cell r="K287">
            <v>0</v>
          </cell>
          <cell r="L287">
            <v>0</v>
          </cell>
          <cell r="N287">
            <v>6.4852360571681006E-2</v>
          </cell>
          <cell r="R287">
            <v>0</v>
          </cell>
        </row>
        <row r="288">
          <cell r="F288">
            <v>0</v>
          </cell>
          <cell r="G288">
            <v>0</v>
          </cell>
          <cell r="H288">
            <v>0</v>
          </cell>
          <cell r="J288">
            <v>0</v>
          </cell>
          <cell r="K288">
            <v>0</v>
          </cell>
          <cell r="L288">
            <v>0</v>
          </cell>
          <cell r="N288">
            <v>6.4847975325256005E-2</v>
          </cell>
          <cell r="R288">
            <v>0</v>
          </cell>
        </row>
        <row r="289">
          <cell r="F289">
            <v>0</v>
          </cell>
          <cell r="G289">
            <v>0</v>
          </cell>
          <cell r="H289">
            <v>0</v>
          </cell>
          <cell r="J289">
            <v>0</v>
          </cell>
          <cell r="K289">
            <v>0</v>
          </cell>
          <cell r="L289">
            <v>0</v>
          </cell>
          <cell r="N289">
            <v>6.4843731538397995E-2</v>
          </cell>
          <cell r="R289">
            <v>0</v>
          </cell>
        </row>
        <row r="290">
          <cell r="F290">
            <v>0</v>
          </cell>
          <cell r="G290">
            <v>0</v>
          </cell>
          <cell r="H290">
            <v>0</v>
          </cell>
          <cell r="J290">
            <v>0</v>
          </cell>
          <cell r="K290">
            <v>0</v>
          </cell>
          <cell r="L290">
            <v>0</v>
          </cell>
          <cell r="N290">
            <v>6.4839346291984998E-2</v>
          </cell>
          <cell r="R290">
            <v>0</v>
          </cell>
        </row>
        <row r="291">
          <cell r="F291">
            <v>0</v>
          </cell>
          <cell r="G291">
            <v>0</v>
          </cell>
          <cell r="H291">
            <v>0</v>
          </cell>
          <cell r="J291">
            <v>0</v>
          </cell>
          <cell r="K291">
            <v>0</v>
          </cell>
          <cell r="L291">
            <v>0</v>
          </cell>
          <cell r="N291">
            <v>6.4834961045578995E-2</v>
          </cell>
          <cell r="R291">
            <v>0</v>
          </cell>
        </row>
        <row r="292">
          <cell r="F292">
            <v>0</v>
          </cell>
          <cell r="G292">
            <v>0</v>
          </cell>
          <cell r="H292">
            <v>0</v>
          </cell>
          <cell r="J292">
            <v>0</v>
          </cell>
          <cell r="K292">
            <v>0</v>
          </cell>
          <cell r="L292">
            <v>0</v>
          </cell>
          <cell r="N292">
            <v>6.4830717258739998E-2</v>
          </cell>
          <cell r="R292">
            <v>0</v>
          </cell>
        </row>
        <row r="293">
          <cell r="F293">
            <v>0</v>
          </cell>
          <cell r="G293">
            <v>0</v>
          </cell>
          <cell r="H293">
            <v>0</v>
          </cell>
          <cell r="J293">
            <v>0</v>
          </cell>
          <cell r="K293">
            <v>0</v>
          </cell>
          <cell r="L293">
            <v>0</v>
          </cell>
          <cell r="N293">
            <v>6.4826332012346E-2</v>
          </cell>
          <cell r="R293">
            <v>0</v>
          </cell>
        </row>
        <row r="294">
          <cell r="F294">
            <v>0</v>
          </cell>
          <cell r="G294">
            <v>0</v>
          </cell>
          <cell r="H294">
            <v>0</v>
          </cell>
          <cell r="J294">
            <v>0</v>
          </cell>
          <cell r="K294">
            <v>0</v>
          </cell>
          <cell r="L294">
            <v>0</v>
          </cell>
          <cell r="N294">
            <v>6.4822088225519006E-2</v>
          </cell>
          <cell r="R294">
            <v>0</v>
          </cell>
        </row>
        <row r="295">
          <cell r="F295">
            <v>0</v>
          </cell>
          <cell r="G295">
            <v>0</v>
          </cell>
          <cell r="H295">
            <v>0</v>
          </cell>
          <cell r="J295">
            <v>0</v>
          </cell>
          <cell r="K295">
            <v>0</v>
          </cell>
          <cell r="L295">
            <v>0</v>
          </cell>
          <cell r="N295">
            <v>6.4817702979137998E-2</v>
          </cell>
          <cell r="R295">
            <v>0</v>
          </cell>
        </row>
        <row r="296">
          <cell r="F296">
            <v>0</v>
          </cell>
          <cell r="G296">
            <v>0</v>
          </cell>
          <cell r="H296">
            <v>0</v>
          </cell>
          <cell r="J296">
            <v>0</v>
          </cell>
          <cell r="K296">
            <v>0</v>
          </cell>
          <cell r="L296">
            <v>0</v>
          </cell>
          <cell r="N296">
            <v>6.4813317732761999E-2</v>
          </cell>
          <cell r="R296">
            <v>0</v>
          </cell>
        </row>
        <row r="297">
          <cell r="F297">
            <v>0</v>
          </cell>
          <cell r="G297">
            <v>0</v>
          </cell>
          <cell r="H297">
            <v>0</v>
          </cell>
          <cell r="J297">
            <v>0</v>
          </cell>
          <cell r="K297">
            <v>0</v>
          </cell>
          <cell r="L297">
            <v>0</v>
          </cell>
          <cell r="N297">
            <v>6.4809356865074996E-2</v>
          </cell>
          <cell r="R297">
            <v>0</v>
          </cell>
        </row>
        <row r="298">
          <cell r="F298">
            <v>0</v>
          </cell>
          <cell r="G298">
            <v>0</v>
          </cell>
          <cell r="H298">
            <v>0</v>
          </cell>
          <cell r="J298">
            <v>0</v>
          </cell>
          <cell r="K298">
            <v>0</v>
          </cell>
          <cell r="L298">
            <v>0</v>
          </cell>
          <cell r="N298">
            <v>6.4804971618711002E-2</v>
          </cell>
          <cell r="R298">
            <v>0</v>
          </cell>
        </row>
        <row r="299">
          <cell r="F299">
            <v>0</v>
          </cell>
          <cell r="G299">
            <v>0</v>
          </cell>
          <cell r="H299">
            <v>0</v>
          </cell>
          <cell r="J299">
            <v>0</v>
          </cell>
          <cell r="K299">
            <v>0</v>
          </cell>
          <cell r="L299">
            <v>0</v>
          </cell>
          <cell r="N299">
            <v>6.4800727831914998E-2</v>
          </cell>
          <cell r="R299">
            <v>0</v>
          </cell>
        </row>
        <row r="300">
          <cell r="F300">
            <v>0</v>
          </cell>
          <cell r="G300">
            <v>0</v>
          </cell>
          <cell r="H300">
            <v>0</v>
          </cell>
          <cell r="J300">
            <v>0</v>
          </cell>
          <cell r="K300">
            <v>0</v>
          </cell>
          <cell r="L300">
            <v>0</v>
          </cell>
          <cell r="N300">
            <v>6.4796342585565006E-2</v>
          </cell>
          <cell r="R300">
            <v>0</v>
          </cell>
        </row>
        <row r="301">
          <cell r="F301">
            <v>0</v>
          </cell>
          <cell r="G301">
            <v>0</v>
          </cell>
          <cell r="H301">
            <v>0</v>
          </cell>
          <cell r="J301">
            <v>0</v>
          </cell>
          <cell r="K301">
            <v>0</v>
          </cell>
          <cell r="L301">
            <v>0</v>
          </cell>
          <cell r="N301">
            <v>6.4792098798780007E-2</v>
          </cell>
          <cell r="R301">
            <v>0</v>
          </cell>
        </row>
        <row r="302">
          <cell r="F302">
            <v>0</v>
          </cell>
          <cell r="G302">
            <v>0</v>
          </cell>
          <cell r="H302">
            <v>0</v>
          </cell>
          <cell r="J302">
            <v>0</v>
          </cell>
          <cell r="K302">
            <v>0</v>
          </cell>
          <cell r="L302">
            <v>0</v>
          </cell>
          <cell r="N302">
            <v>6.4787713552442006E-2</v>
          </cell>
          <cell r="R302">
            <v>0</v>
          </cell>
        </row>
        <row r="303">
          <cell r="F303">
            <v>0</v>
          </cell>
          <cell r="G303">
            <v>0</v>
          </cell>
          <cell r="H303">
            <v>0</v>
          </cell>
          <cell r="J303">
            <v>0</v>
          </cell>
          <cell r="K303">
            <v>0</v>
          </cell>
          <cell r="L303">
            <v>0</v>
          </cell>
          <cell r="N303">
            <v>6.478332830611E-2</v>
          </cell>
          <cell r="R303">
            <v>0</v>
          </cell>
        </row>
        <row r="304">
          <cell r="F304">
            <v>0</v>
          </cell>
          <cell r="G304">
            <v>0</v>
          </cell>
          <cell r="H304">
            <v>0</v>
          </cell>
          <cell r="J304">
            <v>0</v>
          </cell>
          <cell r="K304">
            <v>0</v>
          </cell>
          <cell r="L304">
            <v>0</v>
          </cell>
          <cell r="N304">
            <v>6.4779084519343999E-2</v>
          </cell>
          <cell r="R304">
            <v>0</v>
          </cell>
        </row>
        <row r="305">
          <cell r="F305">
            <v>0</v>
          </cell>
          <cell r="G305">
            <v>0</v>
          </cell>
          <cell r="H305">
            <v>0</v>
          </cell>
          <cell r="J305">
            <v>0</v>
          </cell>
          <cell r="K305">
            <v>0</v>
          </cell>
          <cell r="L305">
            <v>0</v>
          </cell>
          <cell r="N305">
            <v>6.4774699273024997E-2</v>
          </cell>
          <cell r="R305">
            <v>0</v>
          </cell>
        </row>
        <row r="306">
          <cell r="F306">
            <v>0</v>
          </cell>
          <cell r="G306">
            <v>0</v>
          </cell>
          <cell r="H306">
            <v>0</v>
          </cell>
          <cell r="J306">
            <v>0</v>
          </cell>
          <cell r="K306">
            <v>0</v>
          </cell>
          <cell r="L306">
            <v>0</v>
          </cell>
          <cell r="N306">
            <v>6.4770455486271E-2</v>
          </cell>
          <cell r="R306">
            <v>0</v>
          </cell>
        </row>
        <row r="307">
          <cell r="F307">
            <v>0</v>
          </cell>
          <cell r="G307">
            <v>0</v>
          </cell>
          <cell r="H307">
            <v>0</v>
          </cell>
          <cell r="J307">
            <v>0</v>
          </cell>
          <cell r="K307">
            <v>0</v>
          </cell>
          <cell r="L307">
            <v>0</v>
          </cell>
          <cell r="N307">
            <v>6.4766070239965001E-2</v>
          </cell>
          <cell r="R307">
            <v>0</v>
          </cell>
        </row>
        <row r="308">
          <cell r="F308">
            <v>0</v>
          </cell>
          <cell r="G308">
            <v>0</v>
          </cell>
          <cell r="H308">
            <v>0</v>
          </cell>
          <cell r="J308">
            <v>0</v>
          </cell>
          <cell r="K308">
            <v>0</v>
          </cell>
          <cell r="L308">
            <v>0</v>
          </cell>
          <cell r="N308">
            <v>6.4761684993664997E-2</v>
          </cell>
          <cell r="R308">
            <v>0</v>
          </cell>
        </row>
        <row r="309">
          <cell r="F309">
            <v>0</v>
          </cell>
          <cell r="G309">
            <v>0</v>
          </cell>
          <cell r="H309">
            <v>0</v>
          </cell>
          <cell r="J309">
            <v>0</v>
          </cell>
          <cell r="K309">
            <v>0</v>
          </cell>
          <cell r="L309">
            <v>0</v>
          </cell>
          <cell r="N309">
            <v>6.4757724126044997E-2</v>
          </cell>
          <cell r="R309">
            <v>0</v>
          </cell>
        </row>
        <row r="310">
          <cell r="F310">
            <v>0</v>
          </cell>
          <cell r="G310">
            <v>0</v>
          </cell>
          <cell r="H310">
            <v>0</v>
          </cell>
          <cell r="J310">
            <v>0</v>
          </cell>
          <cell r="K310">
            <v>0</v>
          </cell>
          <cell r="L310">
            <v>0</v>
          </cell>
          <cell r="N310">
            <v>6.4753338879756997E-2</v>
          </cell>
          <cell r="R310">
            <v>0</v>
          </cell>
        </row>
        <row r="311">
          <cell r="F311">
            <v>0</v>
          </cell>
          <cell r="G311">
            <v>0</v>
          </cell>
          <cell r="H311">
            <v>0</v>
          </cell>
          <cell r="J311">
            <v>0</v>
          </cell>
          <cell r="K311">
            <v>0</v>
          </cell>
          <cell r="L311">
            <v>0</v>
          </cell>
          <cell r="N311">
            <v>6.4749095093033004E-2</v>
          </cell>
          <cell r="R311">
            <v>0</v>
          </cell>
        </row>
        <row r="312">
          <cell r="F312">
            <v>0</v>
          </cell>
          <cell r="G312">
            <v>0</v>
          </cell>
          <cell r="H312">
            <v>0</v>
          </cell>
          <cell r="J312">
            <v>0</v>
          </cell>
          <cell r="K312">
            <v>0</v>
          </cell>
          <cell r="L312">
            <v>0</v>
          </cell>
          <cell r="N312">
            <v>6.4744709846756995E-2</v>
          </cell>
          <cell r="R312">
            <v>0</v>
          </cell>
        </row>
        <row r="313">
          <cell r="F313">
            <v>0</v>
          </cell>
          <cell r="G313">
            <v>0</v>
          </cell>
          <cell r="H313">
            <v>0</v>
          </cell>
          <cell r="J313">
            <v>0</v>
          </cell>
          <cell r="K313">
            <v>0</v>
          </cell>
          <cell r="L313">
            <v>0</v>
          </cell>
          <cell r="N313">
            <v>6.4740466060044993E-2</v>
          </cell>
          <cell r="R313">
            <v>0</v>
          </cell>
        </row>
        <row r="314">
          <cell r="F314">
            <v>0</v>
          </cell>
          <cell r="G314">
            <v>0</v>
          </cell>
          <cell r="H314">
            <v>0</v>
          </cell>
          <cell r="J314">
            <v>0</v>
          </cell>
          <cell r="K314">
            <v>0</v>
          </cell>
          <cell r="L314">
            <v>0</v>
          </cell>
          <cell r="N314">
            <v>6.4736080813783001E-2</v>
          </cell>
          <cell r="R314">
            <v>0</v>
          </cell>
        </row>
        <row r="315">
          <cell r="F315">
            <v>0</v>
          </cell>
          <cell r="G315">
            <v>0</v>
          </cell>
          <cell r="H315">
            <v>0</v>
          </cell>
          <cell r="J315">
            <v>0</v>
          </cell>
          <cell r="K315">
            <v>0</v>
          </cell>
          <cell r="L315">
            <v>0</v>
          </cell>
          <cell r="N315">
            <v>6.4731695567526004E-2</v>
          </cell>
          <cell r="R315">
            <v>0</v>
          </cell>
        </row>
        <row r="316">
          <cell r="F316">
            <v>0</v>
          </cell>
          <cell r="G316">
            <v>0</v>
          </cell>
          <cell r="H316">
            <v>0</v>
          </cell>
          <cell r="J316">
            <v>0</v>
          </cell>
          <cell r="K316">
            <v>0</v>
          </cell>
          <cell r="L316">
            <v>0</v>
          </cell>
          <cell r="N316">
            <v>6.4727451780832002E-2</v>
          </cell>
          <cell r="R316">
            <v>0</v>
          </cell>
        </row>
        <row r="317">
          <cell r="F317">
            <v>0</v>
          </cell>
          <cell r="G317">
            <v>0</v>
          </cell>
          <cell r="H317">
            <v>0</v>
          </cell>
          <cell r="J317">
            <v>0</v>
          </cell>
          <cell r="K317">
            <v>0</v>
          </cell>
          <cell r="L317">
            <v>0</v>
          </cell>
          <cell r="N317">
            <v>6.4723066534587995E-2</v>
          </cell>
          <cell r="R317">
            <v>0</v>
          </cell>
        </row>
        <row r="318">
          <cell r="F318">
            <v>0</v>
          </cell>
          <cell r="G318">
            <v>0</v>
          </cell>
          <cell r="H318">
            <v>0</v>
          </cell>
          <cell r="J318">
            <v>0</v>
          </cell>
          <cell r="K318">
            <v>0</v>
          </cell>
          <cell r="L318">
            <v>0</v>
          </cell>
          <cell r="N318">
            <v>6.4718822747906996E-2</v>
          </cell>
          <cell r="R318">
            <v>0</v>
          </cell>
        </row>
        <row r="319">
          <cell r="F319">
            <v>0</v>
          </cell>
          <cell r="G319">
            <v>0</v>
          </cell>
          <cell r="H319">
            <v>0</v>
          </cell>
          <cell r="J319">
            <v>0</v>
          </cell>
          <cell r="K319">
            <v>0</v>
          </cell>
          <cell r="L319">
            <v>0</v>
          </cell>
          <cell r="N319">
            <v>6.4714437501675007E-2</v>
          </cell>
          <cell r="R319">
            <v>0</v>
          </cell>
        </row>
        <row r="320">
          <cell r="F320">
            <v>0</v>
          </cell>
          <cell r="G320">
            <v>0</v>
          </cell>
          <cell r="H320">
            <v>0</v>
          </cell>
          <cell r="J320">
            <v>0</v>
          </cell>
          <cell r="K320">
            <v>0</v>
          </cell>
          <cell r="L320">
            <v>0</v>
          </cell>
          <cell r="N320">
            <v>6.4710052255450998E-2</v>
          </cell>
          <cell r="R320">
            <v>0</v>
          </cell>
        </row>
        <row r="321">
          <cell r="F321">
            <v>0</v>
          </cell>
          <cell r="G321">
            <v>0</v>
          </cell>
          <cell r="H321">
            <v>0</v>
          </cell>
          <cell r="J321">
            <v>0</v>
          </cell>
          <cell r="K321">
            <v>0</v>
          </cell>
          <cell r="L321">
            <v>0</v>
          </cell>
          <cell r="N321">
            <v>6.4706091387897999E-2</v>
          </cell>
          <cell r="R321">
            <v>0</v>
          </cell>
        </row>
        <row r="322">
          <cell r="F322">
            <v>0</v>
          </cell>
          <cell r="G322">
            <v>0</v>
          </cell>
          <cell r="H322">
            <v>0</v>
          </cell>
          <cell r="J322">
            <v>0</v>
          </cell>
          <cell r="K322">
            <v>0</v>
          </cell>
          <cell r="L322">
            <v>0</v>
          </cell>
          <cell r="N322">
            <v>6.4701706141684995E-2</v>
          </cell>
          <cell r="R322">
            <v>0</v>
          </cell>
        </row>
        <row r="323">
          <cell r="F323">
            <v>0</v>
          </cell>
          <cell r="G323">
            <v>0</v>
          </cell>
          <cell r="H323">
            <v>0</v>
          </cell>
          <cell r="J323">
            <v>0</v>
          </cell>
          <cell r="K323">
            <v>0</v>
          </cell>
          <cell r="L323">
            <v>0</v>
          </cell>
          <cell r="N323">
            <v>6.4697462355033999E-2</v>
          </cell>
          <cell r="R323">
            <v>0</v>
          </cell>
        </row>
        <row r="324">
          <cell r="F324">
            <v>0</v>
          </cell>
          <cell r="G324">
            <v>0</v>
          </cell>
          <cell r="H324">
            <v>0</v>
          </cell>
          <cell r="J324">
            <v>0</v>
          </cell>
          <cell r="K324">
            <v>0</v>
          </cell>
          <cell r="L324">
            <v>0</v>
          </cell>
          <cell r="N324">
            <v>6.4693077108833999E-2</v>
          </cell>
          <cell r="R324">
            <v>0</v>
          </cell>
        </row>
        <row r="325">
          <cell r="F325">
            <v>0</v>
          </cell>
          <cell r="G325">
            <v>0</v>
          </cell>
          <cell r="H325">
            <v>0</v>
          </cell>
          <cell r="J325">
            <v>0</v>
          </cell>
          <cell r="K325">
            <v>0</v>
          </cell>
          <cell r="L325">
            <v>0</v>
          </cell>
          <cell r="N325">
            <v>6.4688833322193995E-2</v>
          </cell>
          <cell r="R325">
            <v>0</v>
          </cell>
        </row>
        <row r="326">
          <cell r="F326">
            <v>0</v>
          </cell>
          <cell r="G326">
            <v>0</v>
          </cell>
          <cell r="H326">
            <v>0</v>
          </cell>
          <cell r="J326">
            <v>0</v>
          </cell>
          <cell r="K326">
            <v>0</v>
          </cell>
          <cell r="L326">
            <v>0</v>
          </cell>
          <cell r="N326">
            <v>6.4684448076006998E-2</v>
          </cell>
          <cell r="R326">
            <v>0</v>
          </cell>
        </row>
        <row r="327">
          <cell r="F327">
            <v>0</v>
          </cell>
          <cell r="G327">
            <v>0</v>
          </cell>
          <cell r="H327">
            <v>0</v>
          </cell>
          <cell r="J327">
            <v>0</v>
          </cell>
          <cell r="K327">
            <v>0</v>
          </cell>
          <cell r="L327">
            <v>0</v>
          </cell>
          <cell r="N327">
            <v>6.4680062829824997E-2</v>
          </cell>
          <cell r="R327">
            <v>0</v>
          </cell>
        </row>
        <row r="328">
          <cell r="F328">
            <v>0</v>
          </cell>
          <cell r="G328">
            <v>0</v>
          </cell>
          <cell r="H328">
            <v>0</v>
          </cell>
          <cell r="J328">
            <v>0</v>
          </cell>
          <cell r="K328">
            <v>0</v>
          </cell>
          <cell r="L328">
            <v>0</v>
          </cell>
          <cell r="N328">
            <v>6.4675819043204005E-2</v>
          </cell>
          <cell r="R328">
            <v>0</v>
          </cell>
        </row>
        <row r="329">
          <cell r="F329">
            <v>0</v>
          </cell>
          <cell r="G329">
            <v>0</v>
          </cell>
          <cell r="H329">
            <v>0</v>
          </cell>
          <cell r="J329">
            <v>0</v>
          </cell>
          <cell r="K329">
            <v>0</v>
          </cell>
          <cell r="L329">
            <v>0</v>
          </cell>
          <cell r="N329">
            <v>6.4671433797034994E-2</v>
          </cell>
          <cell r="R329">
            <v>0</v>
          </cell>
        </row>
        <row r="330">
          <cell r="F330">
            <v>0</v>
          </cell>
          <cell r="G330">
            <v>0</v>
          </cell>
          <cell r="H330">
            <v>0</v>
          </cell>
          <cell r="J330">
            <v>0</v>
          </cell>
          <cell r="K330">
            <v>0</v>
          </cell>
          <cell r="L330">
            <v>0</v>
          </cell>
          <cell r="N330">
            <v>6.4667190010427006E-2</v>
          </cell>
          <cell r="R330">
            <v>0</v>
          </cell>
        </row>
        <row r="331">
          <cell r="F331">
            <v>0</v>
          </cell>
          <cell r="G331">
            <v>0</v>
          </cell>
          <cell r="H331">
            <v>0</v>
          </cell>
          <cell r="J331">
            <v>0</v>
          </cell>
          <cell r="K331">
            <v>0</v>
          </cell>
          <cell r="L331">
            <v>0</v>
          </cell>
          <cell r="N331">
            <v>6.4662804764269999E-2</v>
          </cell>
          <cell r="R331">
            <v>0</v>
          </cell>
        </row>
        <row r="332">
          <cell r="F332">
            <v>0</v>
          </cell>
          <cell r="G332">
            <v>0</v>
          </cell>
          <cell r="H332">
            <v>0</v>
          </cell>
          <cell r="J332">
            <v>0</v>
          </cell>
          <cell r="K332">
            <v>0</v>
          </cell>
          <cell r="L332">
            <v>0</v>
          </cell>
          <cell r="N332">
            <v>6.465841951812E-2</v>
          </cell>
          <cell r="R332">
            <v>0</v>
          </cell>
        </row>
        <row r="333">
          <cell r="F333">
            <v>0</v>
          </cell>
          <cell r="G333">
            <v>0</v>
          </cell>
          <cell r="H333">
            <v>0</v>
          </cell>
          <cell r="J333">
            <v>0</v>
          </cell>
          <cell r="K333">
            <v>0</v>
          </cell>
          <cell r="L333">
            <v>0</v>
          </cell>
          <cell r="N333">
            <v>6.4654317191082E-2</v>
          </cell>
          <cell r="R333">
            <v>0</v>
          </cell>
        </row>
        <row r="334">
          <cell r="F334">
            <v>0</v>
          </cell>
          <cell r="G334">
            <v>0</v>
          </cell>
          <cell r="H334">
            <v>0</v>
          </cell>
          <cell r="J334">
            <v>0</v>
          </cell>
          <cell r="K334">
            <v>0</v>
          </cell>
          <cell r="L334">
            <v>0</v>
          </cell>
          <cell r="N334">
            <v>6.4649931944945005E-2</v>
          </cell>
          <cell r="R334">
            <v>0</v>
          </cell>
        </row>
        <row r="335">
          <cell r="F335">
            <v>0</v>
          </cell>
          <cell r="G335">
            <v>0</v>
          </cell>
          <cell r="H335">
            <v>0</v>
          </cell>
          <cell r="J335">
            <v>0</v>
          </cell>
          <cell r="K335">
            <v>0</v>
          </cell>
          <cell r="L335">
            <v>0</v>
          </cell>
          <cell r="N335">
            <v>6.4645688158365994E-2</v>
          </cell>
          <cell r="R335">
            <v>0</v>
          </cell>
        </row>
        <row r="336">
          <cell r="F336">
            <v>0</v>
          </cell>
          <cell r="G336">
            <v>0</v>
          </cell>
          <cell r="H336">
            <v>0</v>
          </cell>
          <cell r="J336">
            <v>0</v>
          </cell>
          <cell r="K336">
            <v>0</v>
          </cell>
          <cell r="L336">
            <v>0</v>
          </cell>
          <cell r="N336">
            <v>6.4641302912241003E-2</v>
          </cell>
          <cell r="R336">
            <v>0</v>
          </cell>
        </row>
        <row r="337">
          <cell r="F337">
            <v>0</v>
          </cell>
          <cell r="G337">
            <v>0</v>
          </cell>
          <cell r="H337">
            <v>0</v>
          </cell>
          <cell r="J337">
            <v>0</v>
          </cell>
          <cell r="K337">
            <v>0</v>
          </cell>
          <cell r="L337">
            <v>0</v>
          </cell>
          <cell r="N337">
            <v>6.4637059125674995E-2</v>
          </cell>
          <cell r="R337">
            <v>0</v>
          </cell>
        </row>
        <row r="338">
          <cell r="F338">
            <v>0</v>
          </cell>
          <cell r="G338">
            <v>0</v>
          </cell>
          <cell r="H338">
            <v>0</v>
          </cell>
          <cell r="J338">
            <v>0</v>
          </cell>
          <cell r="K338">
            <v>0</v>
          </cell>
          <cell r="L338">
            <v>0</v>
          </cell>
          <cell r="N338">
            <v>6.4632673879561994E-2</v>
          </cell>
          <cell r="R338">
            <v>0</v>
          </cell>
        </row>
        <row r="339">
          <cell r="F339">
            <v>0</v>
          </cell>
          <cell r="G339">
            <v>0</v>
          </cell>
          <cell r="H339">
            <v>0</v>
          </cell>
          <cell r="J339">
            <v>0</v>
          </cell>
          <cell r="K339">
            <v>0</v>
          </cell>
          <cell r="L339">
            <v>0</v>
          </cell>
          <cell r="N339">
            <v>6.4628288633456002E-2</v>
          </cell>
          <cell r="R339">
            <v>0</v>
          </cell>
        </row>
        <row r="340">
          <cell r="F340">
            <v>0</v>
          </cell>
          <cell r="G340">
            <v>0</v>
          </cell>
          <cell r="H340">
            <v>0</v>
          </cell>
          <cell r="J340">
            <v>0</v>
          </cell>
          <cell r="K340">
            <v>0</v>
          </cell>
          <cell r="L340">
            <v>0</v>
          </cell>
          <cell r="N340">
            <v>6.4624044846909007E-2</v>
          </cell>
          <cell r="R340">
            <v>0</v>
          </cell>
        </row>
        <row r="341">
          <cell r="F341">
            <v>0</v>
          </cell>
          <cell r="G341">
            <v>0</v>
          </cell>
          <cell r="H341">
            <v>0</v>
          </cell>
          <cell r="J341">
            <v>0</v>
          </cell>
          <cell r="K341">
            <v>0</v>
          </cell>
          <cell r="L341">
            <v>0</v>
          </cell>
          <cell r="N341">
            <v>6.4619659600815005E-2</v>
          </cell>
          <cell r="R341">
            <v>0</v>
          </cell>
        </row>
        <row r="342">
          <cell r="F342">
            <v>0</v>
          </cell>
          <cell r="G342">
            <v>0</v>
          </cell>
          <cell r="H342">
            <v>0</v>
          </cell>
          <cell r="J342">
            <v>0</v>
          </cell>
          <cell r="K342">
            <v>0</v>
          </cell>
          <cell r="L342">
            <v>0</v>
          </cell>
          <cell r="N342">
            <v>6.4615415814278002E-2</v>
          </cell>
          <cell r="R342">
            <v>0</v>
          </cell>
        </row>
        <row r="343">
          <cell r="F343">
            <v>0</v>
          </cell>
          <cell r="G343">
            <v>0</v>
          </cell>
          <cell r="H343">
            <v>0</v>
          </cell>
          <cell r="J343">
            <v>0</v>
          </cell>
          <cell r="K343">
            <v>0</v>
          </cell>
          <cell r="L343">
            <v>0</v>
          </cell>
          <cell r="N343">
            <v>6.4611030568198002E-2</v>
          </cell>
          <cell r="R343">
            <v>0</v>
          </cell>
        </row>
        <row r="344">
          <cell r="F344">
            <v>0</v>
          </cell>
          <cell r="G344">
            <v>0</v>
          </cell>
          <cell r="H344">
            <v>0</v>
          </cell>
          <cell r="J344">
            <v>0</v>
          </cell>
          <cell r="K344">
            <v>0</v>
          </cell>
          <cell r="L344">
            <v>0</v>
          </cell>
          <cell r="N344">
            <v>6.4606645322122999E-2</v>
          </cell>
          <cell r="R344">
            <v>0</v>
          </cell>
        </row>
        <row r="345">
          <cell r="F345">
            <v>0</v>
          </cell>
          <cell r="G345">
            <v>0</v>
          </cell>
          <cell r="H345">
            <v>0</v>
          </cell>
          <cell r="J345">
            <v>0</v>
          </cell>
          <cell r="K345">
            <v>0</v>
          </cell>
          <cell r="L345">
            <v>0</v>
          </cell>
          <cell r="N345">
            <v>6.4602684454707002E-2</v>
          </cell>
          <cell r="R345">
            <v>0</v>
          </cell>
        </row>
        <row r="346">
          <cell r="F346">
            <v>0</v>
          </cell>
          <cell r="G346">
            <v>0</v>
          </cell>
          <cell r="H346">
            <v>0</v>
          </cell>
          <cell r="J346">
            <v>0</v>
          </cell>
          <cell r="K346">
            <v>0</v>
          </cell>
          <cell r="L346">
            <v>0</v>
          </cell>
          <cell r="N346">
            <v>6.4598299208644003E-2</v>
          </cell>
          <cell r="R346">
            <v>0</v>
          </cell>
        </row>
        <row r="347">
          <cell r="F347">
            <v>0</v>
          </cell>
          <cell r="G347">
            <v>0</v>
          </cell>
          <cell r="H347">
            <v>0</v>
          </cell>
          <cell r="J347">
            <v>0</v>
          </cell>
          <cell r="K347">
            <v>0</v>
          </cell>
          <cell r="L347">
            <v>0</v>
          </cell>
          <cell r="N347">
            <v>6.4594055422138003E-2</v>
          </cell>
          <cell r="R347">
            <v>0</v>
          </cell>
        </row>
        <row r="348">
          <cell r="F348">
            <v>0</v>
          </cell>
          <cell r="G348">
            <v>0</v>
          </cell>
          <cell r="H348">
            <v>0</v>
          </cell>
          <cell r="J348">
            <v>0</v>
          </cell>
          <cell r="K348">
            <v>0</v>
          </cell>
          <cell r="L348">
            <v>0</v>
          </cell>
          <cell r="N348">
            <v>6.4589670176087993E-2</v>
          </cell>
          <cell r="R348">
            <v>0</v>
          </cell>
        </row>
        <row r="349">
          <cell r="F349">
            <v>0</v>
          </cell>
          <cell r="G349">
            <v>0</v>
          </cell>
          <cell r="H349">
            <v>0</v>
          </cell>
          <cell r="J349">
            <v>0</v>
          </cell>
          <cell r="K349">
            <v>0</v>
          </cell>
          <cell r="L349">
            <v>0</v>
          </cell>
          <cell r="N349">
            <v>6.4585426389593997E-2</v>
          </cell>
          <cell r="R349">
            <v>0</v>
          </cell>
        </row>
        <row r="350">
          <cell r="F350">
            <v>0</v>
          </cell>
          <cell r="G350">
            <v>0</v>
          </cell>
          <cell r="H350">
            <v>0</v>
          </cell>
          <cell r="J350">
            <v>0</v>
          </cell>
          <cell r="K350">
            <v>0</v>
          </cell>
          <cell r="L350">
            <v>0</v>
          </cell>
          <cell r="N350">
            <v>6.4581041143557005E-2</v>
          </cell>
          <cell r="R350">
            <v>0</v>
          </cell>
        </row>
        <row r="351">
          <cell r="F351">
            <v>0</v>
          </cell>
          <cell r="G351">
            <v>0</v>
          </cell>
          <cell r="H351">
            <v>0</v>
          </cell>
          <cell r="J351">
            <v>0</v>
          </cell>
          <cell r="K351">
            <v>0</v>
          </cell>
          <cell r="L351">
            <v>0</v>
          </cell>
          <cell r="N351">
            <v>6.4576655897525995E-2</v>
          </cell>
          <cell r="R351">
            <v>0</v>
          </cell>
        </row>
        <row r="352">
          <cell r="F352">
            <v>0</v>
          </cell>
          <cell r="G352">
            <v>0</v>
          </cell>
          <cell r="H352">
            <v>0</v>
          </cell>
          <cell r="J352">
            <v>0</v>
          </cell>
          <cell r="K352">
            <v>0</v>
          </cell>
          <cell r="L352">
            <v>0</v>
          </cell>
          <cell r="N352">
            <v>6.4572412111049998E-2</v>
          </cell>
          <cell r="R352">
            <v>0</v>
          </cell>
        </row>
        <row r="353">
          <cell r="F353">
            <v>0</v>
          </cell>
          <cell r="G353">
            <v>0</v>
          </cell>
          <cell r="H353">
            <v>0</v>
          </cell>
          <cell r="J353">
            <v>0</v>
          </cell>
          <cell r="K353">
            <v>0</v>
          </cell>
          <cell r="L353">
            <v>0</v>
          </cell>
          <cell r="N353">
            <v>6.4568026865032005E-2</v>
          </cell>
          <cell r="R353">
            <v>0</v>
          </cell>
        </row>
        <row r="354">
          <cell r="F354">
            <v>0</v>
          </cell>
          <cell r="G354">
            <v>0</v>
          </cell>
          <cell r="H354">
            <v>0</v>
          </cell>
          <cell r="J354">
            <v>0</v>
          </cell>
          <cell r="K354">
            <v>0</v>
          </cell>
          <cell r="L354">
            <v>0</v>
          </cell>
          <cell r="N354">
            <v>6.4563783078567999E-2</v>
          </cell>
          <cell r="R354">
            <v>0</v>
          </cell>
        </row>
        <row r="355">
          <cell r="N355">
            <v>6.4559397832561996E-2</v>
          </cell>
        </row>
        <row r="356">
          <cell r="N356">
            <v>6.4555012586563001E-2</v>
          </cell>
        </row>
        <row r="357">
          <cell r="N357">
            <v>6.4551051719214006E-2</v>
          </cell>
        </row>
        <row r="358">
          <cell r="N358">
            <v>6.4546666473226003E-2</v>
          </cell>
        </row>
        <row r="359">
          <cell r="N359">
            <v>6.4542422686793E-2</v>
          </cell>
        </row>
        <row r="360">
          <cell r="N360">
            <v>6.4538037440818E-2</v>
          </cell>
        </row>
        <row r="361">
          <cell r="N361">
            <v>6.4533793654397001E-2</v>
          </cell>
        </row>
        <row r="362">
          <cell r="N362">
            <v>6.4529408408435004E-2</v>
          </cell>
        </row>
        <row r="363">
          <cell r="N363">
            <v>6.4525023162479003E-2</v>
          </cell>
        </row>
        <row r="364">
          <cell r="N364">
            <v>6.4520779376076004E-2</v>
          </cell>
        </row>
        <row r="365">
          <cell r="N365">
            <v>6.4516394130131993E-2</v>
          </cell>
        </row>
        <row r="366">
          <cell r="N366">
            <v>6.4512150343740998E-2</v>
          </cell>
        </row>
        <row r="367">
          <cell r="N367">
            <v>6.4507765097811004E-2</v>
          </cell>
        </row>
      </sheetData>
      <sheetData sheetId="1"/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ecast"/>
      <sheetName val="Adjustments &amp; Maintanence"/>
      <sheetName val="Curves"/>
    </sheetNames>
    <sheetDataSet>
      <sheetData sheetId="0">
        <row r="1">
          <cell r="B1">
            <v>36907</v>
          </cell>
          <cell r="E1">
            <v>0.25</v>
          </cell>
          <cell r="F1">
            <v>0.62</v>
          </cell>
          <cell r="G1">
            <v>0.13</v>
          </cell>
          <cell r="P1">
            <v>1.03</v>
          </cell>
          <cell r="S1">
            <v>1.0999999999999999E-2</v>
          </cell>
        </row>
        <row r="2">
          <cell r="C2" t="str">
            <v>SUPPLY</v>
          </cell>
          <cell r="M2" t="str">
            <v>DEMAND</v>
          </cell>
          <cell r="X2" t="str">
            <v>Storage</v>
          </cell>
        </row>
        <row r="3">
          <cell r="C3" t="str">
            <v>Malin</v>
          </cell>
          <cell r="D3" t="str">
            <v>In State</v>
          </cell>
          <cell r="E3" t="str">
            <v>TW</v>
          </cell>
          <cell r="F3" t="str">
            <v>EPNG</v>
          </cell>
          <cell r="G3" t="str">
            <v>Daggett</v>
          </cell>
          <cell r="H3" t="str">
            <v>Total Baja</v>
          </cell>
          <cell r="I3" t="str">
            <v>KRS</v>
          </cell>
          <cell r="J3" t="str">
            <v>Total Redwood</v>
          </cell>
          <cell r="K3" t="str">
            <v>Supply Adj.</v>
          </cell>
          <cell r="L3" t="str">
            <v>Total Supply</v>
          </cell>
          <cell r="M3" t="str">
            <v>Residential</v>
          </cell>
          <cell r="N3" t="str">
            <v>Industrial</v>
          </cell>
          <cell r="O3" t="str">
            <v>Power</v>
          </cell>
          <cell r="P3" t="str">
            <v>On-System</v>
          </cell>
          <cell r="Q3" t="str">
            <v>KRS</v>
          </cell>
          <cell r="R3" t="str">
            <v>SWG</v>
          </cell>
          <cell r="S3" t="str">
            <v>Fuel</v>
          </cell>
          <cell r="T3" t="str">
            <v>New Generation</v>
          </cell>
          <cell r="U3" t="str">
            <v>Total Demand</v>
          </cell>
          <cell r="V3" t="str">
            <v>PG&amp;E</v>
          </cell>
          <cell r="W3" t="str">
            <v>Wild Goose</v>
          </cell>
          <cell r="X3" t="str">
            <v>Total Storage</v>
          </cell>
          <cell r="Y3" t="str">
            <v>Total Mo. Activity</v>
          </cell>
          <cell r="Z3" t="str">
            <v>System Bal</v>
          </cell>
        </row>
        <row r="4">
          <cell r="B4">
            <v>36342</v>
          </cell>
          <cell r="C4">
            <v>1718.9310344827588</v>
          </cell>
          <cell r="D4">
            <v>136.79310344827584</v>
          </cell>
          <cell r="E4">
            <v>94.103448275862078</v>
          </cell>
          <cell r="F4">
            <v>283.10344827586209</v>
          </cell>
          <cell r="G4">
            <v>32.827586206896548</v>
          </cell>
          <cell r="H4">
            <v>410.03448275862075</v>
          </cell>
          <cell r="I4">
            <v>6.5172413793103452</v>
          </cell>
          <cell r="J4">
            <v>1360.5172413793107</v>
          </cell>
          <cell r="L4">
            <v>2272.275862068966</v>
          </cell>
          <cell r="P4">
            <v>1703.9310344827588</v>
          </cell>
          <cell r="Q4">
            <v>364.93103448275861</v>
          </cell>
          <cell r="R4">
            <v>4</v>
          </cell>
          <cell r="S4">
            <v>37.931034482758626</v>
          </cell>
          <cell r="U4">
            <v>2110.7931034482758</v>
          </cell>
          <cell r="V4">
            <v>-39.128931034482761</v>
          </cell>
          <cell r="W4">
            <v>8.9999999999999993E-3</v>
          </cell>
          <cell r="X4">
            <v>-39.119931034482761</v>
          </cell>
          <cell r="Y4">
            <v>-1212.7178620689656</v>
          </cell>
          <cell r="Z4">
            <v>100989</v>
          </cell>
        </row>
        <row r="5">
          <cell r="B5">
            <v>36373</v>
          </cell>
          <cell r="C5">
            <v>1788.8214285714287</v>
          </cell>
          <cell r="D5">
            <v>134.17857142857142</v>
          </cell>
          <cell r="E5">
            <v>26.321428571428573</v>
          </cell>
          <cell r="F5">
            <v>213.28571428571428</v>
          </cell>
          <cell r="G5">
            <v>6.3214285714285712</v>
          </cell>
          <cell r="H5">
            <v>245.92857142857144</v>
          </cell>
          <cell r="I5">
            <v>4.1785714285714288</v>
          </cell>
          <cell r="J5">
            <v>1520.9285714285716</v>
          </cell>
          <cell r="L5">
            <v>2173.1071428571431</v>
          </cell>
          <cell r="P5">
            <v>1901.0357142857142</v>
          </cell>
          <cell r="Q5">
            <v>272.07142857142856</v>
          </cell>
          <cell r="R5">
            <v>4</v>
          </cell>
          <cell r="S5">
            <v>38.071428571428569</v>
          </cell>
          <cell r="U5">
            <v>2215.1785714285711</v>
          </cell>
          <cell r="V5">
            <v>-146.02671428571429</v>
          </cell>
          <cell r="W5">
            <v>-9.1695714285714285</v>
          </cell>
          <cell r="X5">
            <v>-155.19628571428572</v>
          </cell>
          <cell r="Y5">
            <v>-1981</v>
          </cell>
          <cell r="Z5">
            <v>99008</v>
          </cell>
        </row>
        <row r="6">
          <cell r="B6">
            <v>36404</v>
          </cell>
          <cell r="C6">
            <v>1851.8965517241379</v>
          </cell>
          <cell r="D6">
            <v>131.75862068965515</v>
          </cell>
          <cell r="E6">
            <v>75.41379310344827</v>
          </cell>
          <cell r="F6">
            <v>305.20689655172413</v>
          </cell>
          <cell r="G6">
            <v>19.655172413793107</v>
          </cell>
          <cell r="H6">
            <v>400.27586206896547</v>
          </cell>
          <cell r="I6">
            <v>10.068965517241379</v>
          </cell>
          <cell r="J6">
            <v>1592.1034482758621</v>
          </cell>
          <cell r="L6">
            <v>2394</v>
          </cell>
          <cell r="P6">
            <v>1983.5862068965516</v>
          </cell>
          <cell r="Q6">
            <v>269.86206896551721</v>
          </cell>
          <cell r="R6">
            <v>4.1034482758620685</v>
          </cell>
          <cell r="S6">
            <v>40.241379310344826</v>
          </cell>
          <cell r="U6">
            <v>2297.7931034482754</v>
          </cell>
          <cell r="V6">
            <v>-56.301344827586213</v>
          </cell>
          <cell r="W6">
            <v>-1.5427241379310346</v>
          </cell>
          <cell r="X6">
            <v>-57.844068965517245</v>
          </cell>
          <cell r="Y6">
            <v>2011</v>
          </cell>
          <cell r="Z6">
            <v>101019</v>
          </cell>
        </row>
        <row r="7">
          <cell r="B7">
            <v>36434</v>
          </cell>
          <cell r="C7">
            <v>1840.3870967741934</v>
          </cell>
          <cell r="D7">
            <v>139.93548387096772</v>
          </cell>
          <cell r="E7">
            <v>125.0967741935484</v>
          </cell>
          <cell r="F7">
            <v>393.51612903225805</v>
          </cell>
          <cell r="G7">
            <v>65.354838709677423</v>
          </cell>
          <cell r="H7">
            <v>583.9677419354839</v>
          </cell>
          <cell r="I7">
            <v>16.322580645161288</v>
          </cell>
          <cell r="J7">
            <v>1642.8709677419354</v>
          </cell>
          <cell r="L7">
            <v>2580.6129032258068</v>
          </cell>
          <cell r="P7">
            <v>2175.4516129032259</v>
          </cell>
          <cell r="Q7">
            <v>213.83870967741936</v>
          </cell>
          <cell r="R7">
            <v>7.161290322580645</v>
          </cell>
          <cell r="S7">
            <v>42.354838709677416</v>
          </cell>
          <cell r="U7">
            <v>2438.8064516129034</v>
          </cell>
          <cell r="V7">
            <v>-19.442612903225807</v>
          </cell>
          <cell r="W7">
            <v>-10.636161290322582</v>
          </cell>
          <cell r="X7">
            <v>-30.078774193548391</v>
          </cell>
          <cell r="Y7">
            <v>2504</v>
          </cell>
          <cell r="Z7">
            <v>103523</v>
          </cell>
        </row>
        <row r="8">
          <cell r="B8">
            <v>36465</v>
          </cell>
          <cell r="C8">
            <v>1751.7241379310344</v>
          </cell>
          <cell r="D8">
            <v>138.86206896551724</v>
          </cell>
          <cell r="E8">
            <v>162.62068965517241</v>
          </cell>
          <cell r="F8">
            <v>328.51724137931029</v>
          </cell>
          <cell r="G8">
            <v>110.82758620689656</v>
          </cell>
          <cell r="H8">
            <v>601.96551724137919</v>
          </cell>
          <cell r="I8">
            <v>30.206896551724139</v>
          </cell>
          <cell r="J8">
            <v>1639.7931034482758</v>
          </cell>
          <cell r="L8">
            <v>2522.7586206896553</v>
          </cell>
          <cell r="P8">
            <v>2223.5517241379312</v>
          </cell>
          <cell r="Q8">
            <v>142.13793103448276</v>
          </cell>
          <cell r="R8">
            <v>12.241379310344827</v>
          </cell>
          <cell r="S8">
            <v>41.827586206896548</v>
          </cell>
          <cell r="U8">
            <v>2419.7586206896553</v>
          </cell>
          <cell r="V8">
            <v>-35.784103448275864</v>
          </cell>
          <cell r="W8">
            <v>-12.757666666666665</v>
          </cell>
          <cell r="X8">
            <v>-48.54177011494253</v>
          </cell>
          <cell r="Y8">
            <v>1212</v>
          </cell>
          <cell r="Z8">
            <v>104735</v>
          </cell>
        </row>
        <row r="9">
          <cell r="B9">
            <v>36495</v>
          </cell>
          <cell r="C9">
            <v>1727.2903225806451</v>
          </cell>
          <cell r="D9">
            <v>151.12903225806451</v>
          </cell>
          <cell r="E9">
            <v>183</v>
          </cell>
          <cell r="F9">
            <v>353.38709677419359</v>
          </cell>
          <cell r="G9">
            <v>169.09677419354838</v>
          </cell>
          <cell r="H9">
            <v>705.48387096774206</v>
          </cell>
          <cell r="I9">
            <v>28.903225806451612</v>
          </cell>
          <cell r="J9">
            <v>1601.6774193548388</v>
          </cell>
          <cell r="L9">
            <v>2612.8064516129034</v>
          </cell>
          <cell r="P9">
            <v>2764.2580645161288</v>
          </cell>
          <cell r="Q9">
            <v>154.51612903225805</v>
          </cell>
          <cell r="R9">
            <v>18.903225806451612</v>
          </cell>
          <cell r="S9">
            <v>43.322580645161288</v>
          </cell>
          <cell r="U9">
            <v>2981</v>
          </cell>
          <cell r="V9">
            <v>-344.34583870967737</v>
          </cell>
          <cell r="W9">
            <v>-90.249064516129025</v>
          </cell>
          <cell r="X9">
            <v>-434.59490322580638</v>
          </cell>
          <cell r="Y9">
            <v>-12286</v>
          </cell>
          <cell r="Z9">
            <v>92449</v>
          </cell>
        </row>
        <row r="10">
          <cell r="B10">
            <v>36526</v>
          </cell>
          <cell r="C10">
            <v>1680.4516129032256</v>
          </cell>
          <cell r="D10">
            <v>153.06451612903228</v>
          </cell>
          <cell r="E10">
            <v>134.7741935483871</v>
          </cell>
          <cell r="F10">
            <v>327.51612903225805</v>
          </cell>
          <cell r="G10">
            <v>104.41935483870968</v>
          </cell>
          <cell r="H10">
            <v>566.70967741935476</v>
          </cell>
          <cell r="I10">
            <v>33.580645161290327</v>
          </cell>
          <cell r="J10">
            <v>1605.8387096774193</v>
          </cell>
          <cell r="L10">
            <v>2433.8064516129029</v>
          </cell>
          <cell r="P10">
            <v>2630.7741935483868</v>
          </cell>
          <cell r="Q10">
            <v>108.19354838709677</v>
          </cell>
          <cell r="R10">
            <v>16</v>
          </cell>
          <cell r="S10">
            <v>41.451612903225801</v>
          </cell>
          <cell r="U10">
            <v>2796.4193548387093</v>
          </cell>
          <cell r="V10">
            <v>-485.24906451612901</v>
          </cell>
          <cell r="W10">
            <v>-123.18454838709677</v>
          </cell>
          <cell r="X10">
            <v>-608.43361290322582</v>
          </cell>
          <cell r="Y10">
            <v>-13412</v>
          </cell>
          <cell r="Z10">
            <v>79037</v>
          </cell>
        </row>
        <row r="11">
          <cell r="B11">
            <v>36557</v>
          </cell>
          <cell r="C11">
            <v>1744.1034482758621</v>
          </cell>
          <cell r="D11">
            <v>157.58620689655172</v>
          </cell>
          <cell r="E11">
            <v>134.75862068965515</v>
          </cell>
          <cell r="F11">
            <v>285.34482758620692</v>
          </cell>
          <cell r="G11">
            <v>154.72413793103451</v>
          </cell>
          <cell r="H11">
            <v>574.82758620689663</v>
          </cell>
          <cell r="I11">
            <v>24.413793103448274</v>
          </cell>
          <cell r="J11">
            <v>1590.6896551724139</v>
          </cell>
          <cell r="L11">
            <v>2500.9310344827586</v>
          </cell>
          <cell r="P11">
            <v>2454.2068965517242</v>
          </cell>
          <cell r="Q11">
            <v>177.82758620689654</v>
          </cell>
          <cell r="R11">
            <v>15.896551724137931</v>
          </cell>
          <cell r="S11">
            <v>41.172413793103452</v>
          </cell>
          <cell r="U11">
            <v>2689.1034482758623</v>
          </cell>
          <cell r="V11">
            <v>-495.61168965517237</v>
          </cell>
          <cell r="W11">
            <v>-89.646172413793096</v>
          </cell>
          <cell r="X11">
            <v>-585.25786206896544</v>
          </cell>
          <cell r="Y11">
            <v>-8006</v>
          </cell>
          <cell r="Z11">
            <v>71031</v>
          </cell>
        </row>
        <row r="12">
          <cell r="B12">
            <v>36586</v>
          </cell>
          <cell r="C12">
            <v>1790.8387096774195</v>
          </cell>
          <cell r="D12">
            <v>160.48387096774195</v>
          </cell>
          <cell r="E12">
            <v>179</v>
          </cell>
          <cell r="F12">
            <v>256.77419354838707</v>
          </cell>
          <cell r="G12">
            <v>143.51612903225805</v>
          </cell>
          <cell r="H12">
            <v>579.29032258064512</v>
          </cell>
          <cell r="I12">
            <v>22.483870967741936</v>
          </cell>
          <cell r="J12">
            <v>1611.4193548387098</v>
          </cell>
          <cell r="L12">
            <v>2553.0967741935483</v>
          </cell>
          <cell r="P12">
            <v>2118.0967741935488</v>
          </cell>
          <cell r="Q12">
            <v>201.90322580645162</v>
          </cell>
          <cell r="R12">
            <v>13</v>
          </cell>
          <cell r="S12">
            <v>41.677419354838712</v>
          </cell>
          <cell r="U12">
            <v>2374.677419354839</v>
          </cell>
          <cell r="V12">
            <v>-267.21680645161291</v>
          </cell>
          <cell r="W12">
            <v>-37.829709677419359</v>
          </cell>
          <cell r="X12">
            <v>-305.04651612903228</v>
          </cell>
          <cell r="Y12">
            <v>4211</v>
          </cell>
          <cell r="Z12">
            <v>75242</v>
          </cell>
        </row>
        <row r="13">
          <cell r="B13">
            <v>36617</v>
          </cell>
          <cell r="C13">
            <v>1774.2666666666667</v>
          </cell>
          <cell r="D13">
            <v>160.06666666666666</v>
          </cell>
          <cell r="E13">
            <v>74.666666666666671</v>
          </cell>
          <cell r="F13">
            <v>246.73333333333335</v>
          </cell>
          <cell r="G13">
            <v>51.2</v>
          </cell>
          <cell r="H13">
            <v>372.6</v>
          </cell>
          <cell r="I13">
            <v>0</v>
          </cell>
          <cell r="J13">
            <v>1586.1</v>
          </cell>
          <cell r="L13">
            <v>2306.9333333333334</v>
          </cell>
          <cell r="P13">
            <v>1763.1666666666667</v>
          </cell>
          <cell r="Q13">
            <v>188.16666666666666</v>
          </cell>
          <cell r="R13">
            <v>12.8</v>
          </cell>
          <cell r="S13">
            <v>37.033333333333339</v>
          </cell>
          <cell r="U13">
            <v>2001.1666666666667</v>
          </cell>
          <cell r="V13">
            <v>8.9999999999999993E-3</v>
          </cell>
          <cell r="W13">
            <v>8.9999999999999993E-3</v>
          </cell>
          <cell r="X13">
            <v>1.7999999999999999E-2</v>
          </cell>
          <cell r="Y13">
            <v>9947</v>
          </cell>
          <cell r="Z13">
            <v>85189</v>
          </cell>
        </row>
        <row r="14">
          <cell r="B14">
            <v>36647</v>
          </cell>
          <cell r="C14">
            <v>1864.7741935483871</v>
          </cell>
          <cell r="D14">
            <v>155.58064516129033</v>
          </cell>
          <cell r="E14">
            <v>132.29032258064515</v>
          </cell>
          <cell r="F14">
            <v>237.67741935483869</v>
          </cell>
          <cell r="G14">
            <v>45.322580645161288</v>
          </cell>
          <cell r="H14">
            <v>415.29032258064512</v>
          </cell>
          <cell r="I14">
            <v>0</v>
          </cell>
          <cell r="J14">
            <v>1599.9677419354839</v>
          </cell>
          <cell r="L14">
            <v>2435.6451612903224</v>
          </cell>
          <cell r="P14">
            <v>1902.3870967741934</v>
          </cell>
          <cell r="Q14">
            <v>264.80645161290323</v>
          </cell>
          <cell r="R14">
            <v>6.9354838709677411</v>
          </cell>
          <cell r="S14">
            <v>33.70967741935484</v>
          </cell>
          <cell r="U14">
            <v>2207.838709677419</v>
          </cell>
          <cell r="V14">
            <v>8.9999999999999993E-3</v>
          </cell>
          <cell r="W14">
            <v>-8.2361612903225812</v>
          </cell>
          <cell r="X14">
            <v>-8.2271612903225808</v>
          </cell>
          <cell r="Y14">
            <v>7471.3999999999942</v>
          </cell>
          <cell r="Z14">
            <v>92660.4</v>
          </cell>
        </row>
        <row r="15">
          <cell r="B15">
            <v>36678</v>
          </cell>
          <cell r="C15">
            <v>1852.5666666666668</v>
          </cell>
          <cell r="D15">
            <v>147.16666666666666</v>
          </cell>
          <cell r="E15">
            <v>259.7</v>
          </cell>
          <cell r="F15">
            <v>299.7</v>
          </cell>
          <cell r="G15">
            <v>28.8</v>
          </cell>
          <cell r="H15">
            <v>588.20000000000005</v>
          </cell>
          <cell r="I15">
            <v>0</v>
          </cell>
          <cell r="J15">
            <v>1515.5</v>
          </cell>
          <cell r="L15">
            <v>2587.9333333333334</v>
          </cell>
          <cell r="P15">
            <v>2096.666666666667</v>
          </cell>
          <cell r="Q15">
            <v>337.06666666666666</v>
          </cell>
          <cell r="R15">
            <v>5</v>
          </cell>
          <cell r="S15">
            <v>36.233333333333334</v>
          </cell>
          <cell r="U15">
            <v>2474.9666666666667</v>
          </cell>
          <cell r="V15">
            <v>8.9999999999999993E-3</v>
          </cell>
          <cell r="W15">
            <v>-24.887666666666668</v>
          </cell>
          <cell r="X15">
            <v>-24.878666666666668</v>
          </cell>
          <cell r="Y15">
            <v>4060.1000000000058</v>
          </cell>
          <cell r="Z15">
            <v>96720.5</v>
          </cell>
        </row>
        <row r="16">
          <cell r="B16">
            <v>36708</v>
          </cell>
          <cell r="C16">
            <v>1844.3548387096773</v>
          </cell>
          <cell r="D16">
            <v>143.1935483870968</v>
          </cell>
          <cell r="E16">
            <v>244.8064516129032</v>
          </cell>
          <cell r="F16">
            <v>363.12903225806457</v>
          </cell>
          <cell r="G16">
            <v>6.709677419354839</v>
          </cell>
          <cell r="H16">
            <v>614.64516129032268</v>
          </cell>
          <cell r="I16">
            <v>0</v>
          </cell>
          <cell r="J16">
            <v>1476.1935483870966</v>
          </cell>
          <cell r="L16">
            <v>2602.1935483870966</v>
          </cell>
          <cell r="P16">
            <v>2189.483870967742</v>
          </cell>
          <cell r="Q16">
            <v>368.16129032258067</v>
          </cell>
          <cell r="R16">
            <v>4</v>
          </cell>
          <cell r="S16">
            <v>36.354838709677416</v>
          </cell>
          <cell r="U16">
            <v>2598</v>
          </cell>
          <cell r="V16">
            <v>-67.313580645161281</v>
          </cell>
          <cell r="W16">
            <v>-20.184548387096772</v>
          </cell>
          <cell r="X16">
            <v>-87.498129032258049</v>
          </cell>
          <cell r="Y16">
            <v>696</v>
          </cell>
          <cell r="Z16">
            <v>97416.5</v>
          </cell>
        </row>
        <row r="17">
          <cell r="B17">
            <v>36739</v>
          </cell>
          <cell r="C17">
            <v>1851.8064516129032</v>
          </cell>
          <cell r="D17">
            <v>160.51612903225805</v>
          </cell>
          <cell r="E17">
            <v>241.61290322580646</v>
          </cell>
          <cell r="F17">
            <v>504.9677419354839</v>
          </cell>
          <cell r="G17">
            <v>10.096774193548386</v>
          </cell>
          <cell r="H17">
            <v>756.67741935483878</v>
          </cell>
          <cell r="I17">
            <v>0</v>
          </cell>
          <cell r="J17">
            <v>1429.3548387096773</v>
          </cell>
          <cell r="L17">
            <v>2769</v>
          </cell>
          <cell r="P17">
            <v>2553.161290322581</v>
          </cell>
          <cell r="Q17">
            <v>422.45161290322579</v>
          </cell>
          <cell r="R17">
            <v>4</v>
          </cell>
          <cell r="S17">
            <v>38.580645161290327</v>
          </cell>
          <cell r="U17">
            <v>3018.1935483870971</v>
          </cell>
          <cell r="V17">
            <v>-221.0555161290323</v>
          </cell>
          <cell r="W17">
            <v>-5.9264838709677408</v>
          </cell>
          <cell r="X17">
            <v>-226.98200000000003</v>
          </cell>
          <cell r="Y17">
            <v>-6930</v>
          </cell>
          <cell r="Z17">
            <v>90486.5</v>
          </cell>
        </row>
        <row r="18">
          <cell r="B18">
            <v>36770</v>
          </cell>
          <cell r="C18">
            <v>1812.5</v>
          </cell>
          <cell r="D18">
            <v>162.9</v>
          </cell>
          <cell r="E18">
            <v>232.63333333333335</v>
          </cell>
          <cell r="F18">
            <v>572.1</v>
          </cell>
          <cell r="G18">
            <v>18.433333333333334</v>
          </cell>
          <cell r="H18">
            <v>823.16666666666663</v>
          </cell>
          <cell r="I18">
            <v>0</v>
          </cell>
          <cell r="J18">
            <v>1416.2333333333333</v>
          </cell>
          <cell r="L18">
            <v>2798.5666666666666</v>
          </cell>
          <cell r="O18">
            <v>0</v>
          </cell>
          <cell r="P18">
            <v>2501.2333333333336</v>
          </cell>
          <cell r="Q18">
            <v>396.26666666666671</v>
          </cell>
          <cell r="R18">
            <v>4.0666666666666664</v>
          </cell>
          <cell r="S18">
            <v>39.866666666666667</v>
          </cell>
          <cell r="U18">
            <v>2941.4333333333338</v>
          </cell>
          <cell r="V18">
            <v>-103.22433333333333</v>
          </cell>
          <cell r="W18">
            <v>-3.5910000000000002</v>
          </cell>
          <cell r="X18">
            <v>-106.81533333333333</v>
          </cell>
          <cell r="Y18">
            <v>-2143</v>
          </cell>
          <cell r="Z18">
            <v>88343.5</v>
          </cell>
        </row>
        <row r="19">
          <cell r="B19">
            <v>36800</v>
          </cell>
          <cell r="C19">
            <v>1789.5806451612905</v>
          </cell>
          <cell r="D19">
            <v>164.64516129032256</v>
          </cell>
          <cell r="E19">
            <v>275.06451612903226</v>
          </cell>
          <cell r="F19">
            <v>607.22580645161281</v>
          </cell>
          <cell r="G19">
            <v>6.4516129032258069</v>
          </cell>
          <cell r="H19">
            <v>888.74193548387098</v>
          </cell>
          <cell r="I19">
            <v>0</v>
          </cell>
          <cell r="J19">
            <v>1477.7419354838712</v>
          </cell>
          <cell r="L19">
            <v>2842.9677419354839</v>
          </cell>
          <cell r="O19">
            <v>0</v>
          </cell>
          <cell r="P19">
            <v>2397.8709677419356</v>
          </cell>
          <cell r="Q19">
            <v>311.83870967741933</v>
          </cell>
          <cell r="R19">
            <v>6.1935483870967749</v>
          </cell>
          <cell r="S19">
            <v>39.129032258064512</v>
          </cell>
          <cell r="U19">
            <v>2755.0322580645161</v>
          </cell>
          <cell r="V19">
            <v>-14.28132258064516</v>
          </cell>
          <cell r="W19">
            <v>8.9999999999999993E-3</v>
          </cell>
          <cell r="X19">
            <v>-14.272322580645159</v>
          </cell>
          <cell r="Y19">
            <v>3177</v>
          </cell>
          <cell r="Z19">
            <v>91520.5</v>
          </cell>
        </row>
        <row r="20">
          <cell r="B20">
            <v>36831</v>
          </cell>
          <cell r="C20">
            <v>1661.9666666666667</v>
          </cell>
          <cell r="D20">
            <v>150</v>
          </cell>
          <cell r="E20">
            <v>230.66666666666666</v>
          </cell>
          <cell r="F20">
            <v>669.1</v>
          </cell>
          <cell r="G20">
            <v>21.066666666666666</v>
          </cell>
          <cell r="H20">
            <v>920.83333333333337</v>
          </cell>
          <cell r="I20">
            <v>0</v>
          </cell>
          <cell r="J20">
            <v>1465.3</v>
          </cell>
          <cell r="L20">
            <v>2732.8</v>
          </cell>
          <cell r="O20">
            <v>0</v>
          </cell>
          <cell r="P20">
            <v>2973.3</v>
          </cell>
          <cell r="Q20">
            <v>196.66666666666666</v>
          </cell>
          <cell r="R20">
            <v>15.366666666666665</v>
          </cell>
          <cell r="S20">
            <v>38.066666666666663</v>
          </cell>
          <cell r="U20">
            <v>3223.4</v>
          </cell>
          <cell r="V20">
            <v>-410.65766666666667</v>
          </cell>
          <cell r="W20">
            <v>-75.891000000000005</v>
          </cell>
          <cell r="X20">
            <v>-486.54866666666669</v>
          </cell>
          <cell r="Y20">
            <v>-14390</v>
          </cell>
          <cell r="Z20">
            <v>77130.5</v>
          </cell>
        </row>
        <row r="21">
          <cell r="B21">
            <v>36861</v>
          </cell>
          <cell r="C21">
            <v>1717.5161290322583</v>
          </cell>
          <cell r="D21">
            <v>151</v>
          </cell>
          <cell r="E21">
            <v>269.12903225806457</v>
          </cell>
          <cell r="F21">
            <v>734.22580645161281</v>
          </cell>
          <cell r="G21">
            <v>34.29032258064516</v>
          </cell>
          <cell r="H21">
            <v>1037.6451612903224</v>
          </cell>
          <cell r="I21">
            <v>0</v>
          </cell>
          <cell r="J21">
            <v>1430.7096774193551</v>
          </cell>
          <cell r="K21">
            <v>0</v>
          </cell>
          <cell r="L21">
            <v>2906.161290322581</v>
          </cell>
          <cell r="O21">
            <v>0</v>
          </cell>
          <cell r="P21">
            <v>2880.9354838709678</v>
          </cell>
          <cell r="Q21">
            <v>286.80645161290323</v>
          </cell>
          <cell r="R21">
            <v>14.29032258064516</v>
          </cell>
          <cell r="S21">
            <v>40.580645161290327</v>
          </cell>
          <cell r="U21">
            <v>3222.6129032258068</v>
          </cell>
          <cell r="V21">
            <v>-222.15229032258065</v>
          </cell>
          <cell r="W21">
            <v>-100.21680645161291</v>
          </cell>
          <cell r="X21">
            <v>-322.36909677419357</v>
          </cell>
          <cell r="Y21">
            <v>-9588</v>
          </cell>
          <cell r="Z21">
            <v>67542.5</v>
          </cell>
        </row>
        <row r="22">
          <cell r="B22">
            <v>36892</v>
          </cell>
          <cell r="C22">
            <v>1750</v>
          </cell>
          <cell r="D22">
            <v>150</v>
          </cell>
          <cell r="E22">
            <v>275.875</v>
          </cell>
          <cell r="F22">
            <v>567.625</v>
          </cell>
          <cell r="G22">
            <v>21.9375</v>
          </cell>
          <cell r="H22">
            <v>865.4375</v>
          </cell>
          <cell r="I22">
            <v>0</v>
          </cell>
          <cell r="J22">
            <v>1451.375</v>
          </cell>
          <cell r="K22">
            <v>0</v>
          </cell>
          <cell r="L22">
            <v>2765.4375</v>
          </cell>
          <cell r="O22">
            <v>0</v>
          </cell>
          <cell r="P22">
            <v>2975.75</v>
          </cell>
          <cell r="Q22">
            <v>298.625</v>
          </cell>
          <cell r="R22">
            <v>9</v>
          </cell>
          <cell r="S22">
            <v>30.419812499999999</v>
          </cell>
          <cell r="U22">
            <v>3313.7948124999998</v>
          </cell>
          <cell r="V22">
            <v>-512.67849999999999</v>
          </cell>
          <cell r="W22">
            <v>-47.116</v>
          </cell>
          <cell r="X22">
            <v>-559.79449999999997</v>
          </cell>
          <cell r="Y22">
            <v>-17353.629499999999</v>
          </cell>
          <cell r="Z22">
            <v>50188.870500000005</v>
          </cell>
        </row>
        <row r="23">
          <cell r="B23">
            <v>36923</v>
          </cell>
          <cell r="C23">
            <v>1600</v>
          </cell>
          <cell r="D23">
            <v>150</v>
          </cell>
          <cell r="E23">
            <v>225</v>
          </cell>
          <cell r="F23">
            <v>558</v>
          </cell>
          <cell r="G23">
            <v>117</v>
          </cell>
          <cell r="H23">
            <v>900</v>
          </cell>
          <cell r="I23">
            <v>0</v>
          </cell>
          <cell r="J23">
            <v>1400</v>
          </cell>
          <cell r="K23">
            <v>0</v>
          </cell>
          <cell r="L23">
            <v>2650</v>
          </cell>
          <cell r="O23">
            <v>0</v>
          </cell>
          <cell r="P23">
            <v>2826.9172413793103</v>
          </cell>
          <cell r="Q23">
            <v>200</v>
          </cell>
          <cell r="R23">
            <v>9</v>
          </cell>
          <cell r="S23">
            <v>29.15</v>
          </cell>
          <cell r="T23">
            <v>0</v>
          </cell>
          <cell r="U23">
            <v>3065.0672413793104</v>
          </cell>
          <cell r="X23">
            <v>-415.06724137931042</v>
          </cell>
          <cell r="Y23">
            <v>-11621.882758620692</v>
          </cell>
          <cell r="Z23">
            <v>38566.987741379315</v>
          </cell>
        </row>
        <row r="24">
          <cell r="B24">
            <v>36951</v>
          </cell>
          <cell r="C24">
            <v>1600</v>
          </cell>
          <cell r="D24">
            <v>150</v>
          </cell>
          <cell r="E24">
            <v>225</v>
          </cell>
          <cell r="F24">
            <v>558</v>
          </cell>
          <cell r="G24">
            <v>117</v>
          </cell>
          <cell r="H24">
            <v>900</v>
          </cell>
          <cell r="I24">
            <v>0</v>
          </cell>
          <cell r="J24">
            <v>1400</v>
          </cell>
          <cell r="K24">
            <v>0</v>
          </cell>
          <cell r="L24">
            <v>2650</v>
          </cell>
          <cell r="O24">
            <v>0</v>
          </cell>
          <cell r="P24">
            <v>2524.0016129032265</v>
          </cell>
          <cell r="Q24">
            <v>200</v>
          </cell>
          <cell r="R24">
            <v>9</v>
          </cell>
          <cell r="S24">
            <v>29.15</v>
          </cell>
          <cell r="T24">
            <v>0</v>
          </cell>
          <cell r="U24">
            <v>2762.1516129032266</v>
          </cell>
          <cell r="X24">
            <v>-112.15161290322658</v>
          </cell>
          <cell r="Y24">
            <v>-3476.7000000000239</v>
          </cell>
          <cell r="Z24">
            <v>35090.287741379288</v>
          </cell>
        </row>
        <row r="25">
          <cell r="B25">
            <v>36982</v>
          </cell>
          <cell r="C25">
            <v>1750</v>
          </cell>
          <cell r="D25">
            <v>150</v>
          </cell>
          <cell r="E25">
            <v>200</v>
          </cell>
          <cell r="F25">
            <v>496</v>
          </cell>
          <cell r="G25">
            <v>104</v>
          </cell>
          <cell r="H25">
            <v>800</v>
          </cell>
          <cell r="I25">
            <v>0</v>
          </cell>
          <cell r="J25">
            <v>1450</v>
          </cell>
          <cell r="K25">
            <v>0</v>
          </cell>
          <cell r="L25">
            <v>2700</v>
          </cell>
          <cell r="O25">
            <v>0</v>
          </cell>
          <cell r="P25">
            <v>2001.325</v>
          </cell>
          <cell r="Q25">
            <v>300</v>
          </cell>
          <cell r="R25">
            <v>9</v>
          </cell>
          <cell r="S25">
            <v>29.7</v>
          </cell>
          <cell r="T25">
            <v>0</v>
          </cell>
          <cell r="U25">
            <v>2340.0249999999996</v>
          </cell>
          <cell r="X25">
            <v>359.97500000000036</v>
          </cell>
          <cell r="Y25">
            <v>10799.250000000011</v>
          </cell>
          <cell r="Z25">
            <v>45889.537741379303</v>
          </cell>
        </row>
        <row r="26">
          <cell r="B26">
            <v>37012</v>
          </cell>
          <cell r="C26">
            <v>1850</v>
          </cell>
          <cell r="D26">
            <v>150</v>
          </cell>
          <cell r="E26">
            <v>200</v>
          </cell>
          <cell r="F26">
            <v>496</v>
          </cell>
          <cell r="G26">
            <v>104</v>
          </cell>
          <cell r="H26">
            <v>800</v>
          </cell>
          <cell r="I26">
            <v>0</v>
          </cell>
          <cell r="J26">
            <v>1550</v>
          </cell>
          <cell r="K26">
            <v>0</v>
          </cell>
          <cell r="L26">
            <v>2800</v>
          </cell>
          <cell r="O26">
            <v>0</v>
          </cell>
          <cell r="P26">
            <v>1997.5064516129032</v>
          </cell>
          <cell r="Q26">
            <v>300</v>
          </cell>
          <cell r="R26">
            <v>9</v>
          </cell>
          <cell r="S26">
            <v>30.799999999999997</v>
          </cell>
          <cell r="T26">
            <v>0</v>
          </cell>
          <cell r="U26">
            <v>2337.3064516129034</v>
          </cell>
          <cell r="X26">
            <v>462.6935483870966</v>
          </cell>
          <cell r="Y26">
            <v>14343.499999999995</v>
          </cell>
          <cell r="Z26">
            <v>60233.037741379296</v>
          </cell>
        </row>
        <row r="27">
          <cell r="B27">
            <v>37043</v>
          </cell>
          <cell r="C27">
            <v>1850</v>
          </cell>
          <cell r="D27">
            <v>150</v>
          </cell>
          <cell r="E27">
            <v>200</v>
          </cell>
          <cell r="F27">
            <v>496</v>
          </cell>
          <cell r="G27">
            <v>104</v>
          </cell>
          <cell r="H27">
            <v>800</v>
          </cell>
          <cell r="I27">
            <v>0</v>
          </cell>
          <cell r="J27">
            <v>1550</v>
          </cell>
          <cell r="K27">
            <v>0</v>
          </cell>
          <cell r="L27">
            <v>2800</v>
          </cell>
          <cell r="O27">
            <v>0</v>
          </cell>
          <cell r="P27">
            <v>2096.666666666667</v>
          </cell>
          <cell r="Q27">
            <v>300</v>
          </cell>
          <cell r="R27">
            <v>9</v>
          </cell>
          <cell r="S27">
            <v>30.799999999999997</v>
          </cell>
          <cell r="T27">
            <v>109.44</v>
          </cell>
          <cell r="U27">
            <v>2545.9066666666672</v>
          </cell>
          <cell r="X27">
            <v>254.09333333333279</v>
          </cell>
          <cell r="Y27">
            <v>7622.7999999999838</v>
          </cell>
          <cell r="Z27">
            <v>67855.837741379277</v>
          </cell>
        </row>
        <row r="28">
          <cell r="B28">
            <v>37073</v>
          </cell>
          <cell r="C28">
            <v>1850</v>
          </cell>
          <cell r="D28">
            <v>150</v>
          </cell>
          <cell r="E28">
            <v>200</v>
          </cell>
          <cell r="F28">
            <v>496</v>
          </cell>
          <cell r="G28">
            <v>104</v>
          </cell>
          <cell r="H28">
            <v>800</v>
          </cell>
          <cell r="I28">
            <v>0</v>
          </cell>
          <cell r="J28">
            <v>1550</v>
          </cell>
          <cell r="K28">
            <v>0</v>
          </cell>
          <cell r="L28">
            <v>2800</v>
          </cell>
          <cell r="O28">
            <v>0</v>
          </cell>
          <cell r="P28">
            <v>2189.483870967742</v>
          </cell>
          <cell r="Q28">
            <v>300</v>
          </cell>
          <cell r="R28">
            <v>9</v>
          </cell>
          <cell r="S28">
            <v>30.799999999999997</v>
          </cell>
          <cell r="T28">
            <v>199.44</v>
          </cell>
          <cell r="U28">
            <v>2728.7238709677422</v>
          </cell>
          <cell r="X28">
            <v>71.276129032257813</v>
          </cell>
          <cell r="Y28">
            <v>2209.5599999999922</v>
          </cell>
          <cell r="Z28">
            <v>70065.397741379275</v>
          </cell>
        </row>
        <row r="29">
          <cell r="B29">
            <v>37104</v>
          </cell>
          <cell r="C29">
            <v>1850</v>
          </cell>
          <cell r="D29">
            <v>150</v>
          </cell>
          <cell r="E29">
            <v>200</v>
          </cell>
          <cell r="F29">
            <v>496</v>
          </cell>
          <cell r="G29">
            <v>104</v>
          </cell>
          <cell r="H29">
            <v>800</v>
          </cell>
          <cell r="I29">
            <v>0</v>
          </cell>
          <cell r="J29">
            <v>1550</v>
          </cell>
          <cell r="K29">
            <v>0</v>
          </cell>
          <cell r="L29">
            <v>2800</v>
          </cell>
          <cell r="O29">
            <v>0</v>
          </cell>
          <cell r="P29">
            <v>2553.161290322581</v>
          </cell>
          <cell r="Q29">
            <v>300</v>
          </cell>
          <cell r="R29">
            <v>9</v>
          </cell>
          <cell r="S29">
            <v>30.799999999999997</v>
          </cell>
          <cell r="T29">
            <v>208.62</v>
          </cell>
          <cell r="U29">
            <v>3101.581290322581</v>
          </cell>
          <cell r="X29">
            <v>-301.58129032258103</v>
          </cell>
          <cell r="Y29">
            <v>-9349.0200000000114</v>
          </cell>
          <cell r="Z29">
            <v>60716.377741379263</v>
          </cell>
        </row>
        <row r="30">
          <cell r="B30">
            <v>37135</v>
          </cell>
          <cell r="C30">
            <v>1850</v>
          </cell>
          <cell r="D30">
            <v>150</v>
          </cell>
          <cell r="E30">
            <v>200</v>
          </cell>
          <cell r="F30">
            <v>496</v>
          </cell>
          <cell r="G30">
            <v>104</v>
          </cell>
          <cell r="H30">
            <v>800</v>
          </cell>
          <cell r="I30">
            <v>0</v>
          </cell>
          <cell r="J30">
            <v>1550</v>
          </cell>
          <cell r="K30">
            <v>0</v>
          </cell>
          <cell r="L30">
            <v>2800</v>
          </cell>
          <cell r="O30">
            <v>0</v>
          </cell>
          <cell r="P30">
            <v>2551.2333333333336</v>
          </cell>
          <cell r="Q30">
            <v>300</v>
          </cell>
          <cell r="R30">
            <v>9</v>
          </cell>
          <cell r="S30">
            <v>30.799999999999997</v>
          </cell>
          <cell r="T30">
            <v>208.62</v>
          </cell>
          <cell r="U30">
            <v>3099.6533333333336</v>
          </cell>
          <cell r="X30">
            <v>-299.65333333333365</v>
          </cell>
          <cell r="Y30">
            <v>-8989.6000000000095</v>
          </cell>
          <cell r="Z30">
            <v>51726.77774137925</v>
          </cell>
        </row>
        <row r="31">
          <cell r="B31">
            <v>37165</v>
          </cell>
          <cell r="C31">
            <v>1850</v>
          </cell>
          <cell r="D31">
            <v>150</v>
          </cell>
          <cell r="E31">
            <v>200</v>
          </cell>
          <cell r="F31">
            <v>496</v>
          </cell>
          <cell r="G31">
            <v>104</v>
          </cell>
          <cell r="H31">
            <v>800</v>
          </cell>
          <cell r="I31">
            <v>0</v>
          </cell>
          <cell r="J31">
            <v>1550</v>
          </cell>
          <cell r="K31">
            <v>0</v>
          </cell>
          <cell r="L31">
            <v>2800</v>
          </cell>
          <cell r="O31">
            <v>0</v>
          </cell>
          <cell r="P31">
            <v>2447.8709677419356</v>
          </cell>
          <cell r="Q31">
            <v>300</v>
          </cell>
          <cell r="R31">
            <v>9</v>
          </cell>
          <cell r="S31">
            <v>30.799999999999997</v>
          </cell>
          <cell r="T31">
            <v>208.62</v>
          </cell>
          <cell r="U31">
            <v>2996.2909677419357</v>
          </cell>
          <cell r="X31">
            <v>-196.29096774193567</v>
          </cell>
          <cell r="Y31">
            <v>-6085.0200000000059</v>
          </cell>
          <cell r="Z31">
            <v>45641.757741379246</v>
          </cell>
        </row>
        <row r="32">
          <cell r="B32">
            <v>37196</v>
          </cell>
          <cell r="C32">
            <v>1650</v>
          </cell>
          <cell r="D32">
            <v>150</v>
          </cell>
          <cell r="E32">
            <v>250</v>
          </cell>
          <cell r="F32">
            <v>620</v>
          </cell>
          <cell r="G32">
            <v>130</v>
          </cell>
          <cell r="H32">
            <v>1000</v>
          </cell>
          <cell r="I32">
            <v>0</v>
          </cell>
          <cell r="J32">
            <v>1500</v>
          </cell>
          <cell r="K32">
            <v>0</v>
          </cell>
          <cell r="L32">
            <v>2800</v>
          </cell>
          <cell r="O32">
            <v>0</v>
          </cell>
          <cell r="P32">
            <v>3023.3</v>
          </cell>
          <cell r="Q32">
            <v>150</v>
          </cell>
          <cell r="R32">
            <v>9</v>
          </cell>
          <cell r="S32">
            <v>30.799999999999997</v>
          </cell>
          <cell r="T32">
            <v>139.08000000000001</v>
          </cell>
          <cell r="U32">
            <v>3352.1800000000003</v>
          </cell>
          <cell r="X32">
            <v>-552.18000000000029</v>
          </cell>
          <cell r="Y32">
            <v>-16565.400000000009</v>
          </cell>
          <cell r="Z32">
            <v>29076.357741379237</v>
          </cell>
        </row>
        <row r="33">
          <cell r="B33">
            <v>37226</v>
          </cell>
          <cell r="C33">
            <v>1650</v>
          </cell>
          <cell r="D33">
            <v>150</v>
          </cell>
          <cell r="E33">
            <v>250</v>
          </cell>
          <cell r="F33">
            <v>620</v>
          </cell>
          <cell r="G33">
            <v>130</v>
          </cell>
          <cell r="H33">
            <v>1000</v>
          </cell>
          <cell r="I33">
            <v>0</v>
          </cell>
          <cell r="J33">
            <v>1500</v>
          </cell>
          <cell r="K33">
            <v>0</v>
          </cell>
          <cell r="L33">
            <v>2800</v>
          </cell>
          <cell r="O33">
            <v>20.399999999999999</v>
          </cell>
          <cell r="P33">
            <v>2951.3354838709679</v>
          </cell>
          <cell r="Q33">
            <v>150</v>
          </cell>
          <cell r="R33">
            <v>9</v>
          </cell>
          <cell r="S33">
            <v>30.799999999999997</v>
          </cell>
          <cell r="T33">
            <v>139.08000000000001</v>
          </cell>
          <cell r="U33">
            <v>3280.215483870968</v>
          </cell>
          <cell r="X33">
            <v>-480.215483870968</v>
          </cell>
          <cell r="Y33">
            <v>-14886.680000000008</v>
          </cell>
          <cell r="Z33">
            <v>14189.67774137923</v>
          </cell>
        </row>
        <row r="34">
          <cell r="B34">
            <v>37257</v>
          </cell>
          <cell r="C34">
            <v>1650</v>
          </cell>
          <cell r="D34">
            <v>150</v>
          </cell>
          <cell r="E34">
            <v>250</v>
          </cell>
          <cell r="F34">
            <v>620</v>
          </cell>
          <cell r="G34">
            <v>130</v>
          </cell>
          <cell r="H34">
            <v>1000</v>
          </cell>
          <cell r="I34">
            <v>0</v>
          </cell>
          <cell r="J34">
            <v>1500</v>
          </cell>
          <cell r="K34">
            <v>0</v>
          </cell>
          <cell r="L34">
            <v>2800</v>
          </cell>
          <cell r="O34">
            <v>20.399999999999999</v>
          </cell>
          <cell r="P34">
            <v>2996.15</v>
          </cell>
          <cell r="Q34">
            <v>150</v>
          </cell>
          <cell r="R34">
            <v>9</v>
          </cell>
          <cell r="S34">
            <v>30.799999999999997</v>
          </cell>
          <cell r="T34">
            <v>139.08000000000001</v>
          </cell>
          <cell r="U34">
            <v>3325.03</v>
          </cell>
          <cell r="X34">
            <v>-525.0300000000002</v>
          </cell>
          <cell r="Y34">
            <v>-16275.930000000006</v>
          </cell>
          <cell r="Z34">
            <v>-2086.252258620776</v>
          </cell>
        </row>
        <row r="35">
          <cell r="B35">
            <v>37288</v>
          </cell>
          <cell r="C35">
            <v>1650</v>
          </cell>
          <cell r="D35">
            <v>150</v>
          </cell>
          <cell r="E35">
            <v>250</v>
          </cell>
          <cell r="F35">
            <v>620</v>
          </cell>
          <cell r="G35">
            <v>130</v>
          </cell>
          <cell r="H35">
            <v>1000</v>
          </cell>
          <cell r="I35">
            <v>0</v>
          </cell>
          <cell r="J35">
            <v>1500</v>
          </cell>
          <cell r="K35">
            <v>0</v>
          </cell>
          <cell r="L35">
            <v>2800</v>
          </cell>
          <cell r="O35">
            <v>20.399999999999999</v>
          </cell>
          <cell r="P35">
            <v>2897.3172413793104</v>
          </cell>
          <cell r="Q35">
            <v>150</v>
          </cell>
          <cell r="R35">
            <v>9</v>
          </cell>
          <cell r="S35">
            <v>30.799999999999997</v>
          </cell>
          <cell r="T35">
            <v>139.08000000000001</v>
          </cell>
          <cell r="U35">
            <v>3226.1972413793105</v>
          </cell>
          <cell r="X35">
            <v>-426.19724137931053</v>
          </cell>
          <cell r="Y35">
            <v>-11933.522758620695</v>
          </cell>
          <cell r="Z35">
            <v>-14019.775017241471</v>
          </cell>
        </row>
        <row r="36">
          <cell r="B36">
            <v>37316</v>
          </cell>
          <cell r="C36">
            <v>1650</v>
          </cell>
          <cell r="D36">
            <v>150</v>
          </cell>
          <cell r="E36">
            <v>250</v>
          </cell>
          <cell r="F36">
            <v>620</v>
          </cell>
          <cell r="G36">
            <v>130</v>
          </cell>
          <cell r="H36">
            <v>1000</v>
          </cell>
          <cell r="I36">
            <v>0</v>
          </cell>
          <cell r="J36">
            <v>1500</v>
          </cell>
          <cell r="K36">
            <v>0</v>
          </cell>
          <cell r="L36">
            <v>2800</v>
          </cell>
          <cell r="O36">
            <v>20.399999999999999</v>
          </cell>
          <cell r="P36">
            <v>2594.4016129032266</v>
          </cell>
          <cell r="Q36">
            <v>150</v>
          </cell>
          <cell r="R36">
            <v>9</v>
          </cell>
          <cell r="S36">
            <v>30.799999999999997</v>
          </cell>
          <cell r="T36">
            <v>139.08000000000001</v>
          </cell>
          <cell r="U36">
            <v>2923.2816129032267</v>
          </cell>
          <cell r="X36">
            <v>-123.28161290322669</v>
          </cell>
          <cell r="Y36">
            <v>-3821.7300000000273</v>
          </cell>
          <cell r="Z36">
            <v>-17841.505017241499</v>
          </cell>
        </row>
        <row r="37">
          <cell r="B37">
            <v>37347</v>
          </cell>
          <cell r="C37">
            <v>1850</v>
          </cell>
          <cell r="D37">
            <v>150</v>
          </cell>
          <cell r="E37">
            <v>200</v>
          </cell>
          <cell r="F37">
            <v>496</v>
          </cell>
          <cell r="G37">
            <v>104</v>
          </cell>
          <cell r="H37">
            <v>800</v>
          </cell>
          <cell r="I37">
            <v>0</v>
          </cell>
          <cell r="J37">
            <v>1550</v>
          </cell>
          <cell r="K37">
            <v>0</v>
          </cell>
          <cell r="L37">
            <v>2800</v>
          </cell>
          <cell r="O37">
            <v>20.399999999999999</v>
          </cell>
          <cell r="P37">
            <v>2021.7250000000001</v>
          </cell>
          <cell r="Q37">
            <v>300</v>
          </cell>
          <cell r="R37">
            <v>9</v>
          </cell>
          <cell r="S37">
            <v>30.799999999999997</v>
          </cell>
          <cell r="T37">
            <v>139.08000000000001</v>
          </cell>
          <cell r="U37">
            <v>2500.6050000000005</v>
          </cell>
          <cell r="X37">
            <v>299.39499999999953</v>
          </cell>
          <cell r="Y37">
            <v>8981.8499999999858</v>
          </cell>
          <cell r="Z37">
            <v>-8859.6550172415136</v>
          </cell>
        </row>
        <row r="38">
          <cell r="B38">
            <v>37377</v>
          </cell>
          <cell r="C38">
            <v>1850</v>
          </cell>
          <cell r="D38">
            <v>150</v>
          </cell>
          <cell r="E38">
            <v>200</v>
          </cell>
          <cell r="F38">
            <v>496</v>
          </cell>
          <cell r="G38">
            <v>104</v>
          </cell>
          <cell r="H38">
            <v>800</v>
          </cell>
          <cell r="I38">
            <v>0</v>
          </cell>
          <cell r="J38">
            <v>1550</v>
          </cell>
          <cell r="K38">
            <v>0</v>
          </cell>
          <cell r="L38">
            <v>2800</v>
          </cell>
          <cell r="O38">
            <v>20.399999999999999</v>
          </cell>
          <cell r="P38">
            <v>2017.9064516129033</v>
          </cell>
          <cell r="Q38">
            <v>300</v>
          </cell>
          <cell r="R38">
            <v>9</v>
          </cell>
          <cell r="S38">
            <v>30.799999999999997</v>
          </cell>
          <cell r="T38">
            <v>139.08000000000001</v>
          </cell>
          <cell r="U38">
            <v>2496.7864516129034</v>
          </cell>
          <cell r="X38">
            <v>303.21354838709658</v>
          </cell>
          <cell r="Y38">
            <v>9399.6199999999935</v>
          </cell>
          <cell r="Z38">
            <v>539.96498275847989</v>
          </cell>
        </row>
        <row r="39">
          <cell r="B39">
            <v>37408</v>
          </cell>
          <cell r="C39">
            <v>1850</v>
          </cell>
          <cell r="D39">
            <v>150</v>
          </cell>
          <cell r="E39">
            <v>200</v>
          </cell>
          <cell r="F39">
            <v>496</v>
          </cell>
          <cell r="G39">
            <v>104</v>
          </cell>
          <cell r="H39">
            <v>800</v>
          </cell>
          <cell r="I39">
            <v>0</v>
          </cell>
          <cell r="J39">
            <v>1550</v>
          </cell>
          <cell r="K39">
            <v>0</v>
          </cell>
          <cell r="L39">
            <v>2800</v>
          </cell>
          <cell r="O39">
            <v>20.399999999999999</v>
          </cell>
          <cell r="P39">
            <v>2117.0666666666671</v>
          </cell>
          <cell r="Q39">
            <v>300</v>
          </cell>
          <cell r="R39">
            <v>9</v>
          </cell>
          <cell r="S39">
            <v>30.799999999999997</v>
          </cell>
          <cell r="T39">
            <v>316.62</v>
          </cell>
          <cell r="U39">
            <v>2773.4866666666671</v>
          </cell>
          <cell r="X39">
            <v>26.513333333332866</v>
          </cell>
          <cell r="Y39">
            <v>795.39999999998599</v>
          </cell>
          <cell r="Z39">
            <v>1335.3649827584659</v>
          </cell>
        </row>
        <row r="40">
          <cell r="B40">
            <v>37438</v>
          </cell>
          <cell r="C40">
            <v>1850</v>
          </cell>
          <cell r="D40">
            <v>150</v>
          </cell>
          <cell r="E40">
            <v>200</v>
          </cell>
          <cell r="F40">
            <v>496</v>
          </cell>
          <cell r="G40">
            <v>104</v>
          </cell>
          <cell r="H40">
            <v>800</v>
          </cell>
          <cell r="I40">
            <v>0</v>
          </cell>
          <cell r="J40">
            <v>1550</v>
          </cell>
          <cell r="K40">
            <v>0</v>
          </cell>
          <cell r="L40">
            <v>2800</v>
          </cell>
          <cell r="O40">
            <v>20.399999999999999</v>
          </cell>
          <cell r="P40">
            <v>2209.883870967742</v>
          </cell>
          <cell r="Q40">
            <v>300</v>
          </cell>
          <cell r="R40">
            <v>9</v>
          </cell>
          <cell r="S40">
            <v>30.799999999999997</v>
          </cell>
          <cell r="T40">
            <v>665.82</v>
          </cell>
          <cell r="U40">
            <v>3215.5038709677424</v>
          </cell>
          <cell r="X40">
            <v>-415.50387096774239</v>
          </cell>
          <cell r="Y40">
            <v>-12880.620000000014</v>
          </cell>
          <cell r="Z40">
            <v>-11545.255017241547</v>
          </cell>
        </row>
        <row r="41">
          <cell r="B41">
            <v>37469</v>
          </cell>
          <cell r="C41">
            <v>1850</v>
          </cell>
          <cell r="D41">
            <v>150</v>
          </cell>
          <cell r="E41">
            <v>200</v>
          </cell>
          <cell r="F41">
            <v>496</v>
          </cell>
          <cell r="G41">
            <v>104</v>
          </cell>
          <cell r="H41">
            <v>800</v>
          </cell>
          <cell r="I41">
            <v>0</v>
          </cell>
          <cell r="J41">
            <v>1550</v>
          </cell>
          <cell r="K41">
            <v>0</v>
          </cell>
          <cell r="L41">
            <v>2800</v>
          </cell>
          <cell r="O41">
            <v>20.399999999999999</v>
          </cell>
          <cell r="P41">
            <v>2573.561290322581</v>
          </cell>
          <cell r="Q41">
            <v>300</v>
          </cell>
          <cell r="R41">
            <v>9</v>
          </cell>
          <cell r="S41">
            <v>30.799999999999997</v>
          </cell>
          <cell r="T41">
            <v>665.82</v>
          </cell>
          <cell r="U41">
            <v>3579.1812903225814</v>
          </cell>
          <cell r="X41">
            <v>-779.18129032258139</v>
          </cell>
          <cell r="Y41">
            <v>-24154.620000000024</v>
          </cell>
          <cell r="Z41">
            <v>-35699.875017241575</v>
          </cell>
        </row>
        <row r="42">
          <cell r="B42">
            <v>37500</v>
          </cell>
          <cell r="C42">
            <v>1850</v>
          </cell>
          <cell r="D42">
            <v>150</v>
          </cell>
          <cell r="E42">
            <v>200</v>
          </cell>
          <cell r="F42">
            <v>496</v>
          </cell>
          <cell r="G42">
            <v>104</v>
          </cell>
          <cell r="H42">
            <v>800</v>
          </cell>
          <cell r="I42">
            <v>0</v>
          </cell>
          <cell r="J42">
            <v>1550</v>
          </cell>
          <cell r="K42">
            <v>0</v>
          </cell>
          <cell r="L42">
            <v>2800</v>
          </cell>
          <cell r="O42">
            <v>20.399999999999999</v>
          </cell>
          <cell r="P42">
            <v>2571.6333333333337</v>
          </cell>
          <cell r="Q42">
            <v>300</v>
          </cell>
          <cell r="R42">
            <v>9</v>
          </cell>
          <cell r="S42">
            <v>30.799999999999997</v>
          </cell>
          <cell r="T42">
            <v>665.82</v>
          </cell>
          <cell r="U42">
            <v>3577.253333333334</v>
          </cell>
          <cell r="X42">
            <v>-777.25333333333401</v>
          </cell>
          <cell r="Y42">
            <v>-23317.60000000002</v>
          </cell>
          <cell r="Z42">
            <v>-59017.475017241595</v>
          </cell>
        </row>
        <row r="43">
          <cell r="B43">
            <v>37530</v>
          </cell>
          <cell r="C43">
            <v>1850</v>
          </cell>
          <cell r="D43">
            <v>150</v>
          </cell>
          <cell r="E43">
            <v>200</v>
          </cell>
          <cell r="F43">
            <v>496</v>
          </cell>
          <cell r="G43">
            <v>104</v>
          </cell>
          <cell r="H43">
            <v>800</v>
          </cell>
          <cell r="I43">
            <v>0</v>
          </cell>
          <cell r="J43">
            <v>1550</v>
          </cell>
          <cell r="K43">
            <v>0</v>
          </cell>
          <cell r="L43">
            <v>2800</v>
          </cell>
          <cell r="O43">
            <v>20.399999999999999</v>
          </cell>
          <cell r="P43">
            <v>2468.2709677419357</v>
          </cell>
          <cell r="Q43">
            <v>300</v>
          </cell>
          <cell r="R43">
            <v>9</v>
          </cell>
          <cell r="S43">
            <v>30.799999999999997</v>
          </cell>
          <cell r="T43">
            <v>665.82</v>
          </cell>
          <cell r="U43">
            <v>3473.890967741936</v>
          </cell>
          <cell r="X43">
            <v>-673.89096774193604</v>
          </cell>
          <cell r="Y43">
            <v>-20890.620000000017</v>
          </cell>
          <cell r="Z43">
            <v>-79908.095017241605</v>
          </cell>
        </row>
        <row r="44">
          <cell r="B44">
            <v>37561</v>
          </cell>
          <cell r="C44">
            <v>1650</v>
          </cell>
          <cell r="D44">
            <v>150</v>
          </cell>
          <cell r="E44">
            <v>250</v>
          </cell>
          <cell r="F44">
            <v>620</v>
          </cell>
          <cell r="G44">
            <v>130</v>
          </cell>
          <cell r="H44">
            <v>1000</v>
          </cell>
          <cell r="I44">
            <v>0</v>
          </cell>
          <cell r="J44">
            <v>1500</v>
          </cell>
          <cell r="K44">
            <v>0</v>
          </cell>
          <cell r="L44">
            <v>2800</v>
          </cell>
          <cell r="O44">
            <v>20.399999999999999</v>
          </cell>
          <cell r="P44">
            <v>3043.7000000000003</v>
          </cell>
          <cell r="Q44">
            <v>150</v>
          </cell>
          <cell r="R44">
            <v>9</v>
          </cell>
          <cell r="S44">
            <v>30.799999999999997</v>
          </cell>
          <cell r="T44">
            <v>443.88</v>
          </cell>
          <cell r="U44">
            <v>3677.3800000000006</v>
          </cell>
          <cell r="X44">
            <v>-877.38000000000056</v>
          </cell>
          <cell r="Y44">
            <v>-26321.400000000016</v>
          </cell>
          <cell r="Z44">
            <v>-106229.49501724163</v>
          </cell>
        </row>
        <row r="45">
          <cell r="B45">
            <v>37591</v>
          </cell>
          <cell r="C45">
            <v>1650</v>
          </cell>
          <cell r="D45">
            <v>150</v>
          </cell>
          <cell r="E45">
            <v>250</v>
          </cell>
          <cell r="F45">
            <v>620</v>
          </cell>
          <cell r="G45">
            <v>130</v>
          </cell>
          <cell r="H45">
            <v>1000</v>
          </cell>
          <cell r="I45">
            <v>0</v>
          </cell>
          <cell r="J45">
            <v>1500</v>
          </cell>
          <cell r="K45">
            <v>0</v>
          </cell>
          <cell r="L45">
            <v>2800</v>
          </cell>
          <cell r="O45">
            <v>20.399999999999999</v>
          </cell>
          <cell r="P45">
            <v>2951.3354838709679</v>
          </cell>
          <cell r="Q45">
            <v>150</v>
          </cell>
          <cell r="R45">
            <v>9</v>
          </cell>
          <cell r="S45">
            <v>30.799999999999997</v>
          </cell>
          <cell r="T45">
            <v>443.88</v>
          </cell>
          <cell r="U45">
            <v>3585.0154838709682</v>
          </cell>
          <cell r="X45">
            <v>-785.01548387096818</v>
          </cell>
          <cell r="Y45">
            <v>-24335.480000000014</v>
          </cell>
          <cell r="Z45">
            <v>-130564.97501724164</v>
          </cell>
        </row>
        <row r="46">
          <cell r="B46">
            <v>37622</v>
          </cell>
        </row>
        <row r="48">
          <cell r="C48" t="str">
            <v>Malin Assumptions</v>
          </cell>
          <cell r="H48" t="str">
            <v>Winter Peak Day</v>
          </cell>
          <cell r="I48" t="str">
            <v>Supply</v>
          </cell>
          <cell r="J48" t="str">
            <v>Demand</v>
          </cell>
        </row>
        <row r="49">
          <cell r="C49" t="str">
            <v>Summer: If Aeco/Malin &gt; variable, 1850, 1700</v>
          </cell>
          <cell r="H49">
            <v>36509</v>
          </cell>
          <cell r="I49">
            <v>3553</v>
          </cell>
          <cell r="J49">
            <v>3492</v>
          </cell>
          <cell r="K49">
            <v>36531</v>
          </cell>
        </row>
        <row r="50">
          <cell r="C50" t="str">
            <v>Winter: If Socal/Malin &gt; variable, 1800, 1650</v>
          </cell>
        </row>
        <row r="51">
          <cell r="H51" t="str">
            <v>SF</v>
          </cell>
          <cell r="I51" t="str">
            <v>55 / 44</v>
          </cell>
          <cell r="J51" t="str">
            <v>56 / 38</v>
          </cell>
        </row>
        <row r="52">
          <cell r="C52" t="str">
            <v>Baja Assumptions</v>
          </cell>
          <cell r="H52" t="str">
            <v>Sacr</v>
          </cell>
          <cell r="I52" t="str">
            <v>57 / 30</v>
          </cell>
          <cell r="J52" t="str">
            <v>52 / 29</v>
          </cell>
        </row>
        <row r="53">
          <cell r="C53" t="str">
            <v>If Socal/SJ &gt;$0.60, 800, 650</v>
          </cell>
          <cell r="H53" t="str">
            <v>Summer Peak Day</v>
          </cell>
        </row>
        <row r="54">
          <cell r="I54" t="str">
            <v>Supply</v>
          </cell>
          <cell r="J54" t="str">
            <v>Demand</v>
          </cell>
        </row>
        <row r="55">
          <cell r="C55" t="str">
            <v>KRS Supply Assumptions</v>
          </cell>
          <cell r="H55">
            <v>36732</v>
          </cell>
          <cell r="I55">
            <v>3169</v>
          </cell>
          <cell r="J55">
            <v>3063</v>
          </cell>
          <cell r="K55">
            <v>36737</v>
          </cell>
        </row>
        <row r="56">
          <cell r="C56" t="str">
            <v>Summer: Supply of 50</v>
          </cell>
          <cell r="H56" t="str">
            <v>SF</v>
          </cell>
          <cell r="I56" t="str">
            <v>69 / 53</v>
          </cell>
          <cell r="J56" t="str">
            <v>71 / 54</v>
          </cell>
        </row>
        <row r="57">
          <cell r="C57" t="str">
            <v>Winter: Supply of 150</v>
          </cell>
          <cell r="H57" t="str">
            <v>Sacr</v>
          </cell>
          <cell r="I57" t="str">
            <v>95 / 60</v>
          </cell>
          <cell r="J57" t="str">
            <v>99 / 64</v>
          </cell>
        </row>
        <row r="59">
          <cell r="C59" t="str">
            <v>KRS Demand Assumptions</v>
          </cell>
        </row>
        <row r="60">
          <cell r="C60" t="str">
            <v>If Socal/Malin &gt; variable, 300,150</v>
          </cell>
        </row>
        <row r="61">
          <cell r="C61" t="str">
            <v>If Malin &gt; Socal, 0</v>
          </cell>
        </row>
      </sheetData>
      <sheetData sheetId="1"/>
      <sheetData sheetId="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pload"/>
      <sheetName val="Ops"/>
      <sheetName val="Data"/>
      <sheetName val="Sheet4"/>
    </sheetNames>
    <sheetDataSet>
      <sheetData sheetId="0"/>
      <sheetData sheetId="1"/>
      <sheetData sheetId="2">
        <row r="7">
          <cell r="T7">
            <v>35247</v>
          </cell>
          <cell r="U7">
            <v>35278</v>
          </cell>
          <cell r="V7">
            <v>35309</v>
          </cell>
          <cell r="W7">
            <v>35339</v>
          </cell>
          <cell r="X7">
            <v>35370</v>
          </cell>
          <cell r="Y7">
            <v>35400</v>
          </cell>
          <cell r="Z7">
            <v>35431</v>
          </cell>
          <cell r="AA7">
            <v>35462</v>
          </cell>
          <cell r="AB7">
            <v>35490</v>
          </cell>
          <cell r="AC7">
            <v>35521</v>
          </cell>
          <cell r="AD7">
            <v>35551</v>
          </cell>
          <cell r="AE7">
            <v>35582</v>
          </cell>
          <cell r="AF7">
            <v>35612</v>
          </cell>
          <cell r="AG7">
            <v>35643</v>
          </cell>
          <cell r="AH7">
            <v>35674</v>
          </cell>
          <cell r="AI7">
            <v>35704</v>
          </cell>
          <cell r="AJ7">
            <v>35735</v>
          </cell>
          <cell r="AK7">
            <v>35765</v>
          </cell>
          <cell r="AL7">
            <v>35796</v>
          </cell>
          <cell r="AM7">
            <v>35827</v>
          </cell>
          <cell r="AN7">
            <v>35855</v>
          </cell>
          <cell r="AO7">
            <v>35886</v>
          </cell>
          <cell r="AP7">
            <v>35916</v>
          </cell>
          <cell r="AQ7">
            <v>35947</v>
          </cell>
          <cell r="AR7">
            <v>35977</v>
          </cell>
          <cell r="AS7">
            <v>36008</v>
          </cell>
          <cell r="AT7">
            <v>36039</v>
          </cell>
          <cell r="AU7">
            <v>36069</v>
          </cell>
          <cell r="AV7">
            <v>36100</v>
          </cell>
          <cell r="AW7">
            <v>36130</v>
          </cell>
          <cell r="AX7">
            <v>36161</v>
          </cell>
          <cell r="AY7">
            <v>36192</v>
          </cell>
          <cell r="AZ7">
            <v>36220</v>
          </cell>
          <cell r="BA7">
            <v>36251</v>
          </cell>
          <cell r="BB7">
            <v>36281</v>
          </cell>
          <cell r="BC7">
            <v>36312</v>
          </cell>
          <cell r="BD7">
            <v>36342</v>
          </cell>
          <cell r="BE7">
            <v>36373</v>
          </cell>
          <cell r="BF7">
            <v>36404</v>
          </cell>
          <cell r="BG7">
            <v>36434</v>
          </cell>
          <cell r="BH7">
            <v>36465</v>
          </cell>
          <cell r="BI7">
            <v>36495</v>
          </cell>
          <cell r="BJ7">
            <v>36526</v>
          </cell>
          <cell r="BK7">
            <v>36557</v>
          </cell>
          <cell r="BL7">
            <v>36586</v>
          </cell>
          <cell r="BM7">
            <v>36617</v>
          </cell>
          <cell r="BN7">
            <v>36647</v>
          </cell>
          <cell r="BO7">
            <v>36678</v>
          </cell>
          <cell r="BP7">
            <v>36708</v>
          </cell>
          <cell r="BQ7">
            <v>36739</v>
          </cell>
          <cell r="BR7">
            <v>36770</v>
          </cell>
          <cell r="BS7">
            <v>36800</v>
          </cell>
          <cell r="BT7">
            <v>36831</v>
          </cell>
          <cell r="BU7">
            <v>36861</v>
          </cell>
        </row>
        <row r="8">
          <cell r="S8" t="str">
            <v>SWG Topock</v>
          </cell>
          <cell r="T8">
            <v>140548.12903225806</v>
          </cell>
          <cell r="U8">
            <v>134642.83870967742</v>
          </cell>
          <cell r="V8">
            <v>114422.6</v>
          </cell>
          <cell r="W8">
            <v>114207.45161290323</v>
          </cell>
          <cell r="X8">
            <v>106764.43333333333</v>
          </cell>
          <cell r="Y8">
            <v>114944.22580645161</v>
          </cell>
          <cell r="Z8">
            <v>115382.03225806452</v>
          </cell>
          <cell r="AA8">
            <v>94673.21428571429</v>
          </cell>
          <cell r="AB8">
            <v>111768.74193548386</v>
          </cell>
          <cell r="AC8">
            <v>109922.2</v>
          </cell>
          <cell r="AD8">
            <v>68035.612903225803</v>
          </cell>
          <cell r="AE8">
            <v>73997.899999999994</v>
          </cell>
          <cell r="AF8">
            <v>63055.677419354841</v>
          </cell>
          <cell r="AG8">
            <v>59046.290322580644</v>
          </cell>
          <cell r="AH8">
            <v>59446.400000000001</v>
          </cell>
          <cell r="AI8">
            <v>67062.967741935485</v>
          </cell>
          <cell r="AJ8">
            <v>96307.433333333334</v>
          </cell>
          <cell r="AK8">
            <v>128239.06451612903</v>
          </cell>
          <cell r="AL8">
            <v>115979.4</v>
          </cell>
          <cell r="AM8">
            <v>113461.92857142857</v>
          </cell>
          <cell r="AN8">
            <v>88548.741935483864</v>
          </cell>
          <cell r="AO8">
            <v>106142.86666666667</v>
          </cell>
          <cell r="AP8">
            <v>79588.06451612903</v>
          </cell>
          <cell r="AQ8">
            <v>78909.724137931029</v>
          </cell>
          <cell r="AR8">
            <v>97948.290322580651</v>
          </cell>
          <cell r="AS8">
            <v>83716.166666666672</v>
          </cell>
          <cell r="AT8">
            <v>91214</v>
          </cell>
          <cell r="AU8">
            <v>70963.096774193546</v>
          </cell>
          <cell r="AV8">
            <v>115816.4</v>
          </cell>
          <cell r="AW8">
            <v>147797.09677419355</v>
          </cell>
          <cell r="AX8">
            <v>141441</v>
          </cell>
          <cell r="AY8">
            <v>125161.95454545454</v>
          </cell>
          <cell r="AZ8">
            <v>99431.227272727279</v>
          </cell>
          <cell r="BA8">
            <v>97820.46666666666</v>
          </cell>
          <cell r="BB8">
            <v>88171.193548387091</v>
          </cell>
          <cell r="BC8">
            <v>76940.733333333337</v>
          </cell>
          <cell r="BD8">
            <v>70164.645161290318</v>
          </cell>
          <cell r="BE8">
            <v>72899.354838709682</v>
          </cell>
          <cell r="BF8">
            <v>67015.899999999994</v>
          </cell>
          <cell r="BG8">
            <v>86721.5</v>
          </cell>
          <cell r="BH8">
            <v>102703.4</v>
          </cell>
          <cell r="BI8">
            <v>142546.48387096773</v>
          </cell>
          <cell r="BJ8">
            <v>112513.77419354839</v>
          </cell>
          <cell r="BK8">
            <v>107366.10344827586</v>
          </cell>
          <cell r="BL8">
            <v>114360.90322580645</v>
          </cell>
          <cell r="BM8">
            <v>104879.86666666667</v>
          </cell>
          <cell r="BN8">
            <v>118927.09677419355</v>
          </cell>
          <cell r="BO8">
            <v>94957.433333333334</v>
          </cell>
          <cell r="BP8">
            <v>107237</v>
          </cell>
          <cell r="BQ8">
            <v>139903.22580645161</v>
          </cell>
          <cell r="BR8">
            <v>134729.70000000001</v>
          </cell>
          <cell r="BS8">
            <v>138559.25806451612</v>
          </cell>
          <cell r="BT8">
            <v>132874.33333333334</v>
          </cell>
          <cell r="BU8">
            <v>133008</v>
          </cell>
        </row>
        <row r="9">
          <cell r="S9" t="str">
            <v>APS Phoenix</v>
          </cell>
          <cell r="T9">
            <v>59584.774193548386</v>
          </cell>
          <cell r="U9">
            <v>71701.483870967742</v>
          </cell>
          <cell r="V9">
            <v>19019.733333333334</v>
          </cell>
          <cell r="W9">
            <v>37807.93548387097</v>
          </cell>
          <cell r="X9">
            <v>10759.466666666667</v>
          </cell>
          <cell r="Y9">
            <v>11764.935483870968</v>
          </cell>
          <cell r="Z9">
            <v>648.45161290322585</v>
          </cell>
          <cell r="AA9">
            <v>2076.9642857142858</v>
          </cell>
          <cell r="AB9">
            <v>7824.322580645161</v>
          </cell>
          <cell r="AC9">
            <v>10502.266666666666</v>
          </cell>
          <cell r="AD9">
            <v>41001.032258064515</v>
          </cell>
          <cell r="AE9">
            <v>42749.5</v>
          </cell>
          <cell r="AF9">
            <v>63314</v>
          </cell>
          <cell r="AG9">
            <v>68865.225806451606</v>
          </cell>
          <cell r="AH9">
            <v>62892.666666666664</v>
          </cell>
          <cell r="AI9">
            <v>27242.870967741936</v>
          </cell>
          <cell r="AJ9">
            <v>6001.7</v>
          </cell>
          <cell r="AK9">
            <v>16975.935483870966</v>
          </cell>
          <cell r="AL9">
            <v>11675.966666666667</v>
          </cell>
          <cell r="AM9">
            <v>14820.892857142857</v>
          </cell>
          <cell r="AN9">
            <v>7848.2258064516127</v>
          </cell>
          <cell r="AO9">
            <v>18607.833333333332</v>
          </cell>
          <cell r="AP9">
            <v>12375.225806451614</v>
          </cell>
          <cell r="AQ9">
            <v>21821.931034482757</v>
          </cell>
          <cell r="AR9">
            <v>92861.548387096773</v>
          </cell>
          <cell r="AS9">
            <v>95576.766666666663</v>
          </cell>
          <cell r="AT9">
            <v>72940.275862068971</v>
          </cell>
          <cell r="AU9">
            <v>60290.225806451614</v>
          </cell>
          <cell r="AV9">
            <v>41973.033333333333</v>
          </cell>
          <cell r="AW9">
            <v>51835.709677419356</v>
          </cell>
          <cell r="AX9">
            <v>31844.193548387098</v>
          </cell>
          <cell r="AY9">
            <v>36915.909090909088</v>
          </cell>
          <cell r="AZ9">
            <v>27685.81818181818</v>
          </cell>
          <cell r="BA9">
            <v>55186.9</v>
          </cell>
          <cell r="BB9">
            <v>60348.516129032258</v>
          </cell>
          <cell r="BC9">
            <v>72042</v>
          </cell>
          <cell r="BD9">
            <v>82951.580645161288</v>
          </cell>
          <cell r="BE9">
            <v>83687.677419354834</v>
          </cell>
          <cell r="BF9">
            <v>55244.966666666667</v>
          </cell>
          <cell r="BG9">
            <v>85835.633333333331</v>
          </cell>
          <cell r="BH9">
            <v>50925.8</v>
          </cell>
          <cell r="BI9">
            <v>51436.419354838712</v>
          </cell>
          <cell r="BJ9">
            <v>44505.677419354841</v>
          </cell>
          <cell r="BK9">
            <v>40277.206896551725</v>
          </cell>
          <cell r="BL9">
            <v>34033.129032258068</v>
          </cell>
          <cell r="BM9">
            <v>38103.699999999997</v>
          </cell>
          <cell r="BN9">
            <v>73874.870967741939</v>
          </cell>
          <cell r="BO9">
            <v>96153</v>
          </cell>
          <cell r="BP9">
            <v>117712.70967741935</v>
          </cell>
          <cell r="BQ9">
            <v>158322.12903225806</v>
          </cell>
          <cell r="BR9">
            <v>127009.66666666667</v>
          </cell>
          <cell r="BS9">
            <v>85267.612903225803</v>
          </cell>
          <cell r="BT9">
            <v>105584.9</v>
          </cell>
          <cell r="BU9">
            <v>99731.642857142855</v>
          </cell>
        </row>
        <row r="10">
          <cell r="S10" t="str">
            <v>APS Yuma</v>
          </cell>
          <cell r="T10">
            <v>0</v>
          </cell>
          <cell r="U10">
            <v>2161.0645161290322</v>
          </cell>
          <cell r="V10">
            <v>3067.5666666666666</v>
          </cell>
          <cell r="W10">
            <v>6132.3548387096771</v>
          </cell>
          <cell r="X10">
            <v>166.3</v>
          </cell>
          <cell r="Y10">
            <v>2252.3225806451615</v>
          </cell>
          <cell r="Z10">
            <v>9670.3870967741932</v>
          </cell>
          <cell r="AA10">
            <v>6173.75</v>
          </cell>
          <cell r="AB10">
            <v>7077.2903225806449</v>
          </cell>
          <cell r="AC10">
            <v>3444.6333333333332</v>
          </cell>
          <cell r="AD10">
            <v>6182.8387096774195</v>
          </cell>
          <cell r="AE10">
            <v>892.73333333333335</v>
          </cell>
          <cell r="AF10">
            <v>7051.1612903225805</v>
          </cell>
          <cell r="AG10">
            <v>4503.6451612903229</v>
          </cell>
          <cell r="AH10">
            <v>5013.1333333333332</v>
          </cell>
          <cell r="AI10">
            <v>4330.5806451612907</v>
          </cell>
          <cell r="AJ10">
            <v>5710.0333333333338</v>
          </cell>
          <cell r="AK10">
            <v>8321.1290322580644</v>
          </cell>
          <cell r="AL10">
            <v>9245.6333333333332</v>
          </cell>
          <cell r="AM10">
            <v>6888.7142857142853</v>
          </cell>
          <cell r="AN10">
            <v>5740.1935483870966</v>
          </cell>
          <cell r="AO10">
            <v>8030.3</v>
          </cell>
          <cell r="AP10">
            <v>8638.9032258064508</v>
          </cell>
          <cell r="AQ10">
            <v>7801.1724137931033</v>
          </cell>
          <cell r="AR10">
            <v>10406.677419354839</v>
          </cell>
          <cell r="AS10">
            <v>12873.233333333334</v>
          </cell>
          <cell r="AT10">
            <v>9663.3793103448279</v>
          </cell>
          <cell r="AU10">
            <v>8753.2258064516136</v>
          </cell>
          <cell r="AV10">
            <v>3909.8</v>
          </cell>
          <cell r="AW10">
            <v>1449.9677419354839</v>
          </cell>
          <cell r="AX10">
            <v>5623.1612903225805</v>
          </cell>
          <cell r="AY10">
            <v>5130.136363636364</v>
          </cell>
          <cell r="AZ10">
            <v>6374.318181818182</v>
          </cell>
          <cell r="BA10">
            <v>7537.5666666666666</v>
          </cell>
          <cell r="BB10">
            <v>11202.258064516129</v>
          </cell>
          <cell r="BC10">
            <v>9634.9333333333325</v>
          </cell>
          <cell r="BD10">
            <v>9386.3870967741932</v>
          </cell>
          <cell r="BE10">
            <v>8817.645161290322</v>
          </cell>
          <cell r="BF10">
            <v>9684.7999999999993</v>
          </cell>
          <cell r="BG10">
            <v>11999.6</v>
          </cell>
          <cell r="BH10">
            <v>8910</v>
          </cell>
          <cell r="BI10">
            <v>11460.870967741936</v>
          </cell>
          <cell r="BJ10">
            <v>7493.8709677419356</v>
          </cell>
          <cell r="BK10">
            <v>9050.5517241379312</v>
          </cell>
          <cell r="BL10">
            <v>6171.677419354839</v>
          </cell>
          <cell r="BM10">
            <v>2001.9333333333334</v>
          </cell>
          <cell r="BN10">
            <v>10457.290322580646</v>
          </cell>
          <cell r="BO10">
            <v>7908.9</v>
          </cell>
          <cell r="BP10">
            <v>10284.451612903225</v>
          </cell>
          <cell r="BQ10">
            <v>12372.451612903225</v>
          </cell>
          <cell r="BR10">
            <v>13212.566666666668</v>
          </cell>
          <cell r="BS10">
            <v>4691.4516129032254</v>
          </cell>
          <cell r="BT10">
            <v>286.93333333333334</v>
          </cell>
          <cell r="BU10">
            <v>12016.48275862069</v>
          </cell>
        </row>
        <row r="11">
          <cell r="S11" t="str">
            <v>El Paso Electric</v>
          </cell>
          <cell r="T11">
            <v>21203.16129032258</v>
          </cell>
          <cell r="U11">
            <v>20606.806451612902</v>
          </cell>
          <cell r="V11">
            <v>14472.933333333332</v>
          </cell>
          <cell r="W11">
            <v>6771.3870967741932</v>
          </cell>
          <cell r="X11">
            <v>14769.566666666668</v>
          </cell>
          <cell r="Y11">
            <v>13759.516129032258</v>
          </cell>
          <cell r="Z11">
            <v>35869</v>
          </cell>
          <cell r="AA11">
            <v>21074.428571428572</v>
          </cell>
          <cell r="AB11">
            <v>12742.870967741936</v>
          </cell>
          <cell r="AC11">
            <v>14379.933333333332</v>
          </cell>
          <cell r="AD11">
            <v>15425.483870967742</v>
          </cell>
          <cell r="AE11">
            <v>40543.76666666667</v>
          </cell>
          <cell r="AF11">
            <v>35416.032258064515</v>
          </cell>
          <cell r="AG11">
            <v>31019.548387096773</v>
          </cell>
          <cell r="AH11">
            <v>35221.166666666664</v>
          </cell>
          <cell r="AI11">
            <v>37382.129032258068</v>
          </cell>
          <cell r="AJ11">
            <v>25368.333333333332</v>
          </cell>
          <cell r="AK11">
            <v>29472.806451612902</v>
          </cell>
          <cell r="AL11">
            <v>20910.233333333334</v>
          </cell>
          <cell r="AM11">
            <v>8957.6071428571431</v>
          </cell>
          <cell r="AN11">
            <v>24698.83870967742</v>
          </cell>
          <cell r="AO11">
            <v>29036.766666666666</v>
          </cell>
          <cell r="AP11">
            <v>35488.451612903227</v>
          </cell>
          <cell r="AQ11">
            <v>48545.448275862072</v>
          </cell>
          <cell r="AR11">
            <v>38560.645161290326</v>
          </cell>
          <cell r="AS11">
            <v>40908.800000000003</v>
          </cell>
          <cell r="AT11">
            <v>50170.551724137928</v>
          </cell>
          <cell r="AU11">
            <v>37368.483870967742</v>
          </cell>
          <cell r="AV11">
            <v>40150.699999999997</v>
          </cell>
          <cell r="AW11">
            <v>34656.838709677417</v>
          </cell>
          <cell r="AX11">
            <v>30966.387096774193</v>
          </cell>
          <cell r="AY11">
            <v>31536.545454545456</v>
          </cell>
          <cell r="AZ11">
            <v>28460.909090909092</v>
          </cell>
          <cell r="BA11">
            <v>28417.7</v>
          </cell>
          <cell r="BB11">
            <v>34830.258064516129</v>
          </cell>
          <cell r="BC11">
            <v>27847.433333333334</v>
          </cell>
          <cell r="BD11">
            <v>34497.322580645159</v>
          </cell>
          <cell r="BE11">
            <v>42263.322580645159</v>
          </cell>
          <cell r="BF11">
            <v>51334.966666666667</v>
          </cell>
          <cell r="BG11">
            <v>33718.066666666666</v>
          </cell>
          <cell r="BH11">
            <v>39153.533333333333</v>
          </cell>
          <cell r="BI11">
            <v>16596.774193548386</v>
          </cell>
          <cell r="BJ11">
            <v>27619.580645161292</v>
          </cell>
          <cell r="BK11">
            <v>14949.275862068966</v>
          </cell>
          <cell r="BL11">
            <v>20454.903225806451</v>
          </cell>
          <cell r="BM11">
            <v>33090.066666666666</v>
          </cell>
          <cell r="BN11">
            <v>29796.129032258064</v>
          </cell>
          <cell r="BO11">
            <v>31362.566666666666</v>
          </cell>
          <cell r="BP11">
            <v>38433.322580645159</v>
          </cell>
          <cell r="BQ11">
            <v>39853.354838709674</v>
          </cell>
          <cell r="BR11">
            <v>43742.466666666667</v>
          </cell>
          <cell r="BS11">
            <v>49326.774193548386</v>
          </cell>
          <cell r="BT11">
            <v>35332.800000000003</v>
          </cell>
          <cell r="BU11">
            <v>47352.34482758621</v>
          </cell>
        </row>
        <row r="12">
          <cell r="S12" t="str">
            <v>Salt River</v>
          </cell>
          <cell r="T12">
            <v>27291.548387096773</v>
          </cell>
          <cell r="U12">
            <v>50183.096774193546</v>
          </cell>
          <cell r="V12">
            <v>25325.066666666666</v>
          </cell>
          <cell r="W12">
            <v>17679.677419354837</v>
          </cell>
          <cell r="X12">
            <v>79.36666666666666</v>
          </cell>
          <cell r="Y12">
            <v>1877.258064516129</v>
          </cell>
          <cell r="Z12">
            <v>1.7419354838709677</v>
          </cell>
          <cell r="AA12">
            <v>30.035714285714285</v>
          </cell>
          <cell r="AB12">
            <v>458.74193548387098</v>
          </cell>
          <cell r="AC12">
            <v>1781.6</v>
          </cell>
          <cell r="AD12">
            <v>35067.483870967742</v>
          </cell>
          <cell r="AE12">
            <v>21955.566666666666</v>
          </cell>
          <cell r="AF12">
            <v>41656.258064516129</v>
          </cell>
          <cell r="AG12">
            <v>50182.677419354841</v>
          </cell>
          <cell r="AH12">
            <v>51005.8</v>
          </cell>
          <cell r="AI12">
            <v>12345.354838709678</v>
          </cell>
          <cell r="AJ12">
            <v>31.6</v>
          </cell>
          <cell r="AK12">
            <v>1883.8709677419354</v>
          </cell>
          <cell r="AL12">
            <v>7000.5333333333338</v>
          </cell>
          <cell r="AM12">
            <v>2228.9285714285716</v>
          </cell>
          <cell r="AN12">
            <v>1114.5483870967741</v>
          </cell>
          <cell r="AO12">
            <v>8571.2000000000007</v>
          </cell>
          <cell r="AP12">
            <v>4902.0322580645161</v>
          </cell>
          <cell r="AQ12">
            <v>22172.103448275862</v>
          </cell>
          <cell r="AR12">
            <v>77524.258064516136</v>
          </cell>
          <cell r="AS12">
            <v>103342.03333333334</v>
          </cell>
          <cell r="AT12">
            <v>86622.827586206899</v>
          </cell>
          <cell r="AU12">
            <v>66872.06451612903</v>
          </cell>
          <cell r="AV12">
            <v>37193.666666666664</v>
          </cell>
          <cell r="AW12">
            <v>61336.838709677417</v>
          </cell>
          <cell r="AX12">
            <v>26676.032258064515</v>
          </cell>
          <cell r="AY12">
            <v>24239.227272727272</v>
          </cell>
          <cell r="AZ12">
            <v>23271.81818181818</v>
          </cell>
          <cell r="BA12">
            <v>51654.5</v>
          </cell>
          <cell r="BB12">
            <v>47485.225806451614</v>
          </cell>
          <cell r="BC12">
            <v>70074.733333333337</v>
          </cell>
          <cell r="BD12">
            <v>67652.806451612909</v>
          </cell>
          <cell r="BE12">
            <v>83097.741935483864</v>
          </cell>
          <cell r="BF12">
            <v>51521.033333333333</v>
          </cell>
          <cell r="BG12">
            <v>73425</v>
          </cell>
          <cell r="BH12">
            <v>36863.633333333331</v>
          </cell>
          <cell r="BI12">
            <v>40225.06451612903</v>
          </cell>
          <cell r="BJ12">
            <v>48257.903225806454</v>
          </cell>
          <cell r="BK12">
            <v>55297.65517241379</v>
          </cell>
          <cell r="BL12">
            <v>31776.387096774193</v>
          </cell>
          <cell r="BM12">
            <v>57480.2</v>
          </cell>
          <cell r="BN12">
            <v>84669.322580645166</v>
          </cell>
          <cell r="BO12">
            <v>109006.03333333334</v>
          </cell>
          <cell r="BP12">
            <v>149322.09677419355</v>
          </cell>
          <cell r="BQ12">
            <v>192595.67741935485</v>
          </cell>
          <cell r="BR12">
            <v>158106.93333333332</v>
          </cell>
          <cell r="BS12">
            <v>124975.16129032258</v>
          </cell>
          <cell r="BT12">
            <v>125201.13333333333</v>
          </cell>
          <cell r="BU12">
            <v>132879.1724137931</v>
          </cell>
        </row>
        <row r="13">
          <cell r="S13" t="str">
            <v>SWG Phoenix</v>
          </cell>
          <cell r="T13">
            <v>48283.161290322583</v>
          </cell>
          <cell r="U13">
            <v>50220.483870967742</v>
          </cell>
          <cell r="V13">
            <v>54294.533333333333</v>
          </cell>
          <cell r="W13">
            <v>79655.967741935485</v>
          </cell>
          <cell r="X13">
            <v>101045.3</v>
          </cell>
          <cell r="Y13">
            <v>138261.74193548388</v>
          </cell>
          <cell r="Z13">
            <v>148937.22580645161</v>
          </cell>
          <cell r="AA13">
            <v>133665.82142857142</v>
          </cell>
          <cell r="AB13">
            <v>95758.096774193546</v>
          </cell>
          <cell r="AC13">
            <v>74998.133333333331</v>
          </cell>
          <cell r="AD13">
            <v>53725.387096774197</v>
          </cell>
          <cell r="AE13">
            <v>58981.333333333336</v>
          </cell>
          <cell r="AF13">
            <v>65482.032258064515</v>
          </cell>
          <cell r="AG13">
            <v>61630.580645161288</v>
          </cell>
          <cell r="AH13">
            <v>59097.566666666666</v>
          </cell>
          <cell r="AI13">
            <v>66069.225806451606</v>
          </cell>
          <cell r="AJ13">
            <v>105170.56666666667</v>
          </cell>
          <cell r="AK13">
            <v>169996.16129032258</v>
          </cell>
          <cell r="AL13">
            <v>170918.33333333334</v>
          </cell>
          <cell r="AM13">
            <v>156084.67857142858</v>
          </cell>
          <cell r="AN13">
            <v>118947.45161290323</v>
          </cell>
          <cell r="AO13">
            <v>94568.233333333337</v>
          </cell>
          <cell r="AP13">
            <v>70277.645161290318</v>
          </cell>
          <cell r="AQ13">
            <v>72897.68965517242</v>
          </cell>
          <cell r="AR13">
            <v>57064.354838709674</v>
          </cell>
          <cell r="AS13">
            <v>57670.6</v>
          </cell>
          <cell r="AT13">
            <v>57248.586206896551</v>
          </cell>
          <cell r="AU13">
            <v>67430</v>
          </cell>
          <cell r="AV13">
            <v>103847.83333333333</v>
          </cell>
          <cell r="AW13">
            <v>165862.70967741936</v>
          </cell>
          <cell r="AX13">
            <v>155186.29032258064</v>
          </cell>
          <cell r="AY13">
            <v>144911.54545454544</v>
          </cell>
          <cell r="AZ13">
            <v>106890.68181818182</v>
          </cell>
          <cell r="BA13">
            <v>97188.666666666672</v>
          </cell>
          <cell r="BB13">
            <v>78171.225806451606</v>
          </cell>
          <cell r="BC13">
            <v>67633.2</v>
          </cell>
          <cell r="BD13">
            <v>65054.290322580644</v>
          </cell>
          <cell r="BE13">
            <v>59249.354838709674</v>
          </cell>
          <cell r="BF13">
            <v>67213.166666666672</v>
          </cell>
          <cell r="BG13">
            <v>79670.733333333337</v>
          </cell>
          <cell r="BH13">
            <v>93871.866666666669</v>
          </cell>
          <cell r="BI13">
            <v>163982.38709677418</v>
          </cell>
          <cell r="BJ13">
            <v>142104.93548387097</v>
          </cell>
          <cell r="BK13">
            <v>129160.5172413793</v>
          </cell>
          <cell r="BL13">
            <v>125316.41935483871</v>
          </cell>
          <cell r="BM13">
            <v>89072.1</v>
          </cell>
          <cell r="BN13">
            <v>74159.903225806454</v>
          </cell>
          <cell r="BO13">
            <v>72309.433333333334</v>
          </cell>
          <cell r="BP13">
            <v>58886.225806451614</v>
          </cell>
          <cell r="BQ13">
            <v>59686</v>
          </cell>
          <cell r="BR13">
            <v>59678.066666666666</v>
          </cell>
          <cell r="BS13">
            <v>70446.580645161288</v>
          </cell>
          <cell r="BT13">
            <v>143242.26666666666</v>
          </cell>
          <cell r="BU13">
            <v>153420</v>
          </cell>
        </row>
        <row r="14">
          <cell r="S14" t="str">
            <v>SWG Tuscon</v>
          </cell>
          <cell r="T14">
            <v>39491.612903225803</v>
          </cell>
          <cell r="U14">
            <v>45905.548387096773</v>
          </cell>
          <cell r="V14">
            <v>43000.800000000003</v>
          </cell>
          <cell r="W14">
            <v>46185.322580645159</v>
          </cell>
          <cell r="X14">
            <v>63138.9</v>
          </cell>
          <cell r="Y14">
            <v>90732.709677419349</v>
          </cell>
          <cell r="Z14">
            <v>101470.3870967742</v>
          </cell>
          <cell r="AA14">
            <v>86610.428571428565</v>
          </cell>
          <cell r="AB14">
            <v>55665.870967741932</v>
          </cell>
          <cell r="AC14">
            <v>43428.1</v>
          </cell>
          <cell r="AD14">
            <v>28021.451612903227</v>
          </cell>
          <cell r="AE14">
            <v>32476.733333333334</v>
          </cell>
          <cell r="AF14">
            <v>50840.903225806454</v>
          </cell>
          <cell r="AG14">
            <v>58566.967741935485</v>
          </cell>
          <cell r="AH14">
            <v>50430.3</v>
          </cell>
          <cell r="AI14">
            <v>37853.096774193546</v>
          </cell>
          <cell r="AJ14">
            <v>60860.76666666667</v>
          </cell>
          <cell r="AK14">
            <v>106195.03225806452</v>
          </cell>
          <cell r="AL14">
            <v>92308.166666666672</v>
          </cell>
          <cell r="AM14">
            <v>102142.64285714286</v>
          </cell>
          <cell r="AN14">
            <v>76114.677419354834</v>
          </cell>
          <cell r="AO14">
            <v>59784.966666666667</v>
          </cell>
          <cell r="AP14">
            <v>40172.387096774197</v>
          </cell>
          <cell r="AQ14">
            <v>47131.689655172413</v>
          </cell>
          <cell r="AR14">
            <v>71122.548387096773</v>
          </cell>
          <cell r="AS14">
            <v>72057.3</v>
          </cell>
          <cell r="AT14">
            <v>63200.34482758621</v>
          </cell>
          <cell r="AU14">
            <v>47615.225806451614</v>
          </cell>
          <cell r="AV14">
            <v>67444.266666666663</v>
          </cell>
          <cell r="AW14">
            <v>104118.67741935483</v>
          </cell>
          <cell r="AX14">
            <v>91620.290322580651</v>
          </cell>
          <cell r="AY14">
            <v>79086.772727272721</v>
          </cell>
          <cell r="AZ14">
            <v>56674.5</v>
          </cell>
          <cell r="BA14">
            <v>88414.8</v>
          </cell>
          <cell r="BB14">
            <v>54822.903225806454</v>
          </cell>
          <cell r="BC14">
            <v>53670.23333333333</v>
          </cell>
          <cell r="BD14">
            <v>57664</v>
          </cell>
          <cell r="BE14">
            <v>59045.677419354841</v>
          </cell>
          <cell r="BF14">
            <v>57995.033333333333</v>
          </cell>
          <cell r="BG14">
            <v>71984.7</v>
          </cell>
          <cell r="BH14">
            <v>56597.666666666664</v>
          </cell>
          <cell r="BI14">
            <v>87087.096774193546</v>
          </cell>
          <cell r="BJ14">
            <v>78911.838709677424</v>
          </cell>
          <cell r="BK14">
            <v>57256.793103448275</v>
          </cell>
          <cell r="BL14">
            <v>43655.06451612903</v>
          </cell>
          <cell r="BM14">
            <v>62573.73333333333</v>
          </cell>
          <cell r="BN14">
            <v>65981.838709677424</v>
          </cell>
          <cell r="BO14">
            <v>61777.866666666669</v>
          </cell>
          <cell r="BP14">
            <v>68249.774193548394</v>
          </cell>
          <cell r="BQ14">
            <v>72207.870967741939</v>
          </cell>
          <cell r="BR14">
            <v>59301.3</v>
          </cell>
          <cell r="BS14">
            <v>66435.483870967742</v>
          </cell>
          <cell r="BT14">
            <v>127032.7</v>
          </cell>
          <cell r="BU14">
            <v>145573.1724137931</v>
          </cell>
        </row>
        <row r="15">
          <cell r="S15" t="str">
            <v>SWG Wilcox</v>
          </cell>
          <cell r="T15">
            <v>8680.8387096774186</v>
          </cell>
          <cell r="U15">
            <v>6651.0322580645161</v>
          </cell>
          <cell r="V15">
            <v>5784.5333333333338</v>
          </cell>
          <cell r="W15">
            <v>8476</v>
          </cell>
          <cell r="X15">
            <v>11050.166666666666</v>
          </cell>
          <cell r="Y15">
            <v>14087.225806451614</v>
          </cell>
          <cell r="Z15">
            <v>13976.354838709678</v>
          </cell>
          <cell r="AA15">
            <v>13951.678571428571</v>
          </cell>
          <cell r="AB15">
            <v>13415.709677419354</v>
          </cell>
          <cell r="AC15">
            <v>11804.5</v>
          </cell>
          <cell r="AD15">
            <v>7436.4193548387093</v>
          </cell>
          <cell r="AE15">
            <v>9337.4</v>
          </cell>
          <cell r="AF15">
            <v>8017.8709677419356</v>
          </cell>
          <cell r="AG15">
            <v>8358.354838709678</v>
          </cell>
          <cell r="AH15">
            <v>7515.8</v>
          </cell>
          <cell r="AI15">
            <v>8984.2580645161288</v>
          </cell>
          <cell r="AJ15">
            <v>10386.233333333334</v>
          </cell>
          <cell r="AK15">
            <v>12863.483870967742</v>
          </cell>
          <cell r="AL15">
            <v>12099.633333333333</v>
          </cell>
          <cell r="AM15">
            <v>11563.071428571429</v>
          </cell>
          <cell r="AN15">
            <v>3272.6774193548385</v>
          </cell>
          <cell r="AO15">
            <v>7818.333333333333</v>
          </cell>
          <cell r="AP15">
            <v>7150.3870967741932</v>
          </cell>
          <cell r="AQ15">
            <v>4938.6551724137935</v>
          </cell>
          <cell r="AR15">
            <v>4749.3548387096771</v>
          </cell>
          <cell r="AS15">
            <v>4159.1333333333332</v>
          </cell>
          <cell r="AT15">
            <v>4332.1379310344828</v>
          </cell>
          <cell r="AU15">
            <v>9669.645161290322</v>
          </cell>
          <cell r="AV15">
            <v>11229.133333333333</v>
          </cell>
          <cell r="AW15">
            <v>16575.612903225807</v>
          </cell>
          <cell r="AX15">
            <v>14802.612903225807</v>
          </cell>
          <cell r="AY15">
            <v>12644.272727272728</v>
          </cell>
          <cell r="AZ15">
            <v>8438.681818181818</v>
          </cell>
          <cell r="BA15">
            <v>9896.2333333333336</v>
          </cell>
          <cell r="BB15">
            <v>6900.1612903225805</v>
          </cell>
          <cell r="BC15">
            <v>4082.0666666666666</v>
          </cell>
          <cell r="BD15">
            <v>5244.3870967741932</v>
          </cell>
          <cell r="BE15">
            <v>5064.4193548387093</v>
          </cell>
          <cell r="BF15">
            <v>8147.8666666666668</v>
          </cell>
          <cell r="BG15">
            <v>6276.9666666666662</v>
          </cell>
          <cell r="BH15">
            <v>10332.6</v>
          </cell>
          <cell r="BI15">
            <v>22436.064516129034</v>
          </cell>
          <cell r="BJ15">
            <v>14451.354838709678</v>
          </cell>
          <cell r="BK15">
            <v>5045.7586206896549</v>
          </cell>
          <cell r="BL15">
            <v>4462.8709677419356</v>
          </cell>
          <cell r="BM15">
            <v>306.13333333333333</v>
          </cell>
          <cell r="BN15">
            <v>1233.3870967741937</v>
          </cell>
          <cell r="BO15">
            <v>1339.5333333333333</v>
          </cell>
          <cell r="BP15">
            <v>1180</v>
          </cell>
          <cell r="BQ15">
            <v>937.41935483870964</v>
          </cell>
          <cell r="BR15">
            <v>2229.5666666666666</v>
          </cell>
          <cell r="BS15">
            <v>1743.2903225806451</v>
          </cell>
          <cell r="BT15">
            <v>8127.333333333333</v>
          </cell>
          <cell r="BU15">
            <v>6033.9655172413795</v>
          </cell>
        </row>
        <row r="16">
          <cell r="S16" t="str">
            <v>SWG Yuma</v>
          </cell>
          <cell r="T16">
            <v>12890.41935483871</v>
          </cell>
          <cell r="U16">
            <v>12365.58064516129</v>
          </cell>
          <cell r="V16">
            <v>13095.433333333332</v>
          </cell>
          <cell r="W16">
            <v>14579.935483870968</v>
          </cell>
          <cell r="X16">
            <v>10803.633333333333</v>
          </cell>
          <cell r="Y16">
            <v>15704.064516129032</v>
          </cell>
          <cell r="Z16">
            <v>12394.645161290322</v>
          </cell>
          <cell r="AA16">
            <v>14420.071428571429</v>
          </cell>
          <cell r="AB16">
            <v>14847.806451612903</v>
          </cell>
          <cell r="AC16">
            <v>6878.8666666666668</v>
          </cell>
          <cell r="AD16">
            <v>13614</v>
          </cell>
          <cell r="AE16">
            <v>12600.566666666668</v>
          </cell>
          <cell r="AF16">
            <v>15840.290322580646</v>
          </cell>
          <cell r="AG16">
            <v>15373.903225806451</v>
          </cell>
          <cell r="AH16">
            <v>16793.099999999999</v>
          </cell>
          <cell r="AI16">
            <v>16682.129032258064</v>
          </cell>
          <cell r="AJ16">
            <v>16487.3</v>
          </cell>
          <cell r="AK16">
            <v>16919.741935483871</v>
          </cell>
          <cell r="AL16">
            <v>11895.666666666666</v>
          </cell>
          <cell r="AM16">
            <v>12804.857142857143</v>
          </cell>
          <cell r="AN16">
            <v>13365.741935483871</v>
          </cell>
          <cell r="AO16">
            <v>12500.466666666667</v>
          </cell>
          <cell r="AP16">
            <v>13412.096774193549</v>
          </cell>
          <cell r="AQ16">
            <v>12494.275862068966</v>
          </cell>
          <cell r="AR16">
            <v>13483.258064516129</v>
          </cell>
          <cell r="AS16">
            <v>14167.7</v>
          </cell>
          <cell r="AT16">
            <v>11401.793103448275</v>
          </cell>
          <cell r="AU16">
            <v>15272.387096774193</v>
          </cell>
          <cell r="AV16">
            <v>15422.066666666668</v>
          </cell>
          <cell r="AW16">
            <v>16437.806451612902</v>
          </cell>
          <cell r="AX16">
            <v>14346.129032258064</v>
          </cell>
          <cell r="AY16">
            <v>14479.272727272728</v>
          </cell>
          <cell r="AZ16">
            <v>6323</v>
          </cell>
          <cell r="BA16">
            <v>14020.533333333333</v>
          </cell>
          <cell r="BB16">
            <v>17429</v>
          </cell>
          <cell r="BC16">
            <v>9199.0666666666675</v>
          </cell>
          <cell r="BD16">
            <v>12760.096774193549</v>
          </cell>
          <cell r="BE16">
            <v>11221.612903225807</v>
          </cell>
          <cell r="BF16">
            <v>12033</v>
          </cell>
          <cell r="BG16">
            <v>13393.366666666667</v>
          </cell>
          <cell r="BH16">
            <v>16279.166666666666</v>
          </cell>
          <cell r="BI16">
            <v>17618.064516129034</v>
          </cell>
          <cell r="BJ16">
            <v>16886.677419354837</v>
          </cell>
          <cell r="BK16">
            <v>16800</v>
          </cell>
          <cell r="BL16">
            <v>14229.516129032258</v>
          </cell>
          <cell r="BM16">
            <v>6747.7</v>
          </cell>
          <cell r="BN16">
            <v>15489.258064516129</v>
          </cell>
          <cell r="BO16">
            <v>15752.533333333333</v>
          </cell>
          <cell r="BP16">
            <v>15575.064516129032</v>
          </cell>
          <cell r="BQ16">
            <v>12168.741935483871</v>
          </cell>
          <cell r="BR16">
            <v>16886.633333333335</v>
          </cell>
          <cell r="BS16">
            <v>16942.258064516129</v>
          </cell>
          <cell r="BT16">
            <v>14935.866666666667</v>
          </cell>
          <cell r="BU16">
            <v>15983.862068965518</v>
          </cell>
        </row>
        <row r="17">
          <cell r="S17" t="str">
            <v>EOC N ML Total</v>
          </cell>
          <cell r="T17">
            <v>491310.58064516127</v>
          </cell>
          <cell r="U17">
            <v>406103.12903225806</v>
          </cell>
          <cell r="V17">
            <v>439362.5</v>
          </cell>
          <cell r="W17">
            <v>385579.19354838709</v>
          </cell>
          <cell r="X17">
            <v>243819.96666666667</v>
          </cell>
          <cell r="Y17">
            <v>200004.32258064515</v>
          </cell>
          <cell r="Z17">
            <v>230298.16129032258</v>
          </cell>
          <cell r="AA17">
            <v>208341.14285714287</v>
          </cell>
          <cell r="AB17">
            <v>300488.32258064515</v>
          </cell>
          <cell r="AC17">
            <v>249381.6</v>
          </cell>
          <cell r="AD17">
            <v>163728.35483870967</v>
          </cell>
          <cell r="AE17">
            <v>150710.79999999999</v>
          </cell>
          <cell r="AF17">
            <v>138238.06451612903</v>
          </cell>
          <cell r="AG17">
            <v>104925.3870967742</v>
          </cell>
          <cell r="AH17">
            <v>102809.46666666666</v>
          </cell>
          <cell r="AI17">
            <v>193591.45161290321</v>
          </cell>
          <cell r="AJ17">
            <v>210210.23333333334</v>
          </cell>
          <cell r="AK17">
            <v>243796.48387096773</v>
          </cell>
          <cell r="AL17">
            <v>189613.7</v>
          </cell>
          <cell r="AM17">
            <v>259882.60714285713</v>
          </cell>
          <cell r="AN17">
            <v>237676.64516129033</v>
          </cell>
          <cell r="AO17">
            <v>215685.56666666668</v>
          </cell>
          <cell r="AP17">
            <v>192760.87096774194</v>
          </cell>
          <cell r="AQ17">
            <v>352904.13793103449</v>
          </cell>
          <cell r="AR17">
            <v>250277.61290322582</v>
          </cell>
          <cell r="AS17">
            <v>105378.27586206897</v>
          </cell>
          <cell r="AT17">
            <v>181373.06896551725</v>
          </cell>
          <cell r="AU17">
            <v>148478.80645161291</v>
          </cell>
          <cell r="AV17">
            <v>162165.83333333334</v>
          </cell>
          <cell r="AW17">
            <v>221006.90322580645</v>
          </cell>
          <cell r="AX17">
            <v>210295.19354838709</v>
          </cell>
          <cell r="AY17">
            <v>196522.45454545456</v>
          </cell>
          <cell r="AZ17">
            <v>184720.95454545456</v>
          </cell>
          <cell r="BA17">
            <v>190770.26666666666</v>
          </cell>
          <cell r="BB17">
            <v>147534.12903225806</v>
          </cell>
          <cell r="BC17">
            <v>161973.96666666667</v>
          </cell>
          <cell r="BD17">
            <v>186245.22580645161</v>
          </cell>
          <cell r="BE17">
            <v>251621.45161290321</v>
          </cell>
          <cell r="BF17" t="e">
            <v>#DIV/0!</v>
          </cell>
          <cell r="BG17" t="e">
            <v>#DIV/0!</v>
          </cell>
          <cell r="BH17" t="e">
            <v>#DIV/0!</v>
          </cell>
          <cell r="BI17">
            <v>212019.08695652173</v>
          </cell>
          <cell r="BJ17">
            <v>180471.70967741936</v>
          </cell>
          <cell r="BK17">
            <v>166623.55172413794</v>
          </cell>
          <cell r="BL17">
            <v>175409.93548387097</v>
          </cell>
          <cell r="BM17">
            <v>154272.29999999999</v>
          </cell>
          <cell r="BN17">
            <v>165720</v>
          </cell>
          <cell r="BO17">
            <v>129285.7</v>
          </cell>
          <cell r="BP17">
            <v>141715.77419354839</v>
          </cell>
          <cell r="BQ17">
            <v>190976.48387096773</v>
          </cell>
          <cell r="BR17">
            <v>156396.06666666668</v>
          </cell>
          <cell r="BS17">
            <v>176213.12903225806</v>
          </cell>
          <cell r="BT17">
            <v>202837.83333333334</v>
          </cell>
          <cell r="BU17">
            <v>203220.24137931035</v>
          </cell>
        </row>
        <row r="18">
          <cell r="S18" t="str">
            <v>EOC S ML Total</v>
          </cell>
          <cell r="T18">
            <v>400949.32258064515</v>
          </cell>
          <cell r="U18">
            <v>466154.25806451612</v>
          </cell>
          <cell r="V18">
            <v>379206.76666666666</v>
          </cell>
          <cell r="W18">
            <v>426729.06451612903</v>
          </cell>
          <cell r="X18">
            <v>435661.36666666664</v>
          </cell>
          <cell r="Y18">
            <v>586726.25806451612</v>
          </cell>
          <cell r="Z18">
            <v>624047.25806451612</v>
          </cell>
          <cell r="AA18">
            <v>528691.89285714284</v>
          </cell>
          <cell r="AB18">
            <v>420054.54838709679</v>
          </cell>
          <cell r="AC18">
            <v>428291.9</v>
          </cell>
          <cell r="AD18">
            <v>449522.32258064515</v>
          </cell>
          <cell r="AE18">
            <v>423567.23333333334</v>
          </cell>
          <cell r="AF18">
            <v>469735.06451612903</v>
          </cell>
          <cell r="AG18">
            <v>487783.90322580643</v>
          </cell>
          <cell r="AH18">
            <v>472487.66666666669</v>
          </cell>
          <cell r="AI18">
            <v>389229.09677419357</v>
          </cell>
          <cell r="AJ18">
            <v>476814.7</v>
          </cell>
          <cell r="AK18">
            <v>662706.61290322582</v>
          </cell>
          <cell r="AL18">
            <v>588848.19999999995</v>
          </cell>
          <cell r="AM18">
            <v>565991.14285714284</v>
          </cell>
          <cell r="AN18">
            <v>421142.22580645164</v>
          </cell>
          <cell r="AO18">
            <v>408465.3</v>
          </cell>
          <cell r="AP18">
            <v>333163.74193548388</v>
          </cell>
          <cell r="AQ18">
            <v>378404.10344827588</v>
          </cell>
          <cell r="AR18">
            <v>524400.19354838715</v>
          </cell>
          <cell r="AS18">
            <v>558435.9</v>
          </cell>
          <cell r="AT18">
            <v>507312.37931034481</v>
          </cell>
          <cell r="AU18">
            <v>481200.90322580643</v>
          </cell>
          <cell r="AV18">
            <v>477014.53333333333</v>
          </cell>
          <cell r="AW18">
            <v>675744.29032258061</v>
          </cell>
          <cell r="AX18">
            <v>566128.41935483867</v>
          </cell>
          <cell r="AY18">
            <v>517449.5</v>
          </cell>
          <cell r="AZ18">
            <v>413804.18181818182</v>
          </cell>
          <cell r="BA18">
            <v>499451.6</v>
          </cell>
          <cell r="BB18">
            <v>426160.51612903224</v>
          </cell>
          <cell r="BC18">
            <v>431311.33333333331</v>
          </cell>
          <cell r="BD18">
            <v>483581.96774193546</v>
          </cell>
          <cell r="BE18">
            <v>520343.51612903224</v>
          </cell>
          <cell r="BF18" t="e">
            <v>#DIV/0!</v>
          </cell>
          <cell r="BG18" t="e">
            <v>#DIV/0!</v>
          </cell>
          <cell r="BH18" t="e">
            <v>#DIV/0!</v>
          </cell>
          <cell r="BI18">
            <v>663967.78260869568</v>
          </cell>
          <cell r="BJ18">
            <v>616234.16129032255</v>
          </cell>
          <cell r="BK18">
            <v>526467.6551724138</v>
          </cell>
          <cell r="BL18">
            <v>458163.83870967739</v>
          </cell>
          <cell r="BM18">
            <v>458581.23333333334</v>
          </cell>
          <cell r="BN18">
            <v>547810.19354838715</v>
          </cell>
          <cell r="BO18">
            <v>585106.43333333335</v>
          </cell>
          <cell r="BP18">
            <v>677565.58064516133</v>
          </cell>
          <cell r="BQ18">
            <v>753443.87096774194</v>
          </cell>
          <cell r="BR18">
            <v>707105.1</v>
          </cell>
          <cell r="BS18">
            <v>646788.51612903224</v>
          </cell>
          <cell r="BT18">
            <v>823710</v>
          </cell>
          <cell r="BU18">
            <v>888616.48275862064</v>
          </cell>
        </row>
        <row r="19">
          <cell r="T19" t="str">
            <v>Month</v>
          </cell>
          <cell r="U19" t="str">
            <v>Month</v>
          </cell>
          <cell r="V19" t="str">
            <v>Month</v>
          </cell>
          <cell r="W19" t="str">
            <v>Month</v>
          </cell>
          <cell r="X19" t="str">
            <v>Month</v>
          </cell>
          <cell r="Y19" t="str">
            <v>Month</v>
          </cell>
          <cell r="Z19" t="str">
            <v>Month</v>
          </cell>
          <cell r="AA19" t="str">
            <v>Month</v>
          </cell>
          <cell r="AB19" t="str">
            <v>Month</v>
          </cell>
          <cell r="AC19" t="str">
            <v>Month</v>
          </cell>
          <cell r="AD19" t="str">
            <v>Month</v>
          </cell>
          <cell r="AE19" t="str">
            <v>Month</v>
          </cell>
          <cell r="AF19" t="str">
            <v>Month</v>
          </cell>
          <cell r="AG19" t="str">
            <v>Month</v>
          </cell>
          <cell r="AH19" t="str">
            <v>Month</v>
          </cell>
          <cell r="AI19" t="str">
            <v>Month</v>
          </cell>
          <cell r="AJ19" t="str">
            <v>Month</v>
          </cell>
          <cell r="AK19" t="str">
            <v>Month</v>
          </cell>
          <cell r="AL19" t="str">
            <v>Month</v>
          </cell>
          <cell r="AM19" t="str">
            <v>Month</v>
          </cell>
          <cell r="AN19" t="str">
            <v>Month</v>
          </cell>
          <cell r="AO19" t="str">
            <v>Month</v>
          </cell>
          <cell r="AP19" t="str">
            <v>Month</v>
          </cell>
          <cell r="AQ19" t="str">
            <v>Month</v>
          </cell>
          <cell r="AR19" t="str">
            <v>Month</v>
          </cell>
          <cell r="AS19" t="str">
            <v>Month</v>
          </cell>
          <cell r="AT19" t="str">
            <v>Month</v>
          </cell>
          <cell r="AU19" t="str">
            <v>Month</v>
          </cell>
          <cell r="AV19" t="str">
            <v>Month</v>
          </cell>
          <cell r="AW19" t="str">
            <v>Month</v>
          </cell>
          <cell r="AX19" t="str">
            <v>Month</v>
          </cell>
          <cell r="AY19" t="str">
            <v>Month</v>
          </cell>
          <cell r="AZ19" t="str">
            <v>Month</v>
          </cell>
          <cell r="BA19" t="str">
            <v>Month</v>
          </cell>
          <cell r="BB19" t="str">
            <v>Month</v>
          </cell>
          <cell r="BC19" t="str">
            <v>Month</v>
          </cell>
          <cell r="BD19" t="str">
            <v>Month</v>
          </cell>
          <cell r="BE19" t="str">
            <v>Month</v>
          </cell>
          <cell r="BF19" t="str">
            <v>Month</v>
          </cell>
          <cell r="BG19" t="str">
            <v>Month</v>
          </cell>
          <cell r="BH19" t="str">
            <v>Month</v>
          </cell>
          <cell r="BI19" t="str">
            <v>Month</v>
          </cell>
          <cell r="BJ19" t="str">
            <v>Month</v>
          </cell>
          <cell r="BK19" t="str">
            <v>Month</v>
          </cell>
          <cell r="BL19" t="str">
            <v>Month</v>
          </cell>
          <cell r="BM19" t="str">
            <v>Month</v>
          </cell>
          <cell r="BN19" t="str">
            <v>Month</v>
          </cell>
          <cell r="BO19" t="str">
            <v>Month</v>
          </cell>
          <cell r="BP19" t="str">
            <v>Month</v>
          </cell>
          <cell r="BQ19" t="str">
            <v>Month</v>
          </cell>
          <cell r="BR19" t="str">
            <v>Month</v>
          </cell>
          <cell r="BS19" t="str">
            <v>Month</v>
          </cell>
          <cell r="BT19" t="str">
            <v>Month</v>
          </cell>
          <cell r="BU19" t="str">
            <v>Month</v>
          </cell>
        </row>
        <row r="20">
          <cell r="T20">
            <v>7</v>
          </cell>
          <cell r="U20">
            <v>8</v>
          </cell>
          <cell r="V20">
            <v>9</v>
          </cell>
          <cell r="W20">
            <v>10</v>
          </cell>
          <cell r="X20">
            <v>11</v>
          </cell>
          <cell r="Y20">
            <v>12</v>
          </cell>
          <cell r="Z20">
            <v>1</v>
          </cell>
          <cell r="AA20">
            <v>2</v>
          </cell>
          <cell r="AB20">
            <v>3</v>
          </cell>
          <cell r="AC20">
            <v>4</v>
          </cell>
          <cell r="AD20">
            <v>5</v>
          </cell>
          <cell r="AE20">
            <v>6</v>
          </cell>
          <cell r="AF20">
            <v>7</v>
          </cell>
          <cell r="AG20">
            <v>8</v>
          </cell>
          <cell r="AH20">
            <v>9</v>
          </cell>
          <cell r="AI20">
            <v>10</v>
          </cell>
          <cell r="AJ20">
            <v>11</v>
          </cell>
          <cell r="AK20">
            <v>12</v>
          </cell>
          <cell r="AL20">
            <v>1</v>
          </cell>
          <cell r="AM20">
            <v>2</v>
          </cell>
          <cell r="AN20">
            <v>3</v>
          </cell>
          <cell r="AO20">
            <v>4</v>
          </cell>
          <cell r="AP20">
            <v>5</v>
          </cell>
          <cell r="AQ20">
            <v>6</v>
          </cell>
          <cell r="AR20">
            <v>7</v>
          </cell>
          <cell r="AS20">
            <v>8</v>
          </cell>
          <cell r="AT20">
            <v>9</v>
          </cell>
          <cell r="AU20">
            <v>10</v>
          </cell>
          <cell r="AV20">
            <v>11</v>
          </cell>
          <cell r="AW20">
            <v>12</v>
          </cell>
          <cell r="AX20">
            <v>1</v>
          </cell>
          <cell r="AY20">
            <v>2</v>
          </cell>
          <cell r="AZ20">
            <v>3</v>
          </cell>
          <cell r="BA20">
            <v>4</v>
          </cell>
          <cell r="BB20">
            <v>5</v>
          </cell>
          <cell r="BC20">
            <v>6</v>
          </cell>
          <cell r="BD20">
            <v>7</v>
          </cell>
          <cell r="BE20">
            <v>8</v>
          </cell>
          <cell r="BF20">
            <v>9</v>
          </cell>
          <cell r="BG20">
            <v>10</v>
          </cell>
          <cell r="BH20">
            <v>11</v>
          </cell>
          <cell r="BI20">
            <v>12</v>
          </cell>
          <cell r="BJ20">
            <v>1</v>
          </cell>
          <cell r="BK20">
            <v>2</v>
          </cell>
          <cell r="BL20">
            <v>3</v>
          </cell>
          <cell r="BM20">
            <v>4</v>
          </cell>
          <cell r="BN20">
            <v>5</v>
          </cell>
          <cell r="BO20">
            <v>6</v>
          </cell>
          <cell r="BP20">
            <v>7</v>
          </cell>
          <cell r="BQ20">
            <v>8</v>
          </cell>
          <cell r="BR20">
            <v>9</v>
          </cell>
          <cell r="BS20">
            <v>10</v>
          </cell>
          <cell r="BT20">
            <v>11</v>
          </cell>
          <cell r="BU20">
            <v>12</v>
          </cell>
        </row>
      </sheetData>
      <sheetData sheetId="3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pload"/>
      <sheetName val="Ops"/>
      <sheetName val="Data"/>
      <sheetName val="Rolling Avg."/>
      <sheetName val="Sheet1"/>
    </sheetNames>
    <sheetDataSet>
      <sheetData sheetId="0"/>
      <sheetData sheetId="1"/>
      <sheetData sheetId="2">
        <row r="7">
          <cell r="AD7">
            <v>35247</v>
          </cell>
          <cell r="AE7">
            <v>35278</v>
          </cell>
          <cell r="AF7">
            <v>35309</v>
          </cell>
          <cell r="AG7">
            <v>35339</v>
          </cell>
          <cell r="AH7">
            <v>35370</v>
          </cell>
          <cell r="AI7">
            <v>35400</v>
          </cell>
          <cell r="AJ7">
            <v>35431</v>
          </cell>
          <cell r="AK7">
            <v>35462</v>
          </cell>
          <cell r="AL7">
            <v>35490</v>
          </cell>
          <cell r="AM7">
            <v>35521</v>
          </cell>
          <cell r="AN7">
            <v>35551</v>
          </cell>
          <cell r="AO7">
            <v>35582</v>
          </cell>
          <cell r="AP7">
            <v>35612</v>
          </cell>
          <cell r="AQ7">
            <v>35643</v>
          </cell>
          <cell r="AR7">
            <v>35674</v>
          </cell>
          <cell r="AS7">
            <v>35704</v>
          </cell>
          <cell r="AT7">
            <v>35735</v>
          </cell>
          <cell r="AU7">
            <v>35765</v>
          </cell>
          <cell r="AV7">
            <v>35796</v>
          </cell>
          <cell r="AW7">
            <v>35827</v>
          </cell>
          <cell r="AX7">
            <v>35855</v>
          </cell>
          <cell r="AY7">
            <v>35886</v>
          </cell>
          <cell r="AZ7">
            <v>35916</v>
          </cell>
          <cell r="BA7">
            <v>35947</v>
          </cell>
          <cell r="BB7">
            <v>35977</v>
          </cell>
          <cell r="BC7">
            <v>36008</v>
          </cell>
          <cell r="BD7">
            <v>36039</v>
          </cell>
          <cell r="BE7">
            <v>36069</v>
          </cell>
          <cell r="BF7">
            <v>36100</v>
          </cell>
          <cell r="BG7">
            <v>36130</v>
          </cell>
          <cell r="BH7">
            <v>36161</v>
          </cell>
          <cell r="BI7">
            <v>36192</v>
          </cell>
          <cell r="BJ7">
            <v>36220</v>
          </cell>
          <cell r="BK7">
            <v>36251</v>
          </cell>
          <cell r="BL7">
            <v>36281</v>
          </cell>
          <cell r="BM7">
            <v>36312</v>
          </cell>
          <cell r="BN7">
            <v>36342</v>
          </cell>
          <cell r="BO7">
            <v>36373</v>
          </cell>
          <cell r="BP7">
            <v>36404</v>
          </cell>
          <cell r="BQ7">
            <v>36434</v>
          </cell>
          <cell r="BR7">
            <v>36465</v>
          </cell>
          <cell r="BS7">
            <v>36495</v>
          </cell>
          <cell r="BT7">
            <v>36526</v>
          </cell>
          <cell r="BU7">
            <v>36557</v>
          </cell>
          <cell r="BV7">
            <v>36586</v>
          </cell>
          <cell r="BW7">
            <v>36617</v>
          </cell>
          <cell r="BX7">
            <v>36647</v>
          </cell>
          <cell r="BY7">
            <v>36678</v>
          </cell>
          <cell r="BZ7">
            <v>36708</v>
          </cell>
          <cell r="CA7">
            <v>36739</v>
          </cell>
          <cell r="CB7">
            <v>36770</v>
          </cell>
          <cell r="CC7">
            <v>36800</v>
          </cell>
          <cell r="CD7">
            <v>36831</v>
          </cell>
          <cell r="CE7">
            <v>36861</v>
          </cell>
        </row>
        <row r="8">
          <cell r="AC8" t="str">
            <v>Plains N</v>
          </cell>
          <cell r="AD8">
            <v>233413.80645161291</v>
          </cell>
          <cell r="AE8">
            <v>300280.74193548388</v>
          </cell>
          <cell r="AF8">
            <v>199246.76666666666</v>
          </cell>
          <cell r="AG8">
            <v>240675.74193548388</v>
          </cell>
          <cell r="AH8">
            <v>249847.16666666666</v>
          </cell>
          <cell r="AI8">
            <v>193108.03225806452</v>
          </cell>
          <cell r="AJ8">
            <v>324132.45161290321</v>
          </cell>
          <cell r="AK8">
            <v>313972.5</v>
          </cell>
          <cell r="AL8">
            <v>313668.19354838709</v>
          </cell>
          <cell r="AM8">
            <v>232916.63333333333</v>
          </cell>
          <cell r="AN8">
            <v>199396.35483870967</v>
          </cell>
          <cell r="AO8">
            <v>221921.06666666668</v>
          </cell>
          <cell r="AP8">
            <v>165945</v>
          </cell>
          <cell r="AQ8">
            <v>148881.25806451612</v>
          </cell>
          <cell r="AR8">
            <v>134628.16666666666</v>
          </cell>
          <cell r="AS8">
            <v>252649.48387096773</v>
          </cell>
          <cell r="AT8">
            <v>279288.83333333331</v>
          </cell>
          <cell r="AU8">
            <v>240172.87096774194</v>
          </cell>
          <cell r="AV8">
            <v>286390.2</v>
          </cell>
          <cell r="AW8">
            <v>286908.82142857142</v>
          </cell>
          <cell r="AX8">
            <v>265961.03225806454</v>
          </cell>
          <cell r="AY8">
            <v>271448.96666666667</v>
          </cell>
          <cell r="AZ8">
            <v>253726.45161290321</v>
          </cell>
          <cell r="BA8">
            <v>265978.24137931032</v>
          </cell>
          <cell r="BB8">
            <v>188328.45161290321</v>
          </cell>
          <cell r="BC8">
            <v>188041.73333333334</v>
          </cell>
          <cell r="BD8">
            <v>185766.41379310345</v>
          </cell>
          <cell r="BE8">
            <v>137024.29032258064</v>
          </cell>
          <cell r="BF8">
            <v>228678.76666666666</v>
          </cell>
          <cell r="BG8">
            <v>199135.74193548388</v>
          </cell>
          <cell r="BH8">
            <v>250856.29032258064</v>
          </cell>
          <cell r="BI8">
            <v>270129.36363636365</v>
          </cell>
          <cell r="BJ8">
            <v>260703.63636363635</v>
          </cell>
          <cell r="BK8">
            <v>241316.6</v>
          </cell>
          <cell r="BL8">
            <v>211161.29032258064</v>
          </cell>
          <cell r="BM8">
            <v>224422.06666666668</v>
          </cell>
          <cell r="BN8">
            <v>205911.45161290321</v>
          </cell>
          <cell r="BO8">
            <v>244117</v>
          </cell>
          <cell r="BP8">
            <v>203955.93103448275</v>
          </cell>
          <cell r="BQ8">
            <v>176518.77419354839</v>
          </cell>
          <cell r="BR8">
            <v>226111.9</v>
          </cell>
          <cell r="BS8">
            <v>182168.80645161291</v>
          </cell>
          <cell r="BT8">
            <v>197506.38709677418</v>
          </cell>
          <cell r="BU8">
            <v>256231.3448275862</v>
          </cell>
          <cell r="BV8">
            <v>214283.90322580645</v>
          </cell>
          <cell r="BW8">
            <v>152136.53333333333</v>
          </cell>
          <cell r="BX8">
            <v>159722.19354838709</v>
          </cell>
          <cell r="BY8">
            <v>169319.9</v>
          </cell>
          <cell r="BZ8">
            <v>140781.83870967742</v>
          </cell>
          <cell r="CA8">
            <v>203640.67741935485</v>
          </cell>
          <cell r="CB8">
            <v>139085.43333333332</v>
          </cell>
          <cell r="CC8">
            <v>159510.83870967742</v>
          </cell>
          <cell r="CD8">
            <v>122767.76666666666</v>
          </cell>
          <cell r="CE8">
            <v>151161.79310344829</v>
          </cell>
        </row>
        <row r="9">
          <cell r="AC9" t="str">
            <v>Plains S</v>
          </cell>
          <cell r="AD9" t="str">
            <v>N/A</v>
          </cell>
          <cell r="AE9" t="str">
            <v>N/A</v>
          </cell>
          <cell r="AF9" t="str">
            <v>N/A</v>
          </cell>
          <cell r="AG9" t="str">
            <v>N/A</v>
          </cell>
          <cell r="AH9" t="str">
            <v>N/A</v>
          </cell>
          <cell r="AI9" t="str">
            <v>N/A</v>
          </cell>
          <cell r="AJ9" t="str">
            <v>N/A</v>
          </cell>
          <cell r="AK9" t="str">
            <v>N/A</v>
          </cell>
          <cell r="AL9" t="str">
            <v>N/A</v>
          </cell>
          <cell r="AM9" t="str">
            <v>N/A</v>
          </cell>
          <cell r="AN9" t="str">
            <v>N/A</v>
          </cell>
          <cell r="AO9" t="str">
            <v>N/A</v>
          </cell>
          <cell r="AP9" t="str">
            <v>N/A</v>
          </cell>
          <cell r="AQ9" t="str">
            <v>N/A</v>
          </cell>
          <cell r="AR9" t="str">
            <v>N/A</v>
          </cell>
          <cell r="AS9" t="str">
            <v>N/A</v>
          </cell>
          <cell r="AT9" t="str">
            <v>N/A</v>
          </cell>
          <cell r="AU9" t="str">
            <v>N/A</v>
          </cell>
          <cell r="AV9" t="str">
            <v>N/A</v>
          </cell>
          <cell r="AW9" t="str">
            <v>N/A</v>
          </cell>
          <cell r="AX9" t="str">
            <v>N/A</v>
          </cell>
          <cell r="AY9" t="str">
            <v>N/A</v>
          </cell>
          <cell r="AZ9" t="str">
            <v>N/A</v>
          </cell>
          <cell r="BA9" t="str">
            <v>N/A</v>
          </cell>
          <cell r="BB9" t="str">
            <v>N/A</v>
          </cell>
          <cell r="BC9" t="str">
            <v>N/A</v>
          </cell>
          <cell r="BD9">
            <v>383227.78571428574</v>
          </cell>
          <cell r="BE9">
            <v>409782.96774193546</v>
          </cell>
          <cell r="BF9">
            <v>157814.53333333333</v>
          </cell>
          <cell r="BG9">
            <v>38679.032258064515</v>
          </cell>
          <cell r="BH9">
            <v>128527.32258064517</v>
          </cell>
          <cell r="BI9">
            <v>131182.36363636365</v>
          </cell>
          <cell r="BJ9">
            <v>220230.27272727274</v>
          </cell>
          <cell r="BK9">
            <v>304690.09999999998</v>
          </cell>
          <cell r="BL9">
            <v>311658.22580645164</v>
          </cell>
          <cell r="BM9">
            <v>332311.03333333333</v>
          </cell>
          <cell r="BN9">
            <v>329326.32258064515</v>
          </cell>
          <cell r="BO9">
            <v>291130.19354838709</v>
          </cell>
          <cell r="BP9">
            <v>347327.27586206899</v>
          </cell>
          <cell r="BQ9">
            <v>316875.06451612903</v>
          </cell>
          <cell r="BR9">
            <v>292356.93333333335</v>
          </cell>
          <cell r="BS9">
            <v>335488.51612903224</v>
          </cell>
          <cell r="BT9">
            <v>314530.16129032261</v>
          </cell>
          <cell r="BU9">
            <v>266065.44827586209</v>
          </cell>
          <cell r="BV9">
            <v>329317.41935483873</v>
          </cell>
          <cell r="BW9">
            <v>391102.7</v>
          </cell>
          <cell r="BX9">
            <v>374527.06451612903</v>
          </cell>
          <cell r="BY9">
            <v>357224.66666666669</v>
          </cell>
          <cell r="BZ9">
            <v>380730.90322580643</v>
          </cell>
          <cell r="CA9">
            <v>205854.67741935485</v>
          </cell>
          <cell r="CB9">
            <v>283833.53333333333</v>
          </cell>
          <cell r="CC9">
            <v>204897.4193548387</v>
          </cell>
          <cell r="CD9">
            <v>119613.93333333333</v>
          </cell>
          <cell r="CE9">
            <v>26696.620689655174</v>
          </cell>
        </row>
        <row r="10">
          <cell r="AC10" t="str">
            <v>SJ Total</v>
          </cell>
          <cell r="AD10" t="str">
            <v>N/A</v>
          </cell>
          <cell r="AE10" t="str">
            <v>N/A</v>
          </cell>
          <cell r="AF10" t="str">
            <v>N/A</v>
          </cell>
          <cell r="AG10" t="str">
            <v>N/A</v>
          </cell>
          <cell r="AH10" t="str">
            <v>N/A</v>
          </cell>
          <cell r="AI10" t="str">
            <v>N/A</v>
          </cell>
          <cell r="AJ10" t="str">
            <v>N/A</v>
          </cell>
          <cell r="AK10" t="str">
            <v>N/A</v>
          </cell>
          <cell r="AL10" t="str">
            <v>N/A</v>
          </cell>
          <cell r="AM10" t="str">
            <v>N/A</v>
          </cell>
          <cell r="AN10" t="str">
            <v>N/A</v>
          </cell>
          <cell r="AO10">
            <v>2589616.1333333333</v>
          </cell>
          <cell r="AP10">
            <v>2600332.064516129</v>
          </cell>
          <cell r="AQ10">
            <v>2725696.6129032257</v>
          </cell>
          <cell r="AR10">
            <v>2709847.6</v>
          </cell>
          <cell r="AS10">
            <v>2670744.4193548388</v>
          </cell>
          <cell r="AT10">
            <v>2720954.6</v>
          </cell>
          <cell r="AU10">
            <v>2688522.0322580645</v>
          </cell>
          <cell r="AV10">
            <v>2439251.9333333331</v>
          </cell>
          <cell r="AW10">
            <v>2695591.0714285714</v>
          </cell>
          <cell r="AX10">
            <v>2630448.0967741935</v>
          </cell>
          <cell r="AY10">
            <v>2724811.6</v>
          </cell>
          <cell r="AZ10">
            <v>2639696.1612903224</v>
          </cell>
          <cell r="BA10">
            <v>2767021.8965517241</v>
          </cell>
          <cell r="BB10">
            <v>2708327.6451612902</v>
          </cell>
          <cell r="BC10">
            <v>2665226.7999999998</v>
          </cell>
          <cell r="BD10">
            <v>2726780.2758620689</v>
          </cell>
          <cell r="BE10">
            <v>2703975.9032258065</v>
          </cell>
          <cell r="BF10">
            <v>2622663.9333333331</v>
          </cell>
          <cell r="BG10">
            <v>2573007.7419354836</v>
          </cell>
          <cell r="BH10">
            <v>2781457.5483870967</v>
          </cell>
          <cell r="BI10">
            <v>2699522.5454545454</v>
          </cell>
          <cell r="BJ10">
            <v>2758252.5</v>
          </cell>
          <cell r="BK10">
            <v>2768227.9333333331</v>
          </cell>
          <cell r="BL10">
            <v>2622008.7096774192</v>
          </cell>
          <cell r="BM10">
            <v>2748505.4666666668</v>
          </cell>
          <cell r="BN10">
            <v>2575216.5483870967</v>
          </cell>
          <cell r="BO10">
            <v>2708451.3870967743</v>
          </cell>
          <cell r="BP10">
            <v>2705307.7586206896</v>
          </cell>
          <cell r="BQ10">
            <v>2597602.1612903224</v>
          </cell>
          <cell r="BR10">
            <v>2637081</v>
          </cell>
          <cell r="BS10">
            <v>2653097</v>
          </cell>
          <cell r="BT10">
            <v>2667249.2903225808</v>
          </cell>
          <cell r="BU10">
            <v>2700963.7241379311</v>
          </cell>
          <cell r="BV10">
            <v>2717890.5806451612</v>
          </cell>
          <cell r="BW10">
            <v>2674621.2999999998</v>
          </cell>
          <cell r="BX10">
            <v>2665598.6451612902</v>
          </cell>
          <cell r="BY10">
            <v>2607173.7333333334</v>
          </cell>
          <cell r="BZ10">
            <v>2681214.9677419355</v>
          </cell>
          <cell r="CA10">
            <v>2690344.6129032257</v>
          </cell>
          <cell r="CB10">
            <v>2761519.3333333335</v>
          </cell>
          <cell r="CC10">
            <v>2727822.3870967743</v>
          </cell>
          <cell r="CD10">
            <v>2570322.1666666665</v>
          </cell>
          <cell r="CE10">
            <v>2614920.3448275863</v>
          </cell>
        </row>
        <row r="11">
          <cell r="AC11" t="str">
            <v>SJ East</v>
          </cell>
          <cell r="AD11">
            <v>609557.54838709673</v>
          </cell>
          <cell r="AE11">
            <v>626517.93548387091</v>
          </cell>
          <cell r="AF11">
            <v>537755.5</v>
          </cell>
          <cell r="AG11">
            <v>586753.32258064521</v>
          </cell>
          <cell r="AH11">
            <v>543418.9</v>
          </cell>
          <cell r="AI11">
            <v>378116.41935483873</v>
          </cell>
          <cell r="AJ11">
            <v>490110.32258064515</v>
          </cell>
          <cell r="AK11">
            <v>600924.35714285716</v>
          </cell>
          <cell r="AL11">
            <v>588422.48387096776</v>
          </cell>
          <cell r="AM11">
            <v>466425</v>
          </cell>
          <cell r="AN11">
            <v>461302.09677419357</v>
          </cell>
          <cell r="AO11">
            <v>570765.6</v>
          </cell>
          <cell r="AP11">
            <v>550110.87096774194</v>
          </cell>
          <cell r="AQ11">
            <v>574416.90322580643</v>
          </cell>
          <cell r="AR11">
            <v>571920.6333333333</v>
          </cell>
          <cell r="AS11">
            <v>594962.80645161285</v>
          </cell>
          <cell r="AT11">
            <v>584350.53333333333</v>
          </cell>
          <cell r="AU11">
            <v>586975.29032258061</v>
          </cell>
          <cell r="AV11">
            <v>569349.46666666667</v>
          </cell>
          <cell r="AW11">
            <v>608337.89285714284</v>
          </cell>
          <cell r="AX11">
            <v>600880.80645161285</v>
          </cell>
          <cell r="AY11">
            <v>626849.66666666663</v>
          </cell>
          <cell r="AZ11">
            <v>610155</v>
          </cell>
          <cell r="BA11">
            <v>640145.58620689658</v>
          </cell>
          <cell r="BB11">
            <v>592568.74193548388</v>
          </cell>
          <cell r="BC11">
            <v>559587.23333333328</v>
          </cell>
          <cell r="BD11">
            <v>590816.79310344823</v>
          </cell>
          <cell r="BE11">
            <v>574549.45161290327</v>
          </cell>
          <cell r="BF11">
            <v>444340.36666666664</v>
          </cell>
          <cell r="BG11">
            <v>274504.41935483873</v>
          </cell>
          <cell r="BH11">
            <v>511924.19354838709</v>
          </cell>
          <cell r="BI11">
            <v>512394.5</v>
          </cell>
          <cell r="BJ11">
            <v>573978.77272727271</v>
          </cell>
          <cell r="BK11">
            <v>560350.4</v>
          </cell>
          <cell r="BL11">
            <v>530689.93548387091</v>
          </cell>
          <cell r="BM11">
            <v>580044.16666666663</v>
          </cell>
          <cell r="BN11">
            <v>565063.96774193551</v>
          </cell>
          <cell r="BO11">
            <v>595709.93548387091</v>
          </cell>
          <cell r="BP11">
            <v>582761.55172413797</v>
          </cell>
          <cell r="BQ11">
            <v>551041.80645161285</v>
          </cell>
          <cell r="BR11">
            <v>597920</v>
          </cell>
          <cell r="BS11">
            <v>596715.77419354836</v>
          </cell>
          <cell r="BT11">
            <v>576003.09677419357</v>
          </cell>
          <cell r="BU11">
            <v>621491.96551724139</v>
          </cell>
          <cell r="BV11">
            <v>635940.6451612903</v>
          </cell>
          <cell r="BW11">
            <v>616917.4</v>
          </cell>
          <cell r="BX11">
            <v>630626.06451612909</v>
          </cell>
          <cell r="BY11">
            <v>617325.56666666665</v>
          </cell>
          <cell r="BZ11">
            <v>618652.48387096776</v>
          </cell>
          <cell r="CA11">
            <v>504360.51612903224</v>
          </cell>
          <cell r="CB11">
            <v>564576.80000000005</v>
          </cell>
          <cell r="CC11">
            <v>469495.54838709679</v>
          </cell>
          <cell r="CD11">
            <v>354749.93333333335</v>
          </cell>
          <cell r="CE11">
            <v>213347.8275862069</v>
          </cell>
        </row>
        <row r="12">
          <cell r="AC12" t="str">
            <v>SJ West</v>
          </cell>
          <cell r="AD12">
            <v>2109239.5483870967</v>
          </cell>
          <cell r="AE12">
            <v>2162027.3870967743</v>
          </cell>
          <cell r="AF12">
            <v>2227612.9333333331</v>
          </cell>
          <cell r="AG12">
            <v>2177123.2580645164</v>
          </cell>
          <cell r="AH12">
            <v>2222524.5666666669</v>
          </cell>
          <cell r="AI12">
            <v>2166998.3548387098</v>
          </cell>
          <cell r="AJ12">
            <v>2022277.3548387096</v>
          </cell>
          <cell r="AK12">
            <v>1952949.857142857</v>
          </cell>
          <cell r="AL12">
            <v>2023861.5483870967</v>
          </cell>
          <cell r="AM12">
            <v>2177309.1</v>
          </cell>
          <cell r="AN12">
            <v>2164492.7096774192</v>
          </cell>
          <cell r="AO12">
            <v>2005222.0333333334</v>
          </cell>
          <cell r="AP12">
            <v>2038569.6774193549</v>
          </cell>
          <cell r="AQ12">
            <v>2139243.935483871</v>
          </cell>
          <cell r="AR12">
            <v>2125389.4</v>
          </cell>
          <cell r="AS12">
            <v>1965767.2903225806</v>
          </cell>
          <cell r="AT12">
            <v>2050411.2</v>
          </cell>
          <cell r="AU12">
            <v>2029289.0322580645</v>
          </cell>
          <cell r="AV12">
            <v>1839528.2333333334</v>
          </cell>
          <cell r="AW12">
            <v>1989428.857142857</v>
          </cell>
          <cell r="AX12">
            <v>1915113.7419354839</v>
          </cell>
          <cell r="AY12">
            <v>1999699.2333333334</v>
          </cell>
          <cell r="AZ12">
            <v>1923880.064516129</v>
          </cell>
          <cell r="BA12">
            <v>1865617.3793103448</v>
          </cell>
          <cell r="BB12">
            <v>1974464.2580645161</v>
          </cell>
          <cell r="BC12">
            <v>2084813.8</v>
          </cell>
          <cell r="BD12">
            <v>2042484.5172413792</v>
          </cell>
          <cell r="BE12">
            <v>2064186.8387096773</v>
          </cell>
          <cell r="BF12">
            <v>2157238.9</v>
          </cell>
          <cell r="BG12">
            <v>2214495.3548387098</v>
          </cell>
          <cell r="BH12">
            <v>2198484.9032258065</v>
          </cell>
          <cell r="BI12">
            <v>2126632.4090909092</v>
          </cell>
          <cell r="BJ12">
            <v>2091570.0909090908</v>
          </cell>
          <cell r="BK12">
            <v>2093772.3333333333</v>
          </cell>
          <cell r="BL12">
            <v>2001364.7096774194</v>
          </cell>
          <cell r="BM12">
            <v>2016839.8666666667</v>
          </cell>
          <cell r="BN12">
            <v>1864138.1290322582</v>
          </cell>
          <cell r="BO12">
            <v>1908813.8064516129</v>
          </cell>
          <cell r="BP12">
            <v>1951988.6206896552</v>
          </cell>
          <cell r="BQ12">
            <v>1960165.3870967743</v>
          </cell>
          <cell r="BR12">
            <v>1938242.2666666666</v>
          </cell>
          <cell r="BS12">
            <v>1959790.4193548388</v>
          </cell>
          <cell r="BT12">
            <v>2004000.2258064516</v>
          </cell>
          <cell r="BU12">
            <v>2000465</v>
          </cell>
          <cell r="BV12">
            <v>2006587.8709677418</v>
          </cell>
          <cell r="BW12">
            <v>1975092.3333333333</v>
          </cell>
          <cell r="BX12">
            <v>1955955.5806451612</v>
          </cell>
          <cell r="BY12">
            <v>1923031.1666666667</v>
          </cell>
          <cell r="BZ12">
            <v>1991182.2258064516</v>
          </cell>
          <cell r="CA12">
            <v>2089429.1612903227</v>
          </cell>
          <cell r="CB12">
            <v>2126245.2666666666</v>
          </cell>
          <cell r="CC12">
            <v>2182360.4193548388</v>
          </cell>
          <cell r="CD12">
            <v>2125661.6</v>
          </cell>
          <cell r="CE12">
            <v>2324220.1724137929</v>
          </cell>
        </row>
        <row r="13">
          <cell r="AC13" t="str">
            <v>Keystone W</v>
          </cell>
          <cell r="AD13" t="e">
            <v>#DIV/0!</v>
          </cell>
          <cell r="AE13" t="e">
            <v>#DIV/0!</v>
          </cell>
          <cell r="AF13" t="e">
            <v>#DIV/0!</v>
          </cell>
          <cell r="AG13" t="e">
            <v>#DIV/0!</v>
          </cell>
          <cell r="AH13" t="e">
            <v>#DIV/0!</v>
          </cell>
          <cell r="AI13" t="e">
            <v>#DIV/0!</v>
          </cell>
          <cell r="AJ13" t="e">
            <v>#DIV/0!</v>
          </cell>
          <cell r="AK13" t="e">
            <v>#DIV/0!</v>
          </cell>
          <cell r="AL13" t="e">
            <v>#DIV/0!</v>
          </cell>
          <cell r="AM13" t="e">
            <v>#DIV/0!</v>
          </cell>
          <cell r="AN13" t="e">
            <v>#DIV/0!</v>
          </cell>
          <cell r="AO13">
            <v>675415.1333333333</v>
          </cell>
          <cell r="AP13">
            <v>777568.29032258061</v>
          </cell>
          <cell r="AQ13">
            <v>791415</v>
          </cell>
          <cell r="AR13">
            <v>884981.66666666663</v>
          </cell>
          <cell r="AS13">
            <v>694759.48387096776</v>
          </cell>
          <cell r="AT13">
            <v>699626.16666666663</v>
          </cell>
          <cell r="AU13">
            <v>772464.58064516133</v>
          </cell>
          <cell r="AV13">
            <v>757301.66666666663</v>
          </cell>
          <cell r="AW13">
            <v>745853.46428571432</v>
          </cell>
          <cell r="AX13">
            <v>752895.29032258061</v>
          </cell>
          <cell r="AY13">
            <v>771107.5</v>
          </cell>
          <cell r="AZ13">
            <v>759903.03225806449</v>
          </cell>
          <cell r="BA13">
            <v>707666.48275862064</v>
          </cell>
          <cell r="BB13">
            <v>754677.6451612903</v>
          </cell>
          <cell r="BC13">
            <v>956261.96666666667</v>
          </cell>
          <cell r="BD13">
            <v>857900.79310344823</v>
          </cell>
          <cell r="BE13">
            <v>947294.25806451612</v>
          </cell>
          <cell r="BF13">
            <v>867369.8</v>
          </cell>
          <cell r="BG13">
            <v>1018558.4516129033</v>
          </cell>
          <cell r="BH13">
            <v>789307.74193548388</v>
          </cell>
          <cell r="BI13">
            <v>685673.81818181823</v>
          </cell>
          <cell r="BJ13">
            <v>654989.59090909094</v>
          </cell>
          <cell r="BK13">
            <v>682285.56666666665</v>
          </cell>
          <cell r="BL13">
            <v>774633.83870967745</v>
          </cell>
          <cell r="BM13">
            <v>741108.6333333333</v>
          </cell>
          <cell r="BN13">
            <v>819181.74193548388</v>
          </cell>
          <cell r="BO13">
            <v>660459.22580645164</v>
          </cell>
          <cell r="BP13">
            <v>819890.51724137936</v>
          </cell>
          <cell r="BQ13">
            <v>897383.70967741939</v>
          </cell>
          <cell r="BR13">
            <v>865974</v>
          </cell>
          <cell r="BS13">
            <v>999922.12903225806</v>
          </cell>
          <cell r="BT13">
            <v>907055.87096774194</v>
          </cell>
          <cell r="BU13">
            <v>690093.6551724138</v>
          </cell>
          <cell r="BV13">
            <v>805327.38709677418</v>
          </cell>
          <cell r="BW13">
            <v>751157.16666666663</v>
          </cell>
          <cell r="BX13">
            <v>765046.58064516133</v>
          </cell>
          <cell r="BY13">
            <v>969174.3</v>
          </cell>
          <cell r="BZ13">
            <v>1013705.9032258064</v>
          </cell>
          <cell r="CA13">
            <v>640151.16129032255</v>
          </cell>
          <cell r="CB13">
            <v>737210.6</v>
          </cell>
          <cell r="CC13">
            <v>853120.70967741939</v>
          </cell>
          <cell r="CD13">
            <v>889994.6</v>
          </cell>
          <cell r="CE13">
            <v>912801.51724137936</v>
          </cell>
        </row>
        <row r="14">
          <cell r="AC14" t="str">
            <v>Cornu E</v>
          </cell>
          <cell r="AD14">
            <v>207736.48387096773</v>
          </cell>
          <cell r="AE14">
            <v>132868.48387096773</v>
          </cell>
          <cell r="AF14">
            <v>176603.33333333334</v>
          </cell>
          <cell r="AG14">
            <v>105604.64516129032</v>
          </cell>
          <cell r="AH14">
            <v>0</v>
          </cell>
          <cell r="AI14">
            <v>1327.6451612903227</v>
          </cell>
          <cell r="AJ14">
            <v>26503</v>
          </cell>
          <cell r="AK14">
            <v>145993.75</v>
          </cell>
          <cell r="AL14">
            <v>230314.54838709679</v>
          </cell>
          <cell r="AM14">
            <v>139185.70000000001</v>
          </cell>
          <cell r="AN14">
            <v>225584.93548387097</v>
          </cell>
          <cell r="AO14">
            <v>269842.90000000002</v>
          </cell>
          <cell r="AP14">
            <v>152993.4193548387</v>
          </cell>
          <cell r="AQ14">
            <v>172605.96774193548</v>
          </cell>
          <cell r="AR14">
            <v>71189.53333333334</v>
          </cell>
          <cell r="AS14">
            <v>179282.35483870967</v>
          </cell>
          <cell r="AT14">
            <v>305162.83333333331</v>
          </cell>
          <cell r="AU14">
            <v>170835.61290322582</v>
          </cell>
          <cell r="AV14">
            <v>102566.5</v>
          </cell>
          <cell r="AW14">
            <v>174187.46428571429</v>
          </cell>
          <cell r="AX14">
            <v>213190.03225806452</v>
          </cell>
          <cell r="AY14">
            <v>344139.9</v>
          </cell>
          <cell r="AZ14">
            <v>328740.25806451612</v>
          </cell>
          <cell r="BA14">
            <v>356781.4827586207</v>
          </cell>
          <cell r="BB14">
            <v>217068.32258064515</v>
          </cell>
          <cell r="BC14">
            <v>462.16666666666669</v>
          </cell>
          <cell r="BD14">
            <v>139641.24137931035</v>
          </cell>
          <cell r="BE14">
            <v>120993.35483870968</v>
          </cell>
          <cell r="BF14">
            <v>0</v>
          </cell>
          <cell r="BG14">
            <v>0</v>
          </cell>
          <cell r="BH14">
            <v>0</v>
          </cell>
          <cell r="BI14">
            <v>12707.681818181818</v>
          </cell>
          <cell r="BJ14">
            <v>154435.18181818182</v>
          </cell>
          <cell r="BK14">
            <v>66323.899999999994</v>
          </cell>
          <cell r="BL14">
            <v>90441.870967741939</v>
          </cell>
          <cell r="BM14">
            <v>142303.9</v>
          </cell>
          <cell r="BN14">
            <v>80782.451612903227</v>
          </cell>
          <cell r="BO14">
            <v>94411.612903225803</v>
          </cell>
          <cell r="BP14">
            <v>77994.482758620696</v>
          </cell>
          <cell r="BQ14">
            <v>0</v>
          </cell>
          <cell r="BR14">
            <v>20180.666666666668</v>
          </cell>
          <cell r="BS14">
            <v>2549.0645161290322</v>
          </cell>
          <cell r="BT14">
            <v>20390.225806451614</v>
          </cell>
          <cell r="BU14">
            <v>62858.137931034486</v>
          </cell>
          <cell r="BV14">
            <v>27440.774193548386</v>
          </cell>
          <cell r="BW14">
            <v>96996.766666666663</v>
          </cell>
          <cell r="BX14">
            <v>90225.225806451606</v>
          </cell>
          <cell r="BY14">
            <v>514.20000000000005</v>
          </cell>
          <cell r="BZ14">
            <v>0</v>
          </cell>
          <cell r="CA14">
            <v>0</v>
          </cell>
          <cell r="CB14">
            <v>0</v>
          </cell>
          <cell r="CC14">
            <v>0</v>
          </cell>
          <cell r="CD14">
            <v>0</v>
          </cell>
          <cell r="CE14">
            <v>0</v>
          </cell>
        </row>
        <row r="15">
          <cell r="AC15" t="str">
            <v>Waha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0</v>
          </cell>
          <cell r="AJ15">
            <v>0</v>
          </cell>
          <cell r="AK15">
            <v>0</v>
          </cell>
          <cell r="AL15">
            <v>0</v>
          </cell>
          <cell r="AM15">
            <v>0</v>
          </cell>
          <cell r="AN15">
            <v>0</v>
          </cell>
          <cell r="AO15">
            <v>622028.16666666663</v>
          </cell>
          <cell r="AP15">
            <v>509173.06451612903</v>
          </cell>
          <cell r="AQ15">
            <v>510754.03225806454</v>
          </cell>
          <cell r="AR15">
            <v>417944.73333333334</v>
          </cell>
          <cell r="AS15">
            <v>463919.51612903224</v>
          </cell>
          <cell r="AT15">
            <v>546347.23333333328</v>
          </cell>
          <cell r="AU15">
            <v>481981.48387096776</v>
          </cell>
          <cell r="AV15">
            <v>419737.03333333333</v>
          </cell>
          <cell r="AW15">
            <v>480558.92857142858</v>
          </cell>
          <cell r="AX15">
            <v>563635.06451612909</v>
          </cell>
          <cell r="AY15">
            <v>676707.03333333333</v>
          </cell>
          <cell r="AZ15">
            <v>639243</v>
          </cell>
          <cell r="BA15">
            <v>724617.93103448278</v>
          </cell>
          <cell r="BB15">
            <v>602169.51612903224</v>
          </cell>
          <cell r="BC15">
            <v>286194.40000000002</v>
          </cell>
          <cell r="BD15">
            <v>528252.75862068962</v>
          </cell>
          <cell r="BE15">
            <v>420465.12903225806</v>
          </cell>
          <cell r="BF15">
            <v>201329.3</v>
          </cell>
          <cell r="BG15">
            <v>125089.67741935483</v>
          </cell>
          <cell r="BH15">
            <v>191273.38709677418</v>
          </cell>
          <cell r="BI15">
            <v>324938</v>
          </cell>
          <cell r="BJ15">
            <v>509166.72727272729</v>
          </cell>
          <cell r="BK15">
            <v>465796.23333333334</v>
          </cell>
          <cell r="BL15">
            <v>492205.96774193546</v>
          </cell>
          <cell r="BM15">
            <v>549162.56666666665</v>
          </cell>
          <cell r="BN15">
            <v>407615.06451612903</v>
          </cell>
          <cell r="BO15">
            <v>493111.77419354836</v>
          </cell>
          <cell r="BP15">
            <v>468737.42857142858</v>
          </cell>
          <cell r="BQ15">
            <v>227271.74193548388</v>
          </cell>
          <cell r="BR15">
            <v>329868</v>
          </cell>
          <cell r="BS15">
            <v>307540.12903225806</v>
          </cell>
          <cell r="BT15">
            <v>311147.03225806454</v>
          </cell>
          <cell r="BU15">
            <v>471979.5172413793</v>
          </cell>
          <cell r="BV15">
            <v>432281.83870967739</v>
          </cell>
          <cell r="BW15">
            <v>493300.6</v>
          </cell>
          <cell r="BX15">
            <v>501321.93548387097</v>
          </cell>
          <cell r="BY15">
            <v>334637.63333333336</v>
          </cell>
          <cell r="BZ15">
            <v>142747.09677419355</v>
          </cell>
          <cell r="CA15">
            <v>-68645.93548387097</v>
          </cell>
          <cell r="CB15">
            <v>-152552.9</v>
          </cell>
          <cell r="CC15">
            <v>-208901.19354838709</v>
          </cell>
          <cell r="CD15">
            <v>-180370.1724137931</v>
          </cell>
          <cell r="CE15">
            <v>-258150</v>
          </cell>
        </row>
        <row r="16">
          <cell r="AC16" t="str">
            <v>Mojave</v>
          </cell>
          <cell r="AD16">
            <v>244119.83870967742</v>
          </cell>
          <cell r="AE16">
            <v>276865.61290322582</v>
          </cell>
          <cell r="AF16">
            <v>337335.66666666669</v>
          </cell>
          <cell r="AG16">
            <v>302976.3548387097</v>
          </cell>
          <cell r="AH16">
            <v>269244.86666666664</v>
          </cell>
          <cell r="AI16">
            <v>233470.35483870967</v>
          </cell>
          <cell r="AJ16">
            <v>169049.77419354839</v>
          </cell>
          <cell r="AK16">
            <v>169638.35714285713</v>
          </cell>
          <cell r="AL16">
            <v>271310.83870967739</v>
          </cell>
          <cell r="AM16">
            <v>399424.93333333335</v>
          </cell>
          <cell r="AN16">
            <v>368812.41935483873</v>
          </cell>
          <cell r="AO16">
            <v>313378.7</v>
          </cell>
          <cell r="AP16">
            <v>287437.06451612903</v>
          </cell>
          <cell r="AQ16">
            <v>326798.61290322582</v>
          </cell>
          <cell r="AR16">
            <v>387895.03333333333</v>
          </cell>
          <cell r="AS16">
            <v>282397.87096774194</v>
          </cell>
          <cell r="AT16">
            <v>218988.86666666667</v>
          </cell>
          <cell r="AU16">
            <v>212309.45161290321</v>
          </cell>
          <cell r="AV16">
            <v>236617.53333333333</v>
          </cell>
          <cell r="AW16">
            <v>227191.60714285713</v>
          </cell>
          <cell r="AX16">
            <v>236746.74193548388</v>
          </cell>
          <cell r="AY16">
            <v>302721.73333333334</v>
          </cell>
          <cell r="AZ16">
            <v>262373.06451612903</v>
          </cell>
          <cell r="BA16">
            <v>271295.4827586207</v>
          </cell>
          <cell r="BB16">
            <v>284428.16129032261</v>
          </cell>
          <cell r="BC16">
            <v>246042.16666666666</v>
          </cell>
          <cell r="BD16">
            <v>217204.24137931035</v>
          </cell>
          <cell r="BE16">
            <v>208497.4193548387</v>
          </cell>
          <cell r="BF16">
            <v>186873.8</v>
          </cell>
          <cell r="BG16">
            <v>184256.74193548388</v>
          </cell>
          <cell r="BH16">
            <v>176505.54838709679</v>
          </cell>
          <cell r="BI16">
            <v>162293.5</v>
          </cell>
          <cell r="BJ16">
            <v>219368.95454545456</v>
          </cell>
          <cell r="BK16">
            <v>173960.43333333332</v>
          </cell>
          <cell r="BL16">
            <v>179558.35483870967</v>
          </cell>
          <cell r="BM16">
            <v>295036.13333333336</v>
          </cell>
          <cell r="BN16">
            <v>248439.48387096773</v>
          </cell>
          <cell r="BO16">
            <v>341328.51612903224</v>
          </cell>
          <cell r="BP16">
            <v>280974.1724137931</v>
          </cell>
          <cell r="BQ16">
            <v>238527.48387096773</v>
          </cell>
          <cell r="BR16">
            <v>204189.83333333334</v>
          </cell>
          <cell r="BS16">
            <v>155572.93548387097</v>
          </cell>
          <cell r="BT16">
            <v>178011.45161290321</v>
          </cell>
          <cell r="BU16">
            <v>223219.68965517241</v>
          </cell>
          <cell r="BV16">
            <v>265550.25806451612</v>
          </cell>
          <cell r="BW16">
            <v>281179.23333333334</v>
          </cell>
          <cell r="BX16">
            <v>309497.25806451612</v>
          </cell>
          <cell r="BY16">
            <v>247905.23333333334</v>
          </cell>
          <cell r="BZ16">
            <v>256258.03225806452</v>
          </cell>
          <cell r="CA16">
            <v>233046.45161290321</v>
          </cell>
          <cell r="CB16">
            <v>217286.1</v>
          </cell>
          <cell r="CC16">
            <v>222278.09677419355</v>
          </cell>
          <cell r="CD16">
            <v>192575.13333333333</v>
          </cell>
          <cell r="CE16">
            <v>250389.58620689655</v>
          </cell>
        </row>
        <row r="17">
          <cell r="AC17" t="str">
            <v>PG&amp;E Top</v>
          </cell>
          <cell r="AD17">
            <v>190044.93548387097</v>
          </cell>
          <cell r="AE17">
            <v>315875.67741935485</v>
          </cell>
          <cell r="AF17">
            <v>288853.06666666665</v>
          </cell>
          <cell r="AG17">
            <v>281572.3548387097</v>
          </cell>
          <cell r="AH17">
            <v>537244.96666666667</v>
          </cell>
          <cell r="AI17">
            <v>580673.45161290327</v>
          </cell>
          <cell r="AJ17">
            <v>492841.61290322582</v>
          </cell>
          <cell r="AK17">
            <v>397331.35714285716</v>
          </cell>
          <cell r="AL17">
            <v>253436.51612903227</v>
          </cell>
          <cell r="AM17">
            <v>309350.33333333331</v>
          </cell>
          <cell r="AN17">
            <v>288706.32258064515</v>
          </cell>
          <cell r="AO17">
            <v>164538.56666666668</v>
          </cell>
          <cell r="AP17">
            <v>301166.38709677418</v>
          </cell>
          <cell r="AQ17">
            <v>379619.19354838709</v>
          </cell>
          <cell r="AR17">
            <v>312836</v>
          </cell>
          <cell r="AS17">
            <v>286320.83870967739</v>
          </cell>
          <cell r="AT17">
            <v>424661.63333333336</v>
          </cell>
          <cell r="AU17">
            <v>497342.93548387097</v>
          </cell>
          <cell r="AV17">
            <v>192661.16666666666</v>
          </cell>
          <cell r="AW17">
            <v>279435.53571428574</v>
          </cell>
          <cell r="AX17">
            <v>166657.25806451612</v>
          </cell>
          <cell r="AY17">
            <v>178556.13333333333</v>
          </cell>
          <cell r="AZ17">
            <v>188104.67741935485</v>
          </cell>
          <cell r="BA17">
            <v>130223.62068965517</v>
          </cell>
          <cell r="BB17">
            <v>204173.19354838709</v>
          </cell>
          <cell r="BC17">
            <v>443192.73333333334</v>
          </cell>
          <cell r="BD17">
            <v>413214.58620689658</v>
          </cell>
          <cell r="BE17">
            <v>480245.83870967739</v>
          </cell>
          <cell r="BF17">
            <v>652952.66666666663</v>
          </cell>
          <cell r="BG17">
            <v>679681.25806451612</v>
          </cell>
          <cell r="BH17">
            <v>551712.80645161285</v>
          </cell>
          <cell r="BI17">
            <v>446819.59090909088</v>
          </cell>
          <cell r="BJ17">
            <v>366265.04545454547</v>
          </cell>
          <cell r="BK17">
            <v>460095.06666666665</v>
          </cell>
          <cell r="BL17">
            <v>373373.58064516127</v>
          </cell>
          <cell r="BM17">
            <v>327206.96666666667</v>
          </cell>
          <cell r="BN17">
            <v>276216.12903225806</v>
          </cell>
          <cell r="BO17">
            <v>203515.03225806452</v>
          </cell>
          <cell r="BP17">
            <v>304323.58620689658</v>
          </cell>
          <cell r="BQ17">
            <v>399491.93548387097</v>
          </cell>
          <cell r="BR17">
            <v>326010.93333333335</v>
          </cell>
          <cell r="BS17">
            <v>352693.06451612903</v>
          </cell>
          <cell r="BT17">
            <v>323521.77419354836</v>
          </cell>
          <cell r="BU17">
            <v>278631.10344827588</v>
          </cell>
          <cell r="BV17">
            <v>247783.74193548388</v>
          </cell>
          <cell r="BW17">
            <v>221032.83333333334</v>
          </cell>
          <cell r="BX17">
            <v>200551.96774193548</v>
          </cell>
          <cell r="BY17">
            <v>267451.76666666666</v>
          </cell>
          <cell r="BZ17">
            <v>349007.45161290321</v>
          </cell>
          <cell r="CA17">
            <v>487576.87096774194</v>
          </cell>
          <cell r="CB17">
            <v>541125.66666666663</v>
          </cell>
          <cell r="CC17">
            <v>605133.80645161285</v>
          </cell>
          <cell r="CD17">
            <v>670845.1</v>
          </cell>
          <cell r="CE17">
            <v>741506.93103448278</v>
          </cell>
        </row>
        <row r="18">
          <cell r="AC18" t="str">
            <v>Socal Top</v>
          </cell>
          <cell r="AD18">
            <v>512150.74193548388</v>
          </cell>
          <cell r="AE18">
            <v>483687.61290322582</v>
          </cell>
          <cell r="AF18">
            <v>507268.63333333336</v>
          </cell>
          <cell r="AG18">
            <v>529988.09677419357</v>
          </cell>
          <cell r="AH18">
            <v>525190.40000000002</v>
          </cell>
          <cell r="AI18">
            <v>508607.29032258067</v>
          </cell>
          <cell r="AJ18">
            <v>472051.3548387097</v>
          </cell>
          <cell r="AK18">
            <v>499220.39285714284</v>
          </cell>
          <cell r="AL18">
            <v>508362.12903225806</v>
          </cell>
          <cell r="AM18">
            <v>533524.8666666667</v>
          </cell>
          <cell r="AN18">
            <v>532310.87096774194</v>
          </cell>
          <cell r="AO18">
            <v>513108.2</v>
          </cell>
          <cell r="AP18">
            <v>475736.09677419357</v>
          </cell>
          <cell r="AQ18">
            <v>515941.12903225806</v>
          </cell>
          <cell r="AR18">
            <v>514082.73333333334</v>
          </cell>
          <cell r="AS18">
            <v>529118.29032258061</v>
          </cell>
          <cell r="AT18">
            <v>495056.5</v>
          </cell>
          <cell r="AU18">
            <v>385711.87096774194</v>
          </cell>
          <cell r="AV18">
            <v>413575.23333333334</v>
          </cell>
          <cell r="AW18">
            <v>458317.71428571426</v>
          </cell>
          <cell r="AX18">
            <v>529171.06451612909</v>
          </cell>
          <cell r="AY18">
            <v>528740.93333333335</v>
          </cell>
          <cell r="AZ18">
            <v>523536.06451612903</v>
          </cell>
          <cell r="BA18">
            <v>524943.37931034481</v>
          </cell>
          <cell r="BB18">
            <v>530440.96774193551</v>
          </cell>
          <cell r="BC18">
            <v>516347.06666666665</v>
          </cell>
          <cell r="BD18">
            <v>514904.79310344829</v>
          </cell>
          <cell r="BE18">
            <v>504919.80645161291</v>
          </cell>
          <cell r="BF18">
            <v>420676.13333333336</v>
          </cell>
          <cell r="BG18">
            <v>416247.29032258067</v>
          </cell>
          <cell r="BH18">
            <v>467275.22580645164</v>
          </cell>
          <cell r="BI18">
            <v>510702.72727272729</v>
          </cell>
          <cell r="BJ18">
            <v>529251</v>
          </cell>
          <cell r="BK18">
            <v>505871.23333333334</v>
          </cell>
          <cell r="BL18">
            <v>519137.93548387097</v>
          </cell>
          <cell r="BM18">
            <v>527072.83333333337</v>
          </cell>
          <cell r="BN18">
            <v>525054.19354838715</v>
          </cell>
          <cell r="BO18">
            <v>515158.6451612903</v>
          </cell>
          <cell r="BP18">
            <v>513847</v>
          </cell>
          <cell r="BQ18">
            <v>475504.12903225806</v>
          </cell>
          <cell r="BR18">
            <v>512411.2</v>
          </cell>
          <cell r="BS18">
            <v>465715.45161290321</v>
          </cell>
          <cell r="BT18">
            <v>534494.90322580643</v>
          </cell>
          <cell r="BU18">
            <v>534107.68965517241</v>
          </cell>
          <cell r="BV18">
            <v>530086.32258064521</v>
          </cell>
          <cell r="BW18">
            <v>536237.1333333333</v>
          </cell>
          <cell r="BX18">
            <v>529007.38709677418</v>
          </cell>
          <cell r="BY18">
            <v>528816.76666666672</v>
          </cell>
          <cell r="BZ18">
            <v>528054.6451612903</v>
          </cell>
          <cell r="CA18">
            <v>514841.48387096776</v>
          </cell>
          <cell r="CB18">
            <v>512572.83333333331</v>
          </cell>
          <cell r="CC18">
            <v>510995.77419354836</v>
          </cell>
          <cell r="CD18">
            <v>510793.33333333331</v>
          </cell>
          <cell r="CE18">
            <v>530220.86206896557</v>
          </cell>
        </row>
        <row r="19">
          <cell r="AC19" t="str">
            <v>Socal Her</v>
          </cell>
          <cell r="AD19">
            <v>450355.54838709679</v>
          </cell>
          <cell r="AE19">
            <v>536592.09677419357</v>
          </cell>
          <cell r="AF19">
            <v>600951.6333333333</v>
          </cell>
          <cell r="AG19">
            <v>642522.38709677418</v>
          </cell>
          <cell r="AH19">
            <v>822027.1333333333</v>
          </cell>
          <cell r="AI19">
            <v>728987.32258064521</v>
          </cell>
          <cell r="AJ19">
            <v>635168.58064516133</v>
          </cell>
          <cell r="AK19">
            <v>560241.57142857148</v>
          </cell>
          <cell r="AL19">
            <v>593761.38709677418</v>
          </cell>
          <cell r="AM19">
            <v>686625.93333333335</v>
          </cell>
          <cell r="AN19">
            <v>730501</v>
          </cell>
          <cell r="AO19">
            <v>699907.9</v>
          </cell>
          <cell r="AP19">
            <v>839153.09677419357</v>
          </cell>
          <cell r="AQ19">
            <v>769249.74193548388</v>
          </cell>
          <cell r="AR19">
            <v>982639.46666666667</v>
          </cell>
          <cell r="AS19">
            <v>724914.06451612909</v>
          </cell>
          <cell r="AT19">
            <v>573385.43333333335</v>
          </cell>
          <cell r="AU19">
            <v>534034.38709677418</v>
          </cell>
          <cell r="AV19">
            <v>697366.43333333335</v>
          </cell>
          <cell r="AW19">
            <v>647665.75</v>
          </cell>
          <cell r="AX19">
            <v>718893.90322580643</v>
          </cell>
          <cell r="AY19">
            <v>678766.66666666663</v>
          </cell>
          <cell r="AZ19">
            <v>728308</v>
          </cell>
          <cell r="BA19">
            <v>597677.31034482759</v>
          </cell>
          <cell r="BB19">
            <v>605879.70967741939</v>
          </cell>
          <cell r="BC19">
            <v>980123.96666666667</v>
          </cell>
          <cell r="BD19">
            <v>729118.10344827583</v>
          </cell>
          <cell r="BE19">
            <v>880858.74193548388</v>
          </cell>
          <cell r="BF19">
            <v>970877.6</v>
          </cell>
          <cell r="BG19">
            <v>1061931.7741935484</v>
          </cell>
          <cell r="BH19">
            <v>877594.51612903224</v>
          </cell>
          <cell r="BI19">
            <v>686212.45454545459</v>
          </cell>
          <cell r="BJ19">
            <v>665299.54545454541</v>
          </cell>
          <cell r="BK19">
            <v>697971.76666666672</v>
          </cell>
          <cell r="BL19">
            <v>787220.45161290327</v>
          </cell>
          <cell r="BM19">
            <v>699910.26666666672</v>
          </cell>
          <cell r="BN19">
            <v>743689.3548387097</v>
          </cell>
          <cell r="BO19">
            <v>566213.93548387091</v>
          </cell>
          <cell r="BP19">
            <v>815762.89655172417</v>
          </cell>
          <cell r="BQ19">
            <v>1020540.8709677419</v>
          </cell>
          <cell r="BR19">
            <v>915177.8</v>
          </cell>
          <cell r="BS19">
            <v>934644.29032258061</v>
          </cell>
          <cell r="BT19">
            <v>873234.77419354836</v>
          </cell>
          <cell r="BU19">
            <v>657837.51724137936</v>
          </cell>
          <cell r="BV19">
            <v>875494.12903225806</v>
          </cell>
          <cell r="BW19">
            <v>782791.8666666667</v>
          </cell>
          <cell r="BX19">
            <v>651917.32258064521</v>
          </cell>
          <cell r="BY19">
            <v>928640.8666666667</v>
          </cell>
          <cell r="BZ19">
            <v>1025364.8709677419</v>
          </cell>
          <cell r="CA19">
            <v>924626.25806451612</v>
          </cell>
          <cell r="CB19">
            <v>1105508.2666666666</v>
          </cell>
          <cell r="CC19">
            <v>1163509.9032258065</v>
          </cell>
          <cell r="CD19">
            <v>1101332.9666666666</v>
          </cell>
          <cell r="CE19">
            <v>1191441.7586206896</v>
          </cell>
        </row>
        <row r="20">
          <cell r="AC20" t="str">
            <v>Calif Deliv</v>
          </cell>
          <cell r="AD20">
            <v>1396671.064516129</v>
          </cell>
          <cell r="AE20">
            <v>1613021</v>
          </cell>
          <cell r="AF20">
            <v>1734409</v>
          </cell>
          <cell r="AG20">
            <v>1757059.1935483871</v>
          </cell>
          <cell r="AH20">
            <v>2153707.3666666667</v>
          </cell>
          <cell r="AI20">
            <v>2051738.4193548388</v>
          </cell>
          <cell r="AJ20">
            <v>1769111.3225806451</v>
          </cell>
          <cell r="AK20">
            <v>1626431.6785714286</v>
          </cell>
          <cell r="AL20">
            <v>1626870.8709677418</v>
          </cell>
          <cell r="AM20">
            <v>1928926.0666666667</v>
          </cell>
          <cell r="AN20">
            <v>1920330.6129032257</v>
          </cell>
          <cell r="AO20">
            <v>1690933.3666666667</v>
          </cell>
          <cell r="AP20">
            <v>1903492.6451612904</v>
          </cell>
          <cell r="AQ20">
            <v>1991608.6774193549</v>
          </cell>
          <cell r="AR20">
            <v>2197453.2333333334</v>
          </cell>
          <cell r="AS20">
            <v>1822751.064516129</v>
          </cell>
          <cell r="AT20">
            <v>1712092.4333333333</v>
          </cell>
          <cell r="AU20">
            <v>1629398.6451612904</v>
          </cell>
          <cell r="AV20">
            <v>1540220.3666666667</v>
          </cell>
          <cell r="AW20">
            <v>1612610.607142857</v>
          </cell>
          <cell r="AX20">
            <v>1651468.9677419355</v>
          </cell>
          <cell r="AY20">
            <v>1688785.4666666666</v>
          </cell>
          <cell r="AZ20">
            <v>1702321.8064516129</v>
          </cell>
          <cell r="BA20">
            <v>1524139.7931034483</v>
          </cell>
          <cell r="BB20">
            <v>1624922.0322580645</v>
          </cell>
          <cell r="BC20">
            <v>2185705.9333333331</v>
          </cell>
          <cell r="BD20">
            <v>1874441.7241379311</v>
          </cell>
          <cell r="BE20">
            <v>2074521.8064516129</v>
          </cell>
          <cell r="BF20">
            <v>2231380.2000000002</v>
          </cell>
          <cell r="BG20">
            <v>2342117.064516129</v>
          </cell>
          <cell r="BH20">
            <v>2073088.0967741935</v>
          </cell>
          <cell r="BI20">
            <v>1806028.2727272727</v>
          </cell>
          <cell r="BJ20">
            <v>1780184.5454545454</v>
          </cell>
          <cell r="BK20">
            <v>1837898.5</v>
          </cell>
          <cell r="BL20">
            <v>1859290.3225806451</v>
          </cell>
          <cell r="BM20">
            <v>1849226.2</v>
          </cell>
          <cell r="BN20">
            <v>1793399.1612903227</v>
          </cell>
          <cell r="BO20">
            <v>1626216.1290322582</v>
          </cell>
          <cell r="BP20">
            <v>1914907.6551724137</v>
          </cell>
          <cell r="BQ20">
            <v>2134064.4193548388</v>
          </cell>
          <cell r="BR20">
            <v>1957789.7666666666</v>
          </cell>
          <cell r="BS20">
            <v>1908625.7419354839</v>
          </cell>
          <cell r="BT20">
            <v>1909262.9032258065</v>
          </cell>
          <cell r="BU20">
            <v>1693796</v>
          </cell>
          <cell r="BV20">
            <v>1918914.4516129033</v>
          </cell>
          <cell r="BW20">
            <v>1821241.0666666667</v>
          </cell>
          <cell r="BX20">
            <v>1690973.935483871</v>
          </cell>
          <cell r="BY20">
            <v>1972814.6333333333</v>
          </cell>
          <cell r="BZ20">
            <v>2158685</v>
          </cell>
          <cell r="CA20">
            <v>2160091.064516129</v>
          </cell>
          <cell r="CB20">
            <v>2376492.8666666667</v>
          </cell>
          <cell r="CC20">
            <v>2501917.5806451612</v>
          </cell>
          <cell r="CD20">
            <v>2475546.5333333332</v>
          </cell>
          <cell r="CE20">
            <v>2538490.8064516131</v>
          </cell>
        </row>
        <row r="21">
          <cell r="AC21" t="str">
            <v>Waha West</v>
          </cell>
          <cell r="AD21" t="str">
            <v>N/A</v>
          </cell>
          <cell r="AE21" t="str">
            <v>N/A</v>
          </cell>
          <cell r="AF21" t="str">
            <v>N/A</v>
          </cell>
          <cell r="AG21" t="str">
            <v>N/A</v>
          </cell>
          <cell r="AH21" t="str">
            <v>N/A</v>
          </cell>
          <cell r="AI21" t="str">
            <v>N/A</v>
          </cell>
          <cell r="AJ21" t="str">
            <v>N/A</v>
          </cell>
          <cell r="AK21" t="str">
            <v>N/A</v>
          </cell>
          <cell r="AL21" t="str">
            <v>N/A</v>
          </cell>
          <cell r="AM21" t="str">
            <v>N/A</v>
          </cell>
          <cell r="AN21" t="str">
            <v>N/A</v>
          </cell>
          <cell r="AO21">
            <v>0</v>
          </cell>
          <cell r="AP21">
            <v>0</v>
          </cell>
          <cell r="AQ21">
            <v>0</v>
          </cell>
          <cell r="AR21">
            <v>0</v>
          </cell>
          <cell r="AS21">
            <v>0</v>
          </cell>
          <cell r="AT21">
            <v>0</v>
          </cell>
          <cell r="AU21">
            <v>0</v>
          </cell>
          <cell r="AV21">
            <v>0</v>
          </cell>
          <cell r="AW21">
            <v>0</v>
          </cell>
          <cell r="AX21">
            <v>0</v>
          </cell>
          <cell r="AY21">
            <v>0</v>
          </cell>
          <cell r="AZ21">
            <v>0</v>
          </cell>
          <cell r="BA21">
            <v>0</v>
          </cell>
          <cell r="BB21">
            <v>0</v>
          </cell>
          <cell r="BC21">
            <v>80324.866666666669</v>
          </cell>
          <cell r="BD21">
            <v>7498.4137931034484</v>
          </cell>
          <cell r="BE21">
            <v>28928.677419354837</v>
          </cell>
          <cell r="BF21">
            <v>93839.6</v>
          </cell>
          <cell r="BG21">
            <v>258266.51612903227</v>
          </cell>
          <cell r="BH21">
            <v>97916.612903225803</v>
          </cell>
          <cell r="BI21">
            <v>218.54545454545453</v>
          </cell>
          <cell r="BJ21">
            <v>0</v>
          </cell>
          <cell r="BK21">
            <v>0</v>
          </cell>
          <cell r="BL21">
            <v>0</v>
          </cell>
          <cell r="BM21">
            <v>0</v>
          </cell>
          <cell r="BN21">
            <v>0</v>
          </cell>
          <cell r="BO21">
            <v>0</v>
          </cell>
          <cell r="BP21" t="e">
            <v>#DIV/0!</v>
          </cell>
          <cell r="BQ21" t="e">
            <v>#DIV/0!</v>
          </cell>
          <cell r="BR21" t="e">
            <v>#DIV/0!</v>
          </cell>
          <cell r="BS21" t="e">
            <v>#DIV/0!</v>
          </cell>
          <cell r="BT21">
            <v>53790.774193548386</v>
          </cell>
          <cell r="BU21">
            <v>0</v>
          </cell>
          <cell r="BV21">
            <v>0</v>
          </cell>
          <cell r="BW21">
            <v>0</v>
          </cell>
          <cell r="BX21">
            <v>2195.2580645161293</v>
          </cell>
          <cell r="BY21">
            <v>27248.133333333335</v>
          </cell>
          <cell r="BZ21">
            <v>194237.38709677418</v>
          </cell>
          <cell r="CA21">
            <v>538708.09677419357</v>
          </cell>
          <cell r="CB21">
            <v>591291.19999999995</v>
          </cell>
          <cell r="CC21">
            <v>447577.16129032261</v>
          </cell>
          <cell r="CD21">
            <v>670562.69999999995</v>
          </cell>
          <cell r="CE21">
            <v>729659.72413793101</v>
          </cell>
        </row>
        <row r="22">
          <cell r="AC22" t="str">
            <v>From NWPL</v>
          </cell>
          <cell r="AD22" t="str">
            <v>N/A</v>
          </cell>
          <cell r="AE22" t="str">
            <v>N/A</v>
          </cell>
          <cell r="AF22" t="str">
            <v>N/A</v>
          </cell>
          <cell r="AG22" t="str">
            <v>N/A</v>
          </cell>
          <cell r="AH22" t="str">
            <v>N/A</v>
          </cell>
          <cell r="AI22" t="str">
            <v>N/A</v>
          </cell>
          <cell r="AJ22" t="str">
            <v>N/A</v>
          </cell>
          <cell r="AK22" t="str">
            <v>N/A</v>
          </cell>
          <cell r="AL22" t="str">
            <v>N/A</v>
          </cell>
          <cell r="AM22" t="str">
            <v>N/A</v>
          </cell>
          <cell r="AN22" t="str">
            <v>N/A</v>
          </cell>
          <cell r="AO22" t="str">
            <v>N/A</v>
          </cell>
          <cell r="AP22" t="str">
            <v>N/A</v>
          </cell>
          <cell r="AQ22" t="str">
            <v>N/A</v>
          </cell>
          <cell r="AR22" t="str">
            <v>N/A</v>
          </cell>
          <cell r="AS22" t="str">
            <v>N/A</v>
          </cell>
          <cell r="AT22" t="str">
            <v>N/A</v>
          </cell>
          <cell r="AU22" t="str">
            <v>N/A</v>
          </cell>
          <cell r="AV22" t="str">
            <v>N/A</v>
          </cell>
          <cell r="AW22" t="str">
            <v>N/A</v>
          </cell>
          <cell r="AX22" t="str">
            <v>N/A</v>
          </cell>
          <cell r="AY22" t="str">
            <v>N/A</v>
          </cell>
          <cell r="AZ22" t="str">
            <v>N/A</v>
          </cell>
          <cell r="BA22" t="str">
            <v>N/A</v>
          </cell>
          <cell r="BB22" t="str">
            <v>N/A</v>
          </cell>
          <cell r="BC22" t="str">
            <v>N/A</v>
          </cell>
          <cell r="BD22" t="str">
            <v>N/A</v>
          </cell>
          <cell r="BE22" t="str">
            <v>N/A</v>
          </cell>
          <cell r="BF22" t="str">
            <v>N/A</v>
          </cell>
          <cell r="BG22" t="str">
            <v>N/A</v>
          </cell>
          <cell r="BH22" t="str">
            <v>N/A</v>
          </cell>
          <cell r="BI22" t="str">
            <v>N/A</v>
          </cell>
          <cell r="BJ22" t="str">
            <v>N/A</v>
          </cell>
          <cell r="BK22" t="str">
            <v>N/A</v>
          </cell>
          <cell r="BL22" t="str">
            <v>N/A</v>
          </cell>
          <cell r="BM22" t="str">
            <v>N/A</v>
          </cell>
          <cell r="BN22" t="str">
            <v>N/A</v>
          </cell>
          <cell r="BO22" t="str">
            <v>N/A</v>
          </cell>
          <cell r="BP22" t="str">
            <v>N/A</v>
          </cell>
          <cell r="BQ22" t="str">
            <v>N/A</v>
          </cell>
          <cell r="BR22">
            <v>17724.857142857141</v>
          </cell>
          <cell r="BS22">
            <v>30473.677419354837</v>
          </cell>
          <cell r="BT22">
            <v>26181.483870967742</v>
          </cell>
          <cell r="BU22">
            <v>26250.137931034482</v>
          </cell>
          <cell r="BV22">
            <v>14478.387096774193</v>
          </cell>
          <cell r="BW22">
            <v>38454.033333333333</v>
          </cell>
          <cell r="BX22">
            <v>39986.290322580644</v>
          </cell>
          <cell r="BY22">
            <v>80560.7</v>
          </cell>
          <cell r="BZ22">
            <v>100065.6129032258</v>
          </cell>
          <cell r="CA22">
            <v>74966.483870967742</v>
          </cell>
          <cell r="CB22">
            <v>78931.433333333334</v>
          </cell>
          <cell r="CC22">
            <v>45333.903225806454</v>
          </cell>
          <cell r="CD22">
            <v>27056.666666666668</v>
          </cell>
          <cell r="CE22">
            <v>10493.827586206897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://www.energy.state.or.us/office/rel/rel98e.htm" TargetMode="External"/><Relationship Id="rId3" Type="http://schemas.openxmlformats.org/officeDocument/2006/relationships/hyperlink" Target="http://nrstg1s.djnr.com/cgi-bin/DJInteractive?cgi=WEB_FLAT_PAGE&amp;GJANum=228471440&amp;page=wrapper/index&amp;entry_point=1" TargetMode="External"/><Relationship Id="rId7" Type="http://schemas.openxmlformats.org/officeDocument/2006/relationships/hyperlink" Target="http://nrstg1s.djnr.com/cgi-bin/DJInteractive?cgi=WEB_FLAT_PAGE&amp;GJANum=228471440&amp;page=wrapper/index&amp;entry_point=1" TargetMode="External"/><Relationship Id="rId2" Type="http://schemas.openxmlformats.org/officeDocument/2006/relationships/hyperlink" Target="http://nrstg1s.djnr.com/cgi-bin/DJInteractive?cgi=WEB_FLAT_PAGE&amp;GJANum=228471440&amp;page=wrapper/index&amp;entry_point=1" TargetMode="External"/><Relationship Id="rId1" Type="http://schemas.openxmlformats.org/officeDocument/2006/relationships/hyperlink" Target="http://www.energy.state.or.us/office/rel/rel98g.htm" TargetMode="External"/><Relationship Id="rId6" Type="http://schemas.openxmlformats.org/officeDocument/2006/relationships/hyperlink" Target="http://nrstg1s.djnr.com/cgi-bin/DJInteractive?cgi=WEB_FLAT_PAGE&amp;GJANum=228471440&amp;page=wrapper/index&amp;entry_point=1" TargetMode="External"/><Relationship Id="rId5" Type="http://schemas.openxmlformats.org/officeDocument/2006/relationships/hyperlink" Target="http://www.energy.state.or.us/office/rel/rel98g.htm" TargetMode="External"/><Relationship Id="rId4" Type="http://schemas.openxmlformats.org/officeDocument/2006/relationships/hyperlink" Target="http://www.energy.state.or.us/office/rel/rel98e.htm" TargetMode="External"/><Relationship Id="rId9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61"/>
  <sheetViews>
    <sheetView topLeftCell="A32" workbookViewId="0">
      <selection activeCell="E50" sqref="E50"/>
    </sheetView>
  </sheetViews>
  <sheetFormatPr defaultColWidth="9.109375" defaultRowHeight="10.199999999999999" x14ac:dyDescent="0.2"/>
  <cols>
    <col min="1" max="1" width="2.6640625" style="21" bestFit="1" customWidth="1"/>
    <col min="2" max="2" width="9.109375" style="21"/>
    <col min="3" max="3" width="11" style="21" bestFit="1" customWidth="1"/>
    <col min="4" max="4" width="10.6640625" style="21" bestFit="1" customWidth="1"/>
    <col min="5" max="5" width="9.109375" style="21"/>
    <col min="6" max="6" width="10.6640625" style="21" bestFit="1" customWidth="1"/>
    <col min="7" max="7" width="9.109375" style="21"/>
    <col min="8" max="8" width="9.88671875" style="21" customWidth="1"/>
    <col min="9" max="9" width="10.6640625" style="21" bestFit="1" customWidth="1"/>
    <col min="10" max="10" width="9.109375" style="21"/>
    <col min="11" max="11" width="12.33203125" style="21" bestFit="1" customWidth="1"/>
    <col min="12" max="16384" width="9.109375" style="21"/>
  </cols>
  <sheetData>
    <row r="1" spans="1:13" ht="10.8" thickBot="1" x14ac:dyDescent="0.25">
      <c r="A1" s="66"/>
      <c r="C1" s="307" t="s">
        <v>76</v>
      </c>
      <c r="D1" s="308" t="s">
        <v>11</v>
      </c>
      <c r="E1" s="308" t="s">
        <v>77</v>
      </c>
      <c r="F1" s="308" t="s">
        <v>78</v>
      </c>
      <c r="G1" s="309"/>
      <c r="H1" s="310" t="s">
        <v>170</v>
      </c>
      <c r="I1" s="311" t="s">
        <v>171</v>
      </c>
    </row>
    <row r="2" spans="1:13" ht="10.8" thickBot="1" x14ac:dyDescent="0.25">
      <c r="A2" s="261">
        <f>B3-B2</f>
        <v>31</v>
      </c>
      <c r="B2" s="87">
        <v>35551</v>
      </c>
      <c r="C2" s="6">
        <f>VLOOKUP($B2,Forecast!$C$5:$S$100,16)</f>
        <v>2740580.6451612907</v>
      </c>
      <c r="D2" s="6">
        <f>VLOOKUP($B2,Forecast!$C$5:$S$100,5)</f>
        <v>2216129.0322580645</v>
      </c>
      <c r="E2" s="6">
        <f>VLOOKUP($B2,Forecast!$C$5:$S$100,17)</f>
        <v>566806.45161290327</v>
      </c>
      <c r="F2" s="92">
        <v>48797000</v>
      </c>
      <c r="G2" s="265">
        <f>B2</f>
        <v>35551</v>
      </c>
      <c r="H2" s="278"/>
      <c r="I2" s="144"/>
    </row>
    <row r="3" spans="1:13" x14ac:dyDescent="0.2">
      <c r="A3" s="261">
        <f t="shared" ref="A3:A60" si="0">B4-B3</f>
        <v>30</v>
      </c>
      <c r="B3" s="312">
        <f>DATE(YEAR(B2),MONTH(B2)+1,1)</f>
        <v>35582</v>
      </c>
      <c r="C3" s="6">
        <f>VLOOKUP($B3,Forecast!$C$5:$S$100,16)</f>
        <v>2710766.6666666665</v>
      </c>
      <c r="D3" s="3">
        <f>VLOOKUP($B3,Forecast!$C$5:$S$100,5)</f>
        <v>2185300</v>
      </c>
      <c r="E3" s="4">
        <f>VLOOKUP($B3,Forecast!$C$5:$S$100,17)</f>
        <v>586100</v>
      </c>
      <c r="F3" s="92">
        <v>66511000</v>
      </c>
      <c r="G3" s="268">
        <f t="shared" ref="G3:G60" si="1">B3</f>
        <v>35582</v>
      </c>
      <c r="H3" s="66"/>
      <c r="I3" s="146"/>
    </row>
    <row r="4" spans="1:13" ht="10.8" thickBot="1" x14ac:dyDescent="0.25">
      <c r="A4" s="261">
        <f t="shared" si="0"/>
        <v>31</v>
      </c>
      <c r="B4" s="313">
        <f t="shared" ref="B4:B59" si="2">DATE(YEAR(B3),MONTH(B3)+1,1)</f>
        <v>35612</v>
      </c>
      <c r="C4" s="6">
        <f>VLOOKUP($B4,Forecast!$C$5:$S$100,16)</f>
        <v>2688451.6129032257</v>
      </c>
      <c r="D4" s="314">
        <f>VLOOKUP($B4,Forecast!$C$5:$S$100,5)</f>
        <v>2460935.4838709678</v>
      </c>
      <c r="E4" s="94">
        <f>VLOOKUP($B4,Forecast!$C$5:$S$100,17)</f>
        <v>271741.93548387097</v>
      </c>
      <c r="F4" s="95">
        <v>74703000</v>
      </c>
      <c r="G4" s="268">
        <f t="shared" si="1"/>
        <v>35612</v>
      </c>
      <c r="H4" s="66"/>
      <c r="I4" s="146"/>
    </row>
    <row r="5" spans="1:13" x14ac:dyDescent="0.2">
      <c r="A5" s="261">
        <f t="shared" si="0"/>
        <v>31</v>
      </c>
      <c r="B5" s="88">
        <f t="shared" si="2"/>
        <v>35643</v>
      </c>
      <c r="C5" s="6">
        <f>VLOOKUP($B5,Forecast!$C$5:$S$100,16)</f>
        <v>2625677.4193548388</v>
      </c>
      <c r="D5" s="6">
        <f>VLOOKUP($B5,Forecast!$C$5:$S$100,5)</f>
        <v>2513838.7096774192</v>
      </c>
      <c r="E5" s="6">
        <f>VLOOKUP($B5,Forecast!$C$5:$S$100,17)</f>
        <v>175032.25806451612</v>
      </c>
      <c r="F5" s="93">
        <v>80577000</v>
      </c>
      <c r="G5" s="268">
        <f t="shared" si="1"/>
        <v>35643</v>
      </c>
      <c r="H5" s="66"/>
      <c r="I5" s="146"/>
    </row>
    <row r="6" spans="1:13" x14ac:dyDescent="0.2">
      <c r="A6" s="261">
        <f t="shared" si="0"/>
        <v>30</v>
      </c>
      <c r="B6" s="88">
        <f t="shared" si="2"/>
        <v>35674</v>
      </c>
      <c r="C6" s="6">
        <f>VLOOKUP($B6,Forecast!$C$5:$S$100,16)</f>
        <v>2784333.333333333</v>
      </c>
      <c r="D6" s="6">
        <f>VLOOKUP($B6,Forecast!$C$5:$S$100,5)</f>
        <v>2709566.6666666665</v>
      </c>
      <c r="E6" s="6">
        <f>VLOOKUP($B6,Forecast!$C$5:$S$100,17)</f>
        <v>139866.66666666666</v>
      </c>
      <c r="F6" s="93">
        <v>84058000</v>
      </c>
      <c r="G6" s="268">
        <f t="shared" si="1"/>
        <v>35674</v>
      </c>
      <c r="H6" s="66"/>
      <c r="I6" s="146"/>
    </row>
    <row r="7" spans="1:13" ht="10.8" thickBot="1" x14ac:dyDescent="0.25">
      <c r="A7" s="261">
        <f t="shared" si="0"/>
        <v>31</v>
      </c>
      <c r="B7" s="89">
        <f t="shared" si="2"/>
        <v>35704</v>
      </c>
      <c r="C7" s="94">
        <f>VLOOKUP($B7,Forecast!$C$5:$S$100,16)</f>
        <v>2577225.8064516126</v>
      </c>
      <c r="D7" s="94">
        <f>VLOOKUP($B7,Forecast!$C$5:$S$100,5)</f>
        <v>2319903.2258064514</v>
      </c>
      <c r="E7" s="94">
        <f>VLOOKUP($B7,Forecast!$C$5:$S$100,17)</f>
        <v>320000</v>
      </c>
      <c r="F7" s="95">
        <v>93976000</v>
      </c>
      <c r="G7" s="270">
        <f t="shared" si="1"/>
        <v>35704</v>
      </c>
      <c r="H7" s="150"/>
      <c r="I7" s="115"/>
    </row>
    <row r="8" spans="1:13" ht="10.8" thickBot="1" x14ac:dyDescent="0.25">
      <c r="A8" s="261">
        <f t="shared" si="0"/>
        <v>30</v>
      </c>
      <c r="B8" s="88">
        <f t="shared" si="2"/>
        <v>35735</v>
      </c>
      <c r="C8" s="6">
        <f>VLOOKUP($B8,Forecast!$C$5:$S$100,16)</f>
        <v>2321666.6666666665</v>
      </c>
      <c r="D8" s="6">
        <f>VLOOKUP($B8,Forecast!$C$5:$S$100,5)</f>
        <v>2419633.3333333335</v>
      </c>
      <c r="E8" s="6">
        <f>VLOOKUP($B8,Forecast!$C$5:$S$100,17)</f>
        <v>-34933.333333333336</v>
      </c>
      <c r="F8" s="262">
        <v>92893000</v>
      </c>
      <c r="G8" s="268">
        <f t="shared" si="1"/>
        <v>35735</v>
      </c>
      <c r="H8" s="66"/>
      <c r="I8" s="146"/>
    </row>
    <row r="9" spans="1:13" x14ac:dyDescent="0.2">
      <c r="A9" s="261">
        <f t="shared" si="0"/>
        <v>31</v>
      </c>
      <c r="B9" s="88">
        <f t="shared" si="2"/>
        <v>35765</v>
      </c>
      <c r="C9" s="6">
        <f>VLOOKUP($B9,Forecast!$C$5:$S$100,16)</f>
        <v>1857548.3870967743</v>
      </c>
      <c r="D9" s="6">
        <f>VLOOKUP($B9,Forecast!$C$5:$S$100,5)</f>
        <v>3118516.1290322579</v>
      </c>
      <c r="E9" s="6">
        <f>VLOOKUP($B9,Forecast!$C$5:$S$100,17)</f>
        <v>-1209580.6451612904</v>
      </c>
      <c r="F9" s="93">
        <v>55335000</v>
      </c>
      <c r="G9" s="268">
        <f t="shared" si="1"/>
        <v>35765</v>
      </c>
      <c r="H9" s="66"/>
      <c r="I9" s="146"/>
    </row>
    <row r="10" spans="1:13" x14ac:dyDescent="0.2">
      <c r="A10" s="261">
        <f t="shared" si="0"/>
        <v>31</v>
      </c>
      <c r="B10" s="88">
        <f t="shared" si="2"/>
        <v>35796</v>
      </c>
      <c r="C10" s="6">
        <f>VLOOKUP($B10,Forecast!$C$5:$S$100,16)</f>
        <v>2426580.6451612902</v>
      </c>
      <c r="D10" s="6">
        <f>VLOOKUP($B10,Forecast!$C$5:$S$100,5)</f>
        <v>2979709.6774193547</v>
      </c>
      <c r="E10" s="6">
        <f>VLOOKUP($B10,Forecast!$C$5:$S$100,17)</f>
        <v>-490709.67741935485</v>
      </c>
      <c r="F10" s="93">
        <v>39934000</v>
      </c>
      <c r="G10" s="268">
        <f t="shared" si="1"/>
        <v>35796</v>
      </c>
      <c r="H10" s="66"/>
      <c r="I10" s="146"/>
    </row>
    <row r="11" spans="1:13" ht="10.8" thickBot="1" x14ac:dyDescent="0.25">
      <c r="A11" s="261">
        <f t="shared" si="0"/>
        <v>28</v>
      </c>
      <c r="B11" s="88">
        <f t="shared" si="2"/>
        <v>35827</v>
      </c>
      <c r="C11" s="6">
        <f>VLOOKUP($B11,Forecast!$C$5:$S$100,16)</f>
        <v>2395428.5714285718</v>
      </c>
      <c r="D11" s="6">
        <f>VLOOKUP($B11,Forecast!$C$5:$S$100,5)</f>
        <v>3107285.7142857141</v>
      </c>
      <c r="E11" s="6">
        <f>VLOOKUP($B11,Forecast!$C$5:$S$100,17)</f>
        <v>-656928.57142857148</v>
      </c>
      <c r="F11" s="93">
        <v>21507000</v>
      </c>
      <c r="G11" s="268">
        <f t="shared" si="1"/>
        <v>35827</v>
      </c>
      <c r="H11" s="264">
        <v>0.22681216931216941</v>
      </c>
      <c r="I11" s="275">
        <v>0.20070105820105866</v>
      </c>
    </row>
    <row r="12" spans="1:13" ht="10.8" thickBot="1" x14ac:dyDescent="0.25">
      <c r="A12" s="261">
        <f t="shared" si="0"/>
        <v>31</v>
      </c>
      <c r="B12" s="89">
        <f t="shared" si="2"/>
        <v>35855</v>
      </c>
      <c r="C12" s="94">
        <f>VLOOKUP($B12,Forecast!$C$5:$S$100,16)</f>
        <v>2752354.8387096776</v>
      </c>
      <c r="D12" s="94">
        <f>VLOOKUP($B12,Forecast!$C$5:$S$100,5)</f>
        <v>2722354.8387096776</v>
      </c>
      <c r="E12" s="94">
        <f>VLOOKUP($B12,Forecast!$C$5:$S$100,17)</f>
        <v>59258.06451612903</v>
      </c>
      <c r="F12" s="95">
        <v>23218000</v>
      </c>
      <c r="G12" s="270">
        <f t="shared" si="1"/>
        <v>35855</v>
      </c>
      <c r="H12" s="276">
        <v>0.28274193548387139</v>
      </c>
      <c r="I12" s="277">
        <v>0.25854838709677441</v>
      </c>
      <c r="K12" s="285" t="s">
        <v>173</v>
      </c>
      <c r="L12" s="283" t="s">
        <v>175</v>
      </c>
      <c r="M12" s="279" t="s">
        <v>172</v>
      </c>
    </row>
    <row r="13" spans="1:13" x14ac:dyDescent="0.2">
      <c r="A13" s="261">
        <f t="shared" si="0"/>
        <v>30</v>
      </c>
      <c r="B13" s="88">
        <f t="shared" si="2"/>
        <v>35886</v>
      </c>
      <c r="C13" s="6">
        <f>VLOOKUP($B13,Forecast!$C$5:$S$100,16)</f>
        <v>2744966.6666666665</v>
      </c>
      <c r="D13" s="6">
        <f>VLOOKUP($B13,Forecast!$C$5:$S$100,5)</f>
        <v>2586866.6666666665</v>
      </c>
      <c r="E13" s="6">
        <f>VLOOKUP($B13,Forecast!$C$5:$S$100,17)</f>
        <v>170233.33333333334</v>
      </c>
      <c r="F13" s="93">
        <v>28262000</v>
      </c>
      <c r="G13" s="268">
        <f t="shared" si="1"/>
        <v>35886</v>
      </c>
      <c r="H13" s="264">
        <v>0.34744444444444378</v>
      </c>
      <c r="I13" s="275">
        <v>0.26690804597701101</v>
      </c>
      <c r="K13" s="286" t="s">
        <v>174</v>
      </c>
      <c r="L13" s="121">
        <v>0.153</v>
      </c>
      <c r="M13" s="281">
        <v>0.191</v>
      </c>
    </row>
    <row r="14" spans="1:13" ht="10.8" thickBot="1" x14ac:dyDescent="0.25">
      <c r="A14" s="261">
        <f t="shared" si="0"/>
        <v>31</v>
      </c>
      <c r="B14" s="88">
        <f t="shared" si="2"/>
        <v>35916</v>
      </c>
      <c r="C14" s="6" t="e">
        <f>VLOOKUP($B14,Forecast!$C$5:$S$100,16)</f>
        <v>#DIV/0!</v>
      </c>
      <c r="D14" s="6" t="e">
        <f>VLOOKUP($B14,Forecast!$C$5:$S$100,5)</f>
        <v>#DIV/0!</v>
      </c>
      <c r="E14" s="6" t="e">
        <f>VLOOKUP($B14,Forecast!$C$5:$S$100,17)</f>
        <v>#DIV/0!</v>
      </c>
      <c r="F14" s="93" t="s">
        <v>169</v>
      </c>
      <c r="G14" s="268">
        <f t="shared" si="1"/>
        <v>35916</v>
      </c>
      <c r="H14" s="264">
        <v>0.29397849462365588</v>
      </c>
      <c r="I14" s="275">
        <v>0.2089784946236557</v>
      </c>
      <c r="K14" s="287" t="s">
        <v>176</v>
      </c>
      <c r="L14" s="284">
        <v>0.19700000000000001</v>
      </c>
      <c r="M14" s="48">
        <v>0.23899999999999999</v>
      </c>
    </row>
    <row r="15" spans="1:13" ht="10.8" thickBot="1" x14ac:dyDescent="0.25">
      <c r="A15" s="261">
        <f t="shared" si="0"/>
        <v>30</v>
      </c>
      <c r="B15" s="88">
        <f t="shared" si="2"/>
        <v>35947</v>
      </c>
      <c r="C15" s="6" t="e">
        <f>VLOOKUP($B15,Forecast!$C$5:$S$100,16)</f>
        <v>#DIV/0!</v>
      </c>
      <c r="D15" s="6" t="e">
        <f>VLOOKUP($B15,Forecast!$C$5:$S$100,5)</f>
        <v>#DIV/0!</v>
      </c>
      <c r="E15" s="6" t="e">
        <f>VLOOKUP($B15,Forecast!$C$5:$S$100,17)</f>
        <v>#DIV/0!</v>
      </c>
      <c r="F15" s="93" t="s">
        <v>169</v>
      </c>
      <c r="G15" s="268">
        <f t="shared" si="1"/>
        <v>35947</v>
      </c>
      <c r="H15" s="264">
        <v>0.37100000000000066</v>
      </c>
      <c r="I15" s="275">
        <v>7.5500000000000123E-2</v>
      </c>
    </row>
    <row r="16" spans="1:13" x14ac:dyDescent="0.2">
      <c r="A16" s="261">
        <f t="shared" si="0"/>
        <v>31</v>
      </c>
      <c r="B16" s="88">
        <f t="shared" si="2"/>
        <v>35977</v>
      </c>
      <c r="C16" s="6" t="e">
        <f>VLOOKUP($B16,Forecast!$C$5:$S$100,16)</f>
        <v>#DIV/0!</v>
      </c>
      <c r="D16" s="6" t="e">
        <f>VLOOKUP($B16,Forecast!$C$5:$S$100,5)</f>
        <v>#DIV/0!</v>
      </c>
      <c r="E16" s="6" t="e">
        <f>VLOOKUP($B16,Forecast!$C$5:$S$100,17)</f>
        <v>#DIV/0!</v>
      </c>
      <c r="F16" s="93" t="s">
        <v>169</v>
      </c>
      <c r="G16" s="268">
        <f t="shared" si="1"/>
        <v>35977</v>
      </c>
      <c r="H16" s="264">
        <v>0.47002688172042983</v>
      </c>
      <c r="I16" s="275">
        <v>0.22102688172043017</v>
      </c>
      <c r="K16" s="70" t="s">
        <v>177</v>
      </c>
      <c r="L16" s="288" t="s">
        <v>175</v>
      </c>
    </row>
    <row r="17" spans="1:12" x14ac:dyDescent="0.2">
      <c r="A17" s="261">
        <f t="shared" si="0"/>
        <v>31</v>
      </c>
      <c r="B17" s="88">
        <f t="shared" si="2"/>
        <v>36008</v>
      </c>
      <c r="C17" s="6">
        <f>VLOOKUP($B17,Forecast!$C$5:$S$100,16)</f>
        <v>2993032.2580645164</v>
      </c>
      <c r="D17" s="6">
        <f>VLOOKUP($B17,Forecast!$C$5:$S$100,5)</f>
        <v>2905967.7419354836</v>
      </c>
      <c r="E17" s="6">
        <f>VLOOKUP($B17,Forecast!$C$5:$S$100,17)</f>
        <v>82322.580645161288</v>
      </c>
      <c r="F17" s="93">
        <v>74661000</v>
      </c>
      <c r="G17" s="268">
        <f t="shared" si="1"/>
        <v>36008</v>
      </c>
      <c r="H17" s="264">
        <v>0.49758064516129163</v>
      </c>
      <c r="I17" s="275">
        <v>0.45241935483871099</v>
      </c>
      <c r="K17" s="280" t="s">
        <v>174</v>
      </c>
      <c r="L17" s="281">
        <v>0.56000000000000005</v>
      </c>
    </row>
    <row r="18" spans="1:12" ht="10.8" thickBot="1" x14ac:dyDescent="0.25">
      <c r="A18" s="261">
        <f t="shared" si="0"/>
        <v>30</v>
      </c>
      <c r="B18" s="88">
        <f t="shared" si="2"/>
        <v>36039</v>
      </c>
      <c r="C18" s="6">
        <f>VLOOKUP($B18,Forecast!$C$5:$S$100,16)</f>
        <v>2731954.0229885057</v>
      </c>
      <c r="D18" s="6">
        <f>VLOOKUP($B18,Forecast!$C$5:$S$100,5)</f>
        <v>2551133.3333333335</v>
      </c>
      <c r="E18" s="6">
        <f>VLOOKUP($B18,Forecast!$C$5:$S$100,17)</f>
        <v>184300</v>
      </c>
      <c r="F18" s="93">
        <v>77170000</v>
      </c>
      <c r="G18" s="268">
        <f t="shared" si="1"/>
        <v>36039</v>
      </c>
      <c r="H18" s="264">
        <v>0.40104022988505728</v>
      </c>
      <c r="I18" s="275">
        <v>0.30000574712643679</v>
      </c>
      <c r="K18" s="282" t="s">
        <v>176</v>
      </c>
      <c r="L18" s="48">
        <v>0.53</v>
      </c>
    </row>
    <row r="19" spans="1:12" ht="10.8" thickBot="1" x14ac:dyDescent="0.25">
      <c r="A19" s="261">
        <f t="shared" si="0"/>
        <v>31</v>
      </c>
      <c r="B19" s="89">
        <f t="shared" si="2"/>
        <v>36069</v>
      </c>
      <c r="C19" s="94">
        <f>VLOOKUP($B19,Forecast!$C$5:$S$100,16)</f>
        <v>2713322.5806451617</v>
      </c>
      <c r="D19" s="94">
        <f>VLOOKUP($B19,Forecast!$C$5:$S$100,5)</f>
        <v>2319483.8709677421</v>
      </c>
      <c r="E19" s="94">
        <f>VLOOKUP($B19,Forecast!$C$5:$S$100,17)</f>
        <v>521161.29032258067</v>
      </c>
      <c r="F19" s="95">
        <v>93259000</v>
      </c>
      <c r="G19" s="270">
        <f t="shared" si="1"/>
        <v>36069</v>
      </c>
      <c r="H19" s="276">
        <v>0.51129032258064555</v>
      </c>
      <c r="I19" s="277">
        <v>0.42806451612903285</v>
      </c>
    </row>
    <row r="20" spans="1:12" ht="10.8" thickBot="1" x14ac:dyDescent="0.25">
      <c r="A20" s="261">
        <f t="shared" si="0"/>
        <v>30</v>
      </c>
      <c r="B20" s="88">
        <f t="shared" si="2"/>
        <v>36100</v>
      </c>
      <c r="C20" s="6">
        <f>VLOOKUP($B20,Forecast!$C$5:$S$100,16)</f>
        <v>2629533.3333333335</v>
      </c>
      <c r="D20" s="6">
        <f>VLOOKUP($B20,Forecast!$C$5:$S$100,5)</f>
        <v>2501400</v>
      </c>
      <c r="E20" s="6">
        <f>VLOOKUP($B20,Forecast!$C$5:$S$100,17)</f>
        <v>184833.33333333334</v>
      </c>
      <c r="F20" s="262">
        <v>98791000</v>
      </c>
      <c r="G20" s="268">
        <f t="shared" si="1"/>
        <v>36100</v>
      </c>
      <c r="H20" s="264">
        <v>0.37994047619047677</v>
      </c>
      <c r="I20" s="275">
        <v>0.36172619047619103</v>
      </c>
    </row>
    <row r="21" spans="1:12" x14ac:dyDescent="0.2">
      <c r="A21" s="261">
        <f t="shared" si="0"/>
        <v>31</v>
      </c>
      <c r="B21" s="88">
        <f t="shared" si="2"/>
        <v>36130</v>
      </c>
      <c r="C21" s="6">
        <f>VLOOKUP($B21,Forecast!$C$5:$S$100,16)</f>
        <v>2541066.9975186102</v>
      </c>
      <c r="D21" s="6">
        <f>VLOOKUP($B21,Forecast!$C$5:$S$100,5)</f>
        <v>3137766.6666666665</v>
      </c>
      <c r="E21" s="6">
        <f>VLOOKUP($B21,Forecast!$C$5:$S$100,17)</f>
        <v>-571354.83870967745</v>
      </c>
      <c r="F21" s="93">
        <v>81080000</v>
      </c>
      <c r="G21" s="268">
        <f t="shared" si="1"/>
        <v>36130</v>
      </c>
      <c r="H21" s="264">
        <v>0.42494994438264766</v>
      </c>
      <c r="I21" s="275">
        <v>0.43960511679643988</v>
      </c>
    </row>
    <row r="22" spans="1:12" x14ac:dyDescent="0.2">
      <c r="A22" s="261">
        <f t="shared" si="0"/>
        <v>31</v>
      </c>
      <c r="B22" s="88">
        <f t="shared" si="2"/>
        <v>36161</v>
      </c>
      <c r="C22" s="6">
        <f>VLOOKUP($B22,Forecast!$C$5:$S$100,16)</f>
        <v>2398366.0589060308</v>
      </c>
      <c r="D22" s="6">
        <f>VLOOKUP($B22,Forecast!$C$5:$S$100,5)</f>
        <v>2987387.0967741935</v>
      </c>
      <c r="E22" s="6">
        <f>VLOOKUP($B22,Forecast!$C$5:$S$100,17)</f>
        <v>-544838.70967741939</v>
      </c>
      <c r="F22" s="93">
        <v>65284000</v>
      </c>
      <c r="G22" s="268">
        <f t="shared" si="1"/>
        <v>36161</v>
      </c>
      <c r="H22" s="264">
        <v>0.16035038932146772</v>
      </c>
      <c r="I22" s="275">
        <v>0.15448832035595017</v>
      </c>
    </row>
    <row r="23" spans="1:12" x14ac:dyDescent="0.2">
      <c r="A23" s="261">
        <f t="shared" si="0"/>
        <v>28</v>
      </c>
      <c r="B23" s="88">
        <f t="shared" si="2"/>
        <v>36192</v>
      </c>
      <c r="C23" s="6">
        <f>VLOOKUP($B23,Forecast!$C$5:$S$100,16)</f>
        <v>2416821.4285714282</v>
      </c>
      <c r="D23" s="6">
        <f>VLOOKUP($B23,Forecast!$C$5:$S$100,5)</f>
        <v>2933071.4285714286</v>
      </c>
      <c r="E23" s="6">
        <f>VLOOKUP($B23,Forecast!$C$5:$S$100,17)</f>
        <v>-446642.85714285716</v>
      </c>
      <c r="F23" s="93">
        <v>52783000</v>
      </c>
      <c r="G23" s="268">
        <f t="shared" si="1"/>
        <v>36192</v>
      </c>
      <c r="H23" s="264">
        <v>0.22232142857142922</v>
      </c>
      <c r="I23" s="275">
        <v>0.18821428571428611</v>
      </c>
    </row>
    <row r="24" spans="1:12" ht="10.8" thickBot="1" x14ac:dyDescent="0.25">
      <c r="A24" s="261">
        <f t="shared" si="0"/>
        <v>31</v>
      </c>
      <c r="B24" s="89">
        <f t="shared" si="2"/>
        <v>36220</v>
      </c>
      <c r="C24" s="94">
        <f>VLOOKUP($B24,Forecast!$C$5:$S$100,16)</f>
        <v>2511322.5806451607</v>
      </c>
      <c r="D24" s="94">
        <f>VLOOKUP($B24,Forecast!$C$5:$S$100,5)</f>
        <v>2835258.064516129</v>
      </c>
      <c r="E24" s="94">
        <f>VLOOKUP($B24,Forecast!$C$5:$S$100,17)</f>
        <v>-251032.25806451612</v>
      </c>
      <c r="F24" s="95">
        <v>44969000</v>
      </c>
      <c r="G24" s="270">
        <f t="shared" si="1"/>
        <v>36220</v>
      </c>
      <c r="H24" s="276">
        <v>0.15709677419354806</v>
      </c>
      <c r="I24" s="277">
        <v>0.10903225806451577</v>
      </c>
    </row>
    <row r="25" spans="1:12" x14ac:dyDescent="0.2">
      <c r="A25" s="261">
        <f t="shared" si="0"/>
        <v>30</v>
      </c>
      <c r="B25" s="88">
        <f t="shared" si="2"/>
        <v>36251</v>
      </c>
      <c r="C25" s="6">
        <f>VLOOKUP($B25,Forecast!$C$5:$S$100,16)</f>
        <v>2544500</v>
      </c>
      <c r="D25" s="6">
        <f>VLOOKUP($B25,Forecast!$C$5:$S$100,5)</f>
        <v>2801266.6666666665</v>
      </c>
      <c r="E25" s="6">
        <f>VLOOKUP($B25,Forecast!$C$5:$S$100,17)</f>
        <v>-205733.33333333334</v>
      </c>
      <c r="F25" s="93">
        <v>38789000</v>
      </c>
      <c r="G25" s="265">
        <f t="shared" si="1"/>
        <v>36251</v>
      </c>
      <c r="H25" s="273">
        <v>0.16899999999999982</v>
      </c>
      <c r="I25" s="274">
        <v>0.11849999999999938</v>
      </c>
    </row>
    <row r="26" spans="1:12" x14ac:dyDescent="0.2">
      <c r="A26" s="261">
        <f t="shared" si="0"/>
        <v>31</v>
      </c>
      <c r="B26" s="88">
        <f t="shared" si="2"/>
        <v>36281</v>
      </c>
      <c r="C26" s="6">
        <f>VLOOKUP($B26,Forecast!$C$5:$S$100,16)</f>
        <v>2709129.0322580645</v>
      </c>
      <c r="D26" s="6">
        <f>VLOOKUP($B26,Forecast!$C$5:$S$100,5)</f>
        <v>2214161.2903225808</v>
      </c>
      <c r="E26" s="6">
        <f>VLOOKUP($B26,Forecast!$C$5:$S$100,17)</f>
        <v>559161.29032258061</v>
      </c>
      <c r="F26" s="93">
        <v>56057000</v>
      </c>
      <c r="G26" s="268">
        <f t="shared" si="1"/>
        <v>36281</v>
      </c>
      <c r="H26" s="264">
        <v>0.23661290322580641</v>
      </c>
      <c r="I26" s="275">
        <v>0.10677419354838724</v>
      </c>
    </row>
    <row r="27" spans="1:12" x14ac:dyDescent="0.2">
      <c r="A27" s="261">
        <f t="shared" si="0"/>
        <v>30</v>
      </c>
      <c r="B27" s="88">
        <f t="shared" si="2"/>
        <v>36312</v>
      </c>
      <c r="C27" s="6">
        <f>VLOOKUP($B27,Forecast!$C$5:$S$100,16)</f>
        <v>2837000</v>
      </c>
      <c r="D27" s="6">
        <f>VLOOKUP($B27,Forecast!$C$5:$S$100,5)</f>
        <v>2421600</v>
      </c>
      <c r="E27" s="6">
        <f>VLOOKUP($B27,Forecast!$C$5:$S$100,17)</f>
        <v>412133.33333333331</v>
      </c>
      <c r="F27" s="93">
        <v>68397000</v>
      </c>
      <c r="G27" s="268">
        <f t="shared" si="1"/>
        <v>36312</v>
      </c>
      <c r="H27" s="264">
        <v>0.269166666666667</v>
      </c>
      <c r="I27" s="275">
        <v>0.14183333333333303</v>
      </c>
    </row>
    <row r="28" spans="1:12" x14ac:dyDescent="0.2">
      <c r="A28" s="261">
        <f t="shared" si="0"/>
        <v>31</v>
      </c>
      <c r="B28" s="88">
        <f t="shared" si="2"/>
        <v>36342</v>
      </c>
      <c r="C28" s="6">
        <f>VLOOKUP($B28,Forecast!$C$5:$S$100,16)</f>
        <v>2922096.7741935481</v>
      </c>
      <c r="D28" s="6">
        <f>VLOOKUP($B28,Forecast!$C$5:$S$100,5)</f>
        <v>2643096.7741935486</v>
      </c>
      <c r="E28" s="6">
        <f>VLOOKUP($B28,Forecast!$C$5:$S$100,17)</f>
        <v>282709.67741935485</v>
      </c>
      <c r="F28" s="93">
        <v>77117000</v>
      </c>
      <c r="G28" s="268">
        <f t="shared" si="1"/>
        <v>36342</v>
      </c>
      <c r="H28" s="264">
        <v>0.33258064516129027</v>
      </c>
      <c r="I28" s="275">
        <v>0.14822580645161398</v>
      </c>
    </row>
    <row r="29" spans="1:12" x14ac:dyDescent="0.2">
      <c r="A29" s="261">
        <f t="shared" si="0"/>
        <v>31</v>
      </c>
      <c r="B29" s="88">
        <f t="shared" si="2"/>
        <v>36373</v>
      </c>
      <c r="C29" s="6">
        <f>VLOOKUP($B29,Forecast!$C$5:$S$100,16)</f>
        <v>2726612.9032258065</v>
      </c>
      <c r="D29" s="6">
        <f>VLOOKUP($B29,Forecast!$C$5:$S$100,5)</f>
        <v>2706516.1290322579</v>
      </c>
      <c r="E29" s="6">
        <f>VLOOKUP($B29,Forecast!$C$5:$S$100,17)</f>
        <v>18400</v>
      </c>
      <c r="F29" s="93">
        <v>78044000</v>
      </c>
      <c r="G29" s="268">
        <f t="shared" si="1"/>
        <v>36373</v>
      </c>
      <c r="H29" s="264">
        <v>0.32177419354838621</v>
      </c>
      <c r="I29" s="275">
        <v>7.3387096774192528E-2</v>
      </c>
    </row>
    <row r="30" spans="1:12" x14ac:dyDescent="0.2">
      <c r="A30" s="261">
        <f t="shared" si="0"/>
        <v>30</v>
      </c>
      <c r="B30" s="88">
        <f t="shared" si="2"/>
        <v>36404</v>
      </c>
      <c r="C30" s="6">
        <f>VLOOKUP($B30,Forecast!$C$5:$S$100,16)</f>
        <v>2929200</v>
      </c>
      <c r="D30" s="6">
        <f>VLOOKUP($B30,Forecast!$C$5:$S$100,5)</f>
        <v>2645233.3333333335</v>
      </c>
      <c r="E30" s="6">
        <f>VLOOKUP($B30,Forecast!$C$5:$S$100,17)</f>
        <v>285233.33333333331</v>
      </c>
      <c r="F30" s="93">
        <v>86618000</v>
      </c>
      <c r="G30" s="268">
        <f t="shared" si="1"/>
        <v>36404</v>
      </c>
      <c r="H30" s="264">
        <v>0.37350000000000128</v>
      </c>
      <c r="I30" s="275">
        <v>0.25133333333333496</v>
      </c>
    </row>
    <row r="31" spans="1:12" ht="10.8" thickBot="1" x14ac:dyDescent="0.25">
      <c r="A31" s="261">
        <f t="shared" si="0"/>
        <v>31</v>
      </c>
      <c r="B31" s="89">
        <f t="shared" si="2"/>
        <v>36434</v>
      </c>
      <c r="C31" s="94">
        <f>VLOOKUP($B31,Forecast!$C$5:$S$100,16)</f>
        <v>3076967.7419354836</v>
      </c>
      <c r="D31" s="94">
        <f>VLOOKUP($B31,Forecast!$C$5:$S$100,5)</f>
        <v>2964096.7741935486</v>
      </c>
      <c r="E31" s="94">
        <f>VLOOKUP($B31,Forecast!$C$5:$S$100,17)</f>
        <v>88129.032258064515</v>
      </c>
      <c r="F31" s="95">
        <v>89228000</v>
      </c>
      <c r="G31" s="270">
        <f t="shared" si="1"/>
        <v>36434</v>
      </c>
      <c r="H31" s="276">
        <v>0.33725806451612828</v>
      </c>
      <c r="I31" s="277">
        <v>0.33096774193548306</v>
      </c>
    </row>
    <row r="32" spans="1:12" ht="10.8" thickBot="1" x14ac:dyDescent="0.25">
      <c r="A32" s="261">
        <f t="shared" si="0"/>
        <v>30</v>
      </c>
      <c r="B32" s="88">
        <f t="shared" si="2"/>
        <v>36465</v>
      </c>
      <c r="C32" s="6">
        <f>VLOOKUP($B32,Forecast!$C$5:$S$100,16)</f>
        <v>2880633.3333333335</v>
      </c>
      <c r="D32" s="6">
        <f>VLOOKUP($B32,Forecast!$C$5:$S$100,5)</f>
        <v>2738600</v>
      </c>
      <c r="E32" s="6">
        <f>VLOOKUP($B32,Forecast!$C$5:$S$100,17)</f>
        <v>150933.33333333334</v>
      </c>
      <c r="F32" s="262">
        <v>92944000</v>
      </c>
      <c r="G32" s="265">
        <f t="shared" si="1"/>
        <v>36465</v>
      </c>
      <c r="H32" s="273">
        <v>0.41099999999999914</v>
      </c>
      <c r="I32" s="274">
        <v>0.39633333333333276</v>
      </c>
    </row>
    <row r="33" spans="1:15" x14ac:dyDescent="0.2">
      <c r="A33" s="261">
        <f t="shared" si="0"/>
        <v>31</v>
      </c>
      <c r="B33" s="88">
        <f t="shared" si="2"/>
        <v>36495</v>
      </c>
      <c r="C33" s="6">
        <f>VLOOKUP($B33,Forecast!$C$5:$S$100,16)</f>
        <v>2665993.0322580645</v>
      </c>
      <c r="D33" s="6">
        <f>VLOOKUP($B33,Forecast!$C$5:$S$100,5)</f>
        <v>3114903.2258064514</v>
      </c>
      <c r="E33" s="6">
        <f>VLOOKUP($B33,Forecast!$C$5:$S$100,17)</f>
        <v>-463645.16129032261</v>
      </c>
      <c r="F33" s="93">
        <v>78580000</v>
      </c>
      <c r="G33" s="268">
        <f t="shared" si="1"/>
        <v>36495</v>
      </c>
      <c r="H33" s="264">
        <v>0.23274193548387112</v>
      </c>
      <c r="I33" s="275">
        <v>0.22774193548387078</v>
      </c>
    </row>
    <row r="34" spans="1:15" x14ac:dyDescent="0.2">
      <c r="A34" s="261">
        <f t="shared" si="0"/>
        <v>31</v>
      </c>
      <c r="B34" s="88">
        <f t="shared" si="2"/>
        <v>36526</v>
      </c>
      <c r="C34" s="6">
        <f>VLOOKUP($B34,Forecast!$C$5:$S$100,16)</f>
        <v>2611548.3870967738</v>
      </c>
      <c r="D34" s="6">
        <f>VLOOKUP($B34,Forecast!$C$5:$S$100,5)</f>
        <v>3123483.8709677421</v>
      </c>
      <c r="E34" s="6">
        <f>VLOOKUP($B34,Forecast!$C$5:$S$100,17)</f>
        <v>-509516.12903225806</v>
      </c>
      <c r="F34" s="93">
        <v>62970000</v>
      </c>
      <c r="G34" s="268">
        <f t="shared" si="1"/>
        <v>36526</v>
      </c>
      <c r="H34" s="264">
        <v>0.17725806451612947</v>
      </c>
      <c r="I34" s="275">
        <v>0.15822580645161377</v>
      </c>
    </row>
    <row r="35" spans="1:15" x14ac:dyDescent="0.2">
      <c r="A35" s="261">
        <f t="shared" si="0"/>
        <v>29</v>
      </c>
      <c r="B35" s="88">
        <f t="shared" si="2"/>
        <v>36557</v>
      </c>
      <c r="C35" s="6">
        <f>VLOOKUP($B35,Forecast!$C$5:$S$100,16)</f>
        <v>2575689.6551724137</v>
      </c>
      <c r="D35" s="6">
        <f>VLOOKUP($B35,Forecast!$C$5:$S$100,5)</f>
        <v>3069448.2758620689</v>
      </c>
      <c r="E35" s="6">
        <f>VLOOKUP($B35,Forecast!$C$5:$S$100,17)</f>
        <v>-496482.75862068968</v>
      </c>
      <c r="F35" s="93">
        <v>48405000</v>
      </c>
      <c r="G35" s="268">
        <f t="shared" si="1"/>
        <v>36557</v>
      </c>
      <c r="H35" s="264">
        <v>0.21310344827586247</v>
      </c>
      <c r="I35" s="275">
        <v>0.17396551724137943</v>
      </c>
    </row>
    <row r="36" spans="1:15" ht="10.8" thickBot="1" x14ac:dyDescent="0.25">
      <c r="A36" s="261">
        <f t="shared" si="0"/>
        <v>31</v>
      </c>
      <c r="B36" s="89">
        <f>DATE(YEAR(B35),MONTH(B35)+1,1)</f>
        <v>36586</v>
      </c>
      <c r="C36" s="94">
        <f>VLOOKUP($B36,Forecast!$C$5:$S$100,16)</f>
        <v>2900774.1935483869</v>
      </c>
      <c r="D36" s="94">
        <f>VLOOKUP($B36,Forecast!$C$5:$S$100,5)</f>
        <v>2825354.8387096776</v>
      </c>
      <c r="E36" s="94">
        <f>VLOOKUP($B36,Forecast!$C$5:$S$100,17)</f>
        <v>30258.064516129034</v>
      </c>
      <c r="F36" s="95">
        <v>49222000</v>
      </c>
      <c r="G36" s="270">
        <f t="shared" si="1"/>
        <v>36586</v>
      </c>
      <c r="H36" s="276">
        <v>0.21338709677419221</v>
      </c>
      <c r="I36" s="277">
        <v>0.16951612903225666</v>
      </c>
    </row>
    <row r="37" spans="1:15" x14ac:dyDescent="0.2">
      <c r="A37" s="261">
        <f t="shared" si="0"/>
        <v>30</v>
      </c>
      <c r="B37" s="88">
        <f t="shared" si="2"/>
        <v>36617</v>
      </c>
      <c r="C37" s="6">
        <f>VLOOKUP($B37,Forecast!$C$5:$S$100,16)</f>
        <v>2814466.6666666665</v>
      </c>
      <c r="D37" s="6">
        <f>VLOOKUP($B37,Forecast!$C$5:$S$100,5)</f>
        <v>2422966.6666666665</v>
      </c>
      <c r="E37" s="6">
        <f>VLOOKUP($B37,Forecast!$C$5:$S$100,17)</f>
        <v>390966.66666666669</v>
      </c>
      <c r="F37" s="93">
        <v>60911000</v>
      </c>
      <c r="G37" s="265">
        <f t="shared" si="1"/>
        <v>36617</v>
      </c>
      <c r="H37" s="273">
        <v>0.27400000000000047</v>
      </c>
      <c r="I37" s="274">
        <v>0.1995000000000009</v>
      </c>
    </row>
    <row r="38" spans="1:15" x14ac:dyDescent="0.2">
      <c r="A38" s="261">
        <f t="shared" si="0"/>
        <v>31</v>
      </c>
      <c r="B38" s="88">
        <f t="shared" si="2"/>
        <v>36647</v>
      </c>
      <c r="C38" s="6">
        <f>VLOOKUP($B38,Forecast!$C$5:$S$100,16)</f>
        <v>2821967.7419354841</v>
      </c>
      <c r="D38" s="6">
        <f>VLOOKUP($B38,Forecast!$C$5:$S$100,5)</f>
        <v>2665677.4193548388</v>
      </c>
      <c r="E38" s="6">
        <f>VLOOKUP($B38,Forecast!$C$5:$S$100,17)</f>
        <v>152645.16129032258</v>
      </c>
      <c r="F38" s="93">
        <v>65633000</v>
      </c>
      <c r="G38" s="268">
        <f t="shared" si="1"/>
        <v>36647</v>
      </c>
      <c r="H38" s="264">
        <v>0.44548387096774134</v>
      </c>
      <c r="I38" s="275">
        <v>0.25999999999999934</v>
      </c>
    </row>
    <row r="39" spans="1:15" x14ac:dyDescent="0.2">
      <c r="A39" s="261">
        <f t="shared" si="0"/>
        <v>30</v>
      </c>
      <c r="B39" s="88">
        <f t="shared" si="2"/>
        <v>36678</v>
      </c>
      <c r="C39" s="6">
        <f>VLOOKUP($B39,Forecast!$C$5:$S$100,16)</f>
        <v>3166733.333333333</v>
      </c>
      <c r="D39" s="6">
        <f>VLOOKUP($B39,Forecast!$C$5:$S$100,5)</f>
        <v>3097900</v>
      </c>
      <c r="E39" s="6">
        <f>VLOOKUP($B39,Forecast!$C$5:$S$100,17)</f>
        <v>68500</v>
      </c>
      <c r="F39" s="93">
        <v>67650000</v>
      </c>
      <c r="G39" s="268">
        <f t="shared" si="1"/>
        <v>36678</v>
      </c>
      <c r="H39" s="264">
        <v>0.65866666666666651</v>
      </c>
      <c r="I39" s="275">
        <v>0.47216666666666551</v>
      </c>
    </row>
    <row r="40" spans="1:15" x14ac:dyDescent="0.2">
      <c r="A40" s="261">
        <f t="shared" si="0"/>
        <v>31</v>
      </c>
      <c r="B40" s="88">
        <f t="shared" si="2"/>
        <v>36708</v>
      </c>
      <c r="C40" s="6">
        <f>VLOOKUP($B40,Forecast!$C$5:$S$100,16)</f>
        <v>3294903.2258064514</v>
      </c>
      <c r="D40" s="6">
        <f>VLOOKUP($B40,Forecast!$C$5:$S$100,5)</f>
        <v>3320806.4516129033</v>
      </c>
      <c r="E40" s="6">
        <f>VLOOKUP($B40,Forecast!$C$5:$S$100,17)</f>
        <v>-37709.677419354841</v>
      </c>
      <c r="F40" s="93">
        <v>66434000</v>
      </c>
      <c r="G40" s="268">
        <f t="shared" si="1"/>
        <v>36708</v>
      </c>
      <c r="H40" s="264">
        <v>0.96435483870967786</v>
      </c>
      <c r="I40" s="275">
        <v>0.62387096774193518</v>
      </c>
    </row>
    <row r="41" spans="1:15" x14ac:dyDescent="0.2">
      <c r="A41" s="261">
        <f t="shared" si="0"/>
        <v>31</v>
      </c>
      <c r="B41" s="88">
        <f t="shared" si="2"/>
        <v>36739</v>
      </c>
      <c r="C41" s="6">
        <f>VLOOKUP($B41,Forecast!$C$5:$S$100,16)</f>
        <v>3210967.7419354841</v>
      </c>
      <c r="D41" s="6">
        <f>VLOOKUP($B41,Forecast!$C$5:$S$100,5)</f>
        <v>3616161.2903225808</v>
      </c>
      <c r="E41" s="6">
        <f>VLOOKUP($B41,Forecast!$C$5:$S$100,17)</f>
        <v>-405161.29032258067</v>
      </c>
      <c r="F41" s="93">
        <f t="shared" ref="F41:F60" si="3">E41*A41+F40</f>
        <v>53874000</v>
      </c>
      <c r="G41" s="268">
        <f t="shared" si="1"/>
        <v>36739</v>
      </c>
      <c r="H41" s="264">
        <v>1.1100000000000001</v>
      </c>
      <c r="I41" s="275">
        <v>0.72624999999999995</v>
      </c>
      <c r="K41" s="25"/>
      <c r="L41" s="25"/>
      <c r="M41" s="25"/>
      <c r="N41" s="25"/>
    </row>
    <row r="42" spans="1:15" x14ac:dyDescent="0.2">
      <c r="A42" s="261">
        <f t="shared" si="0"/>
        <v>30</v>
      </c>
      <c r="B42" s="88">
        <f t="shared" si="2"/>
        <v>36770</v>
      </c>
      <c r="C42" s="6">
        <f>VLOOKUP($B42,Forecast!$C$5:$S$100,16)</f>
        <v>3311166.666666667</v>
      </c>
      <c r="D42" s="6">
        <f>VLOOKUP($B42,Forecast!$C$5:$S$100,5)</f>
        <v>3191666.6666666665</v>
      </c>
      <c r="E42" s="6">
        <f>VLOOKUP($B42,Forecast!$C$5:$S$100,17)</f>
        <v>118633.33333333333</v>
      </c>
      <c r="F42" s="93">
        <f t="shared" si="3"/>
        <v>57433000</v>
      </c>
      <c r="G42" s="268">
        <f t="shared" si="1"/>
        <v>36770</v>
      </c>
      <c r="H42" s="172" t="e">
        <f ca="1">VLOOKUP($B42,Curves!$A$3:$I$34,3)-VLOOKUP($B42,Curves!$A$3:$I$34,7)</f>
        <v>#N/A</v>
      </c>
      <c r="I42" s="269" t="e">
        <f ca="1">VLOOKUP($B42,Curves!$A$3:$I$34,3)-VLOOKUP($B42,Curves!$A$3:$I$34,5)</f>
        <v>#N/A</v>
      </c>
      <c r="K42" s="243"/>
      <c r="L42" s="243"/>
      <c r="M42" s="243"/>
      <c r="N42" s="260"/>
      <c r="O42" s="22"/>
    </row>
    <row r="43" spans="1:15" ht="10.8" thickBot="1" x14ac:dyDescent="0.25">
      <c r="A43" s="261">
        <f t="shared" si="0"/>
        <v>31</v>
      </c>
      <c r="B43" s="89">
        <f t="shared" si="2"/>
        <v>36800</v>
      </c>
      <c r="C43" s="94">
        <f>VLOOKUP($B43,Forecast!$C$5:$S$100,16)</f>
        <v>3353935.4838709678</v>
      </c>
      <c r="D43" s="94">
        <f>VLOOKUP($B43,Forecast!$C$5:$S$100,5)</f>
        <v>3104806.4516129033</v>
      </c>
      <c r="E43" s="94">
        <f>VLOOKUP($B43,Forecast!$C$5:$S$100,17)</f>
        <v>254967.74193548388</v>
      </c>
      <c r="F43" s="95">
        <f t="shared" si="3"/>
        <v>65337000</v>
      </c>
      <c r="G43" s="270">
        <f t="shared" si="1"/>
        <v>36800</v>
      </c>
      <c r="H43" s="271" t="e">
        <f ca="1">VLOOKUP($B43,Curves!$A$3:$I$34,3)-VLOOKUP($B43,Curves!$A$3:$I$34,7)</f>
        <v>#N/A</v>
      </c>
      <c r="I43" s="272" t="e">
        <f ca="1">VLOOKUP($B43,Curves!$A$3:$I$34,3)-VLOOKUP($B43,Curves!$A$3:$I$34,5)</f>
        <v>#N/A</v>
      </c>
      <c r="K43" s="243"/>
      <c r="L43" s="243"/>
      <c r="M43" s="243"/>
      <c r="N43" s="260"/>
      <c r="O43" s="22"/>
    </row>
    <row r="44" spans="1:15" ht="10.8" thickBot="1" x14ac:dyDescent="0.25">
      <c r="A44" s="261">
        <f t="shared" si="0"/>
        <v>30</v>
      </c>
      <c r="B44" s="88">
        <f t="shared" si="2"/>
        <v>36831</v>
      </c>
      <c r="C44" s="6">
        <f>VLOOKUP($B44,Forecast!$C$5:$S$100,16)</f>
        <v>3023266.666666667</v>
      </c>
      <c r="D44" s="6">
        <f>VLOOKUP($B44,Forecast!$C$5:$S$100,5)</f>
        <v>3509000</v>
      </c>
      <c r="E44" s="6">
        <f>VLOOKUP($B44,Forecast!$C$5:$S$100,17)</f>
        <v>-491766.66666666669</v>
      </c>
      <c r="F44" s="262">
        <f t="shared" si="3"/>
        <v>50584000</v>
      </c>
      <c r="G44" s="265">
        <f t="shared" si="1"/>
        <v>36831</v>
      </c>
      <c r="H44" s="266" t="e">
        <f ca="1">VLOOKUP($B44,Curves!$A$3:$I$34,3)-VLOOKUP($B44,Curves!$A$3:$I$34,7)</f>
        <v>#N/A</v>
      </c>
      <c r="I44" s="267" t="e">
        <f ca="1">VLOOKUP($B44,Curves!$A$3:$I$34,3)-VLOOKUP($B44,Curves!$A$3:$I$34,5)</f>
        <v>#N/A</v>
      </c>
      <c r="K44" s="243"/>
      <c r="L44" s="243"/>
      <c r="M44" s="243"/>
      <c r="N44" s="260"/>
      <c r="O44" s="22"/>
    </row>
    <row r="45" spans="1:15" x14ac:dyDescent="0.2">
      <c r="A45" s="261">
        <f t="shared" si="0"/>
        <v>31</v>
      </c>
      <c r="B45" s="88">
        <f t="shared" si="2"/>
        <v>36861</v>
      </c>
      <c r="C45" s="6">
        <f>VLOOKUP($B45,Forecast!$C$5:$S$100,16)</f>
        <v>3439322.5806451612</v>
      </c>
      <c r="D45" s="6">
        <f>VLOOKUP($B45,Forecast!$C$5:$S$100,5)</f>
        <v>3433677.4193548388</v>
      </c>
      <c r="E45" s="6">
        <f>VLOOKUP($B45,Forecast!$C$5:$S$100,17)</f>
        <v>4032.2580645161293</v>
      </c>
      <c r="F45" s="93">
        <f t="shared" si="3"/>
        <v>50709000</v>
      </c>
      <c r="G45" s="268">
        <f t="shared" si="1"/>
        <v>36861</v>
      </c>
      <c r="H45" s="172" t="e">
        <f ca="1">VLOOKUP($B45,Curves!$A$3:$I$34,3)-VLOOKUP($B45,Curves!$A$3:$I$34,7)</f>
        <v>#N/A</v>
      </c>
      <c r="I45" s="269" t="e">
        <f ca="1">VLOOKUP($B45,Curves!$A$3:$I$34,3)-VLOOKUP($B45,Curves!$A$3:$I$34,5)</f>
        <v>#N/A</v>
      </c>
      <c r="K45" s="243"/>
      <c r="L45" s="243"/>
      <c r="M45" s="243"/>
      <c r="N45" s="260"/>
      <c r="O45" s="22"/>
    </row>
    <row r="46" spans="1:15" x14ac:dyDescent="0.2">
      <c r="A46" s="261">
        <f t="shared" si="0"/>
        <v>31</v>
      </c>
      <c r="B46" s="88">
        <f t="shared" si="2"/>
        <v>36892</v>
      </c>
      <c r="C46" s="6">
        <f>VLOOKUP($B46,Forecast!$C$5:$S$100,16)</f>
        <v>3525133.3333333335</v>
      </c>
      <c r="D46" s="6">
        <f>VLOOKUP($B46,Forecast!$C$5:$S$100,5)</f>
        <v>3967188.3870967743</v>
      </c>
      <c r="E46" s="6">
        <f>VLOOKUP($B46,Forecast!$C$5:$S$100,17)</f>
        <v>-442055.05376344081</v>
      </c>
      <c r="F46" s="93">
        <f t="shared" si="3"/>
        <v>37005293.333333336</v>
      </c>
      <c r="G46" s="268">
        <f t="shared" si="1"/>
        <v>36892</v>
      </c>
      <c r="H46" s="172" t="e">
        <f ca="1">VLOOKUP($B46,Curves!$A$3:$I$34,3)-VLOOKUP($B46,Curves!$A$3:$I$34,7)</f>
        <v>#N/A</v>
      </c>
      <c r="I46" s="269" t="e">
        <f ca="1">VLOOKUP($B46,Curves!$A$3:$I$34,3)-VLOOKUP($B46,Curves!$A$3:$I$34,5)</f>
        <v>#N/A</v>
      </c>
      <c r="K46" s="243"/>
      <c r="L46" s="243"/>
      <c r="M46" s="243"/>
      <c r="N46" s="260"/>
      <c r="O46" s="22"/>
    </row>
    <row r="47" spans="1:15" ht="10.8" thickBot="1" x14ac:dyDescent="0.25">
      <c r="A47" s="261">
        <f t="shared" si="0"/>
        <v>28</v>
      </c>
      <c r="B47" s="88">
        <f t="shared" si="2"/>
        <v>36923</v>
      </c>
      <c r="C47" s="6">
        <f>VLOOKUP($B47,Forecast!$C$5:$S$100,16)</f>
        <v>3415000</v>
      </c>
      <c r="D47" s="6">
        <f>VLOOKUP($B47,Forecast!$C$5:$S$100,5)</f>
        <v>3336531.7241379311</v>
      </c>
      <c r="E47" s="6">
        <f>VLOOKUP($B47,Forecast!$C$5:$S$100,17)</f>
        <v>78468.275862068869</v>
      </c>
      <c r="F47" s="93">
        <f t="shared" si="3"/>
        <v>39202405.05747126</v>
      </c>
      <c r="G47" s="268">
        <f t="shared" si="1"/>
        <v>36923</v>
      </c>
      <c r="H47" s="172">
        <f ca="1">VLOOKUP($B47,Curves!$A$3:$I$34,3)-VLOOKUP($B47,Curves!$A$3:$I$34,7)</f>
        <v>1.4900000000000002</v>
      </c>
      <c r="I47" s="269">
        <f ca="1">VLOOKUP($B47,Curves!$A$3:$I$34,3)-VLOOKUP($B47,Curves!$A$3:$I$34,5)</f>
        <v>1.27</v>
      </c>
      <c r="K47" s="243"/>
      <c r="L47" s="243"/>
      <c r="M47" s="243"/>
      <c r="N47" s="260"/>
      <c r="O47" s="22"/>
    </row>
    <row r="48" spans="1:15" ht="10.8" thickBot="1" x14ac:dyDescent="0.25">
      <c r="A48" s="261">
        <f t="shared" si="0"/>
        <v>31</v>
      </c>
      <c r="B48" s="336">
        <f>DATE(YEAR(B47),MONTH(B47)+1,1)</f>
        <v>36951</v>
      </c>
      <c r="C48" s="43">
        <f ca="1">VLOOKUP($B48,Forecast!$C$5:$S$100,16)</f>
        <v>3316900</v>
      </c>
      <c r="D48" s="43">
        <f>VLOOKUP($B48,Forecast!$C$5:$S$100,5)</f>
        <v>3060115.4838709678</v>
      </c>
      <c r="E48" s="43">
        <f ca="1">VLOOKUP($B48,Forecast!$C$5:$S$100,17)</f>
        <v>256784.51612903224</v>
      </c>
      <c r="F48" s="56">
        <f t="shared" ca="1" si="3"/>
        <v>47162725.05747126</v>
      </c>
      <c r="G48" s="270">
        <f t="shared" si="1"/>
        <v>36951</v>
      </c>
      <c r="H48" s="271">
        <f ca="1">VLOOKUP($B48,Curves!$A$3:$I$34,3)-VLOOKUP($B48,Curves!$A$3:$I$34,7)</f>
        <v>1.0249999999999999</v>
      </c>
      <c r="I48" s="272">
        <f ca="1">VLOOKUP($B48,Curves!$A$3:$I$34,3)-VLOOKUP($B48,Curves!$A$3:$I$34,5)</f>
        <v>0.83000000000000007</v>
      </c>
      <c r="K48" s="243"/>
      <c r="L48" s="243"/>
      <c r="M48" s="243"/>
      <c r="N48" s="260"/>
      <c r="O48" s="22"/>
    </row>
    <row r="49" spans="1:15" x14ac:dyDescent="0.2">
      <c r="A49" s="261">
        <f t="shared" si="0"/>
        <v>30</v>
      </c>
      <c r="B49" s="88">
        <f t="shared" si="2"/>
        <v>36982</v>
      </c>
      <c r="C49" s="6">
        <f ca="1">VLOOKUP($B49,Forecast!$C$5:$S$100,16)</f>
        <v>3416900</v>
      </c>
      <c r="D49" s="6">
        <f>VLOOKUP($B49,Forecast!$C$5:$S$100,5)</f>
        <v>2845655.6666666665</v>
      </c>
      <c r="E49" s="6">
        <f ca="1">VLOOKUP($B49,Forecast!$C$5:$S$100,17)</f>
        <v>571244.33333333349</v>
      </c>
      <c r="F49" s="93">
        <f t="shared" ca="1" si="3"/>
        <v>64300055.05747126</v>
      </c>
      <c r="G49" s="265">
        <f t="shared" si="1"/>
        <v>36982</v>
      </c>
      <c r="H49" s="266">
        <f ca="1">VLOOKUP($B49,Curves!$A$3:$I$34,3)-VLOOKUP($B49,Curves!$A$3:$I$34,7)</f>
        <v>0.72499999999999998</v>
      </c>
      <c r="I49" s="267">
        <f ca="1">VLOOKUP($B49,Curves!$A$3:$I$34,3)-VLOOKUP($B49,Curves!$A$3:$I$34,5)</f>
        <v>0.44</v>
      </c>
      <c r="K49" s="243"/>
      <c r="L49" s="243"/>
      <c r="M49" s="243"/>
      <c r="N49" s="260"/>
      <c r="O49" s="22"/>
    </row>
    <row r="50" spans="1:15" x14ac:dyDescent="0.2">
      <c r="A50" s="261">
        <f t="shared" si="0"/>
        <v>31</v>
      </c>
      <c r="B50" s="88">
        <f t="shared" si="2"/>
        <v>37012</v>
      </c>
      <c r="C50" s="6">
        <f ca="1">VLOOKUP($B50,Forecast!$C$5:$S$100,16)</f>
        <v>3323300</v>
      </c>
      <c r="D50" s="6">
        <f ca="1">VLOOKUP($B50,Forecast!$C$5:$S$100,5)</f>
        <v>2903247.7419354841</v>
      </c>
      <c r="E50" s="6">
        <f ca="1">VLOOKUP($B50,Forecast!$C$5:$S$100,17)</f>
        <v>420052.25806451589</v>
      </c>
      <c r="F50" s="93">
        <f t="shared" ca="1" si="3"/>
        <v>77321675.057471246</v>
      </c>
      <c r="G50" s="268">
        <f t="shared" si="1"/>
        <v>37012</v>
      </c>
      <c r="H50" s="172">
        <f ca="1">VLOOKUP($B50,Curves!$A$3:$I$34,3)-VLOOKUP($B50,Curves!$A$3:$I$34,7)</f>
        <v>1.2050000000000001</v>
      </c>
      <c r="I50" s="269">
        <f ca="1">VLOOKUP($B50,Curves!$A$3:$I$34,3)-VLOOKUP($B50,Curves!$A$3:$I$34,5)</f>
        <v>0.9</v>
      </c>
      <c r="K50" s="243"/>
      <c r="L50" s="243"/>
      <c r="M50" s="243"/>
      <c r="N50" s="260"/>
      <c r="O50" s="22"/>
    </row>
    <row r="51" spans="1:15" x14ac:dyDescent="0.2">
      <c r="A51" s="261">
        <f t="shared" si="0"/>
        <v>30</v>
      </c>
      <c r="B51" s="88">
        <f t="shared" si="2"/>
        <v>37043</v>
      </c>
      <c r="C51" s="6">
        <f ca="1">VLOOKUP($B51,Forecast!$C$5:$S$100,16)</f>
        <v>3233300</v>
      </c>
      <c r="D51" s="6">
        <f ca="1">VLOOKUP($B51,Forecast!$C$5:$S$100,5)</f>
        <v>3435737</v>
      </c>
      <c r="E51" s="6">
        <f ca="1">VLOOKUP($B51,Forecast!$C$5:$S$100,17)</f>
        <v>-202437</v>
      </c>
      <c r="F51" s="93">
        <f t="shared" ca="1" si="3"/>
        <v>71248565.057471246</v>
      </c>
      <c r="G51" s="268">
        <f t="shared" si="1"/>
        <v>37043</v>
      </c>
      <c r="H51" s="172">
        <f ca="1">VLOOKUP($B51,Curves!$A$3:$I$34,3)-VLOOKUP($B51,Curves!$A$3:$I$34,7)</f>
        <v>1.6949999999999998</v>
      </c>
      <c r="I51" s="269">
        <f ca="1">VLOOKUP($B51,Curves!$A$3:$I$34,3)-VLOOKUP($B51,Curves!$A$3:$I$34,5)</f>
        <v>1.41</v>
      </c>
      <c r="K51" s="243"/>
      <c r="L51" s="243"/>
      <c r="M51" s="243"/>
      <c r="N51" s="260"/>
      <c r="O51" s="22"/>
    </row>
    <row r="52" spans="1:15" x14ac:dyDescent="0.2">
      <c r="A52" s="261">
        <f t="shared" si="0"/>
        <v>31</v>
      </c>
      <c r="B52" s="88">
        <f t="shared" si="2"/>
        <v>37073</v>
      </c>
      <c r="C52" s="6">
        <f ca="1">VLOOKUP($B52,Forecast!$C$5:$S$100,16)</f>
        <v>3353300</v>
      </c>
      <c r="D52" s="6">
        <f ca="1">VLOOKUP($B52,Forecast!$C$5:$S$100,5)</f>
        <v>3665330.6451612907</v>
      </c>
      <c r="E52" s="6">
        <f ca="1">VLOOKUP($B52,Forecast!$C$5:$S$100,17)</f>
        <v>-312030.64516129065</v>
      </c>
      <c r="F52" s="93">
        <f t="shared" ca="1" si="3"/>
        <v>61575615.057471231</v>
      </c>
      <c r="G52" s="268">
        <f t="shared" si="1"/>
        <v>37073</v>
      </c>
      <c r="H52" s="172">
        <f ca="1">VLOOKUP($B52,Curves!$A$3:$I$34,3)-VLOOKUP($B52,Curves!$A$3:$I$34,7)</f>
        <v>2.1800000000000002</v>
      </c>
      <c r="I52" s="269">
        <f ca="1">VLOOKUP($B52,Curves!$A$3:$I$34,3)-VLOOKUP($B52,Curves!$A$3:$I$34,5)</f>
        <v>1.79</v>
      </c>
      <c r="K52" s="243"/>
      <c r="L52" s="243"/>
      <c r="M52" s="243"/>
      <c r="N52" s="260"/>
      <c r="O52" s="22"/>
    </row>
    <row r="53" spans="1:15" x14ac:dyDescent="0.2">
      <c r="A53" s="261">
        <f t="shared" si="0"/>
        <v>31</v>
      </c>
      <c r="B53" s="88">
        <f t="shared" si="2"/>
        <v>37104</v>
      </c>
      <c r="C53" s="6">
        <f ca="1">VLOOKUP($B53,Forecast!$C$5:$S$100,16)</f>
        <v>3340700</v>
      </c>
      <c r="D53" s="6">
        <f ca="1">VLOOKUP($B53,Forecast!$C$5:$S$100,5)</f>
        <v>3950546.1290322584</v>
      </c>
      <c r="E53" s="6">
        <f ca="1">VLOOKUP($B53,Forecast!$C$5:$S$100,17)</f>
        <v>-609846.12903225841</v>
      </c>
      <c r="F53" s="93">
        <f t="shared" ca="1" si="3"/>
        <v>42670385.057471216</v>
      </c>
      <c r="G53" s="268">
        <f t="shared" si="1"/>
        <v>37104</v>
      </c>
      <c r="H53" s="172">
        <f ca="1">VLOOKUP($B53,Curves!$A$3:$I$34,3)-VLOOKUP($B53,Curves!$A$3:$I$34,7)</f>
        <v>2.29</v>
      </c>
      <c r="I53" s="269">
        <f ca="1">VLOOKUP($B53,Curves!$A$3:$I$34,3)-VLOOKUP($B53,Curves!$A$3:$I$34,5)</f>
        <v>1.86</v>
      </c>
      <c r="K53" s="243"/>
      <c r="L53" s="243"/>
      <c r="M53" s="243"/>
      <c r="N53" s="260"/>
      <c r="O53" s="22"/>
    </row>
    <row r="54" spans="1:15" x14ac:dyDescent="0.2">
      <c r="A54" s="261">
        <f t="shared" si="0"/>
        <v>30</v>
      </c>
      <c r="B54" s="88">
        <f t="shared" si="2"/>
        <v>37135</v>
      </c>
      <c r="C54" s="6">
        <f ca="1">VLOOKUP($B54,Forecast!$C$5:$S$100,16)</f>
        <v>3340700</v>
      </c>
      <c r="D54" s="6">
        <f ca="1">VLOOKUP($B54,Forecast!$C$5:$S$100,5)</f>
        <v>3751956.6666666665</v>
      </c>
      <c r="E54" s="6">
        <f ca="1">VLOOKUP($B54,Forecast!$C$5:$S$100,17)</f>
        <v>-411256.66666666651</v>
      </c>
      <c r="F54" s="93">
        <f t="shared" ca="1" si="3"/>
        <v>30332685.057471219</v>
      </c>
      <c r="G54" s="268">
        <f t="shared" si="1"/>
        <v>37135</v>
      </c>
      <c r="H54" s="172">
        <f ca="1">VLOOKUP($B54,Curves!$A$3:$I$34,3)-VLOOKUP($B54,Curves!$A$3:$I$34,7)</f>
        <v>2.19</v>
      </c>
      <c r="I54" s="269">
        <f ca="1">VLOOKUP($B54,Curves!$A$3:$I$34,3)-VLOOKUP($B54,Curves!$A$3:$I$34,5)</f>
        <v>1.76</v>
      </c>
      <c r="K54" s="243"/>
      <c r="L54" s="243"/>
      <c r="M54" s="243"/>
      <c r="N54" s="260"/>
      <c r="O54" s="22"/>
    </row>
    <row r="55" spans="1:15" ht="10.8" thickBot="1" x14ac:dyDescent="0.25">
      <c r="A55" s="261">
        <f t="shared" si="0"/>
        <v>31</v>
      </c>
      <c r="B55" s="89">
        <f t="shared" si="2"/>
        <v>37165</v>
      </c>
      <c r="C55" s="94">
        <f ca="1">VLOOKUP($B55,Forecast!$C$5:$S$100,16)</f>
        <v>3340700</v>
      </c>
      <c r="D55" s="94">
        <f ca="1">VLOOKUP($B55,Forecast!$C$5:$S$100,5)</f>
        <v>3612490.6451612907</v>
      </c>
      <c r="E55" s="94">
        <f ca="1">VLOOKUP($B55,Forecast!$C$5:$S$100,17)</f>
        <v>-271790.64516129065</v>
      </c>
      <c r="F55" s="95">
        <f t="shared" ca="1" si="3"/>
        <v>21907175.057471208</v>
      </c>
      <c r="G55" s="270">
        <f t="shared" si="1"/>
        <v>37165</v>
      </c>
      <c r="H55" s="271">
        <f ca="1">VLOOKUP($B55,Curves!$A$3:$I$34,3)-VLOOKUP($B55,Curves!$A$3:$I$34,7)</f>
        <v>1.4</v>
      </c>
      <c r="I55" s="272">
        <f ca="1">VLOOKUP($B55,Curves!$A$3:$I$34,3)-VLOOKUP($B55,Curves!$A$3:$I$34,5)</f>
        <v>0.91</v>
      </c>
      <c r="K55" s="243"/>
      <c r="L55" s="243"/>
      <c r="M55" s="243"/>
      <c r="N55" s="260"/>
      <c r="O55" s="22"/>
    </row>
    <row r="56" spans="1:15" ht="10.8" thickBot="1" x14ac:dyDescent="0.25">
      <c r="A56" s="261">
        <f t="shared" si="0"/>
        <v>30</v>
      </c>
      <c r="B56" s="88">
        <f t="shared" si="2"/>
        <v>37196</v>
      </c>
      <c r="C56" s="6">
        <f ca="1">VLOOKUP($B56,Forecast!$C$5:$S$100,16)</f>
        <v>3190700</v>
      </c>
      <c r="D56" s="6">
        <f ca="1">VLOOKUP($B56,Forecast!$C$5:$S$100,5)</f>
        <v>4028810</v>
      </c>
      <c r="E56" s="6">
        <f ca="1">VLOOKUP($B56,Forecast!$C$5:$S$100,17)</f>
        <v>-838110</v>
      </c>
      <c r="F56" s="262">
        <f t="shared" ca="1" si="3"/>
        <v>-3236124.9425287917</v>
      </c>
      <c r="G56" s="265">
        <f t="shared" si="1"/>
        <v>37196</v>
      </c>
      <c r="H56" s="266">
        <f ca="1">VLOOKUP($B56,Curves!$A$3:$I$34,3)-VLOOKUP($B56,Curves!$A$3:$I$34,7)</f>
        <v>1.28</v>
      </c>
      <c r="I56" s="267">
        <f ca="1">VLOOKUP($B56,Curves!$A$3:$I$34,3)-VLOOKUP($B56,Curves!$A$3:$I$34,5)</f>
        <v>1.04</v>
      </c>
      <c r="K56" s="243"/>
      <c r="L56" s="243"/>
      <c r="M56" s="243"/>
      <c r="N56" s="260"/>
      <c r="O56" s="22"/>
    </row>
    <row r="57" spans="1:15" x14ac:dyDescent="0.2">
      <c r="A57" s="261">
        <f t="shared" si="0"/>
        <v>31</v>
      </c>
      <c r="B57" s="88">
        <f t="shared" si="2"/>
        <v>37226</v>
      </c>
      <c r="C57" s="6">
        <f ca="1">VLOOKUP($B57,Forecast!$C$5:$S$100,16)</f>
        <v>2946800</v>
      </c>
      <c r="D57" s="6">
        <f ca="1">VLOOKUP($B57,Forecast!$C$5:$S$100,5)</f>
        <v>4023227.7419354841</v>
      </c>
      <c r="E57" s="6">
        <f ca="1">VLOOKUP($B57,Forecast!$C$5:$S$100,17)</f>
        <v>-1076427.7419354841</v>
      </c>
      <c r="F57" s="93">
        <f t="shared" ca="1" si="3"/>
        <v>-36605384.942528799</v>
      </c>
      <c r="G57" s="268">
        <f t="shared" si="1"/>
        <v>37226</v>
      </c>
      <c r="H57" s="172">
        <f ca="1">VLOOKUP($B57,Curves!$A$3:$I$34,3)-VLOOKUP($B57,Curves!$A$3:$I$34,7)</f>
        <v>1.28</v>
      </c>
      <c r="I57" s="269">
        <f ca="1">VLOOKUP($B57,Curves!$A$3:$I$34,3)-VLOOKUP($B57,Curves!$A$3:$I$34,5)</f>
        <v>1.04</v>
      </c>
      <c r="K57" s="243"/>
      <c r="L57" s="243"/>
      <c r="M57" s="243"/>
      <c r="N57" s="260"/>
      <c r="O57" s="22"/>
    </row>
    <row r="58" spans="1:15" x14ac:dyDescent="0.2">
      <c r="A58" s="261">
        <f t="shared" si="0"/>
        <v>31</v>
      </c>
      <c r="B58" s="88">
        <f t="shared" si="2"/>
        <v>37257</v>
      </c>
      <c r="C58" s="6">
        <f ca="1">VLOOKUP($B58,Forecast!$C$5:$S$100,16)</f>
        <v>2946800</v>
      </c>
      <c r="D58" s="6">
        <f ca="1">VLOOKUP($B58,Forecast!$C$5:$S$100,5)</f>
        <v>4453728.3870967738</v>
      </c>
      <c r="E58" s="6">
        <f ca="1">VLOOKUP($B58,Forecast!$C$5:$S$100,17)</f>
        <v>-1506928.3870967738</v>
      </c>
      <c r="F58" s="93">
        <f t="shared" ca="1" si="3"/>
        <v>-83320164.942528784</v>
      </c>
      <c r="G58" s="268">
        <f t="shared" si="1"/>
        <v>37257</v>
      </c>
      <c r="H58" s="172">
        <f ca="1">VLOOKUP($B58,Curves!$A$3:$I$34,3)-VLOOKUP($B58,Curves!$A$3:$I$34,7)</f>
        <v>1.2725</v>
      </c>
      <c r="I58" s="269">
        <f ca="1">VLOOKUP($B58,Curves!$A$3:$I$34,3)-VLOOKUP($B58,Curves!$A$3:$I$34,5)</f>
        <v>1.0325</v>
      </c>
      <c r="K58" s="243"/>
      <c r="L58" s="243"/>
      <c r="M58" s="243"/>
      <c r="N58" s="260"/>
      <c r="O58" s="22"/>
    </row>
    <row r="59" spans="1:15" x14ac:dyDescent="0.2">
      <c r="A59" s="261">
        <f t="shared" si="0"/>
        <v>28</v>
      </c>
      <c r="B59" s="88">
        <f t="shared" si="2"/>
        <v>37288</v>
      </c>
      <c r="C59" s="6">
        <f ca="1">VLOOKUP($B59,Forecast!$C$5:$S$100,16)</f>
        <v>2946800</v>
      </c>
      <c r="D59" s="6">
        <f ca="1">VLOOKUP($B59,Forecast!$C$5:$S$100,5)</f>
        <v>3710891.7241379311</v>
      </c>
      <c r="E59" s="6">
        <f ca="1">VLOOKUP($B59,Forecast!$C$5:$S$100,17)</f>
        <v>-764091.72413793113</v>
      </c>
      <c r="F59" s="93">
        <f t="shared" ca="1" si="3"/>
        <v>-104714733.21839085</v>
      </c>
      <c r="G59" s="268">
        <f t="shared" si="1"/>
        <v>37288</v>
      </c>
      <c r="H59" s="172">
        <f ca="1">VLOOKUP($B59,Curves!$A$3:$I$34,3)-VLOOKUP($B59,Curves!$A$3:$I$34,7)</f>
        <v>1.2725</v>
      </c>
      <c r="I59" s="269">
        <f ca="1">VLOOKUP($B59,Curves!$A$3:$I$34,3)-VLOOKUP($B59,Curves!$A$3:$I$34,5)</f>
        <v>1.0325</v>
      </c>
      <c r="K59" s="243"/>
      <c r="L59" s="243"/>
      <c r="M59" s="243"/>
      <c r="N59" s="260"/>
      <c r="O59" s="22"/>
    </row>
    <row r="60" spans="1:15" ht="10.8" thickBot="1" x14ac:dyDescent="0.25">
      <c r="A60" s="261">
        <f t="shared" si="0"/>
        <v>31</v>
      </c>
      <c r="B60" s="89">
        <f>DATE(YEAR(B59),MONTH(B59)+1,1)</f>
        <v>37316</v>
      </c>
      <c r="C60" s="94">
        <f ca="1">VLOOKUP($B60,Forecast!$C$5:$S$100,16)</f>
        <v>2883800</v>
      </c>
      <c r="D60" s="94">
        <f ca="1">VLOOKUP($B60,Forecast!$C$5:$S$100,5)</f>
        <v>3434475.4838709678</v>
      </c>
      <c r="E60" s="94">
        <f ca="1">VLOOKUP($B60,Forecast!$C$5:$S$100,17)</f>
        <v>-550675.48387096776</v>
      </c>
      <c r="F60" s="95">
        <f t="shared" ca="1" si="3"/>
        <v>-121785673.21839085</v>
      </c>
      <c r="G60" s="270">
        <f t="shared" si="1"/>
        <v>37316</v>
      </c>
      <c r="H60" s="271">
        <f ca="1">VLOOKUP($B60,Curves!$A$3:$I$34,3)-VLOOKUP($B60,Curves!$A$3:$I$34,7)</f>
        <v>1.2725</v>
      </c>
      <c r="I60" s="272">
        <f ca="1">VLOOKUP($B60,Curves!$A$3:$I$34,3)-VLOOKUP($B60,Curves!$A$3:$I$34,5)</f>
        <v>1.0325</v>
      </c>
      <c r="K60" s="243"/>
      <c r="L60" s="243"/>
      <c r="M60" s="243"/>
      <c r="N60" s="260"/>
      <c r="O60" s="22"/>
    </row>
    <row r="61" spans="1:15" x14ac:dyDescent="0.2">
      <c r="B61" s="263">
        <v>37347</v>
      </c>
    </row>
  </sheetData>
  <printOptions horizontalCentered="1" verticalCentered="1"/>
  <pageMargins left="0.25" right="0.25" top="0.25" bottom="0.28000000000000003" header="0.25" footer="0.3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91"/>
  <sheetViews>
    <sheetView workbookViewId="0">
      <selection activeCell="A33" sqref="A33"/>
    </sheetView>
  </sheetViews>
  <sheetFormatPr defaultColWidth="9.109375" defaultRowHeight="10.199999999999999" x14ac:dyDescent="0.2"/>
  <cols>
    <col min="1" max="1" width="27" style="259" bestFit="1" customWidth="1"/>
    <col min="2" max="2" width="8" style="259" bestFit="1" customWidth="1"/>
    <col min="3" max="3" width="11" style="259" bestFit="1" customWidth="1"/>
    <col min="4" max="4" width="13.5546875" style="259" bestFit="1" customWidth="1"/>
    <col min="5" max="5" width="9" style="259" bestFit="1" customWidth="1"/>
    <col min="6" max="6" width="9.109375" style="259"/>
    <col min="7" max="7" width="12.5546875" style="259" bestFit="1" customWidth="1"/>
    <col min="8" max="16384" width="9.109375" style="259"/>
  </cols>
  <sheetData>
    <row r="1" spans="1:7" ht="21" thickBot="1" x14ac:dyDescent="0.25">
      <c r="A1" s="148" t="s">
        <v>289</v>
      </c>
      <c r="B1" s="148" t="s">
        <v>290</v>
      </c>
      <c r="C1" s="148" t="s">
        <v>291</v>
      </c>
      <c r="D1" s="148" t="s">
        <v>292</v>
      </c>
      <c r="E1" s="395" t="s">
        <v>293</v>
      </c>
      <c r="G1" s="259" t="s">
        <v>294</v>
      </c>
    </row>
    <row r="2" spans="1:7" x14ac:dyDescent="0.2">
      <c r="A2" s="396" t="s">
        <v>295</v>
      </c>
      <c r="B2" s="259" t="s">
        <v>296</v>
      </c>
      <c r="C2" s="397">
        <v>36951</v>
      </c>
      <c r="D2" s="398">
        <v>16</v>
      </c>
      <c r="E2" s="399">
        <f>D2+0</f>
        <v>16</v>
      </c>
      <c r="F2" s="400"/>
    </row>
    <row r="3" spans="1:7" hidden="1" x14ac:dyDescent="0.2">
      <c r="A3" s="401" t="s">
        <v>297</v>
      </c>
      <c r="B3" s="402" t="s">
        <v>57</v>
      </c>
      <c r="C3" s="397">
        <v>36951</v>
      </c>
      <c r="D3" s="403">
        <v>545</v>
      </c>
      <c r="E3" s="399">
        <f t="shared" ref="E3:E46" si="0">D3+E2</f>
        <v>561</v>
      </c>
      <c r="F3" s="400"/>
    </row>
    <row r="4" spans="1:7" hidden="1" x14ac:dyDescent="0.2">
      <c r="A4" s="401" t="s">
        <v>298</v>
      </c>
      <c r="B4" s="402" t="s">
        <v>57</v>
      </c>
      <c r="C4" s="397">
        <v>37012</v>
      </c>
      <c r="D4" s="403">
        <v>520</v>
      </c>
      <c r="E4" s="399">
        <f t="shared" si="0"/>
        <v>1081</v>
      </c>
      <c r="F4" s="400"/>
    </row>
    <row r="5" spans="1:7" hidden="1" x14ac:dyDescent="0.2">
      <c r="A5" s="401" t="s">
        <v>299</v>
      </c>
      <c r="B5" s="402" t="s">
        <v>300</v>
      </c>
      <c r="C5" s="397">
        <v>37012</v>
      </c>
      <c r="D5" s="403">
        <v>37</v>
      </c>
      <c r="E5" s="399">
        <f t="shared" si="0"/>
        <v>1118</v>
      </c>
      <c r="F5" s="400"/>
    </row>
    <row r="6" spans="1:7" x14ac:dyDescent="0.2">
      <c r="A6" s="396" t="s">
        <v>301</v>
      </c>
      <c r="B6" s="259" t="s">
        <v>296</v>
      </c>
      <c r="C6" s="397">
        <v>37043</v>
      </c>
      <c r="D6" s="396">
        <v>49</v>
      </c>
      <c r="E6" s="399">
        <f t="shared" si="0"/>
        <v>1167</v>
      </c>
      <c r="F6" s="400"/>
    </row>
    <row r="7" spans="1:7" hidden="1" x14ac:dyDescent="0.2">
      <c r="A7" s="401" t="s">
        <v>302</v>
      </c>
      <c r="B7" s="402" t="s">
        <v>57</v>
      </c>
      <c r="C7" s="397">
        <v>37043</v>
      </c>
      <c r="D7" s="403">
        <v>560</v>
      </c>
      <c r="E7" s="399">
        <f t="shared" si="0"/>
        <v>1727</v>
      </c>
      <c r="F7" s="400"/>
    </row>
    <row r="8" spans="1:7" hidden="1" x14ac:dyDescent="0.2">
      <c r="A8" s="401" t="s">
        <v>303</v>
      </c>
      <c r="B8" s="402" t="s">
        <v>300</v>
      </c>
      <c r="C8" s="397">
        <v>37043</v>
      </c>
      <c r="D8" s="403">
        <v>235</v>
      </c>
      <c r="E8" s="399">
        <f t="shared" si="0"/>
        <v>1962</v>
      </c>
      <c r="F8" s="400"/>
    </row>
    <row r="9" spans="1:7" hidden="1" x14ac:dyDescent="0.2">
      <c r="A9" s="401" t="s">
        <v>304</v>
      </c>
      <c r="B9" s="402" t="s">
        <v>300</v>
      </c>
      <c r="C9" s="397">
        <v>37043</v>
      </c>
      <c r="D9" s="403">
        <v>148</v>
      </c>
      <c r="E9" s="399">
        <f t="shared" si="0"/>
        <v>2110</v>
      </c>
      <c r="F9" s="400"/>
    </row>
    <row r="10" spans="1:7" hidden="1" x14ac:dyDescent="0.2">
      <c r="A10" s="401" t="s">
        <v>27</v>
      </c>
      <c r="B10" s="402" t="s">
        <v>305</v>
      </c>
      <c r="C10" s="397">
        <v>37043</v>
      </c>
      <c r="D10" s="403">
        <v>500</v>
      </c>
      <c r="E10" s="399">
        <f t="shared" si="0"/>
        <v>2610</v>
      </c>
      <c r="F10" s="400"/>
    </row>
    <row r="11" spans="1:7" hidden="1" x14ac:dyDescent="0.2">
      <c r="A11" s="401" t="s">
        <v>306</v>
      </c>
      <c r="B11" s="402" t="s">
        <v>307</v>
      </c>
      <c r="C11" s="397">
        <v>37073</v>
      </c>
      <c r="D11" s="403">
        <v>490</v>
      </c>
      <c r="E11" s="399">
        <f t="shared" si="0"/>
        <v>3100</v>
      </c>
      <c r="F11" s="400"/>
    </row>
    <row r="12" spans="1:7" hidden="1" x14ac:dyDescent="0.2">
      <c r="A12" s="401" t="s">
        <v>308</v>
      </c>
      <c r="B12" s="402" t="s">
        <v>305</v>
      </c>
      <c r="C12" s="397">
        <v>37073</v>
      </c>
      <c r="D12" s="403">
        <v>500</v>
      </c>
      <c r="E12" s="399">
        <f t="shared" si="0"/>
        <v>3600</v>
      </c>
      <c r="F12" s="400"/>
    </row>
    <row r="13" spans="1:7" hidden="1" x14ac:dyDescent="0.2">
      <c r="A13" s="401" t="s">
        <v>309</v>
      </c>
      <c r="B13" s="402" t="s">
        <v>307</v>
      </c>
      <c r="C13" s="397">
        <v>37104</v>
      </c>
      <c r="D13" s="403">
        <v>270</v>
      </c>
      <c r="E13" s="399">
        <f t="shared" si="0"/>
        <v>3870</v>
      </c>
      <c r="F13" s="400"/>
    </row>
    <row r="14" spans="1:7" hidden="1" x14ac:dyDescent="0.2">
      <c r="A14" s="404" t="s">
        <v>310</v>
      </c>
      <c r="B14" s="259" t="s">
        <v>311</v>
      </c>
      <c r="C14" s="397">
        <v>37104</v>
      </c>
      <c r="D14" s="259">
        <v>450</v>
      </c>
      <c r="E14" s="399">
        <f t="shared" si="0"/>
        <v>4320</v>
      </c>
      <c r="F14" s="400"/>
    </row>
    <row r="15" spans="1:7" hidden="1" x14ac:dyDescent="0.2">
      <c r="A15" s="401" t="s">
        <v>312</v>
      </c>
      <c r="B15" s="402" t="s">
        <v>313</v>
      </c>
      <c r="C15" s="397">
        <v>37104</v>
      </c>
      <c r="D15" s="403">
        <v>320</v>
      </c>
      <c r="E15" s="399">
        <f t="shared" si="0"/>
        <v>4640</v>
      </c>
      <c r="F15" s="400"/>
    </row>
    <row r="16" spans="1:7" hidden="1" x14ac:dyDescent="0.2">
      <c r="A16" s="401" t="s">
        <v>64</v>
      </c>
      <c r="B16" s="402" t="s">
        <v>57</v>
      </c>
      <c r="C16" s="397">
        <v>37104</v>
      </c>
      <c r="D16" s="403">
        <v>70</v>
      </c>
      <c r="E16" s="399">
        <f t="shared" si="0"/>
        <v>4710</v>
      </c>
      <c r="F16" s="400"/>
    </row>
    <row r="17" spans="1:6" hidden="1" x14ac:dyDescent="0.2">
      <c r="A17" s="396" t="s">
        <v>314</v>
      </c>
      <c r="B17" s="259" t="s">
        <v>315</v>
      </c>
      <c r="C17" s="397">
        <v>37135</v>
      </c>
      <c r="D17" s="396">
        <v>350</v>
      </c>
      <c r="E17" s="399">
        <f t="shared" si="0"/>
        <v>5060</v>
      </c>
      <c r="F17" s="400"/>
    </row>
    <row r="18" spans="1:6" hidden="1" x14ac:dyDescent="0.2">
      <c r="A18" s="401" t="s">
        <v>28</v>
      </c>
      <c r="B18" s="402" t="s">
        <v>313</v>
      </c>
      <c r="C18" s="397">
        <v>37196</v>
      </c>
      <c r="D18" s="403">
        <v>1048</v>
      </c>
      <c r="E18" s="399">
        <f t="shared" si="0"/>
        <v>6108</v>
      </c>
      <c r="F18" s="400"/>
    </row>
    <row r="19" spans="1:6" hidden="1" x14ac:dyDescent="0.2">
      <c r="A19" s="401" t="s">
        <v>316</v>
      </c>
      <c r="B19" s="402" t="s">
        <v>307</v>
      </c>
      <c r="C19" s="397">
        <v>37226</v>
      </c>
      <c r="D19" s="398">
        <v>35</v>
      </c>
      <c r="E19" s="399">
        <f t="shared" si="0"/>
        <v>6143</v>
      </c>
      <c r="F19" s="400"/>
    </row>
    <row r="20" spans="1:6" hidden="1" x14ac:dyDescent="0.2">
      <c r="A20" s="396" t="s">
        <v>317</v>
      </c>
      <c r="B20" s="259" t="s">
        <v>57</v>
      </c>
      <c r="C20" s="397">
        <v>37257</v>
      </c>
      <c r="D20" s="396">
        <v>250</v>
      </c>
      <c r="E20" s="399">
        <f t="shared" si="0"/>
        <v>6393</v>
      </c>
      <c r="F20" s="400"/>
    </row>
    <row r="21" spans="1:6" hidden="1" x14ac:dyDescent="0.2">
      <c r="A21" s="401" t="s">
        <v>318</v>
      </c>
      <c r="B21" s="402" t="s">
        <v>300</v>
      </c>
      <c r="C21" s="397">
        <v>37377</v>
      </c>
      <c r="D21" s="403">
        <v>50</v>
      </c>
      <c r="E21" s="399">
        <f t="shared" si="0"/>
        <v>6443</v>
      </c>
    </row>
    <row r="22" spans="1:6" hidden="1" x14ac:dyDescent="0.2">
      <c r="A22" s="401" t="s">
        <v>319</v>
      </c>
      <c r="B22" s="402" t="s">
        <v>300</v>
      </c>
      <c r="C22" s="397">
        <v>37377</v>
      </c>
      <c r="D22" s="403">
        <v>55</v>
      </c>
      <c r="E22" s="399">
        <f t="shared" si="0"/>
        <v>6498</v>
      </c>
      <c r="F22" s="400"/>
    </row>
    <row r="23" spans="1:6" hidden="1" x14ac:dyDescent="0.2">
      <c r="A23" s="401" t="s">
        <v>320</v>
      </c>
      <c r="B23" s="402" t="s">
        <v>307</v>
      </c>
      <c r="C23" s="397">
        <v>37408</v>
      </c>
      <c r="D23" s="403">
        <v>280</v>
      </c>
      <c r="E23" s="399">
        <f t="shared" si="0"/>
        <v>6778</v>
      </c>
      <c r="F23" s="400"/>
    </row>
    <row r="24" spans="1:6" hidden="1" x14ac:dyDescent="0.2">
      <c r="A24" s="401" t="s">
        <v>321</v>
      </c>
      <c r="B24" s="402" t="s">
        <v>307</v>
      </c>
      <c r="C24" s="397">
        <v>37408</v>
      </c>
      <c r="D24" s="403">
        <v>249</v>
      </c>
      <c r="E24" s="399">
        <f t="shared" si="0"/>
        <v>7027</v>
      </c>
      <c r="F24" s="400"/>
    </row>
    <row r="25" spans="1:6" hidden="1" x14ac:dyDescent="0.2">
      <c r="A25" s="401" t="s">
        <v>322</v>
      </c>
      <c r="B25" s="402" t="s">
        <v>307</v>
      </c>
      <c r="C25" s="397">
        <v>37408</v>
      </c>
      <c r="D25" s="403">
        <v>536</v>
      </c>
      <c r="E25" s="399">
        <f t="shared" si="0"/>
        <v>7563</v>
      </c>
      <c r="F25" s="400"/>
    </row>
    <row r="26" spans="1:6" hidden="1" x14ac:dyDescent="0.2">
      <c r="A26" s="401" t="s">
        <v>323</v>
      </c>
      <c r="B26" s="402" t="s">
        <v>57</v>
      </c>
      <c r="C26" s="397">
        <v>37408</v>
      </c>
      <c r="D26" s="403">
        <v>530</v>
      </c>
      <c r="E26" s="399">
        <f t="shared" si="0"/>
        <v>8093</v>
      </c>
      <c r="F26" s="400"/>
    </row>
    <row r="27" spans="1:6" hidden="1" x14ac:dyDescent="0.2">
      <c r="A27" s="401" t="s">
        <v>324</v>
      </c>
      <c r="B27" s="402" t="s">
        <v>57</v>
      </c>
      <c r="C27" s="397">
        <v>37408</v>
      </c>
      <c r="D27" s="403">
        <v>530</v>
      </c>
      <c r="E27" s="399">
        <f t="shared" si="0"/>
        <v>8623</v>
      </c>
      <c r="F27" s="400"/>
    </row>
    <row r="28" spans="1:6" hidden="1" x14ac:dyDescent="0.2">
      <c r="A28" s="401" t="s">
        <v>325</v>
      </c>
      <c r="B28" s="402" t="s">
        <v>305</v>
      </c>
      <c r="C28" s="397">
        <v>37438</v>
      </c>
      <c r="D28" s="403">
        <v>880</v>
      </c>
      <c r="E28" s="399">
        <f t="shared" si="0"/>
        <v>9503</v>
      </c>
      <c r="F28" s="400"/>
    </row>
    <row r="29" spans="1:6" hidden="1" x14ac:dyDescent="0.2">
      <c r="A29" s="401" t="s">
        <v>34</v>
      </c>
      <c r="B29" s="402" t="s">
        <v>313</v>
      </c>
      <c r="C29" s="397">
        <v>37438</v>
      </c>
      <c r="D29" s="403">
        <v>500</v>
      </c>
      <c r="E29" s="399">
        <f t="shared" si="0"/>
        <v>10003</v>
      </c>
      <c r="F29" s="400"/>
    </row>
    <row r="30" spans="1:6" hidden="1" x14ac:dyDescent="0.2">
      <c r="A30" s="401" t="s">
        <v>66</v>
      </c>
      <c r="B30" s="402" t="s">
        <v>57</v>
      </c>
      <c r="C30" s="397">
        <v>37469</v>
      </c>
      <c r="D30" s="403">
        <v>550</v>
      </c>
      <c r="E30" s="399">
        <f t="shared" si="0"/>
        <v>10553</v>
      </c>
      <c r="F30" s="402"/>
    </row>
    <row r="31" spans="1:6" hidden="1" x14ac:dyDescent="0.2">
      <c r="A31" s="401" t="s">
        <v>35</v>
      </c>
      <c r="B31" s="402" t="s">
        <v>305</v>
      </c>
      <c r="C31" s="397">
        <v>37500</v>
      </c>
      <c r="D31" s="403">
        <v>1060</v>
      </c>
      <c r="E31" s="399">
        <f t="shared" si="0"/>
        <v>11613</v>
      </c>
    </row>
    <row r="32" spans="1:6" hidden="1" x14ac:dyDescent="0.2">
      <c r="A32" s="401" t="s">
        <v>326</v>
      </c>
      <c r="B32" s="402" t="s">
        <v>300</v>
      </c>
      <c r="C32" s="397">
        <v>37622</v>
      </c>
      <c r="D32" s="396">
        <v>-90</v>
      </c>
      <c r="E32" s="399">
        <f t="shared" si="0"/>
        <v>11523</v>
      </c>
    </row>
    <row r="33" spans="1:6" x14ac:dyDescent="0.2">
      <c r="A33" s="401" t="s">
        <v>31</v>
      </c>
      <c r="B33" s="402" t="s">
        <v>296</v>
      </c>
      <c r="C33" s="397">
        <v>37622</v>
      </c>
      <c r="D33" s="403">
        <v>720</v>
      </c>
      <c r="E33" s="399">
        <f t="shared" si="0"/>
        <v>12243</v>
      </c>
    </row>
    <row r="34" spans="1:6" hidden="1" x14ac:dyDescent="0.2">
      <c r="A34" s="401" t="s">
        <v>327</v>
      </c>
      <c r="B34" s="402" t="s">
        <v>57</v>
      </c>
      <c r="C34" s="397">
        <v>37622</v>
      </c>
      <c r="D34" s="403">
        <v>1250</v>
      </c>
      <c r="E34" s="399">
        <f t="shared" si="0"/>
        <v>13493</v>
      </c>
    </row>
    <row r="35" spans="1:6" hidden="1" x14ac:dyDescent="0.2">
      <c r="A35" s="396" t="s">
        <v>328</v>
      </c>
      <c r="B35" s="259" t="s">
        <v>305</v>
      </c>
      <c r="C35" s="397">
        <v>37653</v>
      </c>
      <c r="D35" s="396">
        <v>600</v>
      </c>
      <c r="E35" s="399">
        <f t="shared" si="0"/>
        <v>14093</v>
      </c>
    </row>
    <row r="36" spans="1:6" hidden="1" x14ac:dyDescent="0.2">
      <c r="A36" s="401" t="s">
        <v>329</v>
      </c>
      <c r="B36" s="402" t="s">
        <v>57</v>
      </c>
      <c r="C36" s="397">
        <v>37681</v>
      </c>
      <c r="D36" s="403">
        <v>1040</v>
      </c>
      <c r="E36" s="399">
        <f t="shared" si="0"/>
        <v>15133</v>
      </c>
    </row>
    <row r="37" spans="1:6" x14ac:dyDescent="0.2">
      <c r="A37" s="401" t="s">
        <v>330</v>
      </c>
      <c r="B37" s="402" t="s">
        <v>296</v>
      </c>
      <c r="C37" s="397">
        <v>37681</v>
      </c>
      <c r="D37" s="403">
        <v>500</v>
      </c>
      <c r="E37" s="399">
        <f t="shared" si="0"/>
        <v>15633</v>
      </c>
    </row>
    <row r="38" spans="1:6" hidden="1" x14ac:dyDescent="0.2">
      <c r="A38" s="396" t="s">
        <v>331</v>
      </c>
      <c r="B38" s="402" t="s">
        <v>57</v>
      </c>
      <c r="C38" s="397">
        <v>37742</v>
      </c>
      <c r="D38" s="403">
        <v>750</v>
      </c>
      <c r="E38" s="399">
        <f t="shared" si="0"/>
        <v>16383</v>
      </c>
    </row>
    <row r="39" spans="1:6" hidden="1" x14ac:dyDescent="0.2">
      <c r="A39" s="401" t="s">
        <v>332</v>
      </c>
      <c r="B39" s="402" t="s">
        <v>300</v>
      </c>
      <c r="C39" s="397">
        <v>37742</v>
      </c>
      <c r="D39" s="403">
        <v>460</v>
      </c>
      <c r="E39" s="399">
        <f t="shared" si="0"/>
        <v>16843</v>
      </c>
    </row>
    <row r="40" spans="1:6" hidden="1" x14ac:dyDescent="0.2">
      <c r="A40" s="401" t="s">
        <v>333</v>
      </c>
      <c r="B40" s="402" t="s">
        <v>307</v>
      </c>
      <c r="C40" s="397">
        <v>37773</v>
      </c>
      <c r="D40" s="403">
        <v>550</v>
      </c>
      <c r="E40" s="399">
        <f t="shared" si="0"/>
        <v>17393</v>
      </c>
    </row>
    <row r="41" spans="1:6" x14ac:dyDescent="0.2">
      <c r="A41" s="401" t="s">
        <v>36</v>
      </c>
      <c r="B41" s="402" t="s">
        <v>296</v>
      </c>
      <c r="C41" s="397">
        <v>37773</v>
      </c>
      <c r="D41" s="405">
        <v>510</v>
      </c>
      <c r="E41" s="399">
        <f t="shared" si="0"/>
        <v>17903</v>
      </c>
    </row>
    <row r="42" spans="1:6" x14ac:dyDescent="0.2">
      <c r="A42" s="401" t="s">
        <v>37</v>
      </c>
      <c r="B42" s="402" t="s">
        <v>296</v>
      </c>
      <c r="C42" s="397">
        <v>37773</v>
      </c>
      <c r="D42" s="403">
        <v>750</v>
      </c>
      <c r="E42" s="399">
        <f t="shared" si="0"/>
        <v>18653</v>
      </c>
    </row>
    <row r="43" spans="1:6" hidden="1" x14ac:dyDescent="0.2">
      <c r="A43" s="401" t="s">
        <v>65</v>
      </c>
      <c r="B43" s="402" t="s">
        <v>57</v>
      </c>
      <c r="C43" s="397">
        <v>37834</v>
      </c>
      <c r="D43" s="403">
        <v>530</v>
      </c>
      <c r="E43" s="399">
        <f t="shared" si="0"/>
        <v>19183</v>
      </c>
    </row>
    <row r="44" spans="1:6" hidden="1" x14ac:dyDescent="0.2">
      <c r="A44" s="401" t="s">
        <v>334</v>
      </c>
      <c r="B44" s="402" t="s">
        <v>307</v>
      </c>
      <c r="C44" s="397">
        <v>37956</v>
      </c>
      <c r="D44" s="406">
        <v>80</v>
      </c>
      <c r="E44" s="399">
        <f t="shared" si="0"/>
        <v>19263</v>
      </c>
    </row>
    <row r="45" spans="1:6" hidden="1" x14ac:dyDescent="0.2">
      <c r="A45" s="401" t="s">
        <v>335</v>
      </c>
      <c r="B45" s="402" t="s">
        <v>307</v>
      </c>
      <c r="C45" s="397">
        <v>38139</v>
      </c>
      <c r="D45" s="407">
        <v>-11</v>
      </c>
      <c r="E45" s="399">
        <f t="shared" si="0"/>
        <v>19252</v>
      </c>
    </row>
    <row r="46" spans="1:6" hidden="1" x14ac:dyDescent="0.2">
      <c r="A46" s="401" t="s">
        <v>336</v>
      </c>
      <c r="B46" s="402" t="s">
        <v>307</v>
      </c>
      <c r="C46" s="397">
        <v>39448</v>
      </c>
      <c r="D46" s="407">
        <v>-23</v>
      </c>
      <c r="E46" s="399">
        <f t="shared" si="0"/>
        <v>19229</v>
      </c>
    </row>
    <row r="47" spans="1:6" hidden="1" x14ac:dyDescent="0.2">
      <c r="A47" s="401" t="s">
        <v>297</v>
      </c>
      <c r="B47" s="402" t="s">
        <v>57</v>
      </c>
      <c r="C47" s="397">
        <v>36951</v>
      </c>
      <c r="D47" s="403">
        <v>545</v>
      </c>
      <c r="E47" s="399">
        <f>D47+0</f>
        <v>545</v>
      </c>
      <c r="F47" s="400"/>
    </row>
    <row r="48" spans="1:6" hidden="1" x14ac:dyDescent="0.2">
      <c r="A48" s="401" t="s">
        <v>298</v>
      </c>
      <c r="B48" s="402" t="s">
        <v>57</v>
      </c>
      <c r="C48" s="397">
        <v>37012</v>
      </c>
      <c r="D48" s="403">
        <v>520</v>
      </c>
      <c r="E48" s="399">
        <f t="shared" ref="E48:E91" si="1">D48+E47</f>
        <v>1065</v>
      </c>
      <c r="F48" s="400"/>
    </row>
    <row r="49" spans="1:6" hidden="1" x14ac:dyDescent="0.2">
      <c r="A49" s="401" t="s">
        <v>302</v>
      </c>
      <c r="B49" s="402" t="s">
        <v>57</v>
      </c>
      <c r="C49" s="397">
        <v>37043</v>
      </c>
      <c r="D49" s="403">
        <v>560</v>
      </c>
      <c r="E49" s="399">
        <f t="shared" si="1"/>
        <v>1625</v>
      </c>
      <c r="F49" s="400"/>
    </row>
    <row r="50" spans="1:6" hidden="1" x14ac:dyDescent="0.2">
      <c r="A50" s="401" t="s">
        <v>64</v>
      </c>
      <c r="B50" s="402" t="s">
        <v>57</v>
      </c>
      <c r="C50" s="397">
        <v>37104</v>
      </c>
      <c r="D50" s="403">
        <v>70</v>
      </c>
      <c r="E50" s="399">
        <f t="shared" si="1"/>
        <v>1695</v>
      </c>
      <c r="F50" s="400"/>
    </row>
    <row r="51" spans="1:6" hidden="1" x14ac:dyDescent="0.2">
      <c r="A51" s="396" t="s">
        <v>317</v>
      </c>
      <c r="B51" s="259" t="s">
        <v>57</v>
      </c>
      <c r="C51" s="397">
        <v>37257</v>
      </c>
      <c r="D51" s="396">
        <v>250</v>
      </c>
      <c r="E51" s="399">
        <f t="shared" si="1"/>
        <v>1945</v>
      </c>
      <c r="F51" s="400"/>
    </row>
    <row r="52" spans="1:6" hidden="1" x14ac:dyDescent="0.2">
      <c r="A52" s="401" t="s">
        <v>323</v>
      </c>
      <c r="B52" s="402" t="s">
        <v>57</v>
      </c>
      <c r="C52" s="397">
        <v>37408</v>
      </c>
      <c r="D52" s="403">
        <v>530</v>
      </c>
      <c r="E52" s="399">
        <f t="shared" si="1"/>
        <v>2475</v>
      </c>
      <c r="F52" s="400"/>
    </row>
    <row r="53" spans="1:6" hidden="1" x14ac:dyDescent="0.2">
      <c r="A53" s="401" t="s">
        <v>324</v>
      </c>
      <c r="B53" s="402" t="s">
        <v>57</v>
      </c>
      <c r="C53" s="397">
        <v>37408</v>
      </c>
      <c r="D53" s="403">
        <v>530</v>
      </c>
      <c r="E53" s="399">
        <f t="shared" si="1"/>
        <v>3005</v>
      </c>
      <c r="F53" s="400"/>
    </row>
    <row r="54" spans="1:6" hidden="1" x14ac:dyDescent="0.2">
      <c r="A54" s="401" t="s">
        <v>66</v>
      </c>
      <c r="B54" s="402" t="s">
        <v>57</v>
      </c>
      <c r="C54" s="397">
        <v>37469</v>
      </c>
      <c r="D54" s="403">
        <v>550</v>
      </c>
      <c r="E54" s="399">
        <f t="shared" si="1"/>
        <v>3555</v>
      </c>
      <c r="F54" s="400"/>
    </row>
    <row r="55" spans="1:6" hidden="1" x14ac:dyDescent="0.2">
      <c r="A55" s="401" t="s">
        <v>327</v>
      </c>
      <c r="B55" s="402" t="s">
        <v>57</v>
      </c>
      <c r="C55" s="397">
        <v>37622</v>
      </c>
      <c r="D55" s="403">
        <v>1250</v>
      </c>
      <c r="E55" s="399">
        <f t="shared" si="1"/>
        <v>4805</v>
      </c>
      <c r="F55" s="400"/>
    </row>
    <row r="56" spans="1:6" hidden="1" x14ac:dyDescent="0.2">
      <c r="A56" s="401" t="s">
        <v>329</v>
      </c>
      <c r="B56" s="402" t="s">
        <v>57</v>
      </c>
      <c r="C56" s="397">
        <v>37681</v>
      </c>
      <c r="D56" s="403">
        <v>1040</v>
      </c>
      <c r="E56" s="399">
        <f t="shared" si="1"/>
        <v>5845</v>
      </c>
      <c r="F56" s="400"/>
    </row>
    <row r="57" spans="1:6" hidden="1" x14ac:dyDescent="0.2">
      <c r="A57" s="396" t="s">
        <v>331</v>
      </c>
      <c r="B57" s="402" t="s">
        <v>57</v>
      </c>
      <c r="C57" s="397">
        <v>37742</v>
      </c>
      <c r="D57" s="403">
        <v>750</v>
      </c>
      <c r="E57" s="399">
        <f t="shared" si="1"/>
        <v>6595</v>
      </c>
      <c r="F57" s="400"/>
    </row>
    <row r="58" spans="1:6" hidden="1" x14ac:dyDescent="0.2">
      <c r="A58" s="401" t="s">
        <v>65</v>
      </c>
      <c r="B58" s="402" t="s">
        <v>57</v>
      </c>
      <c r="C58" s="397">
        <v>37834</v>
      </c>
      <c r="D58" s="403">
        <v>530</v>
      </c>
      <c r="E58" s="399">
        <f t="shared" si="1"/>
        <v>7125</v>
      </c>
      <c r="F58" s="400"/>
    </row>
    <row r="59" spans="1:6" hidden="1" x14ac:dyDescent="0.2">
      <c r="A59" s="396" t="s">
        <v>314</v>
      </c>
      <c r="B59" s="259" t="s">
        <v>315</v>
      </c>
      <c r="C59" s="397">
        <v>37135</v>
      </c>
      <c r="D59" s="396">
        <v>350</v>
      </c>
      <c r="E59" s="399">
        <f t="shared" si="1"/>
        <v>7475</v>
      </c>
      <c r="F59" s="400"/>
    </row>
    <row r="60" spans="1:6" hidden="1" x14ac:dyDescent="0.2">
      <c r="A60" s="401" t="s">
        <v>27</v>
      </c>
      <c r="B60" s="402" t="s">
        <v>305</v>
      </c>
      <c r="C60" s="397">
        <v>37043</v>
      </c>
      <c r="D60" s="403">
        <v>500</v>
      </c>
      <c r="E60" s="399">
        <f t="shared" si="1"/>
        <v>7975</v>
      </c>
      <c r="F60" s="400"/>
    </row>
    <row r="61" spans="1:6" hidden="1" x14ac:dyDescent="0.2">
      <c r="A61" s="401" t="s">
        <v>308</v>
      </c>
      <c r="B61" s="402" t="s">
        <v>305</v>
      </c>
      <c r="C61" s="397">
        <v>37073</v>
      </c>
      <c r="D61" s="403">
        <v>500</v>
      </c>
      <c r="E61" s="399">
        <f t="shared" si="1"/>
        <v>8475</v>
      </c>
      <c r="F61" s="400"/>
    </row>
    <row r="62" spans="1:6" hidden="1" x14ac:dyDescent="0.2">
      <c r="A62" s="401" t="s">
        <v>325</v>
      </c>
      <c r="B62" s="402" t="s">
        <v>305</v>
      </c>
      <c r="C62" s="397">
        <v>37438</v>
      </c>
      <c r="D62" s="403">
        <v>880</v>
      </c>
      <c r="E62" s="399">
        <f t="shared" si="1"/>
        <v>9355</v>
      </c>
      <c r="F62" s="400"/>
    </row>
    <row r="63" spans="1:6" hidden="1" x14ac:dyDescent="0.2">
      <c r="A63" s="401" t="s">
        <v>35</v>
      </c>
      <c r="B63" s="402" t="s">
        <v>305</v>
      </c>
      <c r="C63" s="397">
        <v>37500</v>
      </c>
      <c r="D63" s="403">
        <v>1060</v>
      </c>
      <c r="E63" s="399">
        <f t="shared" si="1"/>
        <v>10415</v>
      </c>
      <c r="F63" s="400"/>
    </row>
    <row r="64" spans="1:6" hidden="1" x14ac:dyDescent="0.2">
      <c r="A64" s="396" t="s">
        <v>328</v>
      </c>
      <c r="B64" s="259" t="s">
        <v>305</v>
      </c>
      <c r="C64" s="397">
        <v>37653</v>
      </c>
      <c r="D64" s="396">
        <v>600</v>
      </c>
      <c r="E64" s="399">
        <f t="shared" si="1"/>
        <v>11015</v>
      </c>
      <c r="F64" s="400"/>
    </row>
    <row r="65" spans="1:6" hidden="1" x14ac:dyDescent="0.2">
      <c r="A65" s="401" t="s">
        <v>306</v>
      </c>
      <c r="B65" s="402" t="s">
        <v>307</v>
      </c>
      <c r="C65" s="397">
        <v>37073</v>
      </c>
      <c r="D65" s="403">
        <v>490</v>
      </c>
      <c r="E65" s="399">
        <f t="shared" si="1"/>
        <v>11505</v>
      </c>
      <c r="F65" s="400"/>
    </row>
    <row r="66" spans="1:6" hidden="1" x14ac:dyDescent="0.2">
      <c r="A66" s="401" t="s">
        <v>309</v>
      </c>
      <c r="B66" s="402" t="s">
        <v>307</v>
      </c>
      <c r="C66" s="397">
        <v>37104</v>
      </c>
      <c r="D66" s="403">
        <v>270</v>
      </c>
      <c r="E66" s="399">
        <f t="shared" si="1"/>
        <v>11775</v>
      </c>
    </row>
    <row r="67" spans="1:6" hidden="1" x14ac:dyDescent="0.2">
      <c r="A67" s="401" t="s">
        <v>316</v>
      </c>
      <c r="B67" s="402" t="s">
        <v>307</v>
      </c>
      <c r="C67" s="397">
        <v>37226</v>
      </c>
      <c r="D67" s="398">
        <v>35</v>
      </c>
      <c r="E67" s="399">
        <f t="shared" si="1"/>
        <v>11810</v>
      </c>
      <c r="F67" s="400"/>
    </row>
    <row r="68" spans="1:6" hidden="1" x14ac:dyDescent="0.2">
      <c r="A68" s="401" t="s">
        <v>320</v>
      </c>
      <c r="B68" s="402" t="s">
        <v>307</v>
      </c>
      <c r="C68" s="397">
        <v>37408</v>
      </c>
      <c r="D68" s="403">
        <v>280</v>
      </c>
      <c r="E68" s="399">
        <f t="shared" si="1"/>
        <v>12090</v>
      </c>
      <c r="F68" s="400"/>
    </row>
    <row r="69" spans="1:6" hidden="1" x14ac:dyDescent="0.2">
      <c r="A69" s="401" t="s">
        <v>321</v>
      </c>
      <c r="B69" s="402" t="s">
        <v>307</v>
      </c>
      <c r="C69" s="397">
        <v>37408</v>
      </c>
      <c r="D69" s="403">
        <v>249</v>
      </c>
      <c r="E69" s="399">
        <f t="shared" si="1"/>
        <v>12339</v>
      </c>
      <c r="F69" s="400"/>
    </row>
    <row r="70" spans="1:6" hidden="1" x14ac:dyDescent="0.2">
      <c r="A70" s="401" t="s">
        <v>322</v>
      </c>
      <c r="B70" s="402" t="s">
        <v>307</v>
      </c>
      <c r="C70" s="397">
        <v>37408</v>
      </c>
      <c r="D70" s="403">
        <v>536</v>
      </c>
      <c r="E70" s="399">
        <f t="shared" si="1"/>
        <v>12875</v>
      </c>
      <c r="F70" s="400"/>
    </row>
    <row r="71" spans="1:6" hidden="1" x14ac:dyDescent="0.2">
      <c r="A71" s="401" t="s">
        <v>333</v>
      </c>
      <c r="B71" s="402" t="s">
        <v>307</v>
      </c>
      <c r="C71" s="397">
        <v>37773</v>
      </c>
      <c r="D71" s="403">
        <v>550</v>
      </c>
      <c r="E71" s="399">
        <f t="shared" si="1"/>
        <v>13425</v>
      </c>
      <c r="F71" s="400"/>
    </row>
    <row r="72" spans="1:6" hidden="1" x14ac:dyDescent="0.2">
      <c r="A72" s="401" t="s">
        <v>334</v>
      </c>
      <c r="B72" s="402" t="s">
        <v>307</v>
      </c>
      <c r="C72" s="397">
        <v>37956</v>
      </c>
      <c r="D72" s="406">
        <v>80</v>
      </c>
      <c r="E72" s="399">
        <f t="shared" si="1"/>
        <v>13505</v>
      </c>
      <c r="F72" s="400"/>
    </row>
    <row r="73" spans="1:6" hidden="1" x14ac:dyDescent="0.2">
      <c r="A73" s="401" t="s">
        <v>335</v>
      </c>
      <c r="B73" s="402" t="s">
        <v>307</v>
      </c>
      <c r="C73" s="397">
        <v>38139</v>
      </c>
      <c r="D73" s="407">
        <v>-11</v>
      </c>
      <c r="E73" s="399">
        <f t="shared" si="1"/>
        <v>13494</v>
      </c>
      <c r="F73" s="400"/>
    </row>
    <row r="74" spans="1:6" hidden="1" x14ac:dyDescent="0.2">
      <c r="A74" s="401" t="s">
        <v>336</v>
      </c>
      <c r="B74" s="402" t="s">
        <v>307</v>
      </c>
      <c r="C74" s="397">
        <v>39448</v>
      </c>
      <c r="D74" s="407">
        <v>-23</v>
      </c>
      <c r="E74" s="399">
        <f t="shared" si="1"/>
        <v>13471</v>
      </c>
      <c r="F74" s="400"/>
    </row>
    <row r="75" spans="1:6" hidden="1" x14ac:dyDescent="0.2">
      <c r="A75" s="401" t="s">
        <v>299</v>
      </c>
      <c r="B75" s="402" t="s">
        <v>300</v>
      </c>
      <c r="C75" s="397">
        <v>37012</v>
      </c>
      <c r="D75" s="403">
        <v>37</v>
      </c>
      <c r="E75" s="399">
        <f t="shared" si="1"/>
        <v>13508</v>
      </c>
      <c r="F75" s="402"/>
    </row>
    <row r="76" spans="1:6" hidden="1" x14ac:dyDescent="0.2">
      <c r="A76" s="401" t="s">
        <v>303</v>
      </c>
      <c r="B76" s="402" t="s">
        <v>300</v>
      </c>
      <c r="C76" s="397">
        <v>37043</v>
      </c>
      <c r="D76" s="403">
        <v>235</v>
      </c>
      <c r="E76" s="399">
        <f t="shared" si="1"/>
        <v>13743</v>
      </c>
    </row>
    <row r="77" spans="1:6" hidden="1" x14ac:dyDescent="0.2">
      <c r="A77" s="401" t="s">
        <v>304</v>
      </c>
      <c r="B77" s="402" t="s">
        <v>300</v>
      </c>
      <c r="C77" s="397">
        <v>37043</v>
      </c>
      <c r="D77" s="403">
        <v>148</v>
      </c>
      <c r="E77" s="399">
        <f t="shared" si="1"/>
        <v>13891</v>
      </c>
    </row>
    <row r="78" spans="1:6" hidden="1" x14ac:dyDescent="0.2">
      <c r="A78" s="401" t="s">
        <v>318</v>
      </c>
      <c r="B78" s="402" t="s">
        <v>300</v>
      </c>
      <c r="C78" s="397">
        <v>37377</v>
      </c>
      <c r="D78" s="403">
        <v>50</v>
      </c>
      <c r="E78" s="399">
        <f t="shared" si="1"/>
        <v>13941</v>
      </c>
    </row>
    <row r="79" spans="1:6" hidden="1" x14ac:dyDescent="0.2">
      <c r="A79" s="401" t="s">
        <v>319</v>
      </c>
      <c r="B79" s="402" t="s">
        <v>300</v>
      </c>
      <c r="C79" s="397">
        <v>37377</v>
      </c>
      <c r="D79" s="403">
        <v>55</v>
      </c>
      <c r="E79" s="399">
        <f t="shared" si="1"/>
        <v>13996</v>
      </c>
    </row>
    <row r="80" spans="1:6" hidden="1" x14ac:dyDescent="0.2">
      <c r="A80" s="401" t="s">
        <v>326</v>
      </c>
      <c r="B80" s="402" t="s">
        <v>300</v>
      </c>
      <c r="C80" s="397">
        <v>37622</v>
      </c>
      <c r="D80" s="396">
        <v>-90</v>
      </c>
      <c r="E80" s="399">
        <f t="shared" si="1"/>
        <v>13906</v>
      </c>
    </row>
    <row r="81" spans="1:5" hidden="1" x14ac:dyDescent="0.2">
      <c r="A81" s="401" t="s">
        <v>332</v>
      </c>
      <c r="B81" s="402" t="s">
        <v>300</v>
      </c>
      <c r="C81" s="397">
        <v>37742</v>
      </c>
      <c r="D81" s="403">
        <v>460</v>
      </c>
      <c r="E81" s="399">
        <f t="shared" si="1"/>
        <v>14366</v>
      </c>
    </row>
    <row r="82" spans="1:5" x14ac:dyDescent="0.2">
      <c r="A82" s="396" t="s">
        <v>295</v>
      </c>
      <c r="B82" s="259" t="s">
        <v>296</v>
      </c>
      <c r="C82" s="397">
        <v>36951</v>
      </c>
      <c r="D82" s="398">
        <v>16</v>
      </c>
      <c r="E82" s="399">
        <f t="shared" si="1"/>
        <v>14382</v>
      </c>
    </row>
    <row r="83" spans="1:5" x14ac:dyDescent="0.2">
      <c r="A83" s="396" t="s">
        <v>301</v>
      </c>
      <c r="B83" s="259" t="s">
        <v>296</v>
      </c>
      <c r="C83" s="397">
        <v>37043</v>
      </c>
      <c r="D83" s="396">
        <v>49</v>
      </c>
      <c r="E83" s="399">
        <f t="shared" si="1"/>
        <v>14431</v>
      </c>
    </row>
    <row r="84" spans="1:5" x14ac:dyDescent="0.2">
      <c r="A84" s="401" t="s">
        <v>31</v>
      </c>
      <c r="B84" s="402" t="s">
        <v>296</v>
      </c>
      <c r="C84" s="397">
        <v>37622</v>
      </c>
      <c r="D84" s="403">
        <v>720</v>
      </c>
      <c r="E84" s="399">
        <f t="shared" si="1"/>
        <v>15151</v>
      </c>
    </row>
    <row r="85" spans="1:5" x14ac:dyDescent="0.2">
      <c r="A85" s="401" t="s">
        <v>330</v>
      </c>
      <c r="B85" s="402" t="s">
        <v>296</v>
      </c>
      <c r="C85" s="397">
        <v>37681</v>
      </c>
      <c r="D85" s="403">
        <v>500</v>
      </c>
      <c r="E85" s="399">
        <f t="shared" si="1"/>
        <v>15651</v>
      </c>
    </row>
    <row r="86" spans="1:5" x14ac:dyDescent="0.2">
      <c r="A86" s="401" t="s">
        <v>36</v>
      </c>
      <c r="B86" s="402" t="s">
        <v>296</v>
      </c>
      <c r="C86" s="397">
        <v>37773</v>
      </c>
      <c r="D86" s="405">
        <v>510</v>
      </c>
      <c r="E86" s="399">
        <f t="shared" si="1"/>
        <v>16161</v>
      </c>
    </row>
    <row r="87" spans="1:5" x14ac:dyDescent="0.2">
      <c r="A87" s="401" t="s">
        <v>37</v>
      </c>
      <c r="B87" s="402" t="s">
        <v>296</v>
      </c>
      <c r="C87" s="397">
        <v>37773</v>
      </c>
      <c r="D87" s="403">
        <v>750</v>
      </c>
      <c r="E87" s="399">
        <f t="shared" si="1"/>
        <v>16911</v>
      </c>
    </row>
    <row r="88" spans="1:5" hidden="1" x14ac:dyDescent="0.2">
      <c r="A88" s="404" t="s">
        <v>310</v>
      </c>
      <c r="B88" s="259" t="s">
        <v>311</v>
      </c>
      <c r="C88" s="397">
        <v>37104</v>
      </c>
      <c r="D88" s="259">
        <v>450</v>
      </c>
      <c r="E88" s="399">
        <f t="shared" si="1"/>
        <v>17361</v>
      </c>
    </row>
    <row r="89" spans="1:5" hidden="1" x14ac:dyDescent="0.2">
      <c r="A89" s="401" t="s">
        <v>312</v>
      </c>
      <c r="B89" s="402" t="s">
        <v>313</v>
      </c>
      <c r="C89" s="397">
        <v>37104</v>
      </c>
      <c r="D89" s="403">
        <v>320</v>
      </c>
      <c r="E89" s="399">
        <f t="shared" si="1"/>
        <v>17681</v>
      </c>
    </row>
    <row r="90" spans="1:5" hidden="1" x14ac:dyDescent="0.2">
      <c r="A90" s="401" t="s">
        <v>28</v>
      </c>
      <c r="B90" s="402" t="s">
        <v>313</v>
      </c>
      <c r="C90" s="397">
        <v>37196</v>
      </c>
      <c r="D90" s="403">
        <v>1048</v>
      </c>
      <c r="E90" s="399">
        <f t="shared" si="1"/>
        <v>18729</v>
      </c>
    </row>
    <row r="91" spans="1:5" hidden="1" x14ac:dyDescent="0.2">
      <c r="A91" s="401" t="s">
        <v>34</v>
      </c>
      <c r="B91" s="402" t="s">
        <v>313</v>
      </c>
      <c r="C91" s="397">
        <v>37438</v>
      </c>
      <c r="D91" s="403">
        <v>500</v>
      </c>
      <c r="E91" s="399">
        <f t="shared" si="1"/>
        <v>19229</v>
      </c>
    </row>
  </sheetData>
  <autoFilter ref="A1:E91">
    <filterColumn colId="1">
      <filters>
        <filter val="SP15"/>
      </filters>
    </filterColumn>
  </autoFilter>
  <hyperlinks>
    <hyperlink ref="A24" r:id="rId1" display="http://www.energy.state.or.us/office/rel/rel98g.htm"/>
    <hyperlink ref="A3" r:id="rId2" display="http://nrstg1s.djnr.com/cgi-bin/DJInteractive?cgi=WEB_FLAT_PAGE&amp;GJANum=228471440&amp;page=wrapper/index&amp;entry_point=1"/>
    <hyperlink ref="A44" r:id="rId3" display="http://nrstg1s.djnr.com/cgi-bin/DJInteractive?cgi=WEB_FLAT_PAGE&amp;GJANum=228471440&amp;page=wrapper/index&amp;entry_point=1"/>
    <hyperlink ref="A12" r:id="rId4" display="http://www.energy.state.or.us/office/rel/rel98e.htm"/>
    <hyperlink ref="A69" r:id="rId5" display="http://www.energy.state.or.us/office/rel/rel98g.htm"/>
    <hyperlink ref="A47" r:id="rId6" display="http://nrstg1s.djnr.com/cgi-bin/DJInteractive?cgi=WEB_FLAT_PAGE&amp;GJANum=228471440&amp;page=wrapper/index&amp;entry_point=1"/>
    <hyperlink ref="A72" r:id="rId7" display="http://nrstg1s.djnr.com/cgi-bin/DJInteractive?cgi=WEB_FLAT_PAGE&amp;GJANum=228471440&amp;page=wrapper/index&amp;entry_point=1"/>
    <hyperlink ref="A61" r:id="rId8" display="http://www.energy.state.or.us/office/rel/rel98e.htm"/>
  </hyperlinks>
  <pageMargins left="0.75" right="0.75" top="1" bottom="1" header="0.5" footer="0.5"/>
  <pageSetup orientation="portrait" verticalDpi="0" r:id="rId9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45"/>
  <sheetViews>
    <sheetView topLeftCell="D1" workbookViewId="0">
      <selection activeCell="L10" sqref="L10"/>
    </sheetView>
  </sheetViews>
  <sheetFormatPr defaultColWidth="9.109375" defaultRowHeight="10.199999999999999" x14ac:dyDescent="0.2"/>
  <cols>
    <col min="1" max="1" width="5.88671875" style="21" bestFit="1" customWidth="1"/>
    <col min="2" max="2" width="6.44140625" style="21" bestFit="1" customWidth="1"/>
    <col min="3" max="3" width="10.88671875" style="21" customWidth="1"/>
    <col min="4" max="4" width="10.44140625" style="21" bestFit="1" customWidth="1"/>
    <col min="5" max="5" width="12.44140625" style="21" bestFit="1" customWidth="1"/>
    <col min="6" max="6" width="8.5546875" style="21" bestFit="1" customWidth="1"/>
    <col min="7" max="7" width="11.88671875" style="21" bestFit="1" customWidth="1"/>
    <col min="8" max="8" width="8.88671875" style="21" bestFit="1" customWidth="1"/>
    <col min="9" max="9" width="14.88671875" style="21" bestFit="1" customWidth="1"/>
    <col min="10" max="10" width="13.88671875" style="21" bestFit="1" customWidth="1"/>
    <col min="11" max="11" width="8.44140625" style="21" bestFit="1" customWidth="1"/>
    <col min="12" max="12" width="10.88671875" style="21" bestFit="1" customWidth="1"/>
    <col min="13" max="13" width="8" style="21" bestFit="1" customWidth="1"/>
    <col min="14" max="14" width="9.33203125" style="21" bestFit="1" customWidth="1"/>
    <col min="15" max="16" width="8" style="21" bestFit="1" customWidth="1"/>
    <col min="17" max="21" width="9" style="21" bestFit="1" customWidth="1"/>
    <col min="22" max="22" width="9.109375" style="21"/>
    <col min="23" max="23" width="9.6640625" style="21" bestFit="1" customWidth="1"/>
    <col min="24" max="24" width="7.88671875" style="21" bestFit="1" customWidth="1"/>
    <col min="25" max="25" width="2.6640625" style="21" bestFit="1" customWidth="1"/>
    <col min="26" max="16384" width="9.109375" style="21"/>
  </cols>
  <sheetData>
    <row r="1" spans="2:26" x14ac:dyDescent="0.2">
      <c r="C1" s="326" t="s">
        <v>224</v>
      </c>
      <c r="E1" s="326" t="s">
        <v>224</v>
      </c>
      <c r="H1" s="326" t="s">
        <v>224</v>
      </c>
      <c r="K1" s="326" t="s">
        <v>224</v>
      </c>
      <c r="L1" s="316">
        <v>1</v>
      </c>
      <c r="M1" s="316">
        <v>0.9</v>
      </c>
      <c r="N1" s="316">
        <v>0.6</v>
      </c>
      <c r="O1" s="316">
        <v>0.5</v>
      </c>
      <c r="P1" s="316">
        <v>0.25</v>
      </c>
      <c r="Q1" s="318">
        <v>1</v>
      </c>
      <c r="R1" s="318">
        <v>0.9</v>
      </c>
      <c r="S1" s="318">
        <v>0.6</v>
      </c>
      <c r="T1" s="318">
        <v>0.5</v>
      </c>
      <c r="U1" s="318">
        <v>0.25</v>
      </c>
      <c r="W1" s="21">
        <v>0.56000000000000005</v>
      </c>
      <c r="X1" s="21">
        <v>250</v>
      </c>
      <c r="Y1" s="21">
        <v>50</v>
      </c>
    </row>
    <row r="2" spans="2:26" s="25" customFormat="1" ht="10.8" thickBot="1" x14ac:dyDescent="0.25">
      <c r="B2" s="25" t="s">
        <v>83</v>
      </c>
      <c r="C2" s="25" t="s">
        <v>215</v>
      </c>
      <c r="D2" s="25" t="s">
        <v>217</v>
      </c>
      <c r="E2" s="25" t="s">
        <v>216</v>
      </c>
      <c r="F2" s="25" t="s">
        <v>218</v>
      </c>
      <c r="G2" s="25" t="s">
        <v>209</v>
      </c>
      <c r="H2" s="25" t="s">
        <v>210</v>
      </c>
      <c r="I2" s="25" t="s">
        <v>219</v>
      </c>
      <c r="J2" s="25" t="s">
        <v>211</v>
      </c>
      <c r="K2" s="25" t="s">
        <v>212</v>
      </c>
      <c r="L2" s="317" t="s">
        <v>214</v>
      </c>
      <c r="M2" s="317" t="s">
        <v>220</v>
      </c>
      <c r="N2" s="317" t="s">
        <v>220</v>
      </c>
      <c r="O2" s="317" t="s">
        <v>220</v>
      </c>
      <c r="P2" s="317" t="s">
        <v>220</v>
      </c>
      <c r="Q2" s="319" t="s">
        <v>213</v>
      </c>
      <c r="R2" s="319" t="s">
        <v>213</v>
      </c>
      <c r="S2" s="319" t="s">
        <v>213</v>
      </c>
      <c r="T2" s="319" t="s">
        <v>213</v>
      </c>
      <c r="U2" s="319" t="s">
        <v>213</v>
      </c>
      <c r="W2" s="25" t="s">
        <v>207</v>
      </c>
    </row>
    <row r="3" spans="2:26" x14ac:dyDescent="0.2">
      <c r="B3" s="97">
        <v>36892</v>
      </c>
      <c r="C3" s="23">
        <f>HLOOKUP($X3,[5]Data!$AC$7:$CE$22,4)/1000</f>
        <v>2667.2492903225807</v>
      </c>
      <c r="D3" s="23">
        <v>1900</v>
      </c>
      <c r="E3" s="23">
        <f>HLOOKUP($X3,[4]Data!$S$7:$BU$78,11)/1000</f>
        <v>180.47170967741937</v>
      </c>
      <c r="F3" s="315">
        <f t="shared" ref="F3:F14" si="0">C3-E3-D3</f>
        <v>586.77758064516138</v>
      </c>
      <c r="G3" s="21">
        <v>850</v>
      </c>
      <c r="H3" s="332">
        <v>550</v>
      </c>
      <c r="I3" s="23">
        <f>SUM(F3:H3)</f>
        <v>1986.7775806451614</v>
      </c>
      <c r="J3" s="21">
        <v>125</v>
      </c>
      <c r="K3" s="23">
        <f>HLOOKUP($X3,[4]Data!$S$7:$BU$78,12)/1000</f>
        <v>616.2341612903225</v>
      </c>
      <c r="L3" s="23">
        <v>0</v>
      </c>
      <c r="M3" s="23">
        <f t="shared" ref="M3:U3" si="1">$L3*M$1</f>
        <v>0</v>
      </c>
      <c r="N3" s="23">
        <f t="shared" si="1"/>
        <v>0</v>
      </c>
      <c r="O3" s="23">
        <f t="shared" si="1"/>
        <v>0</v>
      </c>
      <c r="P3" s="23">
        <f t="shared" si="1"/>
        <v>0</v>
      </c>
      <c r="Q3" s="23">
        <f t="shared" si="1"/>
        <v>0</v>
      </c>
      <c r="R3" s="23">
        <f t="shared" si="1"/>
        <v>0</v>
      </c>
      <c r="S3" s="23">
        <f t="shared" si="1"/>
        <v>0</v>
      </c>
      <c r="T3" s="23">
        <f t="shared" si="1"/>
        <v>0</v>
      </c>
      <c r="U3" s="23">
        <f t="shared" si="1"/>
        <v>0</v>
      </c>
      <c r="W3" s="128" t="e">
        <f ca="1">VLOOKUP($B3,Curves!$A$2:$M$28,12,0)</f>
        <v>#N/A</v>
      </c>
      <c r="X3" s="85">
        <f>DATE(YEAR($B3)-1,MONTH($B3),1)</f>
        <v>36526</v>
      </c>
      <c r="Z3" s="85">
        <f>DATE(YEAR($B3),MONTH($B3)-1,1)</f>
        <v>36861</v>
      </c>
    </row>
    <row r="4" spans="2:26" x14ac:dyDescent="0.2">
      <c r="B4" s="97">
        <v>36923</v>
      </c>
      <c r="C4" s="23">
        <f>HLOOKUP($X4,[5]Data!$AC$7:$CE$22,4)/1000</f>
        <v>2700.963724137931</v>
      </c>
      <c r="D4" s="23">
        <v>1900</v>
      </c>
      <c r="E4" s="23">
        <f>HLOOKUP($X4,[4]Data!$S$7:$BU$78,11)/1000</f>
        <v>166.62355172413794</v>
      </c>
      <c r="F4" s="315">
        <f t="shared" si="0"/>
        <v>634.34017241379297</v>
      </c>
      <c r="G4" s="21">
        <v>850</v>
      </c>
      <c r="H4" s="333">
        <v>550</v>
      </c>
      <c r="I4" s="23">
        <f t="shared" ref="I4:I14" si="2">SUM(F4:H4)</f>
        <v>2034.340172413793</v>
      </c>
      <c r="J4" s="21">
        <v>125</v>
      </c>
      <c r="K4" s="23">
        <f>HLOOKUP($X4,[4]Data!$S$7:$BU$78,12)/1000</f>
        <v>526.46765517241374</v>
      </c>
      <c r="L4" s="23">
        <f>VLOOKUP($B4,'Power Curve'!$D$9:$EE$282,131,0)/1000</f>
        <v>0</v>
      </c>
      <c r="M4" s="23">
        <f t="shared" ref="M4:P14" si="3">$L4*M$1</f>
        <v>0</v>
      </c>
      <c r="N4" s="23">
        <f t="shared" si="3"/>
        <v>0</v>
      </c>
      <c r="O4" s="23">
        <f t="shared" si="3"/>
        <v>0</v>
      </c>
      <c r="P4" s="23">
        <f t="shared" si="3"/>
        <v>0</v>
      </c>
      <c r="Q4" s="23">
        <f t="shared" ref="Q4:Q14" si="4">IF(($I4-$J4-$K4-L4)&gt;1200,1200,($I4-$J4-$K4-L4))</f>
        <v>1200</v>
      </c>
      <c r="R4" s="23">
        <f t="shared" ref="R4:R14" si="5">$I4-$J4-$K4-M4</f>
        <v>1382.8725172413792</v>
      </c>
      <c r="S4" s="23">
        <f t="shared" ref="S4:S14" si="6">$I4-$J4-$K4-N4</f>
        <v>1382.8725172413792</v>
      </c>
      <c r="T4" s="23">
        <f t="shared" ref="T4:T14" si="7">$I4-$J4-$K4-O4</f>
        <v>1382.8725172413792</v>
      </c>
      <c r="U4" s="23">
        <f t="shared" ref="U4:U14" si="8">$I4-$J4-$K4-P4</f>
        <v>1382.8725172413792</v>
      </c>
      <c r="W4" s="128">
        <f ca="1">VLOOKUP($B4,Curves!$A$2:$M$28,12,0)</f>
        <v>1.25</v>
      </c>
      <c r="X4" s="85">
        <f t="shared" ref="X4:X14" si="9">DATE(YEAR($B4)-1,MONTH($B4),1)</f>
        <v>36557</v>
      </c>
      <c r="Z4" s="85">
        <f t="shared" ref="Z4:Z14" si="10">DATE(YEAR($B4),MONTH($B4)-1,1)</f>
        <v>36892</v>
      </c>
    </row>
    <row r="5" spans="2:26" x14ac:dyDescent="0.2">
      <c r="B5" s="97">
        <v>36951</v>
      </c>
      <c r="C5" s="23">
        <f>HLOOKUP($X5,[5]Data!$AC$7:$CE$22,4)/1000</f>
        <v>2717.8905806451612</v>
      </c>
      <c r="D5" s="23">
        <v>1900</v>
      </c>
      <c r="E5" s="23">
        <f>HLOOKUP($X5,[4]Data!$S$7:$BU$78,11)/1000</f>
        <v>175.40993548387098</v>
      </c>
      <c r="F5" s="315">
        <f t="shared" si="0"/>
        <v>642.48064516129034</v>
      </c>
      <c r="G5" s="21">
        <v>850</v>
      </c>
      <c r="H5" s="333">
        <v>550</v>
      </c>
      <c r="I5" s="23">
        <f t="shared" si="2"/>
        <v>2042.4806451612903</v>
      </c>
      <c r="J5" s="21">
        <v>125</v>
      </c>
      <c r="K5" s="23">
        <f>HLOOKUP($X5,[4]Data!$S$7:$BU$78,12)/1000</f>
        <v>458.16383870967741</v>
      </c>
      <c r="L5" s="23">
        <f ca="1">VLOOKUP($B5,'Power Curve'!$D$9:$EE$282,131,0)/1000</f>
        <v>98.1</v>
      </c>
      <c r="M5" s="23">
        <f t="shared" ca="1" si="3"/>
        <v>88.289999999999992</v>
      </c>
      <c r="N5" s="23">
        <f t="shared" ca="1" si="3"/>
        <v>58.859999999999992</v>
      </c>
      <c r="O5" s="23">
        <f t="shared" ca="1" si="3"/>
        <v>49.05</v>
      </c>
      <c r="P5" s="23">
        <f t="shared" ca="1" si="3"/>
        <v>24.524999999999999</v>
      </c>
      <c r="Q5" s="23">
        <f t="shared" ca="1" si="4"/>
        <v>1200</v>
      </c>
      <c r="R5" s="23">
        <f t="shared" ca="1" si="5"/>
        <v>1371.0268064516131</v>
      </c>
      <c r="S5" s="23">
        <f t="shared" ca="1" si="6"/>
        <v>1400.4568064516131</v>
      </c>
      <c r="T5" s="23">
        <f t="shared" ca="1" si="7"/>
        <v>1410.2668064516131</v>
      </c>
      <c r="U5" s="23">
        <f t="shared" ca="1" si="8"/>
        <v>1434.791806451613</v>
      </c>
      <c r="W5" s="128">
        <f ca="1">VLOOKUP($B5,Curves!$A$2:$M$28,12,0)</f>
        <v>0.8</v>
      </c>
      <c r="X5" s="85">
        <f t="shared" si="9"/>
        <v>36586</v>
      </c>
      <c r="Z5" s="85">
        <f t="shared" si="10"/>
        <v>36923</v>
      </c>
    </row>
    <row r="6" spans="2:26" x14ac:dyDescent="0.2">
      <c r="B6" s="97">
        <v>36982</v>
      </c>
      <c r="C6" s="23">
        <f>HLOOKUP($X6,[5]Data!$AC$7:$CE$22,4)/1000</f>
        <v>2674.6212999999998</v>
      </c>
      <c r="D6" s="23">
        <v>1900</v>
      </c>
      <c r="E6" s="23">
        <f>HLOOKUP($X6,[4]Data!$S$7:$BU$78,11)/1000</f>
        <v>154.2723</v>
      </c>
      <c r="F6" s="315">
        <f t="shared" si="0"/>
        <v>620.34899999999971</v>
      </c>
      <c r="G6" s="21">
        <v>850</v>
      </c>
      <c r="H6" s="333">
        <v>550</v>
      </c>
      <c r="I6" s="23">
        <f t="shared" si="2"/>
        <v>2020.3489999999997</v>
      </c>
      <c r="J6" s="21">
        <v>125</v>
      </c>
      <c r="K6" s="23">
        <f>HLOOKUP($X6,[4]Data!$S$7:$BU$78,12)/1000</f>
        <v>458.58123333333333</v>
      </c>
      <c r="L6" s="23">
        <f ca="1">VLOOKUP($B6,'Power Curve'!$D$9:$EE$282,131,0)/1000</f>
        <v>98.1</v>
      </c>
      <c r="M6" s="23">
        <f t="shared" ca="1" si="3"/>
        <v>88.289999999999992</v>
      </c>
      <c r="N6" s="23">
        <f t="shared" ca="1" si="3"/>
        <v>58.859999999999992</v>
      </c>
      <c r="O6" s="23">
        <f t="shared" ca="1" si="3"/>
        <v>49.05</v>
      </c>
      <c r="P6" s="23">
        <f t="shared" ca="1" si="3"/>
        <v>24.524999999999999</v>
      </c>
      <c r="Q6" s="23">
        <f t="shared" ca="1" si="4"/>
        <v>1200</v>
      </c>
      <c r="R6" s="23">
        <f t="shared" ca="1" si="5"/>
        <v>1348.4777666666664</v>
      </c>
      <c r="S6" s="23">
        <f t="shared" ca="1" si="6"/>
        <v>1377.9077666666665</v>
      </c>
      <c r="T6" s="23">
        <f t="shared" ca="1" si="7"/>
        <v>1387.7177666666664</v>
      </c>
      <c r="U6" s="23">
        <f t="shared" ca="1" si="8"/>
        <v>1412.2427666666663</v>
      </c>
      <c r="W6" s="128">
        <f ca="1">VLOOKUP($B6,Curves!$A$2:$M$28,12,0)</f>
        <v>0.37</v>
      </c>
      <c r="X6" s="85">
        <f t="shared" si="9"/>
        <v>36617</v>
      </c>
      <c r="Z6" s="85">
        <f t="shared" si="10"/>
        <v>36951</v>
      </c>
    </row>
    <row r="7" spans="2:26" x14ac:dyDescent="0.2">
      <c r="B7" s="97">
        <v>37012</v>
      </c>
      <c r="C7" s="23">
        <f>HLOOKUP($X7,[5]Data!$AC$7:$CE$22,4)/1000</f>
        <v>2665.5986451612903</v>
      </c>
      <c r="D7" s="23">
        <v>1900</v>
      </c>
      <c r="E7" s="23">
        <f>HLOOKUP($X7,[4]Data!$S$7:$BU$78,11)/1000</f>
        <v>165.72</v>
      </c>
      <c r="F7" s="315">
        <f t="shared" si="0"/>
        <v>599.87864516129048</v>
      </c>
      <c r="G7" s="21">
        <v>850</v>
      </c>
      <c r="H7" s="333">
        <v>550</v>
      </c>
      <c r="I7" s="23">
        <f t="shared" si="2"/>
        <v>1999.8786451612905</v>
      </c>
      <c r="J7" s="21">
        <v>125</v>
      </c>
      <c r="K7" s="23">
        <f>HLOOKUP($X7,[4]Data!$S$7:$BU$78,12)/1000</f>
        <v>547.81019354838713</v>
      </c>
      <c r="L7" s="23">
        <f ca="1">VLOOKUP($B7,'Power Curve'!$D$9:$EE$282,131,0)/1000</f>
        <v>191.7</v>
      </c>
      <c r="M7" s="23">
        <f t="shared" ca="1" si="3"/>
        <v>172.53</v>
      </c>
      <c r="N7" s="23">
        <f t="shared" ca="1" si="3"/>
        <v>115.02</v>
      </c>
      <c r="O7" s="23">
        <f t="shared" ca="1" si="3"/>
        <v>95.85</v>
      </c>
      <c r="P7" s="23">
        <f t="shared" ca="1" si="3"/>
        <v>47.924999999999997</v>
      </c>
      <c r="Q7" s="23">
        <f t="shared" ca="1" si="4"/>
        <v>1135.3684516129033</v>
      </c>
      <c r="R7" s="23">
        <f t="shared" ca="1" si="5"/>
        <v>1154.5384516129034</v>
      </c>
      <c r="S7" s="23">
        <f t="shared" ca="1" si="6"/>
        <v>1212.0484516129034</v>
      </c>
      <c r="T7" s="23">
        <f t="shared" ca="1" si="7"/>
        <v>1231.2184516129034</v>
      </c>
      <c r="U7" s="23">
        <f t="shared" ca="1" si="8"/>
        <v>1279.1434516129034</v>
      </c>
      <c r="W7" s="128">
        <f ca="1">VLOOKUP($B7,Curves!$A$2:$M$28,12,0)</f>
        <v>0.84000000000000008</v>
      </c>
      <c r="X7" s="85">
        <f t="shared" si="9"/>
        <v>36647</v>
      </c>
      <c r="Z7" s="85">
        <f t="shared" si="10"/>
        <v>36982</v>
      </c>
    </row>
    <row r="8" spans="2:26" x14ac:dyDescent="0.2">
      <c r="B8" s="97">
        <v>37043</v>
      </c>
      <c r="C8" s="23">
        <f>HLOOKUP($X8,[5]Data!$AC$7:$CE$22,4)/1000</f>
        <v>2607.1737333333335</v>
      </c>
      <c r="D8" s="23">
        <v>1900</v>
      </c>
      <c r="E8" s="23">
        <f>HLOOKUP($X8,[4]Data!$S$7:$BU$78,11)/1000</f>
        <v>129.28569999999999</v>
      </c>
      <c r="F8" s="315">
        <f t="shared" si="0"/>
        <v>577.88803333333362</v>
      </c>
      <c r="G8" s="21">
        <v>850</v>
      </c>
      <c r="H8" s="333">
        <v>625</v>
      </c>
      <c r="I8" s="23">
        <f t="shared" si="2"/>
        <v>2052.8880333333336</v>
      </c>
      <c r="J8" s="21">
        <v>125</v>
      </c>
      <c r="K8" s="23">
        <f>HLOOKUP($X8,[4]Data!$S$7:$BU$78,12)/1000</f>
        <v>585.10643333333337</v>
      </c>
      <c r="L8" s="23">
        <f ca="1">VLOOKUP($B8,'Power Curve'!$D$9:$EE$282,131,0)/1000</f>
        <v>281.7</v>
      </c>
      <c r="M8" s="23">
        <f t="shared" ca="1" si="3"/>
        <v>253.53</v>
      </c>
      <c r="N8" s="23">
        <f t="shared" ca="1" si="3"/>
        <v>169.01999999999998</v>
      </c>
      <c r="O8" s="23">
        <f t="shared" ca="1" si="3"/>
        <v>140.85</v>
      </c>
      <c r="P8" s="23">
        <f t="shared" ca="1" si="3"/>
        <v>70.424999999999997</v>
      </c>
      <c r="Q8" s="23">
        <f t="shared" ca="1" si="4"/>
        <v>1061.0816000000002</v>
      </c>
      <c r="R8" s="23">
        <f t="shared" ca="1" si="5"/>
        <v>1089.2516000000003</v>
      </c>
      <c r="S8" s="23">
        <f t="shared" ca="1" si="6"/>
        <v>1173.7616000000003</v>
      </c>
      <c r="T8" s="23">
        <f t="shared" ca="1" si="7"/>
        <v>1201.9316000000003</v>
      </c>
      <c r="U8" s="23">
        <f t="shared" ca="1" si="8"/>
        <v>1272.3566000000003</v>
      </c>
      <c r="W8" s="128">
        <f ca="1">VLOOKUP($B8,Curves!$A$2:$M$28,12,0)</f>
        <v>1.3299999999999998</v>
      </c>
      <c r="X8" s="85">
        <f t="shared" si="9"/>
        <v>36678</v>
      </c>
      <c r="Z8" s="85">
        <f t="shared" si="10"/>
        <v>37012</v>
      </c>
    </row>
    <row r="9" spans="2:26" x14ac:dyDescent="0.2">
      <c r="B9" s="97">
        <v>37073</v>
      </c>
      <c r="C9" s="23">
        <f>HLOOKUP($X9,[5]Data!$AC$7:$CE$22,4)/1000</f>
        <v>2681.2149677419357</v>
      </c>
      <c r="D9" s="23">
        <v>1900</v>
      </c>
      <c r="E9" s="23">
        <f>HLOOKUP($X9,[4]Data!$S$7:$BU$78,11)/1000</f>
        <v>141.71577419354838</v>
      </c>
      <c r="F9" s="315">
        <f t="shared" si="0"/>
        <v>639.49919354838721</v>
      </c>
      <c r="G9" s="21">
        <v>850</v>
      </c>
      <c r="H9" s="333">
        <v>625</v>
      </c>
      <c r="I9" s="23">
        <f t="shared" si="2"/>
        <v>2114.4991935483872</v>
      </c>
      <c r="J9" s="21">
        <v>125</v>
      </c>
      <c r="K9" s="23">
        <f>HLOOKUP($X9,[4]Data!$S$7:$BU$78,12)/1000</f>
        <v>677.56558064516128</v>
      </c>
      <c r="L9" s="23">
        <f ca="1">VLOOKUP($B9,'Power Curve'!$D$9:$EE$282,131,0)/1000</f>
        <v>281.7</v>
      </c>
      <c r="M9" s="23">
        <f t="shared" ca="1" si="3"/>
        <v>253.53</v>
      </c>
      <c r="N9" s="23">
        <f t="shared" ca="1" si="3"/>
        <v>169.01999999999998</v>
      </c>
      <c r="O9" s="23">
        <f t="shared" ca="1" si="3"/>
        <v>140.85</v>
      </c>
      <c r="P9" s="23">
        <f t="shared" ca="1" si="3"/>
        <v>70.424999999999997</v>
      </c>
      <c r="Q9" s="23">
        <f t="shared" ca="1" si="4"/>
        <v>1030.2336129032258</v>
      </c>
      <c r="R9" s="23">
        <f t="shared" ca="1" si="5"/>
        <v>1058.4036129032258</v>
      </c>
      <c r="S9" s="23">
        <f t="shared" ca="1" si="6"/>
        <v>1142.9136129032258</v>
      </c>
      <c r="T9" s="23">
        <f t="shared" ca="1" si="7"/>
        <v>1171.0836129032259</v>
      </c>
      <c r="U9" s="23">
        <f t="shared" ca="1" si="8"/>
        <v>1241.5086129032259</v>
      </c>
      <c r="W9" s="128">
        <f ca="1">VLOOKUP($B9,Curves!$A$2:$M$28,12,0)</f>
        <v>1.7749999999999999</v>
      </c>
      <c r="X9" s="85">
        <f t="shared" si="9"/>
        <v>36708</v>
      </c>
      <c r="Z9" s="85">
        <f t="shared" si="10"/>
        <v>37043</v>
      </c>
    </row>
    <row r="10" spans="2:26" x14ac:dyDescent="0.2">
      <c r="B10" s="97">
        <v>37104</v>
      </c>
      <c r="C10" s="23">
        <f>HLOOKUP($X10,[5]Data!$AC$7:$CE$22,4)/1000</f>
        <v>2690.3446129032259</v>
      </c>
      <c r="D10" s="23">
        <v>1900</v>
      </c>
      <c r="E10" s="23">
        <f>HLOOKUP($X10,[4]Data!$S$7:$BU$78,11)/1000</f>
        <v>190.97648387096774</v>
      </c>
      <c r="F10" s="315">
        <f t="shared" si="0"/>
        <v>599.36812903225837</v>
      </c>
      <c r="G10" s="21">
        <v>850</v>
      </c>
      <c r="H10" s="333">
        <v>625</v>
      </c>
      <c r="I10" s="23">
        <f t="shared" si="2"/>
        <v>2074.3681290322584</v>
      </c>
      <c r="J10" s="21">
        <v>125</v>
      </c>
      <c r="K10" s="23">
        <f>HLOOKUP($X10,[4]Data!$S$7:$BU$78,12)/1000</f>
        <v>753.44387096774199</v>
      </c>
      <c r="L10" s="23">
        <f ca="1">VLOOKUP($B10,'Power Curve'!$D$9:$EE$282,131,0)/1000</f>
        <v>294.3</v>
      </c>
      <c r="M10" s="23">
        <f t="shared" ca="1" si="3"/>
        <v>264.87</v>
      </c>
      <c r="N10" s="23">
        <f t="shared" ca="1" si="3"/>
        <v>176.58</v>
      </c>
      <c r="O10" s="23">
        <f t="shared" ca="1" si="3"/>
        <v>147.15</v>
      </c>
      <c r="P10" s="23">
        <f t="shared" ca="1" si="3"/>
        <v>73.575000000000003</v>
      </c>
      <c r="Q10" s="23">
        <f t="shared" ca="1" si="4"/>
        <v>901.62425806451643</v>
      </c>
      <c r="R10" s="23">
        <f t="shared" ca="1" si="5"/>
        <v>931.05425806451638</v>
      </c>
      <c r="S10" s="23">
        <f t="shared" ca="1" si="6"/>
        <v>1019.3442580645163</v>
      </c>
      <c r="T10" s="23">
        <f t="shared" ca="1" si="7"/>
        <v>1048.7742580645163</v>
      </c>
      <c r="U10" s="23">
        <f t="shared" ca="1" si="8"/>
        <v>1122.3492580645163</v>
      </c>
      <c r="W10" s="128">
        <f ca="1">VLOOKUP($B10,Curves!$A$2:$M$28,12,0)</f>
        <v>1.85</v>
      </c>
      <c r="X10" s="85">
        <f t="shared" si="9"/>
        <v>36739</v>
      </c>
      <c r="Z10" s="85">
        <f t="shared" si="10"/>
        <v>37073</v>
      </c>
    </row>
    <row r="11" spans="2:26" x14ac:dyDescent="0.2">
      <c r="B11" s="97">
        <v>37135</v>
      </c>
      <c r="C11" s="23">
        <f>HLOOKUP($X11,[5]Data!$AC$7:$CE$22,4)/1000</f>
        <v>2761.5193333333336</v>
      </c>
      <c r="D11" s="23">
        <v>1900</v>
      </c>
      <c r="E11" s="23">
        <f>HLOOKUP($X11,[4]Data!$S$7:$BU$78,11)/1000</f>
        <v>156.39606666666668</v>
      </c>
      <c r="F11" s="315">
        <f t="shared" si="0"/>
        <v>705.12326666666695</v>
      </c>
      <c r="G11" s="21">
        <v>850</v>
      </c>
      <c r="H11" s="333">
        <v>625</v>
      </c>
      <c r="I11" s="23">
        <f t="shared" si="2"/>
        <v>2180.123266666667</v>
      </c>
      <c r="J11" s="21">
        <v>125</v>
      </c>
      <c r="K11" s="23">
        <f>HLOOKUP($X11,[4]Data!$S$7:$BU$78,12)/1000</f>
        <v>707.10509999999999</v>
      </c>
      <c r="L11" s="23">
        <f ca="1">VLOOKUP($B11,'Power Curve'!$D$9:$EE$282,131,0)/1000</f>
        <v>294.3</v>
      </c>
      <c r="M11" s="23">
        <f t="shared" ca="1" si="3"/>
        <v>264.87</v>
      </c>
      <c r="N11" s="23">
        <f t="shared" ca="1" si="3"/>
        <v>176.58</v>
      </c>
      <c r="O11" s="23">
        <f t="shared" ca="1" si="3"/>
        <v>147.15</v>
      </c>
      <c r="P11" s="23">
        <f t="shared" ca="1" si="3"/>
        <v>73.575000000000003</v>
      </c>
      <c r="Q11" s="23">
        <f t="shared" ca="1" si="4"/>
        <v>1053.718166666667</v>
      </c>
      <c r="R11" s="23">
        <f t="shared" ca="1" si="5"/>
        <v>1083.1481666666668</v>
      </c>
      <c r="S11" s="23">
        <f t="shared" ca="1" si="6"/>
        <v>1171.438166666667</v>
      </c>
      <c r="T11" s="23">
        <f t="shared" ca="1" si="7"/>
        <v>1200.8681666666669</v>
      </c>
      <c r="U11" s="23">
        <f t="shared" ca="1" si="8"/>
        <v>1274.4431666666669</v>
      </c>
      <c r="W11" s="128">
        <f ca="1">VLOOKUP($B11,Curves!$A$2:$M$28,12,0)</f>
        <v>1.75</v>
      </c>
      <c r="X11" s="85">
        <f t="shared" si="9"/>
        <v>36770</v>
      </c>
      <c r="Z11" s="85">
        <f t="shared" si="10"/>
        <v>37104</v>
      </c>
    </row>
    <row r="12" spans="2:26" x14ac:dyDescent="0.2">
      <c r="B12" s="97">
        <v>37165</v>
      </c>
      <c r="C12" s="23">
        <f>HLOOKUP($X12,[5]Data!$AC$7:$CE$22,4)/1000</f>
        <v>2727.8223870967745</v>
      </c>
      <c r="D12" s="23">
        <v>1900</v>
      </c>
      <c r="E12" s="23">
        <f>HLOOKUP($X12,[4]Data!$S$7:$BU$78,11)/1000</f>
        <v>176.21312903225805</v>
      </c>
      <c r="F12" s="315">
        <f t="shared" si="0"/>
        <v>651.60925806451633</v>
      </c>
      <c r="G12" s="21">
        <v>850</v>
      </c>
      <c r="H12" s="333">
        <v>625</v>
      </c>
      <c r="I12" s="23">
        <f t="shared" si="2"/>
        <v>2126.6092580645163</v>
      </c>
      <c r="J12" s="21">
        <v>125</v>
      </c>
      <c r="K12" s="23">
        <f>HLOOKUP($X12,[4]Data!$S$7:$BU$78,12)/1000</f>
        <v>646.78851612903225</v>
      </c>
      <c r="L12" s="23">
        <f ca="1">VLOOKUP($B12,'Power Curve'!$D$9:$EE$282,131,0)/1000</f>
        <v>294.3</v>
      </c>
      <c r="M12" s="23">
        <f t="shared" ca="1" si="3"/>
        <v>264.87</v>
      </c>
      <c r="N12" s="23">
        <f t="shared" ca="1" si="3"/>
        <v>176.58</v>
      </c>
      <c r="O12" s="23">
        <f t="shared" ca="1" si="3"/>
        <v>147.15</v>
      </c>
      <c r="P12" s="23">
        <f t="shared" ca="1" si="3"/>
        <v>73.575000000000003</v>
      </c>
      <c r="Q12" s="23">
        <f t="shared" ca="1" si="4"/>
        <v>1060.520741935484</v>
      </c>
      <c r="R12" s="23">
        <f t="shared" ca="1" si="5"/>
        <v>1089.9507419354841</v>
      </c>
      <c r="S12" s="23">
        <f t="shared" ca="1" si="6"/>
        <v>1178.240741935484</v>
      </c>
      <c r="T12" s="23">
        <f t="shared" ca="1" si="7"/>
        <v>1207.6707419354839</v>
      </c>
      <c r="U12" s="23">
        <f t="shared" ca="1" si="8"/>
        <v>1281.2457419354839</v>
      </c>
      <c r="W12" s="128">
        <f ca="1">VLOOKUP($B12,Curves!$A$2:$M$28,12,0)</f>
        <v>0.90500000000000003</v>
      </c>
      <c r="X12" s="85">
        <f t="shared" si="9"/>
        <v>36800</v>
      </c>
      <c r="Z12" s="85">
        <f t="shared" si="10"/>
        <v>37135</v>
      </c>
    </row>
    <row r="13" spans="2:26" x14ac:dyDescent="0.2">
      <c r="B13" s="97">
        <v>37196</v>
      </c>
      <c r="C13" s="23">
        <f>HLOOKUP($X13,[5]Data!$AC$7:$CE$22,4)/1000</f>
        <v>2570.3221666666664</v>
      </c>
      <c r="D13" s="23">
        <v>1900</v>
      </c>
      <c r="E13" s="23">
        <f>HLOOKUP($X13,[4]Data!$S$7:$BU$78,11)/1000</f>
        <v>202.83783333333335</v>
      </c>
      <c r="F13" s="315">
        <f t="shared" si="0"/>
        <v>467.48433333333287</v>
      </c>
      <c r="G13" s="21">
        <v>850</v>
      </c>
      <c r="H13" s="333">
        <v>625</v>
      </c>
      <c r="I13" s="23">
        <f t="shared" si="2"/>
        <v>1942.4843333333329</v>
      </c>
      <c r="J13" s="21">
        <v>125</v>
      </c>
      <c r="K13" s="23">
        <f>HLOOKUP($X13,[4]Data!$S$7:$BU$78,12)/1000</f>
        <v>823.71</v>
      </c>
      <c r="L13" s="23">
        <f ca="1">VLOOKUP($B13,'Power Curve'!$D$9:$EE$282,131,0)/1000</f>
        <v>294.3</v>
      </c>
      <c r="M13" s="23">
        <f t="shared" ca="1" si="3"/>
        <v>264.87</v>
      </c>
      <c r="N13" s="23">
        <f t="shared" ca="1" si="3"/>
        <v>176.58</v>
      </c>
      <c r="O13" s="23">
        <f t="shared" ca="1" si="3"/>
        <v>147.15</v>
      </c>
      <c r="P13" s="23">
        <f t="shared" ca="1" si="3"/>
        <v>73.575000000000003</v>
      </c>
      <c r="Q13" s="23">
        <f t="shared" ca="1" si="4"/>
        <v>699.47433333333288</v>
      </c>
      <c r="R13" s="23">
        <f t="shared" ca="1" si="5"/>
        <v>728.90433333333283</v>
      </c>
      <c r="S13" s="23">
        <f t="shared" ca="1" si="6"/>
        <v>817.19433333333279</v>
      </c>
      <c r="T13" s="23">
        <f t="shared" ca="1" si="7"/>
        <v>846.62433333333286</v>
      </c>
      <c r="U13" s="23">
        <f t="shared" ca="1" si="8"/>
        <v>920.19933333333279</v>
      </c>
      <c r="W13" s="128">
        <f ca="1">VLOOKUP($B13,Curves!$A$2:$M$28,12,0)</f>
        <v>1.0249999999999999</v>
      </c>
      <c r="X13" s="85">
        <f t="shared" si="9"/>
        <v>36831</v>
      </c>
      <c r="Z13" s="85">
        <f t="shared" si="10"/>
        <v>37165</v>
      </c>
    </row>
    <row r="14" spans="2:26" ht="10.8" thickBot="1" x14ac:dyDescent="0.25">
      <c r="B14" s="97">
        <v>37226</v>
      </c>
      <c r="C14" s="315">
        <v>2600</v>
      </c>
      <c r="D14" s="23">
        <v>1900</v>
      </c>
      <c r="E14" s="315">
        <v>225</v>
      </c>
      <c r="F14" s="315">
        <f t="shared" si="0"/>
        <v>475</v>
      </c>
      <c r="G14" s="21">
        <v>850</v>
      </c>
      <c r="H14" s="334">
        <v>550</v>
      </c>
      <c r="I14" s="23">
        <f t="shared" si="2"/>
        <v>1875</v>
      </c>
      <c r="J14" s="21">
        <v>125</v>
      </c>
      <c r="K14" s="315">
        <v>750</v>
      </c>
      <c r="L14" s="23">
        <f ca="1">VLOOKUP($B14,'Power Curve'!$D$9:$EE$282,131,0)/1000</f>
        <v>538.20000000000005</v>
      </c>
      <c r="M14" s="23">
        <f t="shared" ca="1" si="3"/>
        <v>484.38000000000005</v>
      </c>
      <c r="N14" s="23">
        <f t="shared" ca="1" si="3"/>
        <v>322.92</v>
      </c>
      <c r="O14" s="23">
        <f t="shared" ca="1" si="3"/>
        <v>269.10000000000002</v>
      </c>
      <c r="P14" s="23">
        <f t="shared" ca="1" si="3"/>
        <v>134.55000000000001</v>
      </c>
      <c r="Q14" s="23">
        <f t="shared" ca="1" si="4"/>
        <v>461.79999999999995</v>
      </c>
      <c r="R14" s="23">
        <f t="shared" ca="1" si="5"/>
        <v>515.61999999999989</v>
      </c>
      <c r="S14" s="23">
        <f t="shared" ca="1" si="6"/>
        <v>677.07999999999993</v>
      </c>
      <c r="T14" s="23">
        <f t="shared" ca="1" si="7"/>
        <v>730.9</v>
      </c>
      <c r="U14" s="23">
        <f t="shared" ca="1" si="8"/>
        <v>865.45</v>
      </c>
      <c r="W14" s="128">
        <f ca="1">VLOOKUP($B14,Curves!$A$2:$M$28,12,0)</f>
        <v>1.0249999999999999</v>
      </c>
      <c r="X14" s="85">
        <f t="shared" si="9"/>
        <v>36861</v>
      </c>
      <c r="Z14" s="85">
        <f t="shared" si="10"/>
        <v>37196</v>
      </c>
    </row>
    <row r="15" spans="2:26" x14ac:dyDescent="0.2">
      <c r="O15" s="23"/>
    </row>
    <row r="16" spans="2:26" ht="13.8" thickBot="1" x14ac:dyDescent="0.3">
      <c r="C16" s="320"/>
      <c r="D16" s="320"/>
      <c r="E16" s="320"/>
      <c r="F16" s="320"/>
      <c r="G16" s="320"/>
      <c r="H16" s="320"/>
      <c r="I16" s="320"/>
      <c r="J16" s="136"/>
    </row>
    <row r="17" spans="1:14" ht="10.8" thickBot="1" x14ac:dyDescent="0.25">
      <c r="B17" s="323"/>
      <c r="C17" s="324" t="s">
        <v>0</v>
      </c>
      <c r="D17" s="324" t="s">
        <v>1</v>
      </c>
      <c r="E17" s="324" t="s">
        <v>2</v>
      </c>
      <c r="F17" s="324" t="s">
        <v>3</v>
      </c>
      <c r="G17" s="324" t="s">
        <v>4</v>
      </c>
      <c r="H17" s="324" t="s">
        <v>5</v>
      </c>
      <c r="I17" s="324" t="s">
        <v>6</v>
      </c>
      <c r="J17" s="324" t="s">
        <v>13</v>
      </c>
      <c r="K17" s="292" t="s">
        <v>221</v>
      </c>
      <c r="L17" s="292" t="s">
        <v>222</v>
      </c>
      <c r="M17" s="292" t="s">
        <v>77</v>
      </c>
      <c r="N17" s="291" t="s">
        <v>223</v>
      </c>
    </row>
    <row r="18" spans="1:14" x14ac:dyDescent="0.2">
      <c r="A18" s="86">
        <f>B19-B18</f>
        <v>31</v>
      </c>
      <c r="B18" s="87">
        <v>36892</v>
      </c>
      <c r="C18" s="4">
        <f>VLOOKUP($B18,Forecast!$C$49:$O$72,6)/1000</f>
        <v>538.79999999999995</v>
      </c>
      <c r="D18" s="6">
        <v>1200</v>
      </c>
      <c r="E18" s="4">
        <f>VLOOKUP($B18,Forecast!$C$49:$O$72,8)/1000</f>
        <v>425</v>
      </c>
      <c r="F18" s="4">
        <f>VLOOKUP($B18,Forecast!$C$49:$O$72,9)/1000</f>
        <v>301.06666666666666</v>
      </c>
      <c r="G18" s="4">
        <f>VLOOKUP($B18,Forecast!$C$49:$O$72,10)/1000</f>
        <v>754.6</v>
      </c>
      <c r="H18" s="4">
        <f>VLOOKUP($B18,Forecast!$C$49:$O$72,11)/1000</f>
        <v>288.2</v>
      </c>
      <c r="I18" s="4">
        <f>VLOOKUP($B18,Forecast!$C$49:$O$72,12)/1000</f>
        <v>0</v>
      </c>
      <c r="J18" s="4">
        <f>SUM(C18:I18)</f>
        <v>3507.6666666666665</v>
      </c>
      <c r="K18" s="4">
        <f>VLOOKUP($B18,Forecast!$C$49:$O$72,5)/1000</f>
        <v>3967.1883870967745</v>
      </c>
      <c r="L18" s="4">
        <f>VLOOKUP($Z3,'Lavo Fcst'!$B$29:$F$52,5)/1000</f>
        <v>50709</v>
      </c>
      <c r="M18" s="4">
        <f>J18-K18</f>
        <v>-459.52172043010796</v>
      </c>
      <c r="N18" s="248">
        <f>(M18*A18)+L18</f>
        <v>36463.826666666653</v>
      </c>
    </row>
    <row r="19" spans="1:14" x14ac:dyDescent="0.2">
      <c r="A19" s="86">
        <f t="shared" ref="A19:A29" si="11">B20-B19</f>
        <v>28</v>
      </c>
      <c r="B19" s="88">
        <v>36923</v>
      </c>
      <c r="C19" s="6">
        <f>VLOOKUP($B19,Forecast!$C$49:$O$72,6)/1000</f>
        <v>540</v>
      </c>
      <c r="D19" s="6">
        <f t="shared" ref="D19:D29" si="12">VLOOKUP($B19,$B$2:$U$14,16)</f>
        <v>1200</v>
      </c>
      <c r="E19" s="6">
        <f>VLOOKUP($B19,Forecast!$C$49:$O$72,8)/1000</f>
        <v>425</v>
      </c>
      <c r="F19" s="6">
        <f>VLOOKUP($B19,Forecast!$C$49:$O$72,9)/1000</f>
        <v>200</v>
      </c>
      <c r="G19" s="6">
        <f>VLOOKUP($B19,Forecast!$C$49:$O$72,10)/1000</f>
        <v>750</v>
      </c>
      <c r="H19" s="6">
        <f>VLOOKUP($B19,Forecast!$C$49:$O$72,11)/1000</f>
        <v>300</v>
      </c>
      <c r="I19" s="6">
        <f>VLOOKUP($B19,Forecast!$C$49:$O$72,12)/1000</f>
        <v>0</v>
      </c>
      <c r="J19" s="6">
        <f t="shared" ref="J19:J29" si="13">SUM(C19:I19)</f>
        <v>3415</v>
      </c>
      <c r="K19" s="6">
        <f>VLOOKUP($B19,Forecast!$C$49:$O$72,5)/1000</f>
        <v>3336.5317241379312</v>
      </c>
      <c r="L19" s="6">
        <f>N18</f>
        <v>36463.826666666653</v>
      </c>
      <c r="M19" s="6">
        <f t="shared" ref="M19:M29" si="14">J19-K19</f>
        <v>78.468275862068822</v>
      </c>
      <c r="N19" s="114">
        <f t="shared" ref="N19:N29" si="15">(M19*A19)+L19</f>
        <v>38660.938390804578</v>
      </c>
    </row>
    <row r="20" spans="1:14" ht="10.8" thickBot="1" x14ac:dyDescent="0.25">
      <c r="A20" s="86">
        <f t="shared" si="11"/>
        <v>31</v>
      </c>
      <c r="B20" s="88">
        <v>36951</v>
      </c>
      <c r="C20" s="321">
        <f>VLOOKUP($B20,Forecast!$C$49:$O$72,6)/1000</f>
        <v>540</v>
      </c>
      <c r="D20" s="321">
        <f t="shared" ca="1" si="12"/>
        <v>1200</v>
      </c>
      <c r="E20" s="321">
        <f>VLOOKUP($B20,Forecast!$C$49:$O$72,8)/1000</f>
        <v>425</v>
      </c>
      <c r="F20" s="321">
        <f>VLOOKUP($B20,Forecast!$C$49:$O$72,9)/1000</f>
        <v>200</v>
      </c>
      <c r="G20" s="321">
        <f>VLOOKUP($B20,Forecast!$C$49:$O$72,10)/1000</f>
        <v>750</v>
      </c>
      <c r="H20" s="321">
        <f>VLOOKUP($B20,Forecast!$C$49:$O$72,11)/1000</f>
        <v>300</v>
      </c>
      <c r="I20" s="321">
        <f>VLOOKUP($B20,Forecast!$C$49:$O$72,12)/1000</f>
        <v>0</v>
      </c>
      <c r="J20" s="321">
        <f t="shared" ca="1" si="13"/>
        <v>3415</v>
      </c>
      <c r="K20" s="321">
        <f>VLOOKUP($B20,Forecast!$C$49:$O$72,5)/1000</f>
        <v>3060.1154838709676</v>
      </c>
      <c r="L20" s="321">
        <f t="shared" ref="L20:L29" si="16">N19</f>
        <v>38660.938390804578</v>
      </c>
      <c r="M20" s="321">
        <f t="shared" ca="1" si="14"/>
        <v>354.88451612903236</v>
      </c>
      <c r="N20" s="322">
        <f t="shared" ca="1" si="15"/>
        <v>49662.358390804584</v>
      </c>
    </row>
    <row r="21" spans="1:14" ht="10.8" thickTop="1" x14ac:dyDescent="0.2">
      <c r="A21" s="86">
        <f t="shared" si="11"/>
        <v>30</v>
      </c>
      <c r="B21" s="88">
        <v>36982</v>
      </c>
      <c r="C21" s="6">
        <f>VLOOKUP($B21,Forecast!$C$49:$O$72,6)/1000</f>
        <v>540</v>
      </c>
      <c r="D21" s="6">
        <f t="shared" ca="1" si="12"/>
        <v>1200</v>
      </c>
      <c r="E21" s="6">
        <f>VLOOKUP($B21,Forecast!$C$49:$O$72,8)/1000</f>
        <v>425</v>
      </c>
      <c r="F21" s="6">
        <f ca="1">VLOOKUP($B21,Forecast!$C$49:$O$72,9)/1000</f>
        <v>300</v>
      </c>
      <c r="G21" s="6">
        <f>VLOOKUP($B21,Forecast!$C$49:$O$72,10)/1000</f>
        <v>750</v>
      </c>
      <c r="H21" s="6">
        <f>VLOOKUP($B21,Forecast!$C$49:$O$72,11)/1000</f>
        <v>300</v>
      </c>
      <c r="I21" s="6">
        <f>VLOOKUP($B21,Forecast!$C$49:$O$72,12)/1000</f>
        <v>0</v>
      </c>
      <c r="J21" s="6">
        <f t="shared" ca="1" si="13"/>
        <v>3515</v>
      </c>
      <c r="K21" s="6">
        <f>VLOOKUP($B21,Forecast!$C$49:$O$72,5)/1000</f>
        <v>2845.6556666666665</v>
      </c>
      <c r="L21" s="6">
        <f t="shared" ca="1" si="16"/>
        <v>49662.358390804584</v>
      </c>
      <c r="M21" s="6">
        <f t="shared" ca="1" si="14"/>
        <v>669.34433333333345</v>
      </c>
      <c r="N21" s="114">
        <f t="shared" ca="1" si="15"/>
        <v>69742.688390804586</v>
      </c>
    </row>
    <row r="22" spans="1:14" x14ac:dyDescent="0.2">
      <c r="A22" s="86">
        <f t="shared" si="11"/>
        <v>31</v>
      </c>
      <c r="B22" s="88">
        <v>37012</v>
      </c>
      <c r="C22" s="6">
        <f>VLOOKUP($B22,Forecast!$C$49:$O$72,6)/1000</f>
        <v>540</v>
      </c>
      <c r="D22" s="6">
        <f t="shared" ca="1" si="12"/>
        <v>1135.3684516129033</v>
      </c>
      <c r="E22" s="6">
        <f>VLOOKUP($B22,Forecast!$C$49:$O$72,8)/1000</f>
        <v>425</v>
      </c>
      <c r="F22" s="6">
        <f ca="1">VLOOKUP($B22,Forecast!$C$49:$O$72,9)/1000</f>
        <v>300</v>
      </c>
      <c r="G22" s="6">
        <f>VLOOKUP($B22,Forecast!$C$49:$O$72,10)/1000</f>
        <v>750</v>
      </c>
      <c r="H22" s="6">
        <f>VLOOKUP($B22,Forecast!$C$49:$O$72,11)/1000</f>
        <v>300</v>
      </c>
      <c r="I22" s="6">
        <f>VLOOKUP($B22,Forecast!$C$49:$O$72,12)/1000</f>
        <v>0</v>
      </c>
      <c r="J22" s="6">
        <f t="shared" ca="1" si="13"/>
        <v>3450.3684516129033</v>
      </c>
      <c r="K22" s="6">
        <f ca="1">VLOOKUP($B22,Forecast!$C$49:$O$72,5)/1000</f>
        <v>2903.2477419354841</v>
      </c>
      <c r="L22" s="6">
        <f t="shared" ca="1" si="16"/>
        <v>69742.688390804586</v>
      </c>
      <c r="M22" s="6">
        <f t="shared" ca="1" si="14"/>
        <v>547.1207096774192</v>
      </c>
      <c r="N22" s="114">
        <f t="shared" ca="1" si="15"/>
        <v>86703.430390804584</v>
      </c>
    </row>
    <row r="23" spans="1:14" x14ac:dyDescent="0.2">
      <c r="A23" s="86">
        <f t="shared" si="11"/>
        <v>30</v>
      </c>
      <c r="B23" s="88">
        <v>37043</v>
      </c>
      <c r="C23" s="6">
        <f>VLOOKUP($B23,Forecast!$C$49:$O$72,6)/1000</f>
        <v>540</v>
      </c>
      <c r="D23" s="6">
        <f t="shared" ca="1" si="12"/>
        <v>1061.0816000000002</v>
      </c>
      <c r="E23" s="6">
        <f>VLOOKUP($B23,Forecast!$C$49:$O$72,8)/1000</f>
        <v>425</v>
      </c>
      <c r="F23" s="6">
        <f ca="1">VLOOKUP($B23,Forecast!$C$49:$O$72,9)/1000</f>
        <v>300</v>
      </c>
      <c r="G23" s="6">
        <f>VLOOKUP($B23,Forecast!$C$49:$O$72,10)/1000</f>
        <v>750</v>
      </c>
      <c r="H23" s="6">
        <f>VLOOKUP($B23,Forecast!$C$49:$O$72,11)/1000</f>
        <v>300</v>
      </c>
      <c r="I23" s="6">
        <f>VLOOKUP($B23,Forecast!$C$49:$O$72,12)/1000</f>
        <v>0</v>
      </c>
      <c r="J23" s="6">
        <f t="shared" ca="1" si="13"/>
        <v>3376.0816000000004</v>
      </c>
      <c r="K23" s="6">
        <f ca="1">VLOOKUP($B23,Forecast!$C$49:$O$72,5)/1000</f>
        <v>3435.7370000000001</v>
      </c>
      <c r="L23" s="6">
        <f t="shared" ca="1" si="16"/>
        <v>86703.430390804584</v>
      </c>
      <c r="M23" s="6">
        <f t="shared" ca="1" si="14"/>
        <v>-59.655399999999645</v>
      </c>
      <c r="N23" s="114">
        <f t="shared" ca="1" si="15"/>
        <v>84913.768390804587</v>
      </c>
    </row>
    <row r="24" spans="1:14" x14ac:dyDescent="0.2">
      <c r="A24" s="86">
        <f t="shared" si="11"/>
        <v>31</v>
      </c>
      <c r="B24" s="88">
        <v>37073</v>
      </c>
      <c r="C24" s="6">
        <f>VLOOKUP($B24,Forecast!$C$49:$O$72,6)/1000</f>
        <v>540</v>
      </c>
      <c r="D24" s="6">
        <f t="shared" ca="1" si="12"/>
        <v>1030.2336129032258</v>
      </c>
      <c r="E24" s="6">
        <f>VLOOKUP($B24,Forecast!$C$49:$O$72,8)/1000</f>
        <v>425</v>
      </c>
      <c r="F24" s="6">
        <f ca="1">VLOOKUP($B24,Forecast!$C$49:$O$72,9)/1000</f>
        <v>300</v>
      </c>
      <c r="G24" s="6">
        <f>VLOOKUP($B24,Forecast!$C$49:$O$72,10)/1000</f>
        <v>750</v>
      </c>
      <c r="H24" s="6">
        <f>VLOOKUP($B24,Forecast!$C$49:$O$72,11)/1000</f>
        <v>300</v>
      </c>
      <c r="I24" s="6">
        <f>VLOOKUP($B24,Forecast!$C$49:$O$72,12)/1000</f>
        <v>120</v>
      </c>
      <c r="J24" s="6">
        <f t="shared" ca="1" si="13"/>
        <v>3465.2336129032255</v>
      </c>
      <c r="K24" s="6">
        <f ca="1">VLOOKUP($B24,Forecast!$C$49:$O$72,5)/1000</f>
        <v>3665.3306451612907</v>
      </c>
      <c r="L24" s="6">
        <f t="shared" ca="1" si="16"/>
        <v>84913.768390804587</v>
      </c>
      <c r="M24" s="6">
        <f t="shared" ca="1" si="14"/>
        <v>-200.09703225806516</v>
      </c>
      <c r="N24" s="114">
        <f t="shared" ca="1" si="15"/>
        <v>78710.760390804571</v>
      </c>
    </row>
    <row r="25" spans="1:14" x14ac:dyDescent="0.2">
      <c r="A25" s="86">
        <f t="shared" si="11"/>
        <v>31</v>
      </c>
      <c r="B25" s="88">
        <v>37104</v>
      </c>
      <c r="C25" s="6">
        <f>VLOOKUP($B25,Forecast!$C$49:$O$72,6)/1000</f>
        <v>540</v>
      </c>
      <c r="D25" s="6">
        <f t="shared" ca="1" si="12"/>
        <v>901.62425806451643</v>
      </c>
      <c r="E25" s="6">
        <f>VLOOKUP($B25,Forecast!$C$49:$O$72,8)/1000</f>
        <v>425</v>
      </c>
      <c r="F25" s="6">
        <f ca="1">VLOOKUP($B25,Forecast!$C$49:$O$72,9)/1000</f>
        <v>300</v>
      </c>
      <c r="G25" s="6">
        <f>VLOOKUP($B25,Forecast!$C$49:$O$72,10)/1000</f>
        <v>750</v>
      </c>
      <c r="H25" s="6">
        <f>VLOOKUP($B25,Forecast!$C$49:$O$72,11)/1000</f>
        <v>300</v>
      </c>
      <c r="I25" s="6">
        <f>VLOOKUP($B25,Forecast!$C$49:$O$72,12)/1000</f>
        <v>120</v>
      </c>
      <c r="J25" s="6">
        <f t="shared" ca="1" si="13"/>
        <v>3336.6242580645167</v>
      </c>
      <c r="K25" s="6">
        <f ca="1">VLOOKUP($B25,Forecast!$C$49:$O$72,5)/1000</f>
        <v>3950.5461290322582</v>
      </c>
      <c r="L25" s="6">
        <f t="shared" ca="1" si="16"/>
        <v>78710.760390804571</v>
      </c>
      <c r="M25" s="6">
        <f t="shared" ca="1" si="14"/>
        <v>-613.9218709677416</v>
      </c>
      <c r="N25" s="114">
        <f t="shared" ca="1" si="15"/>
        <v>59679.182390804577</v>
      </c>
    </row>
    <row r="26" spans="1:14" x14ac:dyDescent="0.2">
      <c r="A26" s="86">
        <f t="shared" si="11"/>
        <v>30</v>
      </c>
      <c r="B26" s="88">
        <v>37135</v>
      </c>
      <c r="C26" s="6">
        <f>VLOOKUP($B26,Forecast!$C$49:$O$72,6)/1000</f>
        <v>540</v>
      </c>
      <c r="D26" s="6">
        <f t="shared" ca="1" si="12"/>
        <v>1053.718166666667</v>
      </c>
      <c r="E26" s="6">
        <f>VLOOKUP($B26,Forecast!$C$49:$O$72,8)/1000</f>
        <v>425</v>
      </c>
      <c r="F26" s="6">
        <f ca="1">VLOOKUP($B26,Forecast!$C$49:$O$72,9)/1000</f>
        <v>300</v>
      </c>
      <c r="G26" s="6">
        <f>VLOOKUP($B26,Forecast!$C$49:$O$72,10)/1000</f>
        <v>750</v>
      </c>
      <c r="H26" s="6">
        <f>VLOOKUP($B26,Forecast!$C$49:$O$72,11)/1000</f>
        <v>300</v>
      </c>
      <c r="I26" s="6">
        <f>VLOOKUP($B26,Forecast!$C$49:$O$72,12)/1000</f>
        <v>120</v>
      </c>
      <c r="J26" s="6">
        <f t="shared" ca="1" si="13"/>
        <v>3488.718166666667</v>
      </c>
      <c r="K26" s="6">
        <f ca="1">VLOOKUP($B26,Forecast!$C$49:$O$72,5)/1000</f>
        <v>3751.9566666666665</v>
      </c>
      <c r="L26" s="6">
        <f t="shared" ca="1" si="16"/>
        <v>59679.182390804577</v>
      </c>
      <c r="M26" s="6">
        <f t="shared" ca="1" si="14"/>
        <v>-263.23849999999948</v>
      </c>
      <c r="N26" s="114">
        <f t="shared" ca="1" si="15"/>
        <v>51782.027390804593</v>
      </c>
    </row>
    <row r="27" spans="1:14" ht="10.8" thickBot="1" x14ac:dyDescent="0.25">
      <c r="A27" s="86">
        <f t="shared" si="11"/>
        <v>31</v>
      </c>
      <c r="B27" s="88">
        <v>37165</v>
      </c>
      <c r="C27" s="321">
        <f>VLOOKUP($B27,Forecast!$C$49:$O$72,6)/1000</f>
        <v>540</v>
      </c>
      <c r="D27" s="321">
        <f t="shared" ca="1" si="12"/>
        <v>1060.520741935484</v>
      </c>
      <c r="E27" s="321">
        <f>VLOOKUP($B27,Forecast!$C$49:$O$72,8)/1000</f>
        <v>425</v>
      </c>
      <c r="F27" s="321">
        <f ca="1">VLOOKUP($B27,Forecast!$C$49:$O$72,9)/1000</f>
        <v>300</v>
      </c>
      <c r="G27" s="321">
        <f>VLOOKUP($B27,Forecast!$C$49:$O$72,10)/1000</f>
        <v>750</v>
      </c>
      <c r="H27" s="321">
        <f>VLOOKUP($B27,Forecast!$C$49:$O$72,11)/1000</f>
        <v>300</v>
      </c>
      <c r="I27" s="321">
        <f>VLOOKUP($B27,Forecast!$C$49:$O$72,12)/1000</f>
        <v>120</v>
      </c>
      <c r="J27" s="321">
        <f t="shared" ca="1" si="13"/>
        <v>3495.5207419354838</v>
      </c>
      <c r="K27" s="321">
        <f ca="1">VLOOKUP($B27,Forecast!$C$49:$O$72,5)/1000</f>
        <v>3612.4906451612906</v>
      </c>
      <c r="L27" s="321">
        <f t="shared" ca="1" si="16"/>
        <v>51782.027390804593</v>
      </c>
      <c r="M27" s="321">
        <f t="shared" ca="1" si="14"/>
        <v>-116.96990322580677</v>
      </c>
      <c r="N27" s="322">
        <f t="shared" ca="1" si="15"/>
        <v>48155.960390804583</v>
      </c>
    </row>
    <row r="28" spans="1:14" ht="10.8" thickTop="1" x14ac:dyDescent="0.2">
      <c r="A28" s="86">
        <f t="shared" si="11"/>
        <v>30</v>
      </c>
      <c r="B28" s="88">
        <v>37196</v>
      </c>
      <c r="C28" s="6">
        <f>VLOOKUP($B28,Forecast!$C$49:$O$72,6)/1000</f>
        <v>540</v>
      </c>
      <c r="D28" s="6">
        <f t="shared" ca="1" si="12"/>
        <v>699.47433333333288</v>
      </c>
      <c r="E28" s="6">
        <f>VLOOKUP($B28,Forecast!$C$49:$O$72,8)/1000</f>
        <v>425</v>
      </c>
      <c r="F28" s="6">
        <f ca="1">VLOOKUP($B28,Forecast!$C$49:$O$72,9)/1000</f>
        <v>150</v>
      </c>
      <c r="G28" s="6">
        <f>VLOOKUP($B28,Forecast!$C$49:$O$72,10)/1000</f>
        <v>750</v>
      </c>
      <c r="H28" s="6">
        <f>VLOOKUP($B28,Forecast!$C$49:$O$72,11)/1000</f>
        <v>300</v>
      </c>
      <c r="I28" s="6">
        <f>VLOOKUP($B28,Forecast!$C$49:$O$72,12)/1000</f>
        <v>120</v>
      </c>
      <c r="J28" s="6">
        <f t="shared" ca="1" si="13"/>
        <v>2984.4743333333327</v>
      </c>
      <c r="K28" s="6">
        <f ca="1">VLOOKUP($B28,Forecast!$C$49:$O$72,5)/1000</f>
        <v>4028.81</v>
      </c>
      <c r="L28" s="6">
        <f t="shared" ca="1" si="16"/>
        <v>48155.960390804583</v>
      </c>
      <c r="M28" s="6">
        <f t="shared" ca="1" si="14"/>
        <v>-1044.3356666666673</v>
      </c>
      <c r="N28" s="114">
        <f t="shared" ca="1" si="15"/>
        <v>16825.890390804565</v>
      </c>
    </row>
    <row r="29" spans="1:14" ht="10.8" thickBot="1" x14ac:dyDescent="0.25">
      <c r="A29" s="86">
        <f t="shared" si="11"/>
        <v>31</v>
      </c>
      <c r="B29" s="89">
        <v>37226</v>
      </c>
      <c r="C29" s="94">
        <f>VLOOKUP($B29,Forecast!$C$49:$O$72,6)/1000</f>
        <v>540</v>
      </c>
      <c r="D29" s="94">
        <f t="shared" ca="1" si="12"/>
        <v>461.79999999999995</v>
      </c>
      <c r="E29" s="94">
        <f>VLOOKUP($B29,Forecast!$C$49:$O$72,8)/1000</f>
        <v>425</v>
      </c>
      <c r="F29" s="94">
        <f ca="1">VLOOKUP($B29,Forecast!$C$49:$O$72,9)/1000</f>
        <v>150</v>
      </c>
      <c r="G29" s="94">
        <f>VLOOKUP($B29,Forecast!$C$49:$O$72,10)/1000</f>
        <v>750</v>
      </c>
      <c r="H29" s="94">
        <f>VLOOKUP($B29,Forecast!$C$49:$O$72,11)/1000</f>
        <v>300</v>
      </c>
      <c r="I29" s="94">
        <f>VLOOKUP($B29,Forecast!$C$49:$O$72,12)/1000</f>
        <v>120</v>
      </c>
      <c r="J29" s="94">
        <f t="shared" ca="1" si="13"/>
        <v>2746.8</v>
      </c>
      <c r="K29" s="94">
        <f ca="1">VLOOKUP($B29,Forecast!$C$49:$O$72,5)/1000</f>
        <v>4023.2277419354841</v>
      </c>
      <c r="L29" s="94">
        <f t="shared" ca="1" si="16"/>
        <v>16825.890390804565</v>
      </c>
      <c r="M29" s="94">
        <f t="shared" ca="1" si="14"/>
        <v>-1276.4277419354839</v>
      </c>
      <c r="N29" s="300">
        <f t="shared" ca="1" si="15"/>
        <v>-22743.369609195437</v>
      </c>
    </row>
    <row r="30" spans="1:14" ht="10.8" thickBot="1" x14ac:dyDescent="0.25">
      <c r="B30" s="325">
        <v>37257</v>
      </c>
    </row>
    <row r="31" spans="1:14" ht="10.8" thickBot="1" x14ac:dyDescent="0.25">
      <c r="C31" s="329">
        <v>2000</v>
      </c>
      <c r="D31" s="330"/>
      <c r="E31" s="330">
        <v>2000</v>
      </c>
      <c r="F31" s="330">
        <v>2000</v>
      </c>
      <c r="G31" s="330">
        <v>2000</v>
      </c>
      <c r="H31" s="330">
        <v>2000</v>
      </c>
      <c r="I31" s="330"/>
      <c r="J31" s="330"/>
      <c r="K31" s="330">
        <v>2000</v>
      </c>
      <c r="L31" s="330" t="s">
        <v>225</v>
      </c>
      <c r="M31" s="330"/>
      <c r="N31" s="331"/>
    </row>
    <row r="32" spans="1:14" ht="10.8" thickBot="1" x14ac:dyDescent="0.25">
      <c r="C32" s="77" t="s">
        <v>0</v>
      </c>
      <c r="D32" s="327" t="s">
        <v>1</v>
      </c>
      <c r="E32" s="327" t="s">
        <v>2</v>
      </c>
      <c r="F32" s="327" t="s">
        <v>3</v>
      </c>
      <c r="G32" s="327" t="s">
        <v>4</v>
      </c>
      <c r="H32" s="327" t="s">
        <v>5</v>
      </c>
      <c r="I32" s="327" t="s">
        <v>6</v>
      </c>
      <c r="J32" s="327" t="s">
        <v>13</v>
      </c>
      <c r="K32" s="289" t="s">
        <v>221</v>
      </c>
      <c r="L32" s="289" t="s">
        <v>222</v>
      </c>
      <c r="M32" s="289" t="s">
        <v>77</v>
      </c>
      <c r="N32" s="328" t="s">
        <v>223</v>
      </c>
    </row>
    <row r="33" spans="1:14" x14ac:dyDescent="0.2">
      <c r="A33" s="86">
        <f>B34-B33</f>
        <v>31</v>
      </c>
      <c r="B33" s="265">
        <v>36892</v>
      </c>
      <c r="C33" s="3">
        <f>VLOOKUP($X3,Forecast!$C$30:$O$72,6)/1000</f>
        <v>530.09677419354841</v>
      </c>
      <c r="D33" s="4">
        <f>VLOOKUP($B33,$B$2:$U$14,16)</f>
        <v>0</v>
      </c>
      <c r="E33" s="4">
        <f>VLOOKUP($X3,Forecast!$C$30:$O$72,8)/1000</f>
        <v>197.06451612903228</v>
      </c>
      <c r="F33" s="4">
        <f>VLOOKUP($X3,Forecast!$C$30:$O$72,9)/1000</f>
        <v>78.225806451612911</v>
      </c>
      <c r="G33" s="4">
        <f>VLOOKUP($X3,Forecast!$C$30:$O$72,10)/1000</f>
        <v>676.9677419354839</v>
      </c>
      <c r="H33" s="4">
        <f>VLOOKUP($X3,Forecast!$C$30:$O$72,11)/1000</f>
        <v>257.64516129032256</v>
      </c>
      <c r="I33" s="4">
        <f>VLOOKUP($X3,Forecast!$C$30:$O$72,12)/1000</f>
        <v>0</v>
      </c>
      <c r="J33" s="4">
        <f>SUM(C33:I33)</f>
        <v>1740</v>
      </c>
      <c r="K33" s="4">
        <f>VLOOKUP($X3,Forecast!$C$30:$O$72,5)/1000</f>
        <v>3123.483870967742</v>
      </c>
      <c r="L33" s="4">
        <f>'Lavo Fcst'!$F$33/1000</f>
        <v>78580</v>
      </c>
      <c r="M33" s="4">
        <f>J33-K33</f>
        <v>-1383.483870967742</v>
      </c>
      <c r="N33" s="248">
        <f>(M33*A33)+L33</f>
        <v>35692</v>
      </c>
    </row>
    <row r="34" spans="1:14" x14ac:dyDescent="0.2">
      <c r="A34" s="86">
        <f t="shared" ref="A34:A44" si="17">B35-B34</f>
        <v>28</v>
      </c>
      <c r="B34" s="268">
        <v>36923</v>
      </c>
      <c r="C34" s="5">
        <f>VLOOKUP($X4,Forecast!$C$30:$O$72,6)/1000</f>
        <v>535.10344827586198</v>
      </c>
      <c r="D34" s="6">
        <f t="shared" ref="D34:D44" si="18">VLOOKUP($B34,$B$2:$U$14,16)</f>
        <v>1200</v>
      </c>
      <c r="E34" s="6">
        <f>VLOOKUP($X4,Forecast!$C$30:$O$72,8)/1000</f>
        <v>275.9655172413793</v>
      </c>
      <c r="F34" s="6">
        <f>VLOOKUP($X4,Forecast!$C$30:$O$72,9)/1000</f>
        <v>163.93103448275861</v>
      </c>
      <c r="G34" s="6">
        <f>VLOOKUP($X4,Forecast!$C$30:$O$72,10)/1000</f>
        <v>674.58620689655174</v>
      </c>
      <c r="H34" s="6">
        <f>VLOOKUP($X4,Forecast!$C$30:$O$72,11)/1000</f>
        <v>269.06896551724139</v>
      </c>
      <c r="I34" s="6">
        <f>VLOOKUP($X4,Forecast!$C$30:$O$72,12)/1000</f>
        <v>0</v>
      </c>
      <c r="J34" s="6">
        <f t="shared" ref="J34:J44" si="19">SUM(C34:I34)</f>
        <v>3118.655172413793</v>
      </c>
      <c r="K34" s="6">
        <f>VLOOKUP($X4,Forecast!$C$30:$O$72,5)/1000</f>
        <v>3069.4482758620688</v>
      </c>
      <c r="L34" s="6">
        <f>N33</f>
        <v>35692</v>
      </c>
      <c r="M34" s="6">
        <f t="shared" ref="M34:M44" si="20">J34-K34</f>
        <v>49.206896551724185</v>
      </c>
      <c r="N34" s="114">
        <f t="shared" ref="N34:N44" si="21">(M34*A34)+L34</f>
        <v>37069.793103448275</v>
      </c>
    </row>
    <row r="35" spans="1:14" x14ac:dyDescent="0.2">
      <c r="A35" s="86">
        <f t="shared" si="17"/>
        <v>31</v>
      </c>
      <c r="B35" s="268">
        <v>36951</v>
      </c>
      <c r="C35" s="5">
        <f>VLOOKUP($X5,Forecast!$C$30:$O$72,6)/1000</f>
        <v>527.70967741935476</v>
      </c>
      <c r="D35" s="6">
        <f t="shared" ca="1" si="18"/>
        <v>1200</v>
      </c>
      <c r="E35" s="6">
        <f>VLOOKUP($X5,Forecast!$C$30:$O$72,8)/1000</f>
        <v>349.64516129032262</v>
      </c>
      <c r="F35" s="6">
        <f>VLOOKUP($X5,Forecast!$C$30:$O$72,9)/1000</f>
        <v>223.2258064516129</v>
      </c>
      <c r="G35" s="6">
        <f>VLOOKUP($X5,Forecast!$C$30:$O$72,10)/1000</f>
        <v>684.70967741935476</v>
      </c>
      <c r="H35" s="6">
        <f>VLOOKUP($X5,Forecast!$C$30:$O$72,11)/1000</f>
        <v>249.96774193548387</v>
      </c>
      <c r="I35" s="6">
        <f>VLOOKUP($X5,Forecast!$C$30:$O$72,12)/1000</f>
        <v>0</v>
      </c>
      <c r="J35" s="6">
        <f t="shared" ca="1" si="19"/>
        <v>3235.2580645161283</v>
      </c>
      <c r="K35" s="6">
        <f>VLOOKUP($X5,Forecast!$C$30:$O$72,5)/1000</f>
        <v>2825.3548387096776</v>
      </c>
      <c r="L35" s="6">
        <f t="shared" ref="L35:L44" si="22">N34</f>
        <v>37069.793103448275</v>
      </c>
      <c r="M35" s="6">
        <f t="shared" ca="1" si="20"/>
        <v>409.90322580645079</v>
      </c>
      <c r="N35" s="114">
        <f t="shared" ca="1" si="21"/>
        <v>49776.793103448246</v>
      </c>
    </row>
    <row r="36" spans="1:14" x14ac:dyDescent="0.2">
      <c r="A36" s="86">
        <f t="shared" si="17"/>
        <v>30</v>
      </c>
      <c r="B36" s="268">
        <v>36982</v>
      </c>
      <c r="C36" s="5">
        <f>VLOOKUP($X6,Forecast!$C$30:$O$72,6)/1000</f>
        <v>531.63333333333333</v>
      </c>
      <c r="D36" s="6">
        <f t="shared" ca="1" si="18"/>
        <v>1200</v>
      </c>
      <c r="E36" s="6">
        <f>VLOOKUP($X6,Forecast!$C$30:$O$72,8)/1000</f>
        <v>461.9</v>
      </c>
      <c r="F36" s="6">
        <f>VLOOKUP($X6,Forecast!$C$30:$O$72,9)/1000</f>
        <v>188.2</v>
      </c>
      <c r="G36" s="6">
        <f>VLOOKUP($X6,Forecast!$C$30:$O$72,10)/1000</f>
        <v>608.86666666666667</v>
      </c>
      <c r="H36" s="6">
        <f>VLOOKUP($X6,Forecast!$C$30:$O$72,11)/1000</f>
        <v>245.3</v>
      </c>
      <c r="I36" s="6">
        <f>VLOOKUP($X6,Forecast!$C$30:$O$72,12)/1000</f>
        <v>0</v>
      </c>
      <c r="J36" s="6">
        <f t="shared" ca="1" si="19"/>
        <v>3235.9</v>
      </c>
      <c r="K36" s="6">
        <f>VLOOKUP($X6,Forecast!$C$30:$O$72,5)/1000</f>
        <v>2422.9666666666667</v>
      </c>
      <c r="L36" s="6">
        <f t="shared" ca="1" si="22"/>
        <v>49776.793103448246</v>
      </c>
      <c r="M36" s="6">
        <f t="shared" ca="1" si="20"/>
        <v>812.93333333333339</v>
      </c>
      <c r="N36" s="114">
        <f t="shared" ca="1" si="21"/>
        <v>74164.793103448246</v>
      </c>
    </row>
    <row r="37" spans="1:14" x14ac:dyDescent="0.2">
      <c r="A37" s="86">
        <f t="shared" si="17"/>
        <v>31</v>
      </c>
      <c r="B37" s="268">
        <v>37012</v>
      </c>
      <c r="C37" s="5">
        <f>VLOOKUP($X7,Forecast!$C$30:$O$72,6)/1000</f>
        <v>522.38709677419354</v>
      </c>
      <c r="D37" s="6">
        <f t="shared" ca="1" si="18"/>
        <v>1135.3684516129033</v>
      </c>
      <c r="E37" s="6">
        <f>VLOOKUP($X7,Forecast!$C$30:$O$72,8)/1000</f>
        <v>490.51612903225805</v>
      </c>
      <c r="F37" s="6">
        <f>VLOOKUP($X7,Forecast!$C$30:$O$72,9)/1000</f>
        <v>264.61290322580641</v>
      </c>
      <c r="G37" s="6">
        <f>VLOOKUP($X7,Forecast!$C$30:$O$72,10)/1000</f>
        <v>663.54838709677415</v>
      </c>
      <c r="H37" s="6">
        <f>VLOOKUP($X7,Forecast!$C$30:$O$72,11)/1000</f>
        <v>229.61290322580646</v>
      </c>
      <c r="I37" s="6">
        <f>VLOOKUP($X7,Forecast!$C$30:$O$72,12)/1000</f>
        <v>0</v>
      </c>
      <c r="J37" s="6">
        <f t="shared" ca="1" si="19"/>
        <v>3306.0458709677418</v>
      </c>
      <c r="K37" s="6">
        <f>VLOOKUP($X7,Forecast!$C$30:$O$72,5)/1000</f>
        <v>2665.677419354839</v>
      </c>
      <c r="L37" s="6">
        <f t="shared" ca="1" si="22"/>
        <v>74164.793103448246</v>
      </c>
      <c r="M37" s="6">
        <f t="shared" ca="1" si="20"/>
        <v>640.36845161290285</v>
      </c>
      <c r="N37" s="114">
        <f t="shared" ca="1" si="21"/>
        <v>94016.215103448238</v>
      </c>
    </row>
    <row r="38" spans="1:14" x14ac:dyDescent="0.2">
      <c r="A38" s="86">
        <f t="shared" si="17"/>
        <v>30</v>
      </c>
      <c r="B38" s="268">
        <v>37043</v>
      </c>
      <c r="C38" s="5">
        <f>VLOOKUP($X8,Forecast!$C$30:$O$72,6)/1000</f>
        <v>520.9666666666667</v>
      </c>
      <c r="D38" s="6">
        <f t="shared" ca="1" si="18"/>
        <v>1061.0816000000002</v>
      </c>
      <c r="E38" s="6">
        <f>VLOOKUP($X8,Forecast!$C$30:$O$72,8)/1000</f>
        <v>391.06666666666666</v>
      </c>
      <c r="F38" s="6">
        <f>VLOOKUP($X8,Forecast!$C$30:$O$72,9)/1000</f>
        <v>342.5</v>
      </c>
      <c r="G38" s="6">
        <f>VLOOKUP($X8,Forecast!$C$30:$O$72,10)/1000</f>
        <v>696.86666666666667</v>
      </c>
      <c r="H38" s="6">
        <f>VLOOKUP($X8,Forecast!$C$30:$O$72,11)/1000</f>
        <v>252.06666666666666</v>
      </c>
      <c r="I38" s="6">
        <f>VLOOKUP($X8,Forecast!$C$30:$O$72,12)/1000</f>
        <v>0</v>
      </c>
      <c r="J38" s="6">
        <f t="shared" ca="1" si="19"/>
        <v>3264.5482666666667</v>
      </c>
      <c r="K38" s="6">
        <f>VLOOKUP($X8,Forecast!$C$30:$O$72,5)/1000</f>
        <v>3097.9</v>
      </c>
      <c r="L38" s="6">
        <f t="shared" ca="1" si="22"/>
        <v>94016.215103448238</v>
      </c>
      <c r="M38" s="6">
        <f t="shared" ca="1" si="20"/>
        <v>166.64826666666659</v>
      </c>
      <c r="N38" s="114">
        <f t="shared" ca="1" si="21"/>
        <v>99015.663103448242</v>
      </c>
    </row>
    <row r="39" spans="1:14" x14ac:dyDescent="0.2">
      <c r="A39" s="86">
        <f t="shared" si="17"/>
        <v>31</v>
      </c>
      <c r="B39" s="268">
        <v>37073</v>
      </c>
      <c r="C39" s="5">
        <f>VLOOKUP($X9,Forecast!$C$30:$O$72,6)/1000</f>
        <v>522.09677419354841</v>
      </c>
      <c r="D39" s="6">
        <f t="shared" ca="1" si="18"/>
        <v>1030.2336129032258</v>
      </c>
      <c r="E39" s="6">
        <f>VLOOKUP($X9,Forecast!$C$30:$O$72,8)/1000</f>
        <v>392.90322580645164</v>
      </c>
      <c r="F39" s="6">
        <f>VLOOKUP($X9,Forecast!$C$30:$O$72,9)/1000</f>
        <v>381.35483870967738</v>
      </c>
      <c r="G39" s="6">
        <f>VLOOKUP($X9,Forecast!$C$30:$O$72,10)/1000</f>
        <v>708.64516129032256</v>
      </c>
      <c r="H39" s="6">
        <f>VLOOKUP($X9,Forecast!$C$30:$O$72,11)/1000</f>
        <v>246.64516129032256</v>
      </c>
      <c r="I39" s="6">
        <f>VLOOKUP($X9,Forecast!$C$30:$O$72,12)/1000</f>
        <v>0</v>
      </c>
      <c r="J39" s="6">
        <f t="shared" ca="1" si="19"/>
        <v>3281.8787741935485</v>
      </c>
      <c r="K39" s="6">
        <f>VLOOKUP($X9,Forecast!$C$30:$O$72,5)/1000</f>
        <v>3320.8064516129034</v>
      </c>
      <c r="L39" s="6">
        <f t="shared" ca="1" si="22"/>
        <v>99015.663103448242</v>
      </c>
      <c r="M39" s="6">
        <f t="shared" ca="1" si="20"/>
        <v>-38.92767741935495</v>
      </c>
      <c r="N39" s="114">
        <f t="shared" ca="1" si="21"/>
        <v>97808.90510344824</v>
      </c>
    </row>
    <row r="40" spans="1:14" x14ac:dyDescent="0.2">
      <c r="A40" s="86">
        <f t="shared" si="17"/>
        <v>31</v>
      </c>
      <c r="B40" s="268">
        <v>37104</v>
      </c>
      <c r="C40" s="5">
        <f>VLOOKUP($X10,Forecast!$C$30:$O$72,6)/1000</f>
        <v>502.70967741935488</v>
      </c>
      <c r="D40" s="6">
        <f t="shared" ca="1" si="18"/>
        <v>901.62425806451643</v>
      </c>
      <c r="E40" s="6">
        <f>VLOOKUP($X10,Forecast!$C$30:$O$72,8)/1000</f>
        <v>344</v>
      </c>
      <c r="F40" s="6">
        <f>VLOOKUP($X10,Forecast!$C$30:$O$72,9)/1000</f>
        <v>424.45161290322579</v>
      </c>
      <c r="G40" s="6">
        <f>VLOOKUP($X10,Forecast!$C$30:$O$72,10)/1000</f>
        <v>711.0645161290322</v>
      </c>
      <c r="H40" s="6">
        <f>VLOOKUP($X10,Forecast!$C$30:$O$72,11)/1000</f>
        <v>271.29032258064512</v>
      </c>
      <c r="I40" s="6">
        <f>VLOOKUP($X10,Forecast!$C$30:$O$72,12)/1000</f>
        <v>0</v>
      </c>
      <c r="J40" s="6">
        <f t="shared" ca="1" si="19"/>
        <v>3155.1403870967742</v>
      </c>
      <c r="K40" s="6">
        <f>VLOOKUP($X10,Forecast!$C$30:$O$72,5)/1000</f>
        <v>3616.161290322581</v>
      </c>
      <c r="L40" s="6">
        <f t="shared" ca="1" si="22"/>
        <v>97808.90510344824</v>
      </c>
      <c r="M40" s="6">
        <f t="shared" ca="1" si="20"/>
        <v>-461.02090322580671</v>
      </c>
      <c r="N40" s="114">
        <f t="shared" ca="1" si="21"/>
        <v>83517.257103448239</v>
      </c>
    </row>
    <row r="41" spans="1:14" x14ac:dyDescent="0.2">
      <c r="A41" s="86">
        <f t="shared" si="17"/>
        <v>30</v>
      </c>
      <c r="B41" s="268">
        <v>37135</v>
      </c>
      <c r="C41" s="5">
        <f>VLOOKUP($X11,Forecast!$C$30:$O$72,6)/1000</f>
        <v>499.33333333333331</v>
      </c>
      <c r="D41" s="6">
        <f t="shared" ca="1" si="18"/>
        <v>1053.718166666667</v>
      </c>
      <c r="E41" s="6">
        <f>VLOOKUP($X11,Forecast!$C$30:$O$72,8)/1000</f>
        <v>350.1</v>
      </c>
      <c r="F41" s="6">
        <f>VLOOKUP($X11,Forecast!$C$30:$O$72,9)/1000</f>
        <v>397.0333333333333</v>
      </c>
      <c r="G41" s="6">
        <f>VLOOKUP($X11,Forecast!$C$30:$O$72,10)/1000</f>
        <v>705.93333333333339</v>
      </c>
      <c r="H41" s="6">
        <f>VLOOKUP($X11,Forecast!$C$30:$O$72,11)/1000</f>
        <v>265.0333333333333</v>
      </c>
      <c r="I41" s="6">
        <f>VLOOKUP($X11,Forecast!$C$30:$O$72,12)/1000</f>
        <v>0</v>
      </c>
      <c r="J41" s="6">
        <f t="shared" ca="1" si="19"/>
        <v>3271.1515000000004</v>
      </c>
      <c r="K41" s="6">
        <f>VLOOKUP($X11,Forecast!$C$30:$O$72,5)/1000</f>
        <v>3191.6666666666665</v>
      </c>
      <c r="L41" s="6">
        <f t="shared" ca="1" si="22"/>
        <v>83517.257103448239</v>
      </c>
      <c r="M41" s="6">
        <f t="shared" ca="1" si="20"/>
        <v>79.484833333333881</v>
      </c>
      <c r="N41" s="114">
        <f t="shared" ca="1" si="21"/>
        <v>85901.802103448252</v>
      </c>
    </row>
    <row r="42" spans="1:14" x14ac:dyDescent="0.2">
      <c r="A42" s="86">
        <f t="shared" si="17"/>
        <v>31</v>
      </c>
      <c r="B42" s="268">
        <v>37165</v>
      </c>
      <c r="C42" s="5">
        <f>VLOOKUP($X12,Forecast!$C$30:$O$72,6)/1000</f>
        <v>511.61290322580641</v>
      </c>
      <c r="D42" s="6">
        <f t="shared" ca="1" si="18"/>
        <v>1060.520741935484</v>
      </c>
      <c r="E42" s="6">
        <f>VLOOKUP($X12,Forecast!$C$30:$O$72,8)/1000</f>
        <v>383.83870967741933</v>
      </c>
      <c r="F42" s="6">
        <f>VLOOKUP($X12,Forecast!$C$30:$O$72,9)/1000</f>
        <v>312.29032258064512</v>
      </c>
      <c r="G42" s="6">
        <f>VLOOKUP($X12,Forecast!$C$30:$O$72,10)/1000</f>
        <v>703.61290322580646</v>
      </c>
      <c r="H42" s="6">
        <f>VLOOKUP($X12,Forecast!$C$30:$O$72,11)/1000</f>
        <v>277.48387096774195</v>
      </c>
      <c r="I42" s="6">
        <f>VLOOKUP($X12,Forecast!$C$30:$O$72,12)/1000</f>
        <v>0</v>
      </c>
      <c r="J42" s="6">
        <f t="shared" ca="1" si="19"/>
        <v>3249.3594516129033</v>
      </c>
      <c r="K42" s="6">
        <f>VLOOKUP($X12,Forecast!$C$30:$O$72,5)/1000</f>
        <v>3104.8064516129034</v>
      </c>
      <c r="L42" s="6">
        <f t="shared" ca="1" si="22"/>
        <v>85901.802103448252</v>
      </c>
      <c r="M42" s="6">
        <f t="shared" ca="1" si="20"/>
        <v>144.55299999999988</v>
      </c>
      <c r="N42" s="114">
        <f t="shared" ca="1" si="21"/>
        <v>90382.945103448248</v>
      </c>
    </row>
    <row r="43" spans="1:14" x14ac:dyDescent="0.2">
      <c r="A43" s="86">
        <f t="shared" si="17"/>
        <v>30</v>
      </c>
      <c r="B43" s="268">
        <v>37196</v>
      </c>
      <c r="C43" s="5">
        <f>VLOOKUP($X13,Forecast!$C$30:$O$72,6)/1000</f>
        <v>510.26666666666671</v>
      </c>
      <c r="D43" s="6">
        <f t="shared" ca="1" si="18"/>
        <v>699.47433333333288</v>
      </c>
      <c r="E43" s="6">
        <f>VLOOKUP($X13,Forecast!$C$30:$O$72,8)/1000</f>
        <v>269.16666666666669</v>
      </c>
      <c r="F43" s="6">
        <f>VLOOKUP($X13,Forecast!$C$30:$O$72,9)/1000</f>
        <v>194.33333333333334</v>
      </c>
      <c r="G43" s="6">
        <f>VLOOKUP($X13,Forecast!$C$30:$O$72,10)/1000</f>
        <v>648.26666666666665</v>
      </c>
      <c r="H43" s="6">
        <f>VLOOKUP($X13,Forecast!$C$30:$O$72,11)/1000</f>
        <v>306.5333333333333</v>
      </c>
      <c r="I43" s="6">
        <f>VLOOKUP($X13,Forecast!$C$30:$O$72,12)/1000</f>
        <v>0</v>
      </c>
      <c r="J43" s="6">
        <f t="shared" ca="1" si="19"/>
        <v>2628.0409999999997</v>
      </c>
      <c r="K43" s="6">
        <f>VLOOKUP($X13,Forecast!$C$30:$O$72,5)/1000</f>
        <v>3509</v>
      </c>
      <c r="L43" s="6">
        <f t="shared" ca="1" si="22"/>
        <v>90382.945103448248</v>
      </c>
      <c r="M43" s="6">
        <f t="shared" ca="1" si="20"/>
        <v>-880.95900000000029</v>
      </c>
      <c r="N43" s="114">
        <f t="shared" ca="1" si="21"/>
        <v>63954.175103448244</v>
      </c>
    </row>
    <row r="44" spans="1:14" ht="10.8" thickBot="1" x14ac:dyDescent="0.25">
      <c r="A44" s="86">
        <f t="shared" si="17"/>
        <v>31</v>
      </c>
      <c r="B44" s="89">
        <v>37226</v>
      </c>
      <c r="C44" s="314">
        <f>VLOOKUP($X14,Forecast!$C$30:$O$72,6)/1000</f>
        <v>527.0322580645161</v>
      </c>
      <c r="D44" s="94">
        <f t="shared" ca="1" si="18"/>
        <v>461.79999999999995</v>
      </c>
      <c r="E44" s="94">
        <f>VLOOKUP($X14,Forecast!$C$30:$O$72,8)/1000</f>
        <v>391.70967741935488</v>
      </c>
      <c r="F44" s="94">
        <f>VLOOKUP($X14,Forecast!$C$30:$O$72,9)/1000</f>
        <v>303.67741935483872</v>
      </c>
      <c r="G44" s="94">
        <f>VLOOKUP($X14,Forecast!$C$30:$O$72,10)/1000</f>
        <v>737.51612903225805</v>
      </c>
      <c r="H44" s="94">
        <f>VLOOKUP($X14,Forecast!$C$30:$O$72,11)/1000</f>
        <v>297.45161290322579</v>
      </c>
      <c r="I44" s="94">
        <f>VLOOKUP($X14,Forecast!$C$30:$O$72,12)/1000</f>
        <v>0</v>
      </c>
      <c r="J44" s="94">
        <f t="shared" ca="1" si="19"/>
        <v>2719.1870967741938</v>
      </c>
      <c r="K44" s="94">
        <f>VLOOKUP($X14,Forecast!$C$30:$O$72,5)/1000</f>
        <v>3433.677419354839</v>
      </c>
      <c r="L44" s="94">
        <f t="shared" ca="1" si="22"/>
        <v>63954.175103448244</v>
      </c>
      <c r="M44" s="94">
        <f t="shared" ca="1" si="20"/>
        <v>-714.49032258064517</v>
      </c>
      <c r="N44" s="300">
        <f t="shared" ca="1" si="21"/>
        <v>41804.975103448247</v>
      </c>
    </row>
    <row r="45" spans="1:14" x14ac:dyDescent="0.2">
      <c r="B45" s="91">
        <v>37257</v>
      </c>
    </row>
  </sheetData>
  <printOptions horizontalCentered="1"/>
  <pageMargins left="0.2" right="0.23" top="0.2" bottom="0.22" header="0.17" footer="0.21"/>
  <pageSetup paperSize="5" scale="87" orientation="landscape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C189"/>
  <sheetViews>
    <sheetView workbookViewId="0">
      <pane xSplit="3" ySplit="4" topLeftCell="D52" activePane="bottomRight" state="frozen"/>
      <selection activeCell="G12" sqref="G12"/>
      <selection pane="topRight" activeCell="G12" sqref="G12"/>
      <selection pane="bottomLeft" activeCell="G12" sqref="G12"/>
      <selection pane="bottomRight" activeCell="F58" sqref="F58"/>
    </sheetView>
  </sheetViews>
  <sheetFormatPr defaultRowHeight="13.2" x14ac:dyDescent="0.25"/>
  <cols>
    <col min="1" max="1" width="9.109375" style="259" customWidth="1"/>
    <col min="2" max="2" width="9.109375" style="21" customWidth="1"/>
    <col min="3" max="3" width="9.109375" style="2" customWidth="1"/>
    <col min="4" max="4" width="11.109375" style="1" bestFit="1" customWidth="1"/>
    <col min="5" max="6" width="12.5546875" style="1" customWidth="1"/>
    <col min="7" max="7" width="11.33203125" style="1" customWidth="1"/>
    <col min="8" max="8" width="9.109375" style="1" customWidth="1"/>
    <col min="9" max="9" width="10.44140625" style="1" bestFit="1" customWidth="1"/>
    <col min="10" max="10" width="12.44140625" style="1" bestFit="1" customWidth="1"/>
    <col min="11" max="11" width="9.109375" style="1" customWidth="1"/>
    <col min="12" max="12" width="11.88671875" style="1" bestFit="1" customWidth="1"/>
    <col min="13" max="13" width="8.88671875" style="1" bestFit="1" customWidth="1"/>
    <col min="14" max="14" width="14.88671875" style="1" bestFit="1" customWidth="1"/>
    <col min="15" max="15" width="10.44140625" style="1" customWidth="1"/>
    <col min="16" max="17" width="11.109375" style="1" customWidth="1"/>
    <col min="18" max="18" width="10.44140625" style="1" customWidth="1"/>
    <col min="19" max="19" width="14.88671875" style="1" bestFit="1" customWidth="1"/>
    <col min="20" max="20" width="12.6640625" customWidth="1"/>
    <col min="21" max="21" width="9.6640625" bestFit="1" customWidth="1"/>
    <col min="22" max="22" width="9.5546875" bestFit="1" customWidth="1"/>
    <col min="24" max="24" width="10.88671875" bestFit="1" customWidth="1"/>
    <col min="29" max="29" width="5.109375" style="21" customWidth="1"/>
  </cols>
  <sheetData>
    <row r="1" spans="1:29" ht="13.8" thickBot="1" x14ac:dyDescent="0.3"/>
    <row r="2" spans="1:29" ht="13.8" thickBot="1" x14ac:dyDescent="0.3">
      <c r="D2" s="428" t="s">
        <v>166</v>
      </c>
      <c r="E2" s="429"/>
      <c r="F2" s="430"/>
      <c r="G2" s="258"/>
      <c r="H2" s="422" t="s">
        <v>167</v>
      </c>
      <c r="I2" s="422"/>
      <c r="J2" s="422"/>
      <c r="K2" s="422"/>
      <c r="L2" s="422"/>
      <c r="M2" s="422"/>
      <c r="N2" s="422"/>
      <c r="O2" s="423"/>
      <c r="P2" s="254"/>
      <c r="Q2" s="250" t="s">
        <v>288</v>
      </c>
      <c r="R2" s="251"/>
      <c r="S2" s="133"/>
      <c r="T2" s="133"/>
      <c r="X2" s="75" t="s">
        <v>204</v>
      </c>
      <c r="Y2" s="304">
        <f ca="1">0.011*(Curves!$B3+Curves!$J3)</f>
        <v>0.10309199999999999</v>
      </c>
      <c r="Z2" s="23">
        <v>425000</v>
      </c>
    </row>
    <row r="3" spans="1:29" ht="12.75" customHeight="1" x14ac:dyDescent="0.25">
      <c r="B3" s="408" t="s">
        <v>14</v>
      </c>
      <c r="D3" s="412" t="s">
        <v>9</v>
      </c>
      <c r="E3" s="418" t="s">
        <v>181</v>
      </c>
      <c r="F3" s="424" t="s">
        <v>180</v>
      </c>
      <c r="G3" s="426" t="s">
        <v>11</v>
      </c>
      <c r="H3" s="252"/>
      <c r="I3" s="252"/>
      <c r="J3" s="252"/>
      <c r="K3" s="252"/>
      <c r="L3" s="252"/>
      <c r="M3" s="252"/>
      <c r="N3" s="252"/>
      <c r="O3" s="416" t="s">
        <v>13</v>
      </c>
      <c r="P3" s="414" t="s">
        <v>8</v>
      </c>
      <c r="Q3" s="255" t="s">
        <v>178</v>
      </c>
      <c r="R3" s="256" t="s">
        <v>164</v>
      </c>
      <c r="S3" s="410" t="s">
        <v>168</v>
      </c>
      <c r="T3" s="420" t="s">
        <v>12</v>
      </c>
      <c r="Z3" s="23">
        <v>200000</v>
      </c>
      <c r="AA3" s="21"/>
      <c r="AC3"/>
    </row>
    <row r="4" spans="1:29" ht="13.8" thickBot="1" x14ac:dyDescent="0.3">
      <c r="B4" s="409" t="s">
        <v>14</v>
      </c>
      <c r="D4" s="413"/>
      <c r="E4" s="419"/>
      <c r="F4" s="425"/>
      <c r="G4" s="427"/>
      <c r="H4" s="253" t="s">
        <v>0</v>
      </c>
      <c r="I4" s="253" t="s">
        <v>1</v>
      </c>
      <c r="J4" s="253" t="s">
        <v>2</v>
      </c>
      <c r="K4" s="253" t="s">
        <v>3</v>
      </c>
      <c r="L4" s="253" t="s">
        <v>4</v>
      </c>
      <c r="M4" s="253" t="s">
        <v>5</v>
      </c>
      <c r="N4" s="253" t="s">
        <v>6</v>
      </c>
      <c r="O4" s="417" t="s">
        <v>10</v>
      </c>
      <c r="P4" s="415" t="s">
        <v>7</v>
      </c>
      <c r="Q4" s="255" t="s">
        <v>179</v>
      </c>
      <c r="R4" s="257" t="s">
        <v>165</v>
      </c>
      <c r="S4" s="411"/>
      <c r="T4" s="421"/>
      <c r="AA4" s="85"/>
      <c r="AC4"/>
    </row>
    <row r="5" spans="1:29" x14ac:dyDescent="0.25">
      <c r="A5" s="259">
        <f>MONTH(C5)</f>
        <v>5</v>
      </c>
      <c r="C5" s="244">
        <v>35551</v>
      </c>
      <c r="D5" s="5">
        <f>VLOOKUP($C5,'[1]Total Sendout'!$U$5:$V$1964,2)</f>
        <v>2216129.0322580645</v>
      </c>
      <c r="E5" s="6"/>
      <c r="F5" s="6"/>
      <c r="G5" s="230">
        <f>SUM(D5:F5)</f>
        <v>2216129.0322580645</v>
      </c>
      <c r="H5" s="8">
        <f>VLOOKUP($C5,[1]Topock!$S$5:$T$764,2)</f>
        <v>529096.77419354836</v>
      </c>
      <c r="I5" s="8">
        <f>VLOOKUP($C5,[1]Ehrenberg!$S$7:$T$536,2)</f>
        <v>708258.06451612909</v>
      </c>
      <c r="J5" s="8">
        <f>VLOOKUP($C5,'[1]Kern Mojave'!$S$5:$T$533,2)</f>
        <v>294870.96774193546</v>
      </c>
      <c r="K5" s="8">
        <f>VLOOKUP($C5,'[1]PG&amp;E WR'!$S$8:$T$552,2)</f>
        <v>480774.19354838709</v>
      </c>
      <c r="L5" s="8">
        <f>VLOOKUP($C5,'[1]TW N Needles'!$S$8:$T$536,2)</f>
        <v>556612.90322580643</v>
      </c>
      <c r="M5" s="8">
        <f>VLOOKUP($C5,'[1]Cali Prod'!$S$5:$T$535,2)</f>
        <v>170967.74193548388</v>
      </c>
      <c r="N5" s="8">
        <v>0</v>
      </c>
      <c r="O5" s="238">
        <f t="shared" ref="O5:O36" si="0">SUM(H5:N5)</f>
        <v>2740580.6451612907</v>
      </c>
      <c r="P5" s="4"/>
      <c r="Q5" s="248"/>
      <c r="R5" s="92">
        <f>O5-(P5+Q5)</f>
        <v>2740580.6451612907</v>
      </c>
      <c r="S5" s="306">
        <f>VLOOKUP($C5,'[1]Inj-WD'!$S$4:$U$536,2)</f>
        <v>566806.45161290327</v>
      </c>
      <c r="T5" s="19">
        <v>17571000</v>
      </c>
      <c r="AA5" s="86">
        <f t="shared" ref="AA5:AA36" si="1">EOMONTH(C5,0)-C5+1</f>
        <v>31</v>
      </c>
      <c r="AC5"/>
    </row>
    <row r="6" spans="1:29" x14ac:dyDescent="0.25">
      <c r="A6" s="259">
        <f t="shared" ref="A6:A69" si="2">MONTH(C6)</f>
        <v>6</v>
      </c>
      <c r="C6" s="245">
        <f t="shared" ref="C6:C30" si="3">DATE(YEAR(C7),MONTH(C7)-1,1)</f>
        <v>35582</v>
      </c>
      <c r="D6" s="5">
        <f>VLOOKUP($C6,'[1]Total Sendout'!$U$5:$V$1964,2)</f>
        <v>2185300</v>
      </c>
      <c r="E6" s="6"/>
      <c r="F6" s="6"/>
      <c r="G6" s="228">
        <f t="shared" ref="G6:G69" si="4">SUM(D6:F6)</f>
        <v>2185300</v>
      </c>
      <c r="H6" s="9">
        <f>VLOOKUP($C6,[1]Topock!$S$5:$T$764,2)</f>
        <v>515066.66666666669</v>
      </c>
      <c r="I6" s="9">
        <f>VLOOKUP($C6,[1]Ehrenberg!$S$7:$T$536,2)</f>
        <v>697833.33333333337</v>
      </c>
      <c r="J6" s="9">
        <f>VLOOKUP($C6,'[1]Kern Mojave'!$S$5:$T$533,2)</f>
        <v>268533.33333333331</v>
      </c>
      <c r="K6" s="9">
        <f>VLOOKUP($C6,'[1]PG&amp;E WR'!$S$8:$T$552,2)</f>
        <v>488700</v>
      </c>
      <c r="L6" s="9">
        <f>VLOOKUP($C6,'[1]TW N Needles'!$S$8:$T$536,2)</f>
        <v>533466.66666666663</v>
      </c>
      <c r="M6" s="9">
        <f>VLOOKUP($C6,'[1]Cali Prod'!$S$5:$T$535,2)</f>
        <v>207166.66666666666</v>
      </c>
      <c r="N6" s="9">
        <v>0</v>
      </c>
      <c r="O6" s="237">
        <f t="shared" si="0"/>
        <v>2710766.6666666665</v>
      </c>
      <c r="P6" s="6"/>
      <c r="Q6" s="114"/>
      <c r="R6" s="93">
        <f t="shared" ref="R6:R69" si="5">O6-(P6+Q6)</f>
        <v>2710766.6666666665</v>
      </c>
      <c r="S6" s="306">
        <f>VLOOKUP($C6,'[1]Inj-WD'!$S$4:$U$536,2)</f>
        <v>586100</v>
      </c>
      <c r="T6" s="19">
        <v>17583000</v>
      </c>
      <c r="AA6" s="86">
        <f t="shared" si="1"/>
        <v>30</v>
      </c>
      <c r="AC6"/>
    </row>
    <row r="7" spans="1:29" x14ac:dyDescent="0.25">
      <c r="A7" s="259">
        <f t="shared" si="2"/>
        <v>7</v>
      </c>
      <c r="C7" s="245">
        <f t="shared" si="3"/>
        <v>35612</v>
      </c>
      <c r="D7" s="5">
        <f>VLOOKUP($C7,'[1]Total Sendout'!$U$5:$V$1964,2)</f>
        <v>2460935.4838709678</v>
      </c>
      <c r="E7" s="6"/>
      <c r="F7" s="6"/>
      <c r="G7" s="228">
        <f t="shared" si="4"/>
        <v>2460935.4838709678</v>
      </c>
      <c r="H7" s="9">
        <f>VLOOKUP($C7,[1]Topock!$S$5:$T$764,2)</f>
        <v>479129.03225806454</v>
      </c>
      <c r="I7" s="9">
        <f>VLOOKUP($C7,[1]Ehrenberg!$S$7:$T$536,2)</f>
        <v>843290.32258064521</v>
      </c>
      <c r="J7" s="9">
        <f>VLOOKUP($C7,'[1]Kern Mojave'!$S$5:$T$533,2)</f>
        <v>196419.35483870967</v>
      </c>
      <c r="K7" s="9">
        <f>VLOOKUP($C7,'[1]PG&amp;E WR'!$S$8:$T$552,2)</f>
        <v>406032.25806451612</v>
      </c>
      <c r="L7" s="9">
        <f>VLOOKUP($C7,'[1]TW N Needles'!$S$8:$T$536,2)</f>
        <v>570645.16129032255</v>
      </c>
      <c r="M7" s="9">
        <f>VLOOKUP($C7,'[1]Cali Prod'!$S$5:$T$535,2)</f>
        <v>192935.48387096773</v>
      </c>
      <c r="N7" s="9">
        <v>0</v>
      </c>
      <c r="O7" s="237">
        <f t="shared" si="0"/>
        <v>2688451.6129032257</v>
      </c>
      <c r="P7" s="6"/>
      <c r="Q7" s="114"/>
      <c r="R7" s="93">
        <f t="shared" si="5"/>
        <v>2688451.6129032257</v>
      </c>
      <c r="S7" s="306">
        <f>VLOOKUP($C7,'[1]Inj-WD'!$S$4:$U$536,2)</f>
        <v>271741.93548387097</v>
      </c>
      <c r="T7" s="19">
        <v>8424000</v>
      </c>
      <c r="AA7" s="86">
        <f t="shared" si="1"/>
        <v>31</v>
      </c>
      <c r="AC7"/>
    </row>
    <row r="8" spans="1:29" x14ac:dyDescent="0.25">
      <c r="A8" s="259">
        <f t="shared" si="2"/>
        <v>8</v>
      </c>
      <c r="C8" s="245">
        <f t="shared" si="3"/>
        <v>35643</v>
      </c>
      <c r="D8" s="5">
        <f>VLOOKUP($C8,'[1]Total Sendout'!$U$5:$V$1964,2)</f>
        <v>2513838.7096774192</v>
      </c>
      <c r="E8" s="6"/>
      <c r="F8" s="6"/>
      <c r="G8" s="228">
        <f t="shared" si="4"/>
        <v>2513838.7096774192</v>
      </c>
      <c r="H8" s="9">
        <f>VLOOKUP($C8,[1]Topock!$S$5:$T$764,2)</f>
        <v>514032.25806451612</v>
      </c>
      <c r="I8" s="9">
        <f>VLOOKUP($C8,[1]Ehrenberg!$S$7:$T$536,2)</f>
        <v>759774.19354838715</v>
      </c>
      <c r="J8" s="9">
        <f>VLOOKUP($C8,'[1]Kern Mojave'!$S$5:$T$533,2)</f>
        <v>195612.90322580645</v>
      </c>
      <c r="K8" s="9">
        <f>VLOOKUP($C8,'[1]PG&amp;E WR'!$S$8:$T$552,2)</f>
        <v>438580.6451612903</v>
      </c>
      <c r="L8" s="9">
        <f>VLOOKUP($C8,'[1]TW N Needles'!$S$8:$T$536,2)</f>
        <v>529806.45161290327</v>
      </c>
      <c r="M8" s="9">
        <f>VLOOKUP($C8,'[1]Cali Prod'!$S$5:$T$535,2)</f>
        <v>187870.96774193548</v>
      </c>
      <c r="N8" s="9">
        <v>0</v>
      </c>
      <c r="O8" s="237">
        <f t="shared" si="0"/>
        <v>2625677.4193548388</v>
      </c>
      <c r="P8" s="6"/>
      <c r="Q8" s="114"/>
      <c r="R8" s="93">
        <f t="shared" si="5"/>
        <v>2625677.4193548388</v>
      </c>
      <c r="S8" s="306">
        <f>VLOOKUP($C8,'[1]Inj-WD'!$S$4:$U$536,2)</f>
        <v>175032.25806451612</v>
      </c>
      <c r="T8" s="19">
        <v>5426000</v>
      </c>
      <c r="AA8" s="86">
        <f t="shared" si="1"/>
        <v>31</v>
      </c>
      <c r="AC8"/>
    </row>
    <row r="9" spans="1:29" x14ac:dyDescent="0.25">
      <c r="A9" s="259">
        <f t="shared" si="2"/>
        <v>9</v>
      </c>
      <c r="C9" s="245">
        <f t="shared" si="3"/>
        <v>35674</v>
      </c>
      <c r="D9" s="5">
        <f>VLOOKUP($C9,'[1]Total Sendout'!$U$5:$V$1964,2)</f>
        <v>2709566.6666666665</v>
      </c>
      <c r="E9" s="6"/>
      <c r="F9" s="6"/>
      <c r="G9" s="228">
        <f t="shared" si="4"/>
        <v>2709566.6666666665</v>
      </c>
      <c r="H9" s="9">
        <f>VLOOKUP($C9,[1]Topock!$S$5:$T$764,2)</f>
        <v>516633.33333333331</v>
      </c>
      <c r="I9" s="9">
        <f>VLOOKUP($C9,[1]Ehrenberg!$S$7:$T$536,2)</f>
        <v>973200</v>
      </c>
      <c r="J9" s="9">
        <f>VLOOKUP($C9,'[1]Kern Mojave'!$S$5:$T$533,2)</f>
        <v>248300</v>
      </c>
      <c r="K9" s="9">
        <f>VLOOKUP($C9,'[1]PG&amp;E WR'!$S$8:$T$552,2)</f>
        <v>413000</v>
      </c>
      <c r="L9" s="9">
        <f>VLOOKUP($C9,'[1]TW N Needles'!$S$8:$T$536,2)</f>
        <v>446800</v>
      </c>
      <c r="M9" s="9">
        <f>VLOOKUP($C9,'[1]Cali Prod'!$S$5:$T$535,2)</f>
        <v>186400</v>
      </c>
      <c r="N9" s="9">
        <v>0</v>
      </c>
      <c r="O9" s="237">
        <f t="shared" si="0"/>
        <v>2784333.333333333</v>
      </c>
      <c r="P9" s="6"/>
      <c r="Q9" s="114"/>
      <c r="R9" s="93">
        <f t="shared" si="5"/>
        <v>2784333.333333333</v>
      </c>
      <c r="S9" s="306">
        <f>VLOOKUP($C9,'[1]Inj-WD'!$S$4:$U$536,2)</f>
        <v>139866.66666666666</v>
      </c>
      <c r="T9" s="19">
        <v>4196000</v>
      </c>
      <c r="AA9" s="86">
        <f t="shared" si="1"/>
        <v>30</v>
      </c>
      <c r="AC9"/>
    </row>
    <row r="10" spans="1:29" ht="13.8" thickBot="1" x14ac:dyDescent="0.3">
      <c r="A10" s="259">
        <f t="shared" si="2"/>
        <v>10</v>
      </c>
      <c r="C10" s="245">
        <f t="shared" si="3"/>
        <v>35704</v>
      </c>
      <c r="D10" s="5">
        <f>VLOOKUP($C10,'[1]Total Sendout'!$U$5:$V$1964,2)</f>
        <v>2319903.2258064514</v>
      </c>
      <c r="E10" s="6"/>
      <c r="F10" s="6"/>
      <c r="G10" s="228">
        <f t="shared" si="4"/>
        <v>2319903.2258064514</v>
      </c>
      <c r="H10" s="9">
        <f>VLOOKUP($C10,[1]Topock!$S$5:$T$764,2)</f>
        <v>530000</v>
      </c>
      <c r="I10" s="9">
        <f>VLOOKUP($C10,[1]Ehrenberg!$S$7:$T$536,2)</f>
        <v>726935.48387096776</v>
      </c>
      <c r="J10" s="9">
        <f>VLOOKUP($C10,'[1]Kern Mojave'!$S$5:$T$533,2)</f>
        <v>230967.74193548388</v>
      </c>
      <c r="K10" s="9">
        <f>VLOOKUP($C10,'[1]PG&amp;E WR'!$S$8:$T$552,2)</f>
        <v>446483.87096774194</v>
      </c>
      <c r="L10" s="9">
        <f>VLOOKUP($C10,'[1]TW N Needles'!$S$8:$T$536,2)</f>
        <v>444774.19354838709</v>
      </c>
      <c r="M10" s="9">
        <f>VLOOKUP($C10,'[1]Cali Prod'!$S$5:$T$535,2)</f>
        <v>198064.51612903227</v>
      </c>
      <c r="N10" s="9">
        <v>0</v>
      </c>
      <c r="O10" s="237">
        <f t="shared" si="0"/>
        <v>2577225.8064516126</v>
      </c>
      <c r="P10" s="6"/>
      <c r="Q10" s="114"/>
      <c r="R10" s="93">
        <f t="shared" si="5"/>
        <v>2577225.8064516126</v>
      </c>
      <c r="S10" s="306">
        <f>VLOOKUP($C10,'[1]Inj-WD'!$S$4:$U$536,2)</f>
        <v>320000</v>
      </c>
      <c r="T10" s="19">
        <v>9920000</v>
      </c>
      <c r="AA10" s="86">
        <f t="shared" si="1"/>
        <v>31</v>
      </c>
      <c r="AC10"/>
    </row>
    <row r="11" spans="1:29" x14ac:dyDescent="0.25">
      <c r="A11" s="259">
        <f t="shared" si="2"/>
        <v>11</v>
      </c>
      <c r="C11" s="246">
        <f t="shared" si="3"/>
        <v>35735</v>
      </c>
      <c r="D11" s="5">
        <f>VLOOKUP($C11,'[1]Total Sendout'!$U$5:$V$1964,2)</f>
        <v>2419633.3333333335</v>
      </c>
      <c r="E11" s="6"/>
      <c r="F11" s="6"/>
      <c r="G11" s="228">
        <f t="shared" si="4"/>
        <v>2419633.3333333335</v>
      </c>
      <c r="H11" s="9">
        <f>VLOOKUP($C11,[1]Topock!$S$5:$T$764,2)</f>
        <v>494400</v>
      </c>
      <c r="I11" s="9">
        <f>VLOOKUP($C11,[1]Ehrenberg!$S$7:$T$536,2)</f>
        <v>575733.33333333337</v>
      </c>
      <c r="J11" s="9">
        <f>VLOOKUP($C11,'[1]Kern Mojave'!$S$5:$T$533,2)</f>
        <v>231300</v>
      </c>
      <c r="K11" s="9">
        <f>VLOOKUP($C11,'[1]PG&amp;E WR'!$S$8:$T$552,2)</f>
        <v>448633.33333333331</v>
      </c>
      <c r="L11" s="9">
        <f>VLOOKUP($C11,'[1]TW N Needles'!$S$8:$T$536,2)</f>
        <v>378333.33333333331</v>
      </c>
      <c r="M11" s="9">
        <f>VLOOKUP($C11,'[1]Cali Prod'!$S$5:$T$535,2)</f>
        <v>193266.66666666666</v>
      </c>
      <c r="N11" s="9">
        <v>0</v>
      </c>
      <c r="O11" s="237">
        <f t="shared" si="0"/>
        <v>2321666.6666666665</v>
      </c>
      <c r="P11" s="6"/>
      <c r="Q11" s="114"/>
      <c r="R11" s="93">
        <f t="shared" si="5"/>
        <v>2321666.6666666665</v>
      </c>
      <c r="S11" s="306">
        <f>VLOOKUP($C11,'[1]Inj-WD'!$S$4:$U$536,2)</f>
        <v>-34933.333333333336</v>
      </c>
      <c r="T11" s="19">
        <v>-1048000</v>
      </c>
      <c r="AA11" s="86">
        <f t="shared" si="1"/>
        <v>30</v>
      </c>
      <c r="AC11"/>
    </row>
    <row r="12" spans="1:29" x14ac:dyDescent="0.25">
      <c r="A12" s="259">
        <f t="shared" si="2"/>
        <v>12</v>
      </c>
      <c r="C12" s="245">
        <f t="shared" si="3"/>
        <v>35765</v>
      </c>
      <c r="D12" s="5">
        <f>VLOOKUP($C12,'[1]Total Sendout'!$U$5:$V$1964,2)</f>
        <v>3118516.1290322579</v>
      </c>
      <c r="E12" s="6"/>
      <c r="F12" s="6"/>
      <c r="G12" s="228">
        <f t="shared" si="4"/>
        <v>3118516.1290322579</v>
      </c>
      <c r="H12" s="9">
        <f>VLOOKUP($C12,[1]Topock!$S$5:$T$764,2)</f>
        <v>386451.61290322582</v>
      </c>
      <c r="I12" s="9">
        <f>VLOOKUP($C12,[1]Ehrenberg!$S$7:$T$536,2)</f>
        <v>538806.45161290327</v>
      </c>
      <c r="J12" s="9">
        <f>VLOOKUP($C12,'[1]Kern Mojave'!$S$5:$T$533,2)</f>
        <v>131903.22580645161</v>
      </c>
      <c r="K12" s="9">
        <f>VLOOKUP($C12,'[1]PG&amp;E WR'!$S$8:$T$552,2)</f>
        <v>292774.19354838709</v>
      </c>
      <c r="L12" s="9">
        <f>VLOOKUP($C12,'[1]TW N Needles'!$S$8:$T$536,2)</f>
        <v>313096.77419354836</v>
      </c>
      <c r="M12" s="9">
        <f>VLOOKUP($C12,'[1]Cali Prod'!$S$5:$T$535,2)</f>
        <v>194516.12903225806</v>
      </c>
      <c r="N12" s="9">
        <v>0</v>
      </c>
      <c r="O12" s="237">
        <f t="shared" si="0"/>
        <v>1857548.3870967743</v>
      </c>
      <c r="P12" s="6"/>
      <c r="Q12" s="114"/>
      <c r="R12" s="93">
        <f t="shared" si="5"/>
        <v>1857548.3870967743</v>
      </c>
      <c r="S12" s="306">
        <f>VLOOKUP($C12,'[1]Inj-WD'!$S$4:$U$536,2)</f>
        <v>-1209580.6451612904</v>
      </c>
      <c r="T12" s="19">
        <v>-37497000</v>
      </c>
      <c r="AA12" s="86">
        <f t="shared" si="1"/>
        <v>31</v>
      </c>
      <c r="AC12"/>
    </row>
    <row r="13" spans="1:29" x14ac:dyDescent="0.25">
      <c r="A13" s="259">
        <f t="shared" si="2"/>
        <v>1</v>
      </c>
      <c r="C13" s="245">
        <f t="shared" si="3"/>
        <v>35796</v>
      </c>
      <c r="D13" s="5">
        <f>VLOOKUP($C13,'[1]Total Sendout'!$U$5:$V$1964,2)</f>
        <v>2979709.6774193547</v>
      </c>
      <c r="E13" s="6"/>
      <c r="F13" s="6"/>
      <c r="G13" s="228">
        <f t="shared" si="4"/>
        <v>2979709.6774193547</v>
      </c>
      <c r="H13" s="9">
        <f>VLOOKUP($C13,[1]Topock!$S$5:$T$764,2)</f>
        <v>418483.87096774194</v>
      </c>
      <c r="I13" s="9">
        <f>VLOOKUP($C13,[1]Ehrenberg!$S$7:$T$536,2)</f>
        <v>700483.87096774194</v>
      </c>
      <c r="J13" s="9">
        <f>VLOOKUP($C13,'[1]Kern Mojave'!$S$5:$T$533,2)</f>
        <v>156161.29032258064</v>
      </c>
      <c r="K13" s="9">
        <f>VLOOKUP($C13,'[1]PG&amp;E WR'!$S$8:$T$552,2)</f>
        <v>309838.70967741933</v>
      </c>
      <c r="L13" s="9">
        <f>VLOOKUP($C13,'[1]TW N Needles'!$S$8:$T$536,2)</f>
        <v>648032.25806451612</v>
      </c>
      <c r="M13" s="9">
        <f>VLOOKUP($C13,'[1]Cali Prod'!$S$5:$T$535,2)</f>
        <v>193580.64516129033</v>
      </c>
      <c r="N13" s="9">
        <v>0</v>
      </c>
      <c r="O13" s="237">
        <f t="shared" si="0"/>
        <v>2426580.6451612902</v>
      </c>
      <c r="P13" s="6"/>
      <c r="Q13" s="114"/>
      <c r="R13" s="93">
        <f t="shared" si="5"/>
        <v>2426580.6451612902</v>
      </c>
      <c r="S13" s="306">
        <f>VLOOKUP($C13,'[1]Inj-WD'!$S$4:$U$536,2)</f>
        <v>-490709.67741935485</v>
      </c>
      <c r="T13" s="19">
        <v>-15212000</v>
      </c>
      <c r="AA13" s="86">
        <f t="shared" si="1"/>
        <v>31</v>
      </c>
      <c r="AC13"/>
    </row>
    <row r="14" spans="1:29" x14ac:dyDescent="0.25">
      <c r="A14" s="259">
        <f t="shared" si="2"/>
        <v>2</v>
      </c>
      <c r="C14" s="245">
        <f t="shared" si="3"/>
        <v>35827</v>
      </c>
      <c r="D14" s="5">
        <f>VLOOKUP($C14,'[1]Total Sendout'!$U$5:$V$1964,2)</f>
        <v>3107285.7142857141</v>
      </c>
      <c r="E14" s="6"/>
      <c r="F14" s="6"/>
      <c r="G14" s="228">
        <f t="shared" si="4"/>
        <v>3107285.7142857141</v>
      </c>
      <c r="H14" s="9">
        <f>VLOOKUP($C14,[1]Topock!$S$5:$T$764,2)</f>
        <v>458714.28571428574</v>
      </c>
      <c r="I14" s="9">
        <f>VLOOKUP($C14,[1]Ehrenberg!$S$7:$T$536,2)</f>
        <v>647607.14285714284</v>
      </c>
      <c r="J14" s="9">
        <f>VLOOKUP($C14,'[1]Kern Mojave'!$S$5:$T$533,2)</f>
        <v>153107.14285714287</v>
      </c>
      <c r="K14" s="9">
        <f>VLOOKUP($C14,'[1]PG&amp;E WR'!$S$8:$T$552,2)</f>
        <v>420071.42857142858</v>
      </c>
      <c r="L14" s="9">
        <f>VLOOKUP($C14,'[1]TW N Needles'!$S$8:$T$536,2)</f>
        <v>534428.57142857148</v>
      </c>
      <c r="M14" s="9">
        <f>VLOOKUP($C14,'[1]Cali Prod'!$S$5:$T$535,2)</f>
        <v>181500</v>
      </c>
      <c r="N14" s="9">
        <v>0</v>
      </c>
      <c r="O14" s="237">
        <f t="shared" si="0"/>
        <v>2395428.5714285718</v>
      </c>
      <c r="P14" s="6"/>
      <c r="Q14" s="114"/>
      <c r="R14" s="93">
        <f t="shared" si="5"/>
        <v>2395428.5714285718</v>
      </c>
      <c r="S14" s="306">
        <f>VLOOKUP($C14,'[1]Inj-WD'!$S$4:$U$536,2)</f>
        <v>-656928.57142857148</v>
      </c>
      <c r="T14" s="19">
        <v>-18394000</v>
      </c>
      <c r="AA14" s="86">
        <f t="shared" si="1"/>
        <v>28</v>
      </c>
      <c r="AC14"/>
    </row>
    <row r="15" spans="1:29" ht="13.8" thickBot="1" x14ac:dyDescent="0.3">
      <c r="A15" s="259">
        <f t="shared" si="2"/>
        <v>3</v>
      </c>
      <c r="C15" s="245">
        <f t="shared" si="3"/>
        <v>35855</v>
      </c>
      <c r="D15" s="5">
        <f>VLOOKUP($C15,'[1]Total Sendout'!$U$5:$V$1964,2)</f>
        <v>2722354.8387096776</v>
      </c>
      <c r="E15" s="6"/>
      <c r="F15" s="6"/>
      <c r="G15" s="228">
        <f t="shared" si="4"/>
        <v>2722354.8387096776</v>
      </c>
      <c r="H15" s="9">
        <f>VLOOKUP($C15,[1]Topock!$S$5:$T$764,2)</f>
        <v>530032.25806451612</v>
      </c>
      <c r="I15" s="9">
        <f>VLOOKUP($C15,[1]Ehrenberg!$S$7:$T$536,2)</f>
        <v>719741.93548387091</v>
      </c>
      <c r="J15" s="9">
        <f>VLOOKUP($C15,'[1]Kern Mojave'!$S$5:$T$533,2)</f>
        <v>275451.61290322582</v>
      </c>
      <c r="K15" s="9">
        <f>VLOOKUP($C15,'[1]PG&amp;E WR'!$S$8:$T$552,2)</f>
        <v>346709.67741935485</v>
      </c>
      <c r="L15" s="9">
        <f>VLOOKUP($C15,'[1]TW N Needles'!$S$8:$T$536,2)</f>
        <v>699193.54838709673</v>
      </c>
      <c r="M15" s="9">
        <f>VLOOKUP($C15,'[1]Cali Prod'!$S$5:$T$535,2)</f>
        <v>181225.80645161291</v>
      </c>
      <c r="N15" s="9">
        <v>0</v>
      </c>
      <c r="O15" s="237">
        <f t="shared" si="0"/>
        <v>2752354.8387096776</v>
      </c>
      <c r="P15" s="6"/>
      <c r="Q15" s="114"/>
      <c r="R15" s="95">
        <f t="shared" si="5"/>
        <v>2752354.8387096776</v>
      </c>
      <c r="S15" s="306">
        <f>VLOOKUP($C15,'[1]Inj-WD'!$S$4:$U$536,2)</f>
        <v>59258.06451612903</v>
      </c>
      <c r="T15" s="19">
        <v>1837000</v>
      </c>
      <c r="AA15" s="86">
        <f t="shared" si="1"/>
        <v>31</v>
      </c>
      <c r="AC15"/>
    </row>
    <row r="16" spans="1:29" x14ac:dyDescent="0.25">
      <c r="A16" s="259">
        <f t="shared" si="2"/>
        <v>4</v>
      </c>
      <c r="C16" s="244">
        <f t="shared" si="3"/>
        <v>35886</v>
      </c>
      <c r="D16" s="5">
        <f>VLOOKUP($C16,'[1]Total Sendout'!$U$5:$V$1964,2)</f>
        <v>2586866.6666666665</v>
      </c>
      <c r="E16" s="6"/>
      <c r="F16" s="6"/>
      <c r="G16" s="228">
        <f t="shared" si="4"/>
        <v>2586866.6666666665</v>
      </c>
      <c r="H16" s="9">
        <f>VLOOKUP($C16,[1]Topock!$S$5:$T$764,2)</f>
        <v>528500</v>
      </c>
      <c r="I16" s="9">
        <f>VLOOKUP($C16,[1]Ehrenberg!$S$7:$T$536,2)</f>
        <v>678366.66666666663</v>
      </c>
      <c r="J16" s="9">
        <f>VLOOKUP($C16,'[1]Kern Mojave'!$S$5:$T$533,2)</f>
        <v>385933.33333333331</v>
      </c>
      <c r="K16" s="9">
        <f>VLOOKUP($C16,'[1]PG&amp;E WR'!$S$8:$T$552,2)</f>
        <v>323100</v>
      </c>
      <c r="L16" s="9">
        <f>VLOOKUP($C16,'[1]TW N Needles'!$S$8:$T$536,2)</f>
        <v>626100</v>
      </c>
      <c r="M16" s="9">
        <f>VLOOKUP($C16,'[1]Cali Prod'!$S$5:$T$535,2)</f>
        <v>202966.66666666666</v>
      </c>
      <c r="N16" s="9">
        <v>0</v>
      </c>
      <c r="O16" s="237">
        <f t="shared" si="0"/>
        <v>2744966.6666666665</v>
      </c>
      <c r="P16" s="6"/>
      <c r="Q16" s="114"/>
      <c r="R16" s="93">
        <f t="shared" si="5"/>
        <v>2744966.6666666665</v>
      </c>
      <c r="S16" s="306">
        <f>VLOOKUP($C16,'[1]Inj-WD'!$S$4:$U$536,2)</f>
        <v>170233.33333333334</v>
      </c>
      <c r="T16" s="19">
        <v>5107000</v>
      </c>
      <c r="AA16" s="86">
        <f t="shared" si="1"/>
        <v>30</v>
      </c>
      <c r="AC16"/>
    </row>
    <row r="17" spans="1:29" x14ac:dyDescent="0.25">
      <c r="A17" s="259">
        <f t="shared" si="2"/>
        <v>5</v>
      </c>
      <c r="C17" s="245">
        <f t="shared" si="3"/>
        <v>35916</v>
      </c>
      <c r="D17" s="5" t="e">
        <f>VLOOKUP($C17,'[1]Total Sendout'!$U$5:$V$1964,2)</f>
        <v>#DIV/0!</v>
      </c>
      <c r="E17" s="6"/>
      <c r="F17" s="6"/>
      <c r="G17" s="228" t="e">
        <f t="shared" si="4"/>
        <v>#DIV/0!</v>
      </c>
      <c r="H17" s="9">
        <f>VLOOKUP($C17,[1]Topock!$S$5:$T$764,2)</f>
        <v>523536.06451612903</v>
      </c>
      <c r="I17" s="9">
        <f>VLOOKUP($C17,[1]Ehrenberg!$S$7:$T$536,2)</f>
        <v>728308</v>
      </c>
      <c r="J17" s="9" t="e">
        <f>VLOOKUP($C17,'[1]Kern Mojave'!$S$5:$T$533,2)</f>
        <v>#DIV/0!</v>
      </c>
      <c r="K17" s="9" t="e">
        <f>VLOOKUP($C17,'[1]PG&amp;E WR'!$S$8:$T$552,2)</f>
        <v>#DIV/0!</v>
      </c>
      <c r="L17" s="9">
        <f>VLOOKUP($C17,'[1]TW N Needles'!$S$8:$T$536,2)</f>
        <v>672643.6</v>
      </c>
      <c r="M17" s="9" t="e">
        <f>VLOOKUP($C17,'[1]Cali Prod'!$S$5:$T$535,2)</f>
        <v>#DIV/0!</v>
      </c>
      <c r="N17" s="9">
        <v>0</v>
      </c>
      <c r="O17" s="237" t="e">
        <f t="shared" si="0"/>
        <v>#DIV/0!</v>
      </c>
      <c r="P17" s="6"/>
      <c r="Q17" s="114"/>
      <c r="R17" s="93" t="e">
        <f t="shared" si="5"/>
        <v>#DIV/0!</v>
      </c>
      <c r="S17" s="306" t="e">
        <f>VLOOKUP($C17,'[1]Inj-WD'!$S$4:$U$536,2)</f>
        <v>#DIV/0!</v>
      </c>
      <c r="T17" s="19">
        <v>0</v>
      </c>
      <c r="AA17" s="86">
        <f t="shared" si="1"/>
        <v>31</v>
      </c>
      <c r="AC17"/>
    </row>
    <row r="18" spans="1:29" x14ac:dyDescent="0.25">
      <c r="A18" s="259">
        <f t="shared" si="2"/>
        <v>6</v>
      </c>
      <c r="C18" s="245">
        <f t="shared" si="3"/>
        <v>35947</v>
      </c>
      <c r="D18" s="5" t="e">
        <f>VLOOKUP($C18,'[1]Total Sendout'!$U$5:$V$1964,2)</f>
        <v>#DIV/0!</v>
      </c>
      <c r="E18" s="6"/>
      <c r="F18" s="6"/>
      <c r="G18" s="228" t="e">
        <f t="shared" si="4"/>
        <v>#DIV/0!</v>
      </c>
      <c r="H18" s="9">
        <f>VLOOKUP($C18,[1]Topock!$S$5:$T$764,2)</f>
        <v>524943.37931034481</v>
      </c>
      <c r="I18" s="9">
        <f>VLOOKUP($C18,[1]Ehrenberg!$S$7:$T$536,2)</f>
        <v>597677.31034482759</v>
      </c>
      <c r="J18" s="9" t="e">
        <f>VLOOKUP($C18,'[1]Kern Mojave'!$S$5:$T$533,2)</f>
        <v>#DIV/0!</v>
      </c>
      <c r="K18" s="9" t="e">
        <f>VLOOKUP($C18,'[1]PG&amp;E WR'!$S$8:$T$552,2)</f>
        <v>#DIV/0!</v>
      </c>
      <c r="L18" s="9">
        <f>VLOOKUP($C18,'[1]TW N Needles'!$S$8:$T$536,2)</f>
        <v>676325.6333333333</v>
      </c>
      <c r="M18" s="9" t="e">
        <f>VLOOKUP($C18,'[1]Cali Prod'!$S$5:$T$535,2)</f>
        <v>#DIV/0!</v>
      </c>
      <c r="N18" s="9">
        <v>0</v>
      </c>
      <c r="O18" s="237" t="e">
        <f t="shared" si="0"/>
        <v>#DIV/0!</v>
      </c>
      <c r="P18" s="6"/>
      <c r="Q18" s="114"/>
      <c r="R18" s="93" t="e">
        <f t="shared" si="5"/>
        <v>#DIV/0!</v>
      </c>
      <c r="S18" s="306" t="e">
        <f>VLOOKUP($C18,'[1]Inj-WD'!$S$4:$U$536,2)</f>
        <v>#DIV/0!</v>
      </c>
      <c r="T18" s="19">
        <v>0</v>
      </c>
      <c r="AA18" s="86">
        <f t="shared" si="1"/>
        <v>30</v>
      </c>
      <c r="AC18"/>
    </row>
    <row r="19" spans="1:29" x14ac:dyDescent="0.25">
      <c r="A19" s="259">
        <f t="shared" si="2"/>
        <v>7</v>
      </c>
      <c r="C19" s="245">
        <f t="shared" si="3"/>
        <v>35977</v>
      </c>
      <c r="D19" s="10" t="e">
        <f>VLOOKUP($C19,'[1]Total Sendout'!$U$5:$V$1964,2)</f>
        <v>#DIV/0!</v>
      </c>
      <c r="E19" s="11"/>
      <c r="F19" s="11"/>
      <c r="G19" s="240" t="e">
        <f t="shared" si="4"/>
        <v>#DIV/0!</v>
      </c>
      <c r="H19" s="9">
        <f>VLOOKUP($C19,[1]Topock!$S$5:$T$764,2)</f>
        <v>530440.96774193551</v>
      </c>
      <c r="I19" s="9">
        <f>VLOOKUP($C19,[1]Ehrenberg!$S$7:$T$536,2)</f>
        <v>605879.70967741939</v>
      </c>
      <c r="J19" s="9" t="e">
        <f>VLOOKUP($C19,'[1]Kern Mojave'!$S$5:$T$533,2)</f>
        <v>#DIV/0!</v>
      </c>
      <c r="K19" s="9" t="e">
        <f>VLOOKUP($C19,'[1]PG&amp;E WR'!$S$8:$T$552,2)</f>
        <v>#DIV/0!</v>
      </c>
      <c r="L19" s="9">
        <f>VLOOKUP($C19,'[1]TW N Needles'!$S$8:$T$536,2)</f>
        <v>658084.3548387097</v>
      </c>
      <c r="M19" s="9" t="e">
        <f>VLOOKUP($C19,'[1]Cali Prod'!$S$5:$T$535,2)</f>
        <v>#DIV/0!</v>
      </c>
      <c r="N19" s="9">
        <v>0</v>
      </c>
      <c r="O19" s="237" t="e">
        <f t="shared" si="0"/>
        <v>#DIV/0!</v>
      </c>
      <c r="P19" s="11"/>
      <c r="Q19" s="249"/>
      <c r="R19" s="93" t="e">
        <f t="shared" si="5"/>
        <v>#DIV/0!</v>
      </c>
      <c r="S19" s="306" t="e">
        <f>VLOOKUP($C19,'[1]Inj-WD'!$S$4:$U$536,2)</f>
        <v>#DIV/0!</v>
      </c>
      <c r="T19" s="19">
        <v>0</v>
      </c>
      <c r="AA19" s="86">
        <f t="shared" si="1"/>
        <v>31</v>
      </c>
      <c r="AC19"/>
    </row>
    <row r="20" spans="1:29" x14ac:dyDescent="0.25">
      <c r="A20" s="259">
        <f t="shared" si="2"/>
        <v>8</v>
      </c>
      <c r="B20" s="21">
        <f t="shared" ref="B20:B42" si="6">+D20/D8</f>
        <v>1.1559881430532921</v>
      </c>
      <c r="C20" s="245">
        <f t="shared" si="3"/>
        <v>36008</v>
      </c>
      <c r="D20" s="12">
        <f>VLOOKUP($C20,'[1]Total Sendout'!$U$5:$V$1964,2)</f>
        <v>2905967.7419354836</v>
      </c>
      <c r="E20" s="9"/>
      <c r="F20" s="9"/>
      <c r="G20" s="241">
        <f t="shared" si="4"/>
        <v>2905967.7419354836</v>
      </c>
      <c r="H20" s="9">
        <f>VLOOKUP($C20,[1]Topock!$S$5:$T$764,2)</f>
        <v>514064.51612903224</v>
      </c>
      <c r="I20" s="9">
        <f>VLOOKUP($C20,[1]Ehrenberg!$S$7:$T$536,2)</f>
        <v>981774.19354838715</v>
      </c>
      <c r="J20" s="9">
        <f>VLOOKUP($C20,'[1]Kern Mojave'!$S$5:$T$533,2)</f>
        <v>242967.74193548388</v>
      </c>
      <c r="K20" s="9">
        <f>VLOOKUP($C20,'[1]PG&amp;E WR'!$S$8:$T$552,2)</f>
        <v>303967.74193548388</v>
      </c>
      <c r="L20" s="9">
        <f>VLOOKUP($C20,'[1]TW N Needles'!$S$8:$T$536,2)</f>
        <v>693387.09677419357</v>
      </c>
      <c r="M20" s="9">
        <f>VLOOKUP($C20,'[1]Cali Prod'!$S$5:$T$535,2)</f>
        <v>256870.96774193548</v>
      </c>
      <c r="N20" s="9">
        <v>0</v>
      </c>
      <c r="O20" s="237">
        <f t="shared" si="0"/>
        <v>2993032.2580645164</v>
      </c>
      <c r="P20" s="9"/>
      <c r="Q20" s="235"/>
      <c r="R20" s="93">
        <f t="shared" si="5"/>
        <v>2993032.2580645164</v>
      </c>
      <c r="S20" s="306">
        <f>VLOOKUP($C20,'[1]Inj-WD'!$S$4:$U$536,2)</f>
        <v>82322.580645161288</v>
      </c>
      <c r="T20" s="19">
        <v>2552000</v>
      </c>
      <c r="AA20" s="86">
        <f t="shared" si="1"/>
        <v>31</v>
      </c>
      <c r="AC20"/>
    </row>
    <row r="21" spans="1:29" x14ac:dyDescent="0.25">
      <c r="A21" s="259">
        <f t="shared" si="2"/>
        <v>9</v>
      </c>
      <c r="B21" s="21">
        <f t="shared" si="6"/>
        <v>0.94152816563534159</v>
      </c>
      <c r="C21" s="245">
        <f t="shared" si="3"/>
        <v>36039</v>
      </c>
      <c r="D21" s="12">
        <f>VLOOKUP($C21,'[1]Total Sendout'!$U$5:$V$1964,2)</f>
        <v>2551133.3333333335</v>
      </c>
      <c r="E21" s="9"/>
      <c r="F21" s="9"/>
      <c r="G21" s="241">
        <f t="shared" si="4"/>
        <v>2551133.3333333335</v>
      </c>
      <c r="H21" s="9">
        <f>VLOOKUP($C21,[1]Topock!$S$5:$T$764,2)</f>
        <v>515533.33333333331</v>
      </c>
      <c r="I21" s="9">
        <f>VLOOKUP($C21,[1]Ehrenberg!$S$7:$T$536,2)</f>
        <v>732233.33333333337</v>
      </c>
      <c r="J21" s="9">
        <f>VLOOKUP($C21,'[1]Kern Mojave'!$S$5:$T$533,2)</f>
        <v>310900</v>
      </c>
      <c r="K21" s="9">
        <f>VLOOKUP($C21,'[1]PG&amp;E WR'!$S$8:$T$552,2)</f>
        <v>218666.66666666666</v>
      </c>
      <c r="L21" s="9">
        <f>VLOOKUP($C21,'[1]TW N Needles'!$S$8:$T$536,2)</f>
        <v>709000</v>
      </c>
      <c r="M21" s="9">
        <f>VLOOKUP($C21,'[1]Cali Prod'!$S$5:$T$535,2)</f>
        <v>245620.68965517241</v>
      </c>
      <c r="N21" s="9">
        <v>0</v>
      </c>
      <c r="O21" s="237">
        <f t="shared" si="0"/>
        <v>2731954.0229885057</v>
      </c>
      <c r="P21" s="9"/>
      <c r="Q21" s="235"/>
      <c r="R21" s="93">
        <f t="shared" si="5"/>
        <v>2731954.0229885057</v>
      </c>
      <c r="S21" s="306">
        <f>VLOOKUP($C21,'[1]Inj-WD'!$S$4:$U$536,2)</f>
        <v>184300</v>
      </c>
      <c r="T21" s="19">
        <v>5529000</v>
      </c>
      <c r="AA21" s="86">
        <f t="shared" si="1"/>
        <v>30</v>
      </c>
      <c r="AC21"/>
    </row>
    <row r="22" spans="1:29" ht="13.8" thickBot="1" x14ac:dyDescent="0.3">
      <c r="A22" s="259">
        <f t="shared" si="2"/>
        <v>10</v>
      </c>
      <c r="B22" s="21">
        <f t="shared" si="6"/>
        <v>0.99981923606379586</v>
      </c>
      <c r="C22" s="245">
        <f t="shared" si="3"/>
        <v>36069</v>
      </c>
      <c r="D22" s="12">
        <f>VLOOKUP($C22,'[1]Total Sendout'!$U$5:$V$1964,2)</f>
        <v>2319483.8709677421</v>
      </c>
      <c r="E22" s="9"/>
      <c r="F22" s="9"/>
      <c r="G22" s="241">
        <f t="shared" si="4"/>
        <v>2319483.8709677421</v>
      </c>
      <c r="H22" s="9">
        <f>VLOOKUP($C22,[1]Topock!$S$5:$T$764,2)</f>
        <v>503096.77419354836</v>
      </c>
      <c r="I22" s="9">
        <f>VLOOKUP($C22,[1]Ehrenberg!$S$7:$T$536,2)</f>
        <v>874451.61290322582</v>
      </c>
      <c r="J22" s="9">
        <f>VLOOKUP($C22,'[1]Kern Mojave'!$S$5:$T$533,2)</f>
        <v>267193.54838709679</v>
      </c>
      <c r="K22" s="9">
        <f>VLOOKUP($C22,'[1]PG&amp;E WR'!$S$8:$T$552,2)</f>
        <v>226161.29032258064</v>
      </c>
      <c r="L22" s="9">
        <f>VLOOKUP($C22,'[1]TW N Needles'!$S$8:$T$536,2)</f>
        <v>643387.09677419357</v>
      </c>
      <c r="M22" s="9">
        <f>VLOOKUP($C22,'[1]Cali Prod'!$S$5:$T$535,2)</f>
        <v>199032.25806451612</v>
      </c>
      <c r="N22" s="9">
        <v>0</v>
      </c>
      <c r="O22" s="237">
        <f t="shared" si="0"/>
        <v>2713322.5806451617</v>
      </c>
      <c r="P22" s="9"/>
      <c r="Q22" s="235"/>
      <c r="R22" s="93">
        <f t="shared" si="5"/>
        <v>2713322.5806451617</v>
      </c>
      <c r="S22" s="306">
        <f>VLOOKUP($C22,'[1]Inj-WD'!$S$4:$U$536,2)</f>
        <v>521161.29032258067</v>
      </c>
      <c r="T22" s="19">
        <v>16156000</v>
      </c>
      <c r="AA22" s="86">
        <f t="shared" si="1"/>
        <v>31</v>
      </c>
      <c r="AC22"/>
    </row>
    <row r="23" spans="1:29" x14ac:dyDescent="0.25">
      <c r="A23" s="259">
        <f t="shared" si="2"/>
        <v>11</v>
      </c>
      <c r="B23" s="21">
        <f t="shared" si="6"/>
        <v>1.0337929989392332</v>
      </c>
      <c r="C23" s="246">
        <f t="shared" si="3"/>
        <v>36100</v>
      </c>
      <c r="D23" s="12">
        <f>VLOOKUP($C23,'[1]Total Sendout'!$U$5:$V$1964,2)</f>
        <v>2501400</v>
      </c>
      <c r="E23" s="9"/>
      <c r="F23" s="9"/>
      <c r="G23" s="241">
        <f t="shared" si="4"/>
        <v>2501400</v>
      </c>
      <c r="H23" s="9">
        <f>VLOOKUP($C23,[1]Topock!$S$5:$T$764,2)</f>
        <v>424533.33333333331</v>
      </c>
      <c r="I23" s="9">
        <f>VLOOKUP($C23,[1]Ehrenberg!$S$7:$T$536,2)</f>
        <v>963900</v>
      </c>
      <c r="J23" s="9">
        <f>VLOOKUP($C23,'[1]Kern Mojave'!$S$5:$T$533,2)</f>
        <v>218433.33333333334</v>
      </c>
      <c r="K23" s="9">
        <f>VLOOKUP($C23,'[1]PG&amp;E WR'!$S$8:$T$552,2)</f>
        <v>187466.66666666666</v>
      </c>
      <c r="L23" s="9">
        <f>VLOOKUP($C23,'[1]TW N Needles'!$S$8:$T$536,2)</f>
        <v>648366.66666666663</v>
      </c>
      <c r="M23" s="9">
        <f>VLOOKUP($C23,'[1]Cali Prod'!$S$5:$T$535,2)</f>
        <v>186833.33333333334</v>
      </c>
      <c r="N23" s="9">
        <v>0</v>
      </c>
      <c r="O23" s="237">
        <f t="shared" si="0"/>
        <v>2629533.3333333335</v>
      </c>
      <c r="P23" s="9"/>
      <c r="Q23" s="235"/>
      <c r="R23" s="93">
        <f t="shared" si="5"/>
        <v>2629533.3333333335</v>
      </c>
      <c r="S23" s="306">
        <f>VLOOKUP($C23,'[1]Inj-WD'!$S$4:$U$536,2)</f>
        <v>184833.33333333334</v>
      </c>
      <c r="T23" s="19">
        <v>5545000</v>
      </c>
      <c r="AA23" s="86">
        <f t="shared" si="1"/>
        <v>30</v>
      </c>
      <c r="AC23"/>
    </row>
    <row r="24" spans="1:29" x14ac:dyDescent="0.25">
      <c r="A24" s="259">
        <f t="shared" si="2"/>
        <v>12</v>
      </c>
      <c r="B24" s="21">
        <f t="shared" si="6"/>
        <v>1.006172979980829</v>
      </c>
      <c r="C24" s="245">
        <f t="shared" si="3"/>
        <v>36130</v>
      </c>
      <c r="D24" s="12">
        <f>VLOOKUP($C24,'[1]Total Sendout'!$U$5:$V$1964,2)</f>
        <v>3137766.6666666665</v>
      </c>
      <c r="E24" s="9"/>
      <c r="F24" s="9"/>
      <c r="G24" s="241">
        <f t="shared" si="4"/>
        <v>3137766.6666666665</v>
      </c>
      <c r="H24" s="9">
        <f>VLOOKUP($C24,[1]Topock!$S$5:$T$764,2)</f>
        <v>432322.58064516127</v>
      </c>
      <c r="I24" s="9">
        <f>VLOOKUP($C24,[1]Ehrenberg!$S$7:$T$536,2)</f>
        <v>1045580.6451612903</v>
      </c>
      <c r="J24" s="9">
        <f>VLOOKUP($C24,'[1]Kern Mojave'!$S$5:$T$533,2)</f>
        <v>161387.09677419355</v>
      </c>
      <c r="K24" s="9">
        <f>VLOOKUP($C24,'[1]PG&amp;E WR'!$S$8:$T$552,2)</f>
        <v>59615.384615384617</v>
      </c>
      <c r="L24" s="9">
        <f>VLOOKUP($C24,'[1]TW N Needles'!$S$8:$T$536,2)</f>
        <v>650354.83870967745</v>
      </c>
      <c r="M24" s="9">
        <f>VLOOKUP($C24,'[1]Cali Prod'!$S$5:$T$535,2)</f>
        <v>191806.45161290321</v>
      </c>
      <c r="N24" s="9">
        <v>0</v>
      </c>
      <c r="O24" s="237">
        <f t="shared" si="0"/>
        <v>2541066.9975186102</v>
      </c>
      <c r="P24" s="9"/>
      <c r="Q24" s="235"/>
      <c r="R24" s="93">
        <f t="shared" si="5"/>
        <v>2541066.9975186102</v>
      </c>
      <c r="S24" s="306">
        <f>VLOOKUP($C24,'[1]Inj-WD'!$S$4:$U$536,2)</f>
        <v>-571354.83870967745</v>
      </c>
      <c r="T24" s="19">
        <v>-17712000</v>
      </c>
      <c r="AA24" s="86">
        <f t="shared" si="1"/>
        <v>31</v>
      </c>
      <c r="AC24"/>
    </row>
    <row r="25" spans="1:29" x14ac:dyDescent="0.25">
      <c r="A25" s="259">
        <f t="shared" si="2"/>
        <v>1</v>
      </c>
      <c r="B25" s="21">
        <f t="shared" si="6"/>
        <v>1.0025765662383215</v>
      </c>
      <c r="C25" s="245">
        <f t="shared" si="3"/>
        <v>36161</v>
      </c>
      <c r="D25" s="12">
        <f>VLOOKUP($C25,'[1]Total Sendout'!$U$5:$V$1964,2)</f>
        <v>2987387.0967741935</v>
      </c>
      <c r="E25" s="9"/>
      <c r="F25" s="9"/>
      <c r="G25" s="241">
        <f t="shared" si="4"/>
        <v>2987387.0967741935</v>
      </c>
      <c r="H25" s="9">
        <f>VLOOKUP($C25,[1]Topock!$S$5:$T$764,2)</f>
        <v>481806.45161290321</v>
      </c>
      <c r="I25" s="9">
        <f>VLOOKUP($C25,[1]Ehrenberg!$S$7:$T$536,2)</f>
        <v>872161.29032258061</v>
      </c>
      <c r="J25" s="9">
        <f>VLOOKUP($C25,'[1]Kern Mojave'!$S$5:$T$533,2)</f>
        <v>149258.06451612903</v>
      </c>
      <c r="K25" s="9">
        <f>VLOOKUP($C25,'[1]PG&amp;E WR'!$S$8:$T$552,2)</f>
        <v>100043.47826086957</v>
      </c>
      <c r="L25" s="9">
        <f>VLOOKUP($C25,'[1]TW N Needles'!$S$8:$T$536,2)</f>
        <v>605000</v>
      </c>
      <c r="M25" s="9">
        <f>VLOOKUP($C25,'[1]Cali Prod'!$S$5:$T$535,2)</f>
        <v>190096.77419354839</v>
      </c>
      <c r="N25" s="9">
        <v>0</v>
      </c>
      <c r="O25" s="237">
        <f t="shared" si="0"/>
        <v>2398366.0589060308</v>
      </c>
      <c r="P25" s="9"/>
      <c r="Q25" s="235"/>
      <c r="R25" s="93">
        <f t="shared" si="5"/>
        <v>2398366.0589060308</v>
      </c>
      <c r="S25" s="306">
        <f>VLOOKUP($C25,'[1]Inj-WD'!$S$4:$U$536,2)</f>
        <v>-544838.70967741939</v>
      </c>
      <c r="T25" s="19">
        <v>-16890000</v>
      </c>
      <c r="AA25" s="86">
        <f t="shared" si="1"/>
        <v>31</v>
      </c>
      <c r="AC25"/>
    </row>
    <row r="26" spans="1:29" x14ac:dyDescent="0.25">
      <c r="A26" s="259">
        <f t="shared" si="2"/>
        <v>2</v>
      </c>
      <c r="B26" s="21">
        <f t="shared" si="6"/>
        <v>0.94393361224771288</v>
      </c>
      <c r="C26" s="245">
        <f t="shared" si="3"/>
        <v>36192</v>
      </c>
      <c r="D26" s="12">
        <f>VLOOKUP($C26,'[1]Total Sendout'!$U$5:$V$1964,2)</f>
        <v>2933071.4285714286</v>
      </c>
      <c r="E26" s="9"/>
      <c r="F26" s="9"/>
      <c r="G26" s="241">
        <f t="shared" si="4"/>
        <v>2933071.4285714286</v>
      </c>
      <c r="H26" s="9">
        <f>VLOOKUP($C26,[1]Topock!$S$5:$T$764,2)</f>
        <v>515035.71428571426</v>
      </c>
      <c r="I26" s="9">
        <f>VLOOKUP($C26,[1]Ehrenberg!$S$7:$T$536,2)</f>
        <v>681107.14285714284</v>
      </c>
      <c r="J26" s="9">
        <f>VLOOKUP($C26,'[1]Kern Mojave'!$S$5:$T$533,2)</f>
        <v>215892.85714285713</v>
      </c>
      <c r="K26" s="9">
        <f>VLOOKUP($C26,'[1]PG&amp;E WR'!$S$8:$T$552,2)</f>
        <v>139500</v>
      </c>
      <c r="L26" s="9">
        <f>VLOOKUP($C26,'[1]TW N Needles'!$S$8:$T$536,2)</f>
        <v>679678.57142857148</v>
      </c>
      <c r="M26" s="9">
        <f>VLOOKUP($C26,'[1]Cali Prod'!$S$5:$T$535,2)</f>
        <v>185607.14285714287</v>
      </c>
      <c r="N26" s="9">
        <v>0</v>
      </c>
      <c r="O26" s="237">
        <f t="shared" si="0"/>
        <v>2416821.4285714282</v>
      </c>
      <c r="P26" s="9"/>
      <c r="Q26" s="235"/>
      <c r="R26" s="93">
        <f t="shared" si="5"/>
        <v>2416821.4285714282</v>
      </c>
      <c r="S26" s="306">
        <f>VLOOKUP($C26,'[1]Inj-WD'!$S$4:$U$536,2)</f>
        <v>-446642.85714285716</v>
      </c>
      <c r="T26" s="19">
        <v>-12506000</v>
      </c>
      <c r="AA26" s="86">
        <f t="shared" si="1"/>
        <v>28</v>
      </c>
      <c r="AC26"/>
    </row>
    <row r="27" spans="1:29" ht="13.8" thickBot="1" x14ac:dyDescent="0.3">
      <c r="A27" s="259">
        <f t="shared" si="2"/>
        <v>3</v>
      </c>
      <c r="B27" s="21">
        <f t="shared" si="6"/>
        <v>1.041472633986231</v>
      </c>
      <c r="C27" s="245">
        <f t="shared" si="3"/>
        <v>36220</v>
      </c>
      <c r="D27" s="12">
        <f>VLOOKUP($C27,'[1]Total Sendout'!$U$5:$V$1964,2)</f>
        <v>2835258.064516129</v>
      </c>
      <c r="E27" s="9"/>
      <c r="F27" s="9"/>
      <c r="G27" s="241">
        <f t="shared" si="4"/>
        <v>2835258.064516129</v>
      </c>
      <c r="H27" s="9">
        <f>VLOOKUP($C27,[1]Topock!$S$5:$T$764,2)</f>
        <v>533161.29032258061</v>
      </c>
      <c r="I27" s="9">
        <f>VLOOKUP($C27,[1]Ehrenberg!$S$7:$T$536,2)</f>
        <v>679548.38709677418</v>
      </c>
      <c r="J27" s="9">
        <f>VLOOKUP($C27,'[1]Kern Mojave'!$S$5:$T$533,2)</f>
        <v>287225.80645161291</v>
      </c>
      <c r="K27" s="9">
        <f>VLOOKUP($C27,'[1]PG&amp;E WR'!$S$8:$T$552,2)</f>
        <v>280806.45161290321</v>
      </c>
      <c r="L27" s="9">
        <f>VLOOKUP($C27,'[1]TW N Needles'!$S$8:$T$536,2)</f>
        <v>552806.45161290327</v>
      </c>
      <c r="M27" s="9">
        <f>VLOOKUP($C27,'[1]Cali Prod'!$S$5:$T$535,2)</f>
        <v>177774.19354838709</v>
      </c>
      <c r="N27" s="9">
        <v>0</v>
      </c>
      <c r="O27" s="237">
        <f t="shared" si="0"/>
        <v>2511322.5806451607</v>
      </c>
      <c r="P27" s="9"/>
      <c r="Q27" s="235"/>
      <c r="R27" s="95">
        <f t="shared" si="5"/>
        <v>2511322.5806451607</v>
      </c>
      <c r="S27" s="306">
        <f>VLOOKUP($C27,'[1]Inj-WD'!$S$4:$U$536,2)</f>
        <v>-251032.25806451612</v>
      </c>
      <c r="T27" s="19">
        <v>-7782000</v>
      </c>
      <c r="AA27" s="86">
        <f t="shared" si="1"/>
        <v>31</v>
      </c>
      <c r="AC27"/>
    </row>
    <row r="28" spans="1:29" x14ac:dyDescent="0.25">
      <c r="A28" s="259">
        <f t="shared" si="2"/>
        <v>4</v>
      </c>
      <c r="B28" s="21">
        <f t="shared" si="6"/>
        <v>1.082880189676056</v>
      </c>
      <c r="C28" s="244">
        <f t="shared" si="3"/>
        <v>36251</v>
      </c>
      <c r="D28" s="5">
        <f>VLOOKUP($C28,'[1]Total Sendout'!$U$5:$V$1964,2)</f>
        <v>2801266.6666666665</v>
      </c>
      <c r="E28" s="6"/>
      <c r="F28" s="6"/>
      <c r="G28" s="228">
        <f t="shared" si="4"/>
        <v>2801266.6666666665</v>
      </c>
      <c r="H28" s="9">
        <f>VLOOKUP($C28,[1]Topock!$S$5:$T$764,2)</f>
        <v>508533.33333333331</v>
      </c>
      <c r="I28" s="9">
        <f>VLOOKUP($C28,[1]Ehrenberg!$S$7:$T$536,2)</f>
        <v>685933.33333333337</v>
      </c>
      <c r="J28" s="9">
        <f>VLOOKUP($C28,'[1]Kern Mojave'!$S$5:$T$533,2)</f>
        <v>309800</v>
      </c>
      <c r="K28" s="9">
        <f>VLOOKUP($C28,'[1]PG&amp;E WR'!$S$8:$T$552,2)</f>
        <v>274400</v>
      </c>
      <c r="L28" s="9">
        <f>VLOOKUP($C28,'[1]TW N Needles'!$S$8:$T$536,2)</f>
        <v>585866.66666666663</v>
      </c>
      <c r="M28" s="9">
        <f>VLOOKUP($C28,'[1]Cali Prod'!$S$5:$T$535,2)</f>
        <v>179966.66666666666</v>
      </c>
      <c r="N28" s="9">
        <v>0</v>
      </c>
      <c r="O28" s="237">
        <f t="shared" si="0"/>
        <v>2544500</v>
      </c>
      <c r="P28" s="6"/>
      <c r="Q28" s="114"/>
      <c r="R28" s="93">
        <f t="shared" si="5"/>
        <v>2544500</v>
      </c>
      <c r="S28" s="306">
        <f>VLOOKUP($C28,'[1]Inj-WD'!$S$4:$U$536,2)</f>
        <v>-205733.33333333334</v>
      </c>
      <c r="T28" s="19">
        <v>-6172000</v>
      </c>
      <c r="AA28" s="86">
        <f t="shared" si="1"/>
        <v>30</v>
      </c>
      <c r="AC28"/>
    </row>
    <row r="29" spans="1:29" x14ac:dyDescent="0.25">
      <c r="A29" s="259">
        <f t="shared" si="2"/>
        <v>5</v>
      </c>
      <c r="C29" s="245">
        <f t="shared" si="3"/>
        <v>36281</v>
      </c>
      <c r="D29" s="5">
        <f>VLOOKUP($C29,'[1]Total Sendout'!$U$5:$V$1964,2)</f>
        <v>2214161.2903225808</v>
      </c>
      <c r="E29" s="6"/>
      <c r="F29" s="6"/>
      <c r="G29" s="228">
        <f t="shared" si="4"/>
        <v>2214161.2903225808</v>
      </c>
      <c r="H29" s="9">
        <f>VLOOKUP($C29,[1]Topock!$S$5:$T$764,2)</f>
        <v>520870.96774193546</v>
      </c>
      <c r="I29" s="9">
        <f>VLOOKUP($C29,[1]Ehrenberg!$S$7:$T$536,2)</f>
        <v>783225.80645161285</v>
      </c>
      <c r="J29" s="9">
        <f>VLOOKUP($C29,'[1]Kern Mojave'!$S$5:$T$533,2)</f>
        <v>332709.67741935485</v>
      </c>
      <c r="K29" s="9">
        <f>VLOOKUP($C29,'[1]PG&amp;E WR'!$S$8:$T$552,2)</f>
        <v>325322.58064516127</v>
      </c>
      <c r="L29" s="9">
        <f>VLOOKUP($C29,'[1]TW N Needles'!$S$8:$T$536,2)</f>
        <v>573419.3548387097</v>
      </c>
      <c r="M29" s="9">
        <f>VLOOKUP($C29,'[1]Cali Prod'!$S$5:$T$535,2)</f>
        <v>173580.64516129033</v>
      </c>
      <c r="N29" s="9">
        <v>0</v>
      </c>
      <c r="O29" s="237">
        <f t="shared" si="0"/>
        <v>2709129.0322580645</v>
      </c>
      <c r="P29" s="6"/>
      <c r="Q29" s="114"/>
      <c r="R29" s="93">
        <f t="shared" si="5"/>
        <v>2709129.0322580645</v>
      </c>
      <c r="S29" s="306">
        <f>VLOOKUP($C29,'[1]Inj-WD'!$S$4:$U$536,2)</f>
        <v>559161.29032258061</v>
      </c>
      <c r="T29" s="19">
        <v>17334000</v>
      </c>
      <c r="AA29" s="86">
        <f t="shared" si="1"/>
        <v>31</v>
      </c>
      <c r="AC29"/>
    </row>
    <row r="30" spans="1:29" x14ac:dyDescent="0.25">
      <c r="A30" s="259">
        <f t="shared" si="2"/>
        <v>6</v>
      </c>
      <c r="C30" s="245">
        <f t="shared" si="3"/>
        <v>36312</v>
      </c>
      <c r="D30" s="5">
        <f>VLOOKUP($C30,'[1]Total Sendout'!$U$5:$V$1964,2)</f>
        <v>2421600</v>
      </c>
      <c r="E30" s="6"/>
      <c r="F30" s="6"/>
      <c r="G30" s="228">
        <f t="shared" si="4"/>
        <v>2421600</v>
      </c>
      <c r="H30" s="9">
        <f>VLOOKUP($C30,[1]Topock!$S$5:$T$764,2)</f>
        <v>530300</v>
      </c>
      <c r="I30" s="9">
        <f>VLOOKUP($C30,[1]Ehrenberg!$S$7:$T$536,2)</f>
        <v>701233.33333333337</v>
      </c>
      <c r="J30" s="9">
        <f>VLOOKUP($C30,'[1]Kern Mojave'!$S$5:$T$533,2)</f>
        <v>383666.66666666669</v>
      </c>
      <c r="K30" s="9">
        <f>VLOOKUP($C30,'[1]PG&amp;E WR'!$S$8:$T$552,2)</f>
        <v>362200</v>
      </c>
      <c r="L30" s="9">
        <f>VLOOKUP($C30,'[1]TW N Needles'!$S$8:$T$536,2)</f>
        <v>613433.33333333337</v>
      </c>
      <c r="M30" s="9">
        <f>VLOOKUP($C30,'[1]Cali Prod'!$S$5:$T$535,2)</f>
        <v>246166.66666666666</v>
      </c>
      <c r="N30" s="9">
        <v>0</v>
      </c>
      <c r="O30" s="237">
        <f t="shared" si="0"/>
        <v>2837000</v>
      </c>
      <c r="P30" s="6"/>
      <c r="Q30" s="114"/>
      <c r="R30" s="93">
        <f t="shared" si="5"/>
        <v>2837000</v>
      </c>
      <c r="S30" s="306">
        <f>VLOOKUP($C30,'[1]Inj-WD'!$S$4:$U$536,2)</f>
        <v>412133.33333333331</v>
      </c>
      <c r="T30" s="19">
        <v>12364000</v>
      </c>
      <c r="AA30" s="86">
        <f t="shared" si="1"/>
        <v>30</v>
      </c>
      <c r="AC30"/>
    </row>
    <row r="31" spans="1:29" x14ac:dyDescent="0.25">
      <c r="A31" s="259">
        <f t="shared" si="2"/>
        <v>7</v>
      </c>
      <c r="C31" s="245">
        <f t="shared" ref="C31:C41" si="7">DATE(YEAR(C32),MONTH(C32)-1,1)</f>
        <v>36342</v>
      </c>
      <c r="D31" s="10">
        <f>VLOOKUP($C31,'[1]Total Sendout'!$U$5:$V$1964,2)</f>
        <v>2643096.7741935486</v>
      </c>
      <c r="E31" s="11"/>
      <c r="F31" s="11"/>
      <c r="G31" s="240">
        <f t="shared" si="4"/>
        <v>2643096.7741935486</v>
      </c>
      <c r="H31" s="9">
        <f>VLOOKUP($C31,[1]Topock!$S$5:$T$764,2)</f>
        <v>523064.51612903224</v>
      </c>
      <c r="I31" s="9">
        <f>VLOOKUP($C31,[1]Ehrenberg!$S$7:$T$536,2)</f>
        <v>744774.19354838715</v>
      </c>
      <c r="J31" s="9">
        <f>VLOOKUP($C31,'[1]Kern Mojave'!$S$5:$T$533,2)</f>
        <v>379000</v>
      </c>
      <c r="K31" s="9">
        <f>VLOOKUP($C31,'[1]PG&amp;E WR'!$S$8:$T$552,2)</f>
        <v>362612.90322580643</v>
      </c>
      <c r="L31" s="9">
        <f>VLOOKUP($C31,'[1]TW N Needles'!$S$8:$T$536,2)</f>
        <v>663451.61290322582</v>
      </c>
      <c r="M31" s="9">
        <f>VLOOKUP($C31,'[1]Cali Prod'!$S$5:$T$535,2)</f>
        <v>249193.54838709679</v>
      </c>
      <c r="N31" s="9">
        <v>0</v>
      </c>
      <c r="O31" s="237">
        <f t="shared" si="0"/>
        <v>2922096.7741935481</v>
      </c>
      <c r="P31" s="11"/>
      <c r="Q31" s="249"/>
      <c r="R31" s="93">
        <f t="shared" si="5"/>
        <v>2922096.7741935481</v>
      </c>
      <c r="S31" s="306">
        <f>VLOOKUP($C31,'[1]Inj-WD'!$S$4:$U$536,2)</f>
        <v>282709.67741935485</v>
      </c>
      <c r="T31" s="19">
        <v>8764000</v>
      </c>
      <c r="AA31" s="86">
        <f t="shared" si="1"/>
        <v>31</v>
      </c>
      <c r="AC31"/>
    </row>
    <row r="32" spans="1:29" x14ac:dyDescent="0.25">
      <c r="A32" s="259">
        <f t="shared" si="2"/>
        <v>8</v>
      </c>
      <c r="B32" s="21">
        <f t="shared" si="6"/>
        <v>0.93136482211244942</v>
      </c>
      <c r="C32" s="245">
        <f t="shared" si="7"/>
        <v>36373</v>
      </c>
      <c r="D32" s="12">
        <f>VLOOKUP($C32,'[1]Total Sendout'!$U$5:$V$1964,2)</f>
        <v>2706516.1290322579</v>
      </c>
      <c r="E32" s="9"/>
      <c r="F32" s="9"/>
      <c r="G32" s="241">
        <f t="shared" si="4"/>
        <v>2706516.1290322579</v>
      </c>
      <c r="H32" s="9">
        <f>VLOOKUP($C32,[1]Topock!$S$5:$T$764,2)</f>
        <v>515451.61290322582</v>
      </c>
      <c r="I32" s="9">
        <f>VLOOKUP($C32,[1]Ehrenberg!$S$7:$T$536,2)</f>
        <v>569612.90322580643</v>
      </c>
      <c r="J32" s="9">
        <f>VLOOKUP($C32,'[1]Kern Mojave'!$S$5:$T$533,2)</f>
        <v>483387.09677419357</v>
      </c>
      <c r="K32" s="9">
        <f>VLOOKUP($C32,'[1]PG&amp;E WR'!$S$8:$T$552,2)</f>
        <v>267580.6451612903</v>
      </c>
      <c r="L32" s="9">
        <f>VLOOKUP($C32,'[1]TW N Needles'!$S$8:$T$536,2)</f>
        <v>626483.87096774194</v>
      </c>
      <c r="M32" s="9">
        <f>VLOOKUP($C32,'[1]Cali Prod'!$S$5:$T$535,2)</f>
        <v>264096.77419354836</v>
      </c>
      <c r="N32" s="9">
        <v>0</v>
      </c>
      <c r="O32" s="237">
        <f t="shared" si="0"/>
        <v>2726612.9032258065</v>
      </c>
      <c r="P32" s="9"/>
      <c r="Q32" s="235"/>
      <c r="R32" s="93">
        <f t="shared" si="5"/>
        <v>2726612.9032258065</v>
      </c>
      <c r="S32" s="306">
        <f>VLOOKUP($C32,'[1]Inj-WD'!$S$4:$U$536,2)</f>
        <v>18400</v>
      </c>
      <c r="T32" s="19">
        <v>552000</v>
      </c>
      <c r="AA32" s="86">
        <f t="shared" si="1"/>
        <v>31</v>
      </c>
      <c r="AC32"/>
    </row>
    <row r="33" spans="1:29" x14ac:dyDescent="0.25">
      <c r="A33" s="259">
        <f t="shared" si="2"/>
        <v>9</v>
      </c>
      <c r="B33" s="21">
        <f t="shared" si="6"/>
        <v>1.0368855671988919</v>
      </c>
      <c r="C33" s="245">
        <f t="shared" si="7"/>
        <v>36404</v>
      </c>
      <c r="D33" s="12">
        <f>VLOOKUP($C33,'[1]Total Sendout'!$U$5:$V$1964,2)</f>
        <v>2645233.3333333335</v>
      </c>
      <c r="E33" s="9"/>
      <c r="F33" s="9"/>
      <c r="G33" s="241">
        <f t="shared" si="4"/>
        <v>2645233.3333333335</v>
      </c>
      <c r="H33" s="9">
        <f>VLOOKUP($C33,[1]Topock!$S$5:$T$764,2)</f>
        <v>509566.66666666669</v>
      </c>
      <c r="I33" s="9">
        <f>VLOOKUP($C33,[1]Ehrenberg!$S$7:$T$536,2)</f>
        <v>810300</v>
      </c>
      <c r="J33" s="9">
        <f>VLOOKUP($C33,'[1]Kern Mojave'!$S$5:$T$533,2)</f>
        <v>417833.33333333331</v>
      </c>
      <c r="K33" s="9">
        <f>VLOOKUP($C33,'[1]PG&amp;E WR'!$S$8:$T$552,2)</f>
        <v>254300</v>
      </c>
      <c r="L33" s="9">
        <f>VLOOKUP($C33,'[1]TW N Needles'!$S$8:$T$536,2)</f>
        <v>677400</v>
      </c>
      <c r="M33" s="9">
        <f>VLOOKUP($C33,'[1]Cali Prod'!$S$5:$T$535,2)</f>
        <v>259800</v>
      </c>
      <c r="N33" s="9">
        <v>0</v>
      </c>
      <c r="O33" s="237">
        <f t="shared" si="0"/>
        <v>2929200</v>
      </c>
      <c r="P33" s="9"/>
      <c r="Q33" s="235"/>
      <c r="R33" s="93">
        <f t="shared" si="5"/>
        <v>2929200</v>
      </c>
      <c r="S33" s="306">
        <f>VLOOKUP($C33,'[1]Inj-WD'!$S$4:$U$536,2)</f>
        <v>285233.33333333331</v>
      </c>
      <c r="T33" s="19">
        <v>8557000</v>
      </c>
      <c r="AA33" s="86">
        <f t="shared" si="1"/>
        <v>30</v>
      </c>
      <c r="AC33"/>
    </row>
    <row r="34" spans="1:29" ht="13.8" thickBot="1" x14ac:dyDescent="0.3">
      <c r="A34" s="259">
        <f t="shared" si="2"/>
        <v>10</v>
      </c>
      <c r="B34" s="21">
        <f t="shared" si="6"/>
        <v>1.2779122162883845</v>
      </c>
      <c r="C34" s="245">
        <f t="shared" si="7"/>
        <v>36434</v>
      </c>
      <c r="D34" s="12">
        <f>VLOOKUP($C34,'[1]Total Sendout'!$U$5:$V$1964,2)</f>
        <v>2964096.7741935486</v>
      </c>
      <c r="E34" s="9"/>
      <c r="F34" s="9"/>
      <c r="G34" s="241">
        <f t="shared" si="4"/>
        <v>2964096.7741935486</v>
      </c>
      <c r="H34" s="9">
        <f>VLOOKUP($C34,[1]Topock!$S$5:$T$764,2)</f>
        <v>477806.45161290321</v>
      </c>
      <c r="I34" s="9">
        <f>VLOOKUP($C34,[1]Ehrenberg!$S$7:$T$536,2)</f>
        <v>1037419.3548387097</v>
      </c>
      <c r="J34" s="9">
        <f>VLOOKUP($C34,'[1]Kern Mojave'!$S$5:$T$533,2)</f>
        <v>389774.19354838709</v>
      </c>
      <c r="K34" s="9">
        <f>VLOOKUP($C34,'[1]PG&amp;E WR'!$S$8:$T$552,2)</f>
        <v>194419.35483870967</v>
      </c>
      <c r="L34" s="9">
        <f>VLOOKUP($C34,'[1]TW N Needles'!$S$8:$T$536,2)</f>
        <v>721645.16129032255</v>
      </c>
      <c r="M34" s="9">
        <f>VLOOKUP($C34,'[1]Cali Prod'!$S$5:$T$535,2)</f>
        <v>255903.22580645161</v>
      </c>
      <c r="N34" s="9">
        <v>0</v>
      </c>
      <c r="O34" s="237">
        <f t="shared" si="0"/>
        <v>3076967.7419354836</v>
      </c>
      <c r="P34" s="9"/>
      <c r="Q34" s="235"/>
      <c r="R34" s="93">
        <f t="shared" si="5"/>
        <v>3076967.7419354836</v>
      </c>
      <c r="S34" s="306">
        <f>VLOOKUP($C34,'[1]Inj-WD'!$S$4:$U$536,2)</f>
        <v>88129.032258064515</v>
      </c>
      <c r="T34" s="19">
        <v>2732000</v>
      </c>
      <c r="AA34" s="86">
        <f t="shared" si="1"/>
        <v>31</v>
      </c>
      <c r="AC34"/>
    </row>
    <row r="35" spans="1:29" x14ac:dyDescent="0.25">
      <c r="A35" s="259">
        <f t="shared" si="2"/>
        <v>11</v>
      </c>
      <c r="B35" s="21">
        <f t="shared" si="6"/>
        <v>1.0948268969377148</v>
      </c>
      <c r="C35" s="246">
        <f t="shared" si="7"/>
        <v>36465</v>
      </c>
      <c r="D35" s="12">
        <f>VLOOKUP($C35,'[1]Total Sendout'!$U$5:$V$1964,2)</f>
        <v>2738600</v>
      </c>
      <c r="E35" s="9"/>
      <c r="F35" s="9"/>
      <c r="G35" s="241">
        <f t="shared" si="4"/>
        <v>2738600</v>
      </c>
      <c r="H35" s="9">
        <f>VLOOKUP($C35,[1]Topock!$S$5:$T$764,2)</f>
        <v>513033.33333333331</v>
      </c>
      <c r="I35" s="9">
        <f>VLOOKUP($C35,[1]Ehrenberg!$S$7:$T$536,2)</f>
        <v>943800</v>
      </c>
      <c r="J35" s="9">
        <f>VLOOKUP($C35,'[1]Kern Mojave'!$S$5:$T$533,2)</f>
        <v>329066.66666666669</v>
      </c>
      <c r="K35" s="9">
        <f>VLOOKUP($C35,'[1]PG&amp;E WR'!$S$8:$T$552,2)</f>
        <v>110800</v>
      </c>
      <c r="L35" s="9">
        <f>VLOOKUP($C35,'[1]TW N Needles'!$S$8:$T$536,2)</f>
        <v>722433.33333333337</v>
      </c>
      <c r="M35" s="9">
        <f>VLOOKUP($C35,'[1]Cali Prod'!$S$5:$T$535,2)</f>
        <v>261500</v>
      </c>
      <c r="N35" s="9">
        <v>0</v>
      </c>
      <c r="O35" s="237">
        <f t="shared" si="0"/>
        <v>2880633.3333333335</v>
      </c>
      <c r="P35" s="9"/>
      <c r="Q35" s="235"/>
      <c r="R35" s="93">
        <f t="shared" si="5"/>
        <v>2880633.3333333335</v>
      </c>
      <c r="S35" s="306">
        <f>VLOOKUP($C35,'[1]Inj-WD'!$S$4:$U$536,2)</f>
        <v>150933.33333333334</v>
      </c>
      <c r="T35" s="19">
        <v>4528000</v>
      </c>
      <c r="AA35" s="86">
        <f t="shared" si="1"/>
        <v>30</v>
      </c>
      <c r="AC35"/>
    </row>
    <row r="36" spans="1:29" x14ac:dyDescent="0.25">
      <c r="A36" s="259">
        <f t="shared" si="2"/>
        <v>12</v>
      </c>
      <c r="B36" s="21">
        <f t="shared" si="6"/>
        <v>0.99271346684152795</v>
      </c>
      <c r="C36" s="245">
        <f t="shared" si="7"/>
        <v>36495</v>
      </c>
      <c r="D36" s="12">
        <f>VLOOKUP($C36,'[1]Total Sendout'!$U$5:$V$1964,2)</f>
        <v>3114903.2258064514</v>
      </c>
      <c r="E36" s="9"/>
      <c r="F36" s="9"/>
      <c r="G36" s="241">
        <f t="shared" si="4"/>
        <v>3114903.2258064514</v>
      </c>
      <c r="H36" s="9">
        <f>VLOOKUP($C36,[1]Topock!$S$5:$T$764,2)</f>
        <v>469903.90322580643</v>
      </c>
      <c r="I36" s="9">
        <f>VLOOKUP($C36,[1]Ehrenberg!$S$7:$T$536,2)</f>
        <v>936062.6451612903</v>
      </c>
      <c r="J36" s="9">
        <f>VLOOKUP($C36,'[1]Kern Mojave'!$S$5:$T$533,2)</f>
        <v>161982.61290322582</v>
      </c>
      <c r="K36" s="9">
        <f>VLOOKUP($C36,'[1]PG&amp;E WR'!$S$8:$T$552,2)</f>
        <v>137157.25806451612</v>
      </c>
      <c r="L36" s="9">
        <f>VLOOKUP($C36,'[1]TW N Needles'!$S$8:$T$536,2)</f>
        <v>695830.6451612903</v>
      </c>
      <c r="M36" s="9">
        <f>VLOOKUP($C36,'[1]Cali Prod'!$S$5:$T$535,2)</f>
        <v>265055.96774193546</v>
      </c>
      <c r="N36" s="9">
        <v>0</v>
      </c>
      <c r="O36" s="237">
        <f t="shared" si="0"/>
        <v>2665993.0322580645</v>
      </c>
      <c r="P36" s="9"/>
      <c r="Q36" s="235"/>
      <c r="R36" s="93">
        <f t="shared" si="5"/>
        <v>2665993.0322580645</v>
      </c>
      <c r="S36" s="306">
        <f>VLOOKUP($C36,'[1]Inj-WD'!$S$4:$U$536,2)</f>
        <v>-463645.16129032261</v>
      </c>
      <c r="T36" s="19">
        <v>-14373000</v>
      </c>
      <c r="AA36" s="86">
        <f t="shared" si="1"/>
        <v>31</v>
      </c>
      <c r="AC36"/>
    </row>
    <row r="37" spans="1:29" x14ac:dyDescent="0.25">
      <c r="A37" s="259">
        <f t="shared" si="2"/>
        <v>1</v>
      </c>
      <c r="B37" s="21">
        <f t="shared" si="6"/>
        <v>1.0455571272770465</v>
      </c>
      <c r="C37" s="245">
        <f t="shared" si="7"/>
        <v>36526</v>
      </c>
      <c r="D37" s="12">
        <f>VLOOKUP($C37,'[1]Total Sendout'!$U$5:$V$1964,2)</f>
        <v>3123483.8709677421</v>
      </c>
      <c r="E37" s="9"/>
      <c r="F37" s="9"/>
      <c r="G37" s="241">
        <f t="shared" si="4"/>
        <v>3123483.8709677421</v>
      </c>
      <c r="H37" s="9">
        <f>VLOOKUP($C37,[1]Topock!$S$5:$T$764,2)</f>
        <v>530096.77419354836</v>
      </c>
      <c r="I37" s="9">
        <f>VLOOKUP($C37,[1]Ehrenberg!$S$7:$T$536,2)</f>
        <v>871548.38709677418</v>
      </c>
      <c r="J37" s="9">
        <f>VLOOKUP($C37,'[1]Kern Mojave'!$S$5:$T$533,2)</f>
        <v>197064.51612903227</v>
      </c>
      <c r="K37" s="9">
        <f>VLOOKUP($C37,'[1]PG&amp;E WR'!$S$8:$T$552,2)</f>
        <v>78225.806451612909</v>
      </c>
      <c r="L37" s="9">
        <f>VLOOKUP($C37,'[1]TW N Needles'!$S$8:$T$536,2)</f>
        <v>676967.74193548388</v>
      </c>
      <c r="M37" s="9">
        <f>VLOOKUP($C37,'[1]Cali Prod'!$S$5:$T$535,2)</f>
        <v>257645.16129032258</v>
      </c>
      <c r="N37" s="9">
        <v>0</v>
      </c>
      <c r="O37" s="237">
        <f t="shared" ref="O37:O68" si="8">SUM(H37:N37)</f>
        <v>2611548.3870967738</v>
      </c>
      <c r="P37" s="9"/>
      <c r="Q37" s="235"/>
      <c r="R37" s="93">
        <f t="shared" si="5"/>
        <v>2611548.3870967738</v>
      </c>
      <c r="S37" s="306">
        <f>VLOOKUP($C37,'[1]Inj-WD'!$S$4:$U$536,2)</f>
        <v>-509516.12903225806</v>
      </c>
      <c r="T37" s="19">
        <v>-15795000</v>
      </c>
      <c r="AA37" s="86">
        <f t="shared" ref="AA37:AA68" si="9">EOMONTH(C37,0)-C37+1</f>
        <v>31</v>
      </c>
      <c r="AC37"/>
    </row>
    <row r="38" spans="1:29" x14ac:dyDescent="0.25">
      <c r="A38" s="259">
        <f t="shared" si="2"/>
        <v>2</v>
      </c>
      <c r="B38" s="21">
        <f t="shared" si="6"/>
        <v>1.0464962584825503</v>
      </c>
      <c r="C38" s="245">
        <f t="shared" si="7"/>
        <v>36557</v>
      </c>
      <c r="D38" s="12">
        <f>VLOOKUP($C38,'[1]Total Sendout'!$U$5:$V$1964,2)</f>
        <v>3069448.2758620689</v>
      </c>
      <c r="E38" s="9"/>
      <c r="F38" s="9"/>
      <c r="G38" s="241">
        <f t="shared" si="4"/>
        <v>3069448.2758620689</v>
      </c>
      <c r="H38" s="9">
        <f>VLOOKUP($C38,[1]Topock!$S$5:$T$764,2)</f>
        <v>535103.44827586203</v>
      </c>
      <c r="I38" s="9">
        <f>VLOOKUP($C38,[1]Ehrenberg!$S$7:$T$536,2)</f>
        <v>657034.48275862064</v>
      </c>
      <c r="J38" s="9">
        <f>VLOOKUP($C38,'[1]Kern Mojave'!$S$5:$T$533,2)</f>
        <v>275965.5172413793</v>
      </c>
      <c r="K38" s="9">
        <f>VLOOKUP($C38,'[1]PG&amp;E WR'!$S$8:$T$552,2)</f>
        <v>163931.03448275861</v>
      </c>
      <c r="L38" s="9">
        <f>VLOOKUP($C38,'[1]TW N Needles'!$S$8:$T$536,2)</f>
        <v>674586.20689655177</v>
      </c>
      <c r="M38" s="9">
        <f>VLOOKUP($C38,'[1]Cali Prod'!$S$5:$T$535,2)</f>
        <v>269068.96551724139</v>
      </c>
      <c r="N38" s="9">
        <v>0</v>
      </c>
      <c r="O38" s="237">
        <f t="shared" si="8"/>
        <v>2575689.6551724137</v>
      </c>
      <c r="P38" s="9"/>
      <c r="Q38" s="235"/>
      <c r="R38" s="93">
        <f t="shared" si="5"/>
        <v>2575689.6551724137</v>
      </c>
      <c r="S38" s="306">
        <f>VLOOKUP($C38,'[1]Inj-WD'!$S$4:$U$536,2)</f>
        <v>-496482.75862068968</v>
      </c>
      <c r="T38" s="19">
        <v>-14398000</v>
      </c>
      <c r="AA38" s="86">
        <f t="shared" si="9"/>
        <v>29</v>
      </c>
      <c r="AC38"/>
    </row>
    <row r="39" spans="1:29" ht="13.8" thickBot="1" x14ac:dyDescent="0.3">
      <c r="A39" s="259">
        <f t="shared" si="2"/>
        <v>3</v>
      </c>
      <c r="B39" s="21">
        <f t="shared" si="6"/>
        <v>0.99650711660769353</v>
      </c>
      <c r="C39" s="245">
        <f t="shared" si="7"/>
        <v>36586</v>
      </c>
      <c r="D39" s="12">
        <f>VLOOKUP($C39,'[1]Total Sendout'!$U$5:$V$1964,2)</f>
        <v>2825354.8387096776</v>
      </c>
      <c r="E39" s="9"/>
      <c r="F39" s="9"/>
      <c r="G39" s="241">
        <f t="shared" si="4"/>
        <v>2825354.8387096776</v>
      </c>
      <c r="H39" s="9">
        <f>VLOOKUP($C39,[1]Topock!$S$5:$T$764,2)</f>
        <v>527709.67741935479</v>
      </c>
      <c r="I39" s="9">
        <f>VLOOKUP($C39,[1]Ehrenberg!$S$7:$T$536,2)</f>
        <v>865516.12903225806</v>
      </c>
      <c r="J39" s="9">
        <f>VLOOKUP($C39,'[1]Kern Mojave'!$S$5:$T$533,2)</f>
        <v>349645.16129032261</v>
      </c>
      <c r="K39" s="9">
        <f>VLOOKUP($C39,'[1]PG&amp;E WR'!$S$8:$T$552,2)</f>
        <v>223225.80645161291</v>
      </c>
      <c r="L39" s="9">
        <f>VLOOKUP($C39,'[1]TW N Needles'!$S$8:$T$536,2)</f>
        <v>684709.67741935479</v>
      </c>
      <c r="M39" s="9">
        <f>VLOOKUP($C39,'[1]Cali Prod'!$S$5:$T$535,2)</f>
        <v>249967.74193548388</v>
      </c>
      <c r="N39" s="9">
        <v>0</v>
      </c>
      <c r="O39" s="237">
        <f t="shared" si="8"/>
        <v>2900774.1935483869</v>
      </c>
      <c r="P39" s="9"/>
      <c r="Q39" s="235"/>
      <c r="R39" s="95">
        <f t="shared" si="5"/>
        <v>2900774.1935483869</v>
      </c>
      <c r="S39" s="306">
        <f>VLOOKUP($C39,'[1]Inj-WD'!$S$4:$U$536,2)</f>
        <v>30258.064516129034</v>
      </c>
      <c r="T39" s="19">
        <v>938000</v>
      </c>
      <c r="AA39" s="86">
        <f t="shared" si="9"/>
        <v>31</v>
      </c>
      <c r="AC39"/>
    </row>
    <row r="40" spans="1:29" x14ac:dyDescent="0.25">
      <c r="A40" s="259">
        <f t="shared" si="2"/>
        <v>4</v>
      </c>
      <c r="B40" s="21">
        <f t="shared" si="6"/>
        <v>0.86495394940384107</v>
      </c>
      <c r="C40" s="244">
        <f t="shared" si="7"/>
        <v>36617</v>
      </c>
      <c r="D40" s="5">
        <f>VLOOKUP($C40,'[1]Total Sendout'!$U$5:$V$1964,2)</f>
        <v>2422966.6666666665</v>
      </c>
      <c r="E40" s="6"/>
      <c r="F40" s="6"/>
      <c r="G40" s="228">
        <f t="shared" si="4"/>
        <v>2422966.6666666665</v>
      </c>
      <c r="H40" s="9">
        <f>VLOOKUP($C40,[1]Topock!$S$5:$T$764,2)</f>
        <v>531633.33333333337</v>
      </c>
      <c r="I40" s="9">
        <f>VLOOKUP($C40,[1]Ehrenberg!$S$7:$T$536,2)</f>
        <v>778566.66666666663</v>
      </c>
      <c r="J40" s="9">
        <f>VLOOKUP($C40,'[1]Kern Mojave'!$S$5:$T$533,2)</f>
        <v>461900</v>
      </c>
      <c r="K40" s="9">
        <f>VLOOKUP($C40,'[1]PG&amp;E WR'!$S$8:$T$552,2)</f>
        <v>188200</v>
      </c>
      <c r="L40" s="9">
        <f>VLOOKUP($C40,'[1]TW N Needles'!$S$8:$T$536,2)</f>
        <v>608866.66666666663</v>
      </c>
      <c r="M40" s="9">
        <f>VLOOKUP($C40,'[1]Cali Prod'!$S$5:$T$535,2)</f>
        <v>245300</v>
      </c>
      <c r="N40" s="9">
        <v>0</v>
      </c>
      <c r="O40" s="237">
        <f t="shared" si="8"/>
        <v>2814466.6666666665</v>
      </c>
      <c r="P40" s="6"/>
      <c r="Q40" s="114"/>
      <c r="R40" s="93">
        <f t="shared" si="5"/>
        <v>2814466.6666666665</v>
      </c>
      <c r="S40" s="306">
        <f>VLOOKUP($C40,'[1]Inj-WD'!$S$4:$U$536,2)</f>
        <v>390966.66666666669</v>
      </c>
      <c r="T40" s="19">
        <v>11729000</v>
      </c>
      <c r="AA40" s="86">
        <f t="shared" si="9"/>
        <v>30</v>
      </c>
      <c r="AC40"/>
    </row>
    <row r="41" spans="1:29" x14ac:dyDescent="0.25">
      <c r="A41" s="259">
        <f t="shared" si="2"/>
        <v>5</v>
      </c>
      <c r="B41" s="21">
        <f t="shared" si="6"/>
        <v>1.2039219685601479</v>
      </c>
      <c r="C41" s="245">
        <f t="shared" si="7"/>
        <v>36647</v>
      </c>
      <c r="D41" s="5">
        <f>VLOOKUP($C41,'[1]Total Sendout'!$U$5:$V$1964,2)</f>
        <v>2665677.4193548388</v>
      </c>
      <c r="E41" s="6"/>
      <c r="F41" s="6"/>
      <c r="G41" s="228">
        <f t="shared" si="4"/>
        <v>2665677.4193548388</v>
      </c>
      <c r="H41" s="9">
        <f>VLOOKUP($C41,[1]Topock!$S$5:$T$764,2)</f>
        <v>522387.09677419357</v>
      </c>
      <c r="I41" s="9">
        <f>VLOOKUP($C41,[1]Ehrenberg!$S$7:$T$536,2)</f>
        <v>651290.32258064521</v>
      </c>
      <c r="J41" s="9">
        <f>VLOOKUP($C41,'[1]Kern Mojave'!$S$5:$T$533,2)</f>
        <v>490516.12903225806</v>
      </c>
      <c r="K41" s="9">
        <f>VLOOKUP($C41,'[1]PG&amp;E WR'!$S$8:$T$552,2)</f>
        <v>264612.90322580643</v>
      </c>
      <c r="L41" s="9">
        <f>VLOOKUP($C41,'[1]TW N Needles'!$S$8:$T$536,2)</f>
        <v>663548.38709677418</v>
      </c>
      <c r="M41" s="9">
        <f>VLOOKUP($C41,'[1]Cali Prod'!$S$5:$T$535,2)</f>
        <v>229612.90322580645</v>
      </c>
      <c r="N41" s="9">
        <v>0</v>
      </c>
      <c r="O41" s="237">
        <f t="shared" si="8"/>
        <v>2821967.7419354841</v>
      </c>
      <c r="P41" s="6"/>
      <c r="Q41" s="114"/>
      <c r="R41" s="93">
        <f t="shared" si="5"/>
        <v>2821967.7419354841</v>
      </c>
      <c r="S41" s="306">
        <f>VLOOKUP($C41,'[1]Inj-WD'!$S$4:$U$536,2)</f>
        <v>152645.16129032258</v>
      </c>
      <c r="T41" s="19">
        <v>4732000</v>
      </c>
      <c r="AA41" s="86">
        <f t="shared" si="9"/>
        <v>31</v>
      </c>
      <c r="AC41"/>
    </row>
    <row r="42" spans="1:29" x14ac:dyDescent="0.25">
      <c r="A42" s="259">
        <f t="shared" si="2"/>
        <v>6</v>
      </c>
      <c r="B42" s="21">
        <f t="shared" si="6"/>
        <v>1.2792781631978858</v>
      </c>
      <c r="C42" s="245">
        <f>DATE(YEAR(C43),MONTH(C43)-1,1)</f>
        <v>36678</v>
      </c>
      <c r="D42" s="5">
        <f>VLOOKUP($C42,'[1]Total Sendout'!$U$5:$V$1964,2)</f>
        <v>3097900</v>
      </c>
      <c r="E42" s="6"/>
      <c r="F42" s="6"/>
      <c r="G42" s="228">
        <f t="shared" si="4"/>
        <v>3097900</v>
      </c>
      <c r="H42" s="9">
        <f>VLOOKUP($C42,[1]Topock!$S$5:$T$764,2)</f>
        <v>520966.66666666669</v>
      </c>
      <c r="I42" s="9">
        <f>VLOOKUP($C42,[1]Ehrenberg!$S$7:$T$536,2)</f>
        <v>963266.66666666663</v>
      </c>
      <c r="J42" s="9">
        <f>VLOOKUP($C42,'[1]Kern Mojave'!$S$5:$T$533,2)</f>
        <v>391066.66666666669</v>
      </c>
      <c r="K42" s="9">
        <f>VLOOKUP($C42,'[1]PG&amp;E WR'!$S$8:$T$552,2)</f>
        <v>342500</v>
      </c>
      <c r="L42" s="9">
        <f>VLOOKUP($C42,'[1]TW N Needles'!$S$8:$T$536,2)</f>
        <v>696866.66666666663</v>
      </c>
      <c r="M42" s="9">
        <f>VLOOKUP($C42,'[1]Cali Prod'!$S$5:$T$535,2)</f>
        <v>252066.66666666666</v>
      </c>
      <c r="N42" s="9">
        <v>0</v>
      </c>
      <c r="O42" s="237">
        <f t="shared" si="8"/>
        <v>3166733.333333333</v>
      </c>
      <c r="P42" s="6"/>
      <c r="Q42" s="114"/>
      <c r="R42" s="93">
        <f t="shared" si="5"/>
        <v>3166733.333333333</v>
      </c>
      <c r="S42" s="306">
        <f>VLOOKUP($C42,'[1]Inj-WD'!$S$4:$U$536,2)</f>
        <v>68500</v>
      </c>
      <c r="T42" s="19">
        <v>2055000</v>
      </c>
      <c r="AA42" s="86">
        <f t="shared" si="9"/>
        <v>30</v>
      </c>
      <c r="AC42"/>
    </row>
    <row r="43" spans="1:29" x14ac:dyDescent="0.25">
      <c r="A43" s="259">
        <f t="shared" si="2"/>
        <v>7</v>
      </c>
      <c r="B43" s="21">
        <f>+D43/D31</f>
        <v>1.256407439953134</v>
      </c>
      <c r="C43" s="245">
        <v>36708</v>
      </c>
      <c r="D43" s="10">
        <f>VLOOKUP($C43,'[1]Total Sendout'!$U$5:$V$1964,2)</f>
        <v>3320806.4516129033</v>
      </c>
      <c r="E43" s="11"/>
      <c r="F43" s="11"/>
      <c r="G43" s="240">
        <f t="shared" si="4"/>
        <v>3320806.4516129033</v>
      </c>
      <c r="H43" s="9">
        <f>VLOOKUP($C43,[1]Topock!$S$5:$T$764,2)</f>
        <v>522096.77419354836</v>
      </c>
      <c r="I43" s="9">
        <f>VLOOKUP($C43,[1]Ehrenberg!$S$7:$T$536,2)</f>
        <v>1043258.0645161291</v>
      </c>
      <c r="J43" s="9">
        <f>VLOOKUP($C43,'[1]Kern Mojave'!$S$5:$T$533,2)</f>
        <v>392903.22580645164</v>
      </c>
      <c r="K43" s="9">
        <f>VLOOKUP($C43,'[1]PG&amp;E WR'!$S$8:$T$552,2)</f>
        <v>381354.83870967739</v>
      </c>
      <c r="L43" s="9">
        <f>VLOOKUP($C43,'[1]TW N Needles'!$S$8:$T$536,2)</f>
        <v>708645.16129032255</v>
      </c>
      <c r="M43" s="9">
        <f>VLOOKUP($C43,'[1]Cali Prod'!$S$5:$T$535,2)</f>
        <v>246645.16129032258</v>
      </c>
      <c r="N43" s="9">
        <v>0</v>
      </c>
      <c r="O43" s="237">
        <f t="shared" si="8"/>
        <v>3294903.2258064514</v>
      </c>
      <c r="P43" s="11"/>
      <c r="Q43" s="249"/>
      <c r="R43" s="93">
        <f t="shared" si="5"/>
        <v>3294903.2258064514</v>
      </c>
      <c r="S43" s="306">
        <f>VLOOKUP($C43,'[1]Inj-WD'!$S$4:$U$536,2)</f>
        <v>-37709.677419354841</v>
      </c>
      <c r="T43" s="19">
        <v>-1169000</v>
      </c>
      <c r="AA43" s="86">
        <f t="shared" si="9"/>
        <v>31</v>
      </c>
      <c r="AC43"/>
    </row>
    <row r="44" spans="1:29" x14ac:dyDescent="0.25">
      <c r="A44" s="259">
        <f t="shared" si="2"/>
        <v>8</v>
      </c>
      <c r="B44" s="21">
        <v>1.03</v>
      </c>
      <c r="C44" s="245">
        <f>DATE(YEAR(C43),MONTH(C43)+1,1)</f>
        <v>36739</v>
      </c>
      <c r="D44" s="10">
        <f>VLOOKUP($C44,'[1]Total Sendout'!$U$5:$V$1964,2)</f>
        <v>3616161.2903225808</v>
      </c>
      <c r="E44" s="9">
        <v>0</v>
      </c>
      <c r="F44" s="9"/>
      <c r="G44" s="241">
        <f t="shared" si="4"/>
        <v>3616161.2903225808</v>
      </c>
      <c r="H44" s="9">
        <f>VLOOKUP($C44,[1]Topock!$S$5:$T$764,2)</f>
        <v>502709.67741935485</v>
      </c>
      <c r="I44" s="9">
        <f>VLOOKUP($C44,[1]Ehrenberg!$S$7:$T$536,2)</f>
        <v>957451.61290322582</v>
      </c>
      <c r="J44" s="9">
        <f>VLOOKUP($C44,'[1]Kern Mojave'!$S$5:$T$533,2)</f>
        <v>344000</v>
      </c>
      <c r="K44" s="9">
        <f>VLOOKUP($C44,'[1]PG&amp;E WR'!$S$8:$T$552,2)</f>
        <v>424451.61290322582</v>
      </c>
      <c r="L44" s="9">
        <f>VLOOKUP($C44,'[1]TW N Needles'!$S$8:$T$536,2)</f>
        <v>711064.51612903224</v>
      </c>
      <c r="M44" s="9">
        <f>VLOOKUP($C44,'[1]Cali Prod'!$S$5:$T$535,2)</f>
        <v>271290.32258064515</v>
      </c>
      <c r="N44" s="9">
        <v>0</v>
      </c>
      <c r="O44" s="237">
        <f t="shared" si="8"/>
        <v>3210967.7419354841</v>
      </c>
      <c r="P44" s="9"/>
      <c r="Q44" s="235"/>
      <c r="R44" s="93">
        <f t="shared" si="5"/>
        <v>3210967.7419354841</v>
      </c>
      <c r="S44" s="306">
        <f>VLOOKUP($C44,'[1]Inj-WD'!$S$4:$U$536,2)</f>
        <v>-405161.29032258067</v>
      </c>
      <c r="T44" s="19">
        <f t="shared" ref="T44:T69" si="10">1*(+S44*AA44)</f>
        <v>-12560000</v>
      </c>
      <c r="AA44" s="86">
        <f t="shared" si="9"/>
        <v>31</v>
      </c>
      <c r="AC44"/>
    </row>
    <row r="45" spans="1:29" x14ac:dyDescent="0.25">
      <c r="A45" s="259">
        <f t="shared" si="2"/>
        <v>9</v>
      </c>
      <c r="B45" s="21">
        <v>1.03</v>
      </c>
      <c r="C45" s="245">
        <f t="shared" ref="C45:C87" si="11">DATE(YEAR(C44),MONTH(C44)+1,1)</f>
        <v>36770</v>
      </c>
      <c r="D45" s="10">
        <f>VLOOKUP($C45,'[1]Total Sendout'!$U$5:$V$1964,2)</f>
        <v>3191666.6666666665</v>
      </c>
      <c r="E45" s="9">
        <v>0</v>
      </c>
      <c r="F45" s="9"/>
      <c r="G45" s="241">
        <f t="shared" si="4"/>
        <v>3191666.6666666665</v>
      </c>
      <c r="H45" s="9">
        <f>VLOOKUP($C45,[1]Topock!$S$5:$T$764,2)</f>
        <v>499333.33333333331</v>
      </c>
      <c r="I45" s="9">
        <f>VLOOKUP($C45,[1]Ehrenberg!$S$7:$T$536,2)</f>
        <v>1093733.3333333333</v>
      </c>
      <c r="J45" s="9">
        <f>VLOOKUP($C45,'[1]Kern Mojave'!$S$5:$T$533,2)</f>
        <v>350100</v>
      </c>
      <c r="K45" s="9">
        <f>VLOOKUP($C45,'[1]PG&amp;E WR'!$S$8:$T$552,2)</f>
        <v>397033.33333333331</v>
      </c>
      <c r="L45" s="9">
        <f>VLOOKUP($C45,'[1]TW N Needles'!$S$8:$T$536,2)</f>
        <v>705933.33333333337</v>
      </c>
      <c r="M45" s="9">
        <f>VLOOKUP($C45,'[1]Cali Prod'!$S$5:$T$535,2)</f>
        <v>265033.33333333331</v>
      </c>
      <c r="N45" s="9">
        <v>0</v>
      </c>
      <c r="O45" s="237">
        <f>SUM(H45:N45)</f>
        <v>3311166.666666667</v>
      </c>
      <c r="P45" s="9"/>
      <c r="Q45" s="235"/>
      <c r="R45" s="93">
        <f t="shared" si="5"/>
        <v>3311166.666666667</v>
      </c>
      <c r="S45" s="306">
        <f>VLOOKUP($C45,'[1]Inj-WD'!$S$4:$U$536,2)</f>
        <v>118633.33333333333</v>
      </c>
      <c r="T45" s="19">
        <f t="shared" si="10"/>
        <v>3559000</v>
      </c>
      <c r="AA45" s="86">
        <f t="shared" si="9"/>
        <v>30</v>
      </c>
      <c r="AC45"/>
    </row>
    <row r="46" spans="1:29" ht="13.8" thickBot="1" x14ac:dyDescent="0.3">
      <c r="A46" s="259">
        <f t="shared" si="2"/>
        <v>10</v>
      </c>
      <c r="B46" s="21">
        <v>1.03</v>
      </c>
      <c r="C46" s="245">
        <f t="shared" si="11"/>
        <v>36800</v>
      </c>
      <c r="D46" s="10">
        <f>VLOOKUP($C46,'[1]Total Sendout'!$U$5:$V$1964,2)</f>
        <v>3104806.4516129033</v>
      </c>
      <c r="E46" s="9">
        <v>0</v>
      </c>
      <c r="F46" s="9"/>
      <c r="G46" s="241">
        <f t="shared" si="4"/>
        <v>3104806.4516129033</v>
      </c>
      <c r="H46" s="9">
        <f>VLOOKUP($C46,[1]Topock!$S$5:$T$764,2)</f>
        <v>511612.90322580643</v>
      </c>
      <c r="I46" s="9">
        <f>VLOOKUP($C46,[1]Ehrenberg!$S$7:$T$536,2)</f>
        <v>1165096.7741935484</v>
      </c>
      <c r="J46" s="9">
        <f>VLOOKUP($C46,'[1]Kern Mojave'!$S$5:$T$533,2)</f>
        <v>383838.70967741933</v>
      </c>
      <c r="K46" s="9">
        <f>VLOOKUP($C46,'[1]PG&amp;E WR'!$S$8:$T$552,2)</f>
        <v>312290.32258064515</v>
      </c>
      <c r="L46" s="9">
        <f>VLOOKUP($C46,'[1]TW N Needles'!$S$8:$T$536,2)</f>
        <v>703612.90322580643</v>
      </c>
      <c r="M46" s="9">
        <f>VLOOKUP($C46,'[1]Cali Prod'!$S$5:$T$535,2)</f>
        <v>277483.87096774194</v>
      </c>
      <c r="N46" s="9">
        <v>0</v>
      </c>
      <c r="O46" s="237">
        <f t="shared" si="8"/>
        <v>3353935.4838709678</v>
      </c>
      <c r="P46" s="9"/>
      <c r="Q46" s="235"/>
      <c r="R46" s="93">
        <f t="shared" si="5"/>
        <v>3353935.4838709678</v>
      </c>
      <c r="S46" s="306">
        <f>VLOOKUP($C46,'[1]Inj-WD'!$S$4:$U$536,2)</f>
        <v>254967.74193548388</v>
      </c>
      <c r="T46" s="19">
        <f t="shared" si="10"/>
        <v>7904000</v>
      </c>
      <c r="AA46" s="86">
        <f t="shared" si="9"/>
        <v>31</v>
      </c>
      <c r="AC46"/>
    </row>
    <row r="47" spans="1:29" x14ac:dyDescent="0.25">
      <c r="A47" s="259">
        <f t="shared" si="2"/>
        <v>11</v>
      </c>
      <c r="B47" s="21">
        <v>1.07</v>
      </c>
      <c r="C47" s="246">
        <f t="shared" si="11"/>
        <v>36831</v>
      </c>
      <c r="D47" s="10">
        <f>VLOOKUP($C47,'[1]Total Sendout'!$U$5:$V$1964,2)</f>
        <v>3509000</v>
      </c>
      <c r="E47" s="9">
        <v>0</v>
      </c>
      <c r="F47" s="9"/>
      <c r="G47" s="241">
        <f t="shared" si="4"/>
        <v>3509000</v>
      </c>
      <c r="H47" s="9">
        <f>VLOOKUP($C47,[1]Topock!$S$5:$T$764,2)</f>
        <v>510266.66666666669</v>
      </c>
      <c r="I47" s="9">
        <f>VLOOKUP($C47,[1]Ehrenberg!$S$7:$T$536,2)</f>
        <v>1094700</v>
      </c>
      <c r="J47" s="9">
        <f>VLOOKUP($C47,'[1]Kern Mojave'!$S$5:$T$533,2)</f>
        <v>269166.66666666669</v>
      </c>
      <c r="K47" s="9">
        <f>VLOOKUP($C47,'[1]PG&amp;E WR'!$S$8:$T$552,2)</f>
        <v>194333.33333333334</v>
      </c>
      <c r="L47" s="9">
        <f>VLOOKUP($C47,'[1]TW N Needles'!$S$8:$T$536,2)</f>
        <v>648266.66666666663</v>
      </c>
      <c r="M47" s="9">
        <f>VLOOKUP($C47,'[1]Cali Prod'!$S$5:$T$535,2)</f>
        <v>306533.33333333331</v>
      </c>
      <c r="N47" s="9">
        <v>0</v>
      </c>
      <c r="O47" s="237">
        <f t="shared" si="8"/>
        <v>3023266.666666667</v>
      </c>
      <c r="P47" s="9"/>
      <c r="Q47" s="235"/>
      <c r="R47" s="93">
        <f t="shared" si="5"/>
        <v>3023266.666666667</v>
      </c>
      <c r="S47" s="306">
        <f>VLOOKUP($C47,'[1]Inj-WD'!$S$4:$U$536,2)</f>
        <v>-491766.66666666669</v>
      </c>
      <c r="T47" s="19">
        <f t="shared" si="10"/>
        <v>-14753000</v>
      </c>
      <c r="AA47" s="86">
        <f t="shared" si="9"/>
        <v>30</v>
      </c>
      <c r="AC47"/>
    </row>
    <row r="48" spans="1:29" x14ac:dyDescent="0.25">
      <c r="A48" s="259">
        <f t="shared" si="2"/>
        <v>12</v>
      </c>
      <c r="B48" s="21">
        <v>1.07</v>
      </c>
      <c r="C48" s="245">
        <f t="shared" si="11"/>
        <v>36861</v>
      </c>
      <c r="D48" s="10">
        <f>VLOOKUP($C48,'[1]Total Sendout'!$U$5:$V$1964,2)</f>
        <v>3433677.4193548388</v>
      </c>
      <c r="E48" s="9">
        <v>0</v>
      </c>
      <c r="F48" s="9"/>
      <c r="G48" s="241">
        <f t="shared" si="4"/>
        <v>3433677.4193548388</v>
      </c>
      <c r="H48" s="9">
        <f>VLOOKUP($C48,[1]Topock!$S$5:$T$764,2)</f>
        <v>527032.25806451612</v>
      </c>
      <c r="I48" s="9">
        <f>VLOOKUP($C48,[1]Ehrenberg!$S$7:$T$536,2)</f>
        <v>1181935.4838709678</v>
      </c>
      <c r="J48" s="9">
        <f>VLOOKUP($C48,'[1]Kern Mojave'!$S$5:$T$533,2)</f>
        <v>391709.67741935485</v>
      </c>
      <c r="K48" s="9">
        <f>VLOOKUP($C48,'[1]PG&amp;E WR'!$S$8:$T$552,2)</f>
        <v>303677.41935483873</v>
      </c>
      <c r="L48" s="9">
        <f>VLOOKUP($C48,'[1]TW N Needles'!$S$8:$T$536,2)</f>
        <v>737516.12903225806</v>
      </c>
      <c r="M48" s="9">
        <f>VLOOKUP($C48,'[1]Cali Prod'!$S$5:$T$535,2)</f>
        <v>297451.61290322582</v>
      </c>
      <c r="N48" s="9">
        <v>0</v>
      </c>
      <c r="O48" s="237">
        <f t="shared" si="8"/>
        <v>3439322.5806451612</v>
      </c>
      <c r="P48" s="9"/>
      <c r="Q48" s="235"/>
      <c r="R48" s="93">
        <f t="shared" si="5"/>
        <v>3439322.5806451612</v>
      </c>
      <c r="S48" s="306">
        <f>VLOOKUP($C48,'[1]Inj-WD'!$S$4:$U$536,2)</f>
        <v>4032.2580645161293</v>
      </c>
      <c r="T48" s="19">
        <f t="shared" si="10"/>
        <v>125000</v>
      </c>
      <c r="AA48" s="86">
        <f t="shared" si="9"/>
        <v>31</v>
      </c>
      <c r="AC48"/>
    </row>
    <row r="49" spans="1:29" x14ac:dyDescent="0.25">
      <c r="A49" s="259">
        <f t="shared" si="2"/>
        <v>1</v>
      </c>
      <c r="B49" s="21">
        <v>1.03</v>
      </c>
      <c r="C49" s="245">
        <f t="shared" si="11"/>
        <v>36892</v>
      </c>
      <c r="D49" s="12">
        <f t="shared" ref="D49:D56" si="12">+D37*B49</f>
        <v>3217188.3870967743</v>
      </c>
      <c r="E49" s="9">
        <v>750000</v>
      </c>
      <c r="F49" s="9"/>
      <c r="G49" s="241">
        <f t="shared" si="4"/>
        <v>3967188.3870967743</v>
      </c>
      <c r="H49" s="9">
        <f>VLOOKUP($C49,[1]Topock!$S$5:$T$764,2)</f>
        <v>538800</v>
      </c>
      <c r="I49" s="9">
        <f>VLOOKUP($C49,[1]Ehrenberg!$S$7:$T$536,2)</f>
        <v>1217466.6666666667</v>
      </c>
      <c r="J49" s="9">
        <f>VLOOKUP($C49,'[1]Kern Mojave'!$S$5:$T$533,2)</f>
        <v>425000</v>
      </c>
      <c r="K49" s="9">
        <f>VLOOKUP($C49,'[1]PG&amp;E WR'!$S$8:$T$552,2)</f>
        <v>301066.66666666669</v>
      </c>
      <c r="L49" s="9">
        <f>VLOOKUP($C49,'[1]TW N Needles'!$S$8:$T$536,2)</f>
        <v>754600</v>
      </c>
      <c r="M49" s="9">
        <f>VLOOKUP($C49,'[1]Cali Prod'!$S$5:$T$535,2)</f>
        <v>288200</v>
      </c>
      <c r="N49" s="9">
        <v>0</v>
      </c>
      <c r="O49" s="237">
        <f t="shared" si="8"/>
        <v>3525133.3333333335</v>
      </c>
      <c r="P49" s="9"/>
      <c r="Q49" s="235"/>
      <c r="R49" s="93">
        <f t="shared" si="5"/>
        <v>3525133.3333333335</v>
      </c>
      <c r="S49" s="17">
        <f t="shared" ref="S49:S69" si="13">$R49-$G49</f>
        <v>-442055.05376344081</v>
      </c>
      <c r="T49" s="19">
        <f t="shared" si="10"/>
        <v>-13703706.666666664</v>
      </c>
      <c r="AA49" s="86">
        <f t="shared" si="9"/>
        <v>31</v>
      </c>
      <c r="AC49"/>
    </row>
    <row r="50" spans="1:29" x14ac:dyDescent="0.25">
      <c r="A50" s="259">
        <f t="shared" si="2"/>
        <v>2</v>
      </c>
      <c r="B50" s="21">
        <v>1.03</v>
      </c>
      <c r="C50" s="245">
        <f t="shared" si="11"/>
        <v>36923</v>
      </c>
      <c r="D50" s="12">
        <f t="shared" si="12"/>
        <v>3161531.7241379311</v>
      </c>
      <c r="E50" s="9">
        <v>175000</v>
      </c>
      <c r="F50" s="9">
        <f>VLOOKUP($C50,'Power Curve'!$D$8:$BF$282,54)+VLOOKUP($C50,'Power Curve'!$D$8:$FH$282,92)</f>
        <v>0</v>
      </c>
      <c r="G50" s="241">
        <f t="shared" si="4"/>
        <v>3336531.7241379311</v>
      </c>
      <c r="H50" s="12">
        <v>540000</v>
      </c>
      <c r="I50" s="9">
        <v>1200000</v>
      </c>
      <c r="J50" s="9">
        <v>425000</v>
      </c>
      <c r="K50" s="335">
        <v>200000</v>
      </c>
      <c r="L50" s="9">
        <v>750000</v>
      </c>
      <c r="M50" s="9">
        <v>300000</v>
      </c>
      <c r="N50" s="9">
        <v>0</v>
      </c>
      <c r="O50" s="237">
        <f t="shared" si="8"/>
        <v>3415000</v>
      </c>
      <c r="P50" s="9"/>
      <c r="Q50" s="235">
        <f>VLOOKUP($C50,'Power Curve'!$D$8:$EE$282,131)</f>
        <v>0</v>
      </c>
      <c r="R50" s="93">
        <f t="shared" si="5"/>
        <v>3415000</v>
      </c>
      <c r="S50" s="17">
        <f t="shared" si="13"/>
        <v>78468.275862068869</v>
      </c>
      <c r="T50" s="19">
        <f t="shared" si="10"/>
        <v>2197111.7241379283</v>
      </c>
      <c r="AA50" s="86">
        <f t="shared" si="9"/>
        <v>28</v>
      </c>
      <c r="AC50"/>
    </row>
    <row r="51" spans="1:29" ht="13.8" thickBot="1" x14ac:dyDescent="0.3">
      <c r="A51" s="259">
        <f t="shared" si="2"/>
        <v>3</v>
      </c>
      <c r="B51" s="21">
        <v>1.03</v>
      </c>
      <c r="C51" s="245">
        <f t="shared" si="11"/>
        <v>36951</v>
      </c>
      <c r="D51" s="12">
        <f t="shared" si="12"/>
        <v>2910115.4838709678</v>
      </c>
      <c r="E51" s="9">
        <v>150000</v>
      </c>
      <c r="F51" s="9">
        <f>VLOOKUP($C51,'Power Curve'!$D$8:$BF$282,54)+VLOOKUP($C51,'Power Curve'!$D$8:$FH$282,92)</f>
        <v>0</v>
      </c>
      <c r="G51" s="241">
        <f t="shared" si="4"/>
        <v>3060115.4838709678</v>
      </c>
      <c r="H51" s="12">
        <v>540000</v>
      </c>
      <c r="I51" s="9">
        <v>1200000</v>
      </c>
      <c r="J51" s="9">
        <v>425000</v>
      </c>
      <c r="K51" s="335">
        <v>200000</v>
      </c>
      <c r="L51" s="9">
        <v>750000</v>
      </c>
      <c r="M51" s="9">
        <v>300000</v>
      </c>
      <c r="N51" s="9">
        <v>0</v>
      </c>
      <c r="O51" s="237">
        <f t="shared" si="8"/>
        <v>3415000</v>
      </c>
      <c r="P51" s="9"/>
      <c r="Q51" s="235">
        <f ca="1">VLOOKUP($C51,'Power Curve'!$D$8:$EE$282,131)</f>
        <v>98100</v>
      </c>
      <c r="R51" s="95">
        <f t="shared" ca="1" si="5"/>
        <v>3316900</v>
      </c>
      <c r="S51" s="17">
        <f t="shared" ca="1" si="13"/>
        <v>256784.51612903224</v>
      </c>
      <c r="T51" s="19">
        <f t="shared" ca="1" si="10"/>
        <v>7960320</v>
      </c>
      <c r="AA51" s="86">
        <f t="shared" si="9"/>
        <v>31</v>
      </c>
      <c r="AC51"/>
    </row>
    <row r="52" spans="1:29" x14ac:dyDescent="0.25">
      <c r="A52" s="259">
        <f t="shared" si="2"/>
        <v>4</v>
      </c>
      <c r="B52" s="21">
        <v>1.03</v>
      </c>
      <c r="C52" s="244">
        <f t="shared" si="11"/>
        <v>36982</v>
      </c>
      <c r="D52" s="12">
        <f t="shared" si="12"/>
        <v>2495655.6666666665</v>
      </c>
      <c r="E52" s="9">
        <v>350000</v>
      </c>
      <c r="F52" s="9">
        <f>VLOOKUP($C52,'Power Curve'!$D$8:$BF$282,54)+VLOOKUP($C52,'Power Curve'!$D$8:$FH$282,92)</f>
        <v>0</v>
      </c>
      <c r="G52" s="241">
        <f t="shared" si="4"/>
        <v>2845655.6666666665</v>
      </c>
      <c r="H52" s="12">
        <v>540000</v>
      </c>
      <c r="I52" s="9">
        <v>1200000</v>
      </c>
      <c r="J52" s="9">
        <v>425000</v>
      </c>
      <c r="K52" s="303">
        <f ca="1">VLOOKUP($C52,[3]Forecast!$B$1:$Z$65,16,0)*1000</f>
        <v>300000</v>
      </c>
      <c r="L52" s="9">
        <v>750000</v>
      </c>
      <c r="M52" s="9">
        <v>300000</v>
      </c>
      <c r="N52" s="9">
        <v>0</v>
      </c>
      <c r="O52" s="237">
        <f t="shared" ca="1" si="8"/>
        <v>3515000</v>
      </c>
      <c r="P52" s="9"/>
      <c r="Q52" s="235">
        <f ca="1">VLOOKUP($C52,'Power Curve'!$D$8:$EE$282,131)</f>
        <v>98100</v>
      </c>
      <c r="R52" s="93">
        <f t="shared" ca="1" si="5"/>
        <v>3416900</v>
      </c>
      <c r="S52" s="17">
        <f t="shared" ca="1" si="13"/>
        <v>571244.33333333349</v>
      </c>
      <c r="T52" s="19">
        <f t="shared" ca="1" si="10"/>
        <v>17137330.000000004</v>
      </c>
      <c r="AA52" s="86">
        <f t="shared" si="9"/>
        <v>30</v>
      </c>
      <c r="AC52"/>
    </row>
    <row r="53" spans="1:29" x14ac:dyDescent="0.25">
      <c r="A53" s="259">
        <f t="shared" si="2"/>
        <v>5</v>
      </c>
      <c r="B53" s="21">
        <v>1.03</v>
      </c>
      <c r="C53" s="245">
        <f t="shared" si="11"/>
        <v>37012</v>
      </c>
      <c r="D53" s="12">
        <f t="shared" si="12"/>
        <v>2745647.7419354841</v>
      </c>
      <c r="E53" s="9">
        <v>100000</v>
      </c>
      <c r="F53" s="9">
        <f ca="1">VLOOKUP($C53,'Power Curve'!$D$8:$BF$282,54)+VLOOKUP($C53,'Power Curve'!$D$8:$FH$282,92)</f>
        <v>57600</v>
      </c>
      <c r="G53" s="241">
        <f t="shared" ca="1" si="4"/>
        <v>2903247.7419354841</v>
      </c>
      <c r="H53" s="12">
        <v>540000</v>
      </c>
      <c r="I53" s="9">
        <v>1200000</v>
      </c>
      <c r="J53" s="9">
        <v>425000</v>
      </c>
      <c r="K53" s="303">
        <f ca="1">VLOOKUP($C53,[3]Forecast!$B$1:$Z$65,16,0)*1000</f>
        <v>300000</v>
      </c>
      <c r="L53" s="9">
        <v>750000</v>
      </c>
      <c r="M53" s="9">
        <v>300000</v>
      </c>
      <c r="N53" s="9">
        <v>0</v>
      </c>
      <c r="O53" s="237">
        <f t="shared" ca="1" si="8"/>
        <v>3515000</v>
      </c>
      <c r="P53" s="9"/>
      <c r="Q53" s="235">
        <f ca="1">VLOOKUP($C53,'Power Curve'!$D$8:$EE$282,131)</f>
        <v>191700</v>
      </c>
      <c r="R53" s="93">
        <f t="shared" ca="1" si="5"/>
        <v>3323300</v>
      </c>
      <c r="S53" s="17">
        <f t="shared" ca="1" si="13"/>
        <v>420052.25806451589</v>
      </c>
      <c r="T53" s="19">
        <f t="shared" ca="1" si="10"/>
        <v>13021619.999999993</v>
      </c>
      <c r="AA53" s="86">
        <f t="shared" si="9"/>
        <v>31</v>
      </c>
      <c r="AC53"/>
    </row>
    <row r="54" spans="1:29" x14ac:dyDescent="0.25">
      <c r="A54" s="259">
        <f t="shared" si="2"/>
        <v>6</v>
      </c>
      <c r="B54" s="21">
        <v>1.03</v>
      </c>
      <c r="C54" s="245">
        <f t="shared" si="11"/>
        <v>37043</v>
      </c>
      <c r="D54" s="12">
        <f t="shared" si="12"/>
        <v>3190837</v>
      </c>
      <c r="E54" s="9">
        <v>100000</v>
      </c>
      <c r="F54" s="9">
        <f ca="1">VLOOKUP($C54,'Power Curve'!$D$8:$BF$282,54)+VLOOKUP($C54,'Power Curve'!$D$8:$FH$282,92)</f>
        <v>144900</v>
      </c>
      <c r="G54" s="241">
        <f t="shared" ca="1" si="4"/>
        <v>3435737</v>
      </c>
      <c r="H54" s="12">
        <v>540000</v>
      </c>
      <c r="I54" s="9">
        <v>1200000</v>
      </c>
      <c r="J54" s="9">
        <v>425000</v>
      </c>
      <c r="K54" s="303">
        <f ca="1">VLOOKUP($C54,[3]Forecast!$B$1:$Z$65,16,0)*1000</f>
        <v>300000</v>
      </c>
      <c r="L54" s="9">
        <v>750000</v>
      </c>
      <c r="M54" s="9">
        <v>300000</v>
      </c>
      <c r="N54" s="9">
        <v>0</v>
      </c>
      <c r="O54" s="237">
        <f t="shared" ca="1" si="8"/>
        <v>3515000</v>
      </c>
      <c r="P54" s="9"/>
      <c r="Q54" s="235">
        <f ca="1">VLOOKUP($C54,'Power Curve'!$D$8:$EE$282,131)</f>
        <v>281700</v>
      </c>
      <c r="R54" s="93">
        <f t="shared" ca="1" si="5"/>
        <v>3233300</v>
      </c>
      <c r="S54" s="17">
        <f t="shared" ca="1" si="13"/>
        <v>-202437</v>
      </c>
      <c r="T54" s="19">
        <f t="shared" ca="1" si="10"/>
        <v>-6073110</v>
      </c>
      <c r="AA54" s="86">
        <f t="shared" si="9"/>
        <v>30</v>
      </c>
      <c r="AC54"/>
    </row>
    <row r="55" spans="1:29" x14ac:dyDescent="0.25">
      <c r="A55" s="259">
        <f t="shared" si="2"/>
        <v>7</v>
      </c>
      <c r="B55" s="21">
        <v>1.03</v>
      </c>
      <c r="C55" s="245">
        <f t="shared" si="11"/>
        <v>37073</v>
      </c>
      <c r="D55" s="12">
        <f t="shared" si="12"/>
        <v>3420430.6451612907</v>
      </c>
      <c r="E55" s="9">
        <v>100000</v>
      </c>
      <c r="F55" s="9">
        <f ca="1">VLOOKUP($C55,'Power Curve'!$D$8:$BF$282,54)+VLOOKUP($C55,'Power Curve'!$D$8:$FH$282,92)</f>
        <v>144900</v>
      </c>
      <c r="G55" s="241">
        <f t="shared" ca="1" si="4"/>
        <v>3665330.6451612907</v>
      </c>
      <c r="H55" s="12">
        <v>540000</v>
      </c>
      <c r="I55" s="9">
        <v>1200000</v>
      </c>
      <c r="J55" s="9">
        <v>425000</v>
      </c>
      <c r="K55" s="303">
        <f ca="1">VLOOKUP($C55,[3]Forecast!$B$1:$Z$65,16,0)*1000</f>
        <v>300000</v>
      </c>
      <c r="L55" s="9">
        <v>750000</v>
      </c>
      <c r="M55" s="9">
        <v>300000</v>
      </c>
      <c r="N55" s="235">
        <v>120000</v>
      </c>
      <c r="O55" s="237">
        <f t="shared" ca="1" si="8"/>
        <v>3635000</v>
      </c>
      <c r="P55" s="9"/>
      <c r="Q55" s="235">
        <f ca="1">VLOOKUP($C55,'Power Curve'!$D$8:$EE$282,131)</f>
        <v>281700</v>
      </c>
      <c r="R55" s="93">
        <f t="shared" ca="1" si="5"/>
        <v>3353300</v>
      </c>
      <c r="S55" s="17">
        <f t="shared" ca="1" si="13"/>
        <v>-312030.64516129065</v>
      </c>
      <c r="T55" s="19">
        <f t="shared" ca="1" si="10"/>
        <v>-9672950.0000000112</v>
      </c>
      <c r="AA55" s="86">
        <f t="shared" si="9"/>
        <v>31</v>
      </c>
      <c r="AC55"/>
    </row>
    <row r="56" spans="1:29" x14ac:dyDescent="0.25">
      <c r="A56" s="259">
        <f t="shared" si="2"/>
        <v>8</v>
      </c>
      <c r="B56" s="21">
        <v>1.03</v>
      </c>
      <c r="C56" s="245">
        <f t="shared" si="11"/>
        <v>37104</v>
      </c>
      <c r="D56" s="12">
        <f t="shared" si="12"/>
        <v>3724646.1290322584</v>
      </c>
      <c r="E56" s="9">
        <v>0</v>
      </c>
      <c r="F56" s="9">
        <f ca="1">VLOOKUP($C56,'Power Curve'!$D$8:$BF$282,54)+VLOOKUP($C56,'Power Curve'!$D$8:$FH$282,92)</f>
        <v>225900</v>
      </c>
      <c r="G56" s="241">
        <f t="shared" ca="1" si="4"/>
        <v>3950546.1290322584</v>
      </c>
      <c r="H56" s="12">
        <v>540000</v>
      </c>
      <c r="I56" s="9">
        <v>1200000</v>
      </c>
      <c r="J56" s="9">
        <v>425000</v>
      </c>
      <c r="K56" s="303">
        <f ca="1">VLOOKUP($C56,[3]Forecast!$B$1:$Z$65,16,0)*1000</f>
        <v>300000</v>
      </c>
      <c r="L56" s="9">
        <v>750000</v>
      </c>
      <c r="M56" s="9">
        <v>300000</v>
      </c>
      <c r="N56" s="235">
        <v>120000</v>
      </c>
      <c r="O56" s="237">
        <f t="shared" ca="1" si="8"/>
        <v>3635000</v>
      </c>
      <c r="P56" s="9"/>
      <c r="Q56" s="235">
        <f ca="1">VLOOKUP($C56,'Power Curve'!$D$8:$EE$282,131)</f>
        <v>294300</v>
      </c>
      <c r="R56" s="93">
        <f t="shared" ca="1" si="5"/>
        <v>3340700</v>
      </c>
      <c r="S56" s="17">
        <f t="shared" ca="1" si="13"/>
        <v>-609846.12903225841</v>
      </c>
      <c r="T56" s="19">
        <f t="shared" ca="1" si="10"/>
        <v>-18905230.000000011</v>
      </c>
      <c r="AA56" s="86">
        <f t="shared" si="9"/>
        <v>31</v>
      </c>
      <c r="AC56"/>
    </row>
    <row r="57" spans="1:29" x14ac:dyDescent="0.25">
      <c r="A57" s="259">
        <f t="shared" si="2"/>
        <v>9</v>
      </c>
      <c r="B57" s="21">
        <v>1.03</v>
      </c>
      <c r="C57" s="245">
        <f t="shared" si="11"/>
        <v>37135</v>
      </c>
      <c r="D57" s="12">
        <f>$G45*$B57</f>
        <v>3287416.6666666665</v>
      </c>
      <c r="E57" s="9">
        <v>50000</v>
      </c>
      <c r="F57" s="9">
        <f ca="1">VLOOKUP($C57,'Power Curve'!$D$8:$BF$282,54)+VLOOKUP($C57,'Power Curve'!$D$8:$FH$282,92)</f>
        <v>414540</v>
      </c>
      <c r="G57" s="241">
        <f t="shared" ca="1" si="4"/>
        <v>3751956.6666666665</v>
      </c>
      <c r="H57" s="12">
        <v>540000</v>
      </c>
      <c r="I57" s="9">
        <v>1200000</v>
      </c>
      <c r="J57" s="9">
        <v>425000</v>
      </c>
      <c r="K57" s="303">
        <f ca="1">VLOOKUP($C57,[3]Forecast!$B$1:$Z$65,16,0)*1000</f>
        <v>300000</v>
      </c>
      <c r="L57" s="9">
        <v>750000</v>
      </c>
      <c r="M57" s="9">
        <v>300000</v>
      </c>
      <c r="N57" s="235">
        <v>120000</v>
      </c>
      <c r="O57" s="237">
        <f t="shared" ca="1" si="8"/>
        <v>3635000</v>
      </c>
      <c r="P57" s="9"/>
      <c r="Q57" s="235">
        <f ca="1">VLOOKUP($C57,'Power Curve'!$D$8:$EE$282,131)</f>
        <v>294300</v>
      </c>
      <c r="R57" s="93">
        <f t="shared" ca="1" si="5"/>
        <v>3340700</v>
      </c>
      <c r="S57" s="17">
        <f t="shared" ca="1" si="13"/>
        <v>-411256.66666666651</v>
      </c>
      <c r="T57" s="19">
        <f t="shared" ca="1" si="10"/>
        <v>-12337699.999999996</v>
      </c>
      <c r="AA57" s="86">
        <f t="shared" si="9"/>
        <v>30</v>
      </c>
      <c r="AC57"/>
    </row>
    <row r="58" spans="1:29" ht="13.8" thickBot="1" x14ac:dyDescent="0.3">
      <c r="A58" s="259">
        <f t="shared" si="2"/>
        <v>10</v>
      </c>
      <c r="B58" s="21">
        <v>1.03</v>
      </c>
      <c r="C58" s="245">
        <f t="shared" si="11"/>
        <v>37165</v>
      </c>
      <c r="D58" s="12">
        <f t="shared" ref="D58:D87" si="14">$G46*$B58</f>
        <v>3197950.6451612907</v>
      </c>
      <c r="E58" s="9">
        <v>0</v>
      </c>
      <c r="F58" s="9">
        <f ca="1">VLOOKUP($C58,'Power Curve'!$D$8:$BF$282,54)+VLOOKUP($C58,'Power Curve'!$D$8:$FH$282,92)</f>
        <v>414540</v>
      </c>
      <c r="G58" s="241">
        <f t="shared" ca="1" si="4"/>
        <v>3612490.6451612907</v>
      </c>
      <c r="H58" s="12">
        <v>540000</v>
      </c>
      <c r="I58" s="9">
        <v>1200000</v>
      </c>
      <c r="J58" s="9">
        <v>425000</v>
      </c>
      <c r="K58" s="303">
        <f ca="1">VLOOKUP($C58,[3]Forecast!$B$1:$Z$65,16,0)*1000</f>
        <v>300000</v>
      </c>
      <c r="L58" s="9">
        <v>750000</v>
      </c>
      <c r="M58" s="9">
        <v>300000</v>
      </c>
      <c r="N58" s="235">
        <v>120000</v>
      </c>
      <c r="O58" s="237">
        <f t="shared" ca="1" si="8"/>
        <v>3635000</v>
      </c>
      <c r="P58" s="9"/>
      <c r="Q58" s="235">
        <f ca="1">VLOOKUP($C58,'Power Curve'!$D$8:$EE$282,131)</f>
        <v>294300</v>
      </c>
      <c r="R58" s="93">
        <f t="shared" ca="1" si="5"/>
        <v>3340700</v>
      </c>
      <c r="S58" s="17">
        <f t="shared" ca="1" si="13"/>
        <v>-271790.64516129065</v>
      </c>
      <c r="T58" s="19">
        <f t="shared" ca="1" si="10"/>
        <v>-8425510.0000000112</v>
      </c>
      <c r="AA58" s="86">
        <f t="shared" si="9"/>
        <v>31</v>
      </c>
      <c r="AC58"/>
    </row>
    <row r="59" spans="1:29" x14ac:dyDescent="0.25">
      <c r="A59" s="259">
        <f t="shared" si="2"/>
        <v>11</v>
      </c>
      <c r="B59" s="21">
        <v>1.03</v>
      </c>
      <c r="C59" s="246">
        <f t="shared" si="11"/>
        <v>37196</v>
      </c>
      <c r="D59" s="12">
        <f t="shared" si="14"/>
        <v>3614270</v>
      </c>
      <c r="E59" s="9">
        <v>0</v>
      </c>
      <c r="F59" s="9">
        <f ca="1">VLOOKUP($C59,'Power Curve'!$D$8:$BF$282,54)+VLOOKUP($C59,'Power Curve'!$D$8:$FH$282,92)</f>
        <v>414540</v>
      </c>
      <c r="G59" s="241">
        <f t="shared" ca="1" si="4"/>
        <v>4028810</v>
      </c>
      <c r="H59" s="12">
        <v>540000</v>
      </c>
      <c r="I59" s="9">
        <v>1200000</v>
      </c>
      <c r="J59" s="9">
        <v>425000</v>
      </c>
      <c r="K59" s="303">
        <f ca="1">VLOOKUP($C59,[3]Forecast!$B$1:$Z$65,16,0)*1000</f>
        <v>150000</v>
      </c>
      <c r="L59" s="9">
        <v>750000</v>
      </c>
      <c r="M59" s="9">
        <v>300000</v>
      </c>
      <c r="N59" s="235">
        <v>120000</v>
      </c>
      <c r="O59" s="237">
        <f t="shared" ca="1" si="8"/>
        <v>3485000</v>
      </c>
      <c r="P59" s="9"/>
      <c r="Q59" s="235">
        <f ca="1">VLOOKUP($C59,'Power Curve'!$D$8:$EE$282,131)</f>
        <v>294300</v>
      </c>
      <c r="R59" s="93">
        <f t="shared" ca="1" si="5"/>
        <v>3190700</v>
      </c>
      <c r="S59" s="17">
        <f t="shared" ca="1" si="13"/>
        <v>-838110</v>
      </c>
      <c r="T59" s="19">
        <f t="shared" ca="1" si="10"/>
        <v>-25143300</v>
      </c>
      <c r="AA59" s="86">
        <f t="shared" si="9"/>
        <v>30</v>
      </c>
      <c r="AC59"/>
    </row>
    <row r="60" spans="1:29" x14ac:dyDescent="0.25">
      <c r="A60" s="259">
        <f t="shared" si="2"/>
        <v>12</v>
      </c>
      <c r="B60" s="21">
        <v>1.03</v>
      </c>
      <c r="C60" s="245">
        <f t="shared" si="11"/>
        <v>37226</v>
      </c>
      <c r="D60" s="12">
        <f t="shared" si="14"/>
        <v>3536687.7419354841</v>
      </c>
      <c r="E60" s="9">
        <v>0</v>
      </c>
      <c r="F60" s="9">
        <f ca="1">VLOOKUP($C60,'Power Curve'!$D$8:$BF$282,54)+VLOOKUP($C60,'Power Curve'!$D$8:$FH$282,92)</f>
        <v>486540</v>
      </c>
      <c r="G60" s="241">
        <f t="shared" ca="1" si="4"/>
        <v>4023227.7419354841</v>
      </c>
      <c r="H60" s="12">
        <v>540000</v>
      </c>
      <c r="I60" s="9">
        <v>1200000</v>
      </c>
      <c r="J60" s="9">
        <v>425000</v>
      </c>
      <c r="K60" s="303">
        <f ca="1">VLOOKUP($C60,[3]Forecast!$B$1:$Z$65,16,0)*1000</f>
        <v>150000</v>
      </c>
      <c r="L60" s="9">
        <v>750000</v>
      </c>
      <c r="M60" s="9">
        <v>300000</v>
      </c>
      <c r="N60" s="235">
        <v>120000</v>
      </c>
      <c r="O60" s="237">
        <f t="shared" ca="1" si="8"/>
        <v>3485000</v>
      </c>
      <c r="P60" s="9"/>
      <c r="Q60" s="235">
        <f ca="1">VLOOKUP($C60,'Power Curve'!$D$8:$EE$282,131)</f>
        <v>538200</v>
      </c>
      <c r="R60" s="93">
        <f t="shared" ca="1" si="5"/>
        <v>2946800</v>
      </c>
      <c r="S60" s="17">
        <f t="shared" ca="1" si="13"/>
        <v>-1076427.7419354841</v>
      </c>
      <c r="T60" s="19">
        <f t="shared" ca="1" si="10"/>
        <v>-33369260.000000007</v>
      </c>
      <c r="AA60" s="86">
        <f t="shared" si="9"/>
        <v>31</v>
      </c>
      <c r="AC60"/>
    </row>
    <row r="61" spans="1:29" x14ac:dyDescent="0.25">
      <c r="A61" s="259">
        <f t="shared" si="2"/>
        <v>1</v>
      </c>
      <c r="B61" s="21">
        <v>1</v>
      </c>
      <c r="C61" s="245">
        <f t="shared" si="11"/>
        <v>37257</v>
      </c>
      <c r="D61" s="12">
        <f t="shared" si="14"/>
        <v>3967188.3870967743</v>
      </c>
      <c r="E61" s="9"/>
      <c r="F61" s="9">
        <f ca="1">VLOOKUP($C61,'Power Curve'!$D$8:$BF$282,54)+VLOOKUP($C61,'Power Curve'!$D$8:$FH$282,92)</f>
        <v>486540</v>
      </c>
      <c r="G61" s="241">
        <f t="shared" ca="1" si="4"/>
        <v>4453728.3870967738</v>
      </c>
      <c r="H61" s="12">
        <v>540000</v>
      </c>
      <c r="I61" s="9">
        <v>1200000</v>
      </c>
      <c r="J61" s="9">
        <v>425000</v>
      </c>
      <c r="K61" s="303">
        <f ca="1">VLOOKUP($C61,[3]Forecast!$B$1:$Z$65,16,0)*1000</f>
        <v>150000</v>
      </c>
      <c r="L61" s="9">
        <v>750000</v>
      </c>
      <c r="M61" s="9">
        <v>300000</v>
      </c>
      <c r="N61" s="235">
        <v>120000</v>
      </c>
      <c r="O61" s="237">
        <f t="shared" ca="1" si="8"/>
        <v>3485000</v>
      </c>
      <c r="P61" s="9"/>
      <c r="Q61" s="235">
        <f ca="1">VLOOKUP($C61,'Power Curve'!$D$8:$EE$282,131)</f>
        <v>538200</v>
      </c>
      <c r="R61" s="93">
        <f t="shared" ca="1" si="5"/>
        <v>2946800</v>
      </c>
      <c r="S61" s="17">
        <f t="shared" ca="1" si="13"/>
        <v>-1506928.3870967738</v>
      </c>
      <c r="T61" s="19">
        <f t="shared" ca="1" si="10"/>
        <v>-46714779.999999985</v>
      </c>
      <c r="AA61" s="86">
        <f t="shared" si="9"/>
        <v>31</v>
      </c>
      <c r="AC61"/>
    </row>
    <row r="62" spans="1:29" x14ac:dyDescent="0.25">
      <c r="A62" s="259">
        <f t="shared" si="2"/>
        <v>2</v>
      </c>
      <c r="B62" s="21">
        <v>1</v>
      </c>
      <c r="C62" s="245">
        <f t="shared" si="11"/>
        <v>37288</v>
      </c>
      <c r="D62" s="12">
        <f t="shared" si="14"/>
        <v>3336531.7241379311</v>
      </c>
      <c r="E62" s="9">
        <v>50000</v>
      </c>
      <c r="F62" s="9">
        <f ca="1">VLOOKUP($C62,'Power Curve'!$D$8:$BF$282,54)+VLOOKUP($C62,'Power Curve'!$D$8:$FH$282,92)</f>
        <v>324360</v>
      </c>
      <c r="G62" s="241">
        <f t="shared" ca="1" si="4"/>
        <v>3710891.7241379311</v>
      </c>
      <c r="H62" s="12">
        <v>540000</v>
      </c>
      <c r="I62" s="9">
        <v>1200000</v>
      </c>
      <c r="J62" s="9">
        <v>425000</v>
      </c>
      <c r="K62" s="303">
        <f ca="1">VLOOKUP($C62,[3]Forecast!$B$1:$Z$65,16,0)*1000</f>
        <v>150000</v>
      </c>
      <c r="L62" s="9">
        <v>750000</v>
      </c>
      <c r="M62" s="9">
        <v>300000</v>
      </c>
      <c r="N62" s="235">
        <v>120000</v>
      </c>
      <c r="O62" s="237">
        <f t="shared" ca="1" si="8"/>
        <v>3485000</v>
      </c>
      <c r="P62" s="9"/>
      <c r="Q62" s="235">
        <f ca="1">VLOOKUP($C62,'Power Curve'!$D$8:$EE$282,131)</f>
        <v>538200</v>
      </c>
      <c r="R62" s="93">
        <f t="shared" ca="1" si="5"/>
        <v>2946800</v>
      </c>
      <c r="S62" s="17">
        <f t="shared" ca="1" si="13"/>
        <v>-764091.72413793113</v>
      </c>
      <c r="T62" s="19">
        <f t="shared" ca="1" si="10"/>
        <v>-21394568.275862072</v>
      </c>
      <c r="AA62" s="86">
        <f t="shared" si="9"/>
        <v>28</v>
      </c>
      <c r="AC62"/>
    </row>
    <row r="63" spans="1:29" ht="13.8" thickBot="1" x14ac:dyDescent="0.3">
      <c r="A63" s="259">
        <f t="shared" si="2"/>
        <v>3</v>
      </c>
      <c r="B63" s="21">
        <v>1</v>
      </c>
      <c r="C63" s="247">
        <f t="shared" si="11"/>
        <v>37316</v>
      </c>
      <c r="D63" s="12">
        <f t="shared" si="14"/>
        <v>3060115.4838709678</v>
      </c>
      <c r="E63" s="9">
        <v>50000</v>
      </c>
      <c r="F63" s="9">
        <f ca="1">VLOOKUP($C63,'Power Curve'!$D$8:$BF$282,54)+VLOOKUP($C63,'Power Curve'!$D$8:$FH$282,92)</f>
        <v>324360</v>
      </c>
      <c r="G63" s="241">
        <f t="shared" ca="1" si="4"/>
        <v>3434475.4838709678</v>
      </c>
      <c r="H63" s="12">
        <v>540000</v>
      </c>
      <c r="I63" s="9">
        <v>1200000</v>
      </c>
      <c r="J63" s="9">
        <v>425000</v>
      </c>
      <c r="K63" s="303">
        <f ca="1">VLOOKUP($C63,[3]Forecast!$B$1:$Z$65,16,0)*1000</f>
        <v>150000</v>
      </c>
      <c r="L63" s="9">
        <v>750000</v>
      </c>
      <c r="M63" s="9">
        <v>300000</v>
      </c>
      <c r="N63" s="235">
        <v>120000</v>
      </c>
      <c r="O63" s="237">
        <f t="shared" ca="1" si="8"/>
        <v>3485000</v>
      </c>
      <c r="P63" s="9"/>
      <c r="Q63" s="235">
        <f ca="1">VLOOKUP($C63,'Power Curve'!$D$8:$EE$282,131)</f>
        <v>601200</v>
      </c>
      <c r="R63" s="95">
        <f t="shared" ca="1" si="5"/>
        <v>2883800</v>
      </c>
      <c r="S63" s="17">
        <f t="shared" ca="1" si="13"/>
        <v>-550675.48387096776</v>
      </c>
      <c r="T63" s="19">
        <f t="shared" ca="1" si="10"/>
        <v>-17070940</v>
      </c>
      <c r="AA63" s="86">
        <f t="shared" si="9"/>
        <v>31</v>
      </c>
      <c r="AC63"/>
    </row>
    <row r="64" spans="1:29" x14ac:dyDescent="0.25">
      <c r="A64" s="259">
        <f t="shared" si="2"/>
        <v>4</v>
      </c>
      <c r="B64" s="21">
        <v>1</v>
      </c>
      <c r="C64" s="244">
        <f t="shared" si="11"/>
        <v>37347</v>
      </c>
      <c r="D64" s="12">
        <f t="shared" si="14"/>
        <v>2845655.6666666665</v>
      </c>
      <c r="E64" s="9"/>
      <c r="F64" s="9">
        <f ca="1">VLOOKUP($C64,'Power Curve'!$D$8:$BF$282,54)+VLOOKUP($C64,'Power Curve'!$D$8:$FH$282,92)</f>
        <v>486540</v>
      </c>
      <c r="G64" s="241">
        <f t="shared" ca="1" si="4"/>
        <v>3332195.6666666665</v>
      </c>
      <c r="H64" s="12">
        <v>540000</v>
      </c>
      <c r="I64" s="9">
        <v>1200000</v>
      </c>
      <c r="J64" s="9">
        <v>425000</v>
      </c>
      <c r="K64" s="303">
        <f ca="1">VLOOKUP($C64,[3]Forecast!$B$1:$Z$65,16,0)*1000</f>
        <v>300000</v>
      </c>
      <c r="L64" s="9">
        <v>750000</v>
      </c>
      <c r="M64" s="9">
        <v>300000</v>
      </c>
      <c r="N64" s="235">
        <v>120000</v>
      </c>
      <c r="O64" s="237">
        <f t="shared" ca="1" si="8"/>
        <v>3635000</v>
      </c>
      <c r="P64" s="9"/>
      <c r="Q64" s="235">
        <f ca="1">VLOOKUP($C64,'Power Curve'!$D$8:$EE$282,131)</f>
        <v>601200</v>
      </c>
      <c r="R64" s="93">
        <f t="shared" ca="1" si="5"/>
        <v>3033800</v>
      </c>
      <c r="S64" s="17">
        <f t="shared" ca="1" si="13"/>
        <v>-298395.66666666651</v>
      </c>
      <c r="T64" s="19">
        <f t="shared" ca="1" si="10"/>
        <v>-8951869.9999999963</v>
      </c>
      <c r="AA64" s="86">
        <f t="shared" si="9"/>
        <v>30</v>
      </c>
      <c r="AC64"/>
    </row>
    <row r="65" spans="1:29" x14ac:dyDescent="0.25">
      <c r="A65" s="259">
        <f t="shared" si="2"/>
        <v>5</v>
      </c>
      <c r="B65" s="21">
        <v>1</v>
      </c>
      <c r="C65" s="245">
        <f t="shared" si="11"/>
        <v>37377</v>
      </c>
      <c r="D65" s="12">
        <f t="shared" ca="1" si="14"/>
        <v>2903247.7419354841</v>
      </c>
      <c r="E65" s="9"/>
      <c r="F65" s="9">
        <f ca="1">VLOOKUP($C65,'Power Curve'!$D$8:$BF$282,54)+VLOOKUP($C65,'Power Curve'!$D$8:$FH$282,92)</f>
        <v>486540</v>
      </c>
      <c r="G65" s="241">
        <f t="shared" ca="1" si="4"/>
        <v>3389787.7419354841</v>
      </c>
      <c r="H65" s="12">
        <v>540000</v>
      </c>
      <c r="I65" s="9">
        <v>1200000</v>
      </c>
      <c r="J65" s="9">
        <v>425000</v>
      </c>
      <c r="K65" s="303">
        <f ca="1">VLOOKUP($C65,[3]Forecast!$B$1:$Z$65,16,0)*1000</f>
        <v>300000</v>
      </c>
      <c r="L65" s="9">
        <v>750000</v>
      </c>
      <c r="M65" s="9">
        <v>300000</v>
      </c>
      <c r="N65" s="235">
        <v>120000</v>
      </c>
      <c r="O65" s="237">
        <f t="shared" ca="1" si="8"/>
        <v>3635000</v>
      </c>
      <c r="P65" s="9"/>
      <c r="Q65" s="235">
        <f ca="1">VLOOKUP($C65,'Power Curve'!$D$8:$EE$282,131)</f>
        <v>601200</v>
      </c>
      <c r="R65" s="93">
        <f t="shared" ca="1" si="5"/>
        <v>3033800</v>
      </c>
      <c r="S65" s="17">
        <f t="shared" ca="1" si="13"/>
        <v>-355987.74193548411</v>
      </c>
      <c r="T65" s="19">
        <f t="shared" ca="1" si="10"/>
        <v>-11035620.000000007</v>
      </c>
      <c r="AA65" s="86">
        <f t="shared" si="9"/>
        <v>31</v>
      </c>
      <c r="AC65"/>
    </row>
    <row r="66" spans="1:29" x14ac:dyDescent="0.25">
      <c r="A66" s="259">
        <f t="shared" si="2"/>
        <v>6</v>
      </c>
      <c r="B66" s="21">
        <v>1</v>
      </c>
      <c r="C66" s="245">
        <f t="shared" si="11"/>
        <v>37408</v>
      </c>
      <c r="D66" s="12">
        <f t="shared" ca="1" si="14"/>
        <v>3435737</v>
      </c>
      <c r="E66" s="9"/>
      <c r="F66" s="9">
        <f ca="1">VLOOKUP($C66,'Power Curve'!$D$8:$BF$282,54)+VLOOKUP($C66,'Power Curve'!$D$8:$FH$282,92)</f>
        <v>486540</v>
      </c>
      <c r="G66" s="241">
        <f t="shared" ca="1" si="4"/>
        <v>3922277</v>
      </c>
      <c r="H66" s="12">
        <v>540000</v>
      </c>
      <c r="I66" s="9">
        <v>1200000</v>
      </c>
      <c r="J66" s="9">
        <v>425000</v>
      </c>
      <c r="K66" s="303">
        <f ca="1">VLOOKUP($C66,[3]Forecast!$B$1:$Z$65,16,0)*1000</f>
        <v>300000</v>
      </c>
      <c r="L66" s="9">
        <v>750000</v>
      </c>
      <c r="M66" s="9">
        <v>300000</v>
      </c>
      <c r="N66" s="235">
        <v>120000</v>
      </c>
      <c r="O66" s="237">
        <f t="shared" ca="1" si="8"/>
        <v>3635000</v>
      </c>
      <c r="P66" s="9"/>
      <c r="Q66" s="235">
        <f ca="1">VLOOKUP($C66,'Power Curve'!$D$8:$EE$282,131)</f>
        <v>900000</v>
      </c>
      <c r="R66" s="93">
        <f t="shared" ca="1" si="5"/>
        <v>2735000</v>
      </c>
      <c r="S66" s="17">
        <f t="shared" ca="1" si="13"/>
        <v>-1187277</v>
      </c>
      <c r="T66" s="19">
        <f t="shared" ca="1" si="10"/>
        <v>-35618310</v>
      </c>
      <c r="AA66" s="86">
        <f t="shared" si="9"/>
        <v>30</v>
      </c>
      <c r="AC66"/>
    </row>
    <row r="67" spans="1:29" x14ac:dyDescent="0.25">
      <c r="A67" s="259">
        <f t="shared" si="2"/>
        <v>7</v>
      </c>
      <c r="B67" s="21">
        <v>1</v>
      </c>
      <c r="C67" s="245">
        <f t="shared" si="11"/>
        <v>37438</v>
      </c>
      <c r="D67" s="12">
        <f t="shared" ca="1" si="14"/>
        <v>3665330.6451612907</v>
      </c>
      <c r="E67" s="9"/>
      <c r="F67" s="9">
        <f ca="1">VLOOKUP($C67,'Power Curve'!$D$8:$BF$282,54)+VLOOKUP($C67,'Power Curve'!$D$8:$FH$282,92)</f>
        <v>576540</v>
      </c>
      <c r="G67" s="241">
        <f t="shared" ca="1" si="4"/>
        <v>4241870.6451612907</v>
      </c>
      <c r="H67" s="12">
        <v>540000</v>
      </c>
      <c r="I67" s="9">
        <v>1200000</v>
      </c>
      <c r="J67" s="9">
        <v>425000</v>
      </c>
      <c r="K67" s="303">
        <f ca="1">VLOOKUP($C67,[3]Forecast!$B$1:$Z$65,16,0)*1000</f>
        <v>300000</v>
      </c>
      <c r="L67" s="9">
        <v>750000</v>
      </c>
      <c r="M67" s="9">
        <v>300000</v>
      </c>
      <c r="N67" s="235">
        <v>120000</v>
      </c>
      <c r="O67" s="237">
        <f t="shared" ca="1" si="8"/>
        <v>3635000</v>
      </c>
      <c r="P67" s="9"/>
      <c r="Q67" s="235">
        <f ca="1">VLOOKUP($C67,'Power Curve'!$D$8:$EE$282,131)</f>
        <v>900000</v>
      </c>
      <c r="R67" s="93">
        <f t="shared" ca="1" si="5"/>
        <v>2735000</v>
      </c>
      <c r="S67" s="17">
        <f t="shared" ca="1" si="13"/>
        <v>-1506870.6451612907</v>
      </c>
      <c r="T67" s="19">
        <f t="shared" ca="1" si="10"/>
        <v>-46712990.000000007</v>
      </c>
      <c r="AA67" s="86">
        <f t="shared" si="9"/>
        <v>31</v>
      </c>
      <c r="AC67"/>
    </row>
    <row r="68" spans="1:29" x14ac:dyDescent="0.25">
      <c r="A68" s="259">
        <f t="shared" si="2"/>
        <v>8</v>
      </c>
      <c r="B68" s="21">
        <v>1</v>
      </c>
      <c r="C68" s="245">
        <f t="shared" si="11"/>
        <v>37469</v>
      </c>
      <c r="D68" s="12">
        <f t="shared" ca="1" si="14"/>
        <v>3950546.1290322584</v>
      </c>
      <c r="E68" s="9"/>
      <c r="F68" s="9">
        <f ca="1">VLOOKUP($C68,'Power Curve'!$D$8:$BF$282,54)+VLOOKUP($C68,'Power Curve'!$D$8:$FH$282,92)</f>
        <v>576540</v>
      </c>
      <c r="G68" s="241">
        <f t="shared" ca="1" si="4"/>
        <v>4527086.1290322579</v>
      </c>
      <c r="H68" s="12">
        <v>540000</v>
      </c>
      <c r="I68" s="9">
        <v>1200000</v>
      </c>
      <c r="J68" s="9">
        <v>425000</v>
      </c>
      <c r="K68" s="303">
        <f ca="1">VLOOKUP($C68,[3]Forecast!$B$1:$Z$65,16,0)*1000</f>
        <v>300000</v>
      </c>
      <c r="L68" s="9">
        <v>750000</v>
      </c>
      <c r="M68" s="9">
        <v>300000</v>
      </c>
      <c r="N68" s="235">
        <v>120000</v>
      </c>
      <c r="O68" s="237">
        <f t="shared" ca="1" si="8"/>
        <v>3635000</v>
      </c>
      <c r="P68" s="9"/>
      <c r="Q68" s="235">
        <f ca="1">VLOOKUP($C68,'Power Curve'!$D$8:$EE$282,131)</f>
        <v>900000</v>
      </c>
      <c r="R68" s="93">
        <f t="shared" ca="1" si="5"/>
        <v>2735000</v>
      </c>
      <c r="S68" s="17">
        <f t="shared" ca="1" si="13"/>
        <v>-1792086.1290322579</v>
      </c>
      <c r="T68" s="19">
        <f t="shared" ca="1" si="10"/>
        <v>-55554670</v>
      </c>
      <c r="AA68" s="86">
        <f t="shared" si="9"/>
        <v>31</v>
      </c>
      <c r="AC68"/>
    </row>
    <row r="69" spans="1:29" x14ac:dyDescent="0.25">
      <c r="A69" s="259">
        <f t="shared" si="2"/>
        <v>9</v>
      </c>
      <c r="B69" s="21">
        <v>1</v>
      </c>
      <c r="C69" s="245">
        <f t="shared" si="11"/>
        <v>37500</v>
      </c>
      <c r="D69" s="12">
        <f t="shared" ca="1" si="14"/>
        <v>3751956.6666666665</v>
      </c>
      <c r="E69" s="9"/>
      <c r="F69" s="9">
        <f ca="1">VLOOKUP($C69,'Power Curve'!$D$8:$BF$282,54)+VLOOKUP($C69,'Power Curve'!$D$8:$FH$282,92)</f>
        <v>576540</v>
      </c>
      <c r="G69" s="241">
        <f t="shared" ca="1" si="4"/>
        <v>4328496.666666666</v>
      </c>
      <c r="H69" s="12">
        <v>540000</v>
      </c>
      <c r="I69" s="9">
        <v>1200000</v>
      </c>
      <c r="J69" s="9">
        <v>425000</v>
      </c>
      <c r="K69" s="303">
        <f ca="1">VLOOKUP($C69,[3]Forecast!$B$1:$Z$65,16,0)*1000</f>
        <v>300000</v>
      </c>
      <c r="L69" s="9">
        <v>750000</v>
      </c>
      <c r="M69" s="9">
        <v>300000</v>
      </c>
      <c r="N69" s="235">
        <v>120000</v>
      </c>
      <c r="O69" s="237">
        <f t="shared" ref="O69:O87" ca="1" si="15">SUM(H69:N69)</f>
        <v>3635000</v>
      </c>
      <c r="P69" s="9"/>
      <c r="Q69" s="235">
        <f ca="1">VLOOKUP($C69,'Power Curve'!$D$8:$EE$282,131)</f>
        <v>900000</v>
      </c>
      <c r="R69" s="93">
        <f t="shared" ca="1" si="5"/>
        <v>2735000</v>
      </c>
      <c r="S69" s="17">
        <f t="shared" ca="1" si="13"/>
        <v>-1593496.666666666</v>
      </c>
      <c r="T69" s="19">
        <f t="shared" ca="1" si="10"/>
        <v>-47804899.999999985</v>
      </c>
      <c r="AA69" s="86">
        <f t="shared" ref="AA69:AA87" si="16">EOMONTH(C69,0)-C69+1</f>
        <v>30</v>
      </c>
      <c r="AC69"/>
    </row>
    <row r="70" spans="1:29" ht="13.8" thickBot="1" x14ac:dyDescent="0.3">
      <c r="A70" s="259">
        <f t="shared" ref="A70:A87" si="17">MONTH(C70)</f>
        <v>10</v>
      </c>
      <c r="B70" s="21">
        <v>1</v>
      </c>
      <c r="C70" s="245">
        <f t="shared" si="11"/>
        <v>37530</v>
      </c>
      <c r="D70" s="12">
        <f t="shared" ca="1" si="14"/>
        <v>3612490.6451612907</v>
      </c>
      <c r="E70" s="9"/>
      <c r="F70" s="9">
        <f ca="1">VLOOKUP($C70,'Power Curve'!$D$8:$BF$282,54)+VLOOKUP($C70,'Power Curve'!$D$8:$FH$282,92)</f>
        <v>576540</v>
      </c>
      <c r="G70" s="241">
        <f t="shared" ref="G70:G87" ca="1" si="18">SUM(D70:F70)</f>
        <v>4189030.6451612907</v>
      </c>
      <c r="H70" s="12">
        <v>540000</v>
      </c>
      <c r="I70" s="9">
        <v>1200000</v>
      </c>
      <c r="J70" s="9">
        <v>425000</v>
      </c>
      <c r="K70" s="303">
        <f ca="1">VLOOKUP($C70,[3]Forecast!$B$1:$Z$65,16,0)*1000</f>
        <v>300000</v>
      </c>
      <c r="L70" s="9">
        <v>750000</v>
      </c>
      <c r="M70" s="9">
        <v>300000</v>
      </c>
      <c r="N70" s="235">
        <v>120000</v>
      </c>
      <c r="O70" s="237">
        <f t="shared" ca="1" si="15"/>
        <v>3635000</v>
      </c>
      <c r="P70" s="9"/>
      <c r="Q70" s="235">
        <f ca="1">VLOOKUP($C70,'Power Curve'!$D$8:$EE$282,131)</f>
        <v>900000</v>
      </c>
      <c r="R70" s="93">
        <f t="shared" ref="R70:R87" ca="1" si="19">O70-(P70+Q70)</f>
        <v>2735000</v>
      </c>
      <c r="S70" s="17">
        <f t="shared" ref="S70:S87" ca="1" si="20">$R70-$G70</f>
        <v>-1454030.6451612907</v>
      </c>
      <c r="T70" s="19">
        <f t="shared" ref="T70:T87" ca="1" si="21">1*(+S70*AA70)</f>
        <v>-45074950.000000007</v>
      </c>
      <c r="AA70" s="86">
        <f t="shared" si="16"/>
        <v>31</v>
      </c>
      <c r="AC70"/>
    </row>
    <row r="71" spans="1:29" x14ac:dyDescent="0.25">
      <c r="A71" s="259">
        <f t="shared" si="17"/>
        <v>11</v>
      </c>
      <c r="B71" s="21">
        <v>1</v>
      </c>
      <c r="C71" s="246">
        <f t="shared" si="11"/>
        <v>37561</v>
      </c>
      <c r="D71" s="12">
        <f t="shared" ca="1" si="14"/>
        <v>4028810</v>
      </c>
      <c r="E71" s="9"/>
      <c r="F71" s="9">
        <f ca="1">VLOOKUP($C71,'Power Curve'!$D$8:$BF$282,54)+VLOOKUP($C71,'Power Curve'!$D$8:$FH$282,92)</f>
        <v>384360</v>
      </c>
      <c r="G71" s="241">
        <f t="shared" ca="1" si="18"/>
        <v>4413170</v>
      </c>
      <c r="H71" s="12">
        <v>540000</v>
      </c>
      <c r="I71" s="9">
        <v>1200000</v>
      </c>
      <c r="J71" s="9">
        <v>425000</v>
      </c>
      <c r="K71" s="303">
        <f ca="1">VLOOKUP($C71,[3]Forecast!$B$1:$Z$65,16,0)*1000</f>
        <v>150000</v>
      </c>
      <c r="L71" s="9">
        <v>750000</v>
      </c>
      <c r="M71" s="9">
        <v>300000</v>
      </c>
      <c r="N71" s="235">
        <v>120000</v>
      </c>
      <c r="O71" s="237">
        <f t="shared" ca="1" si="15"/>
        <v>3485000</v>
      </c>
      <c r="P71" s="9"/>
      <c r="Q71" s="235">
        <f ca="1">VLOOKUP($C71,'Power Curve'!$D$8:$EE$282,131)</f>
        <v>900000</v>
      </c>
      <c r="R71" s="93">
        <f t="shared" ca="1" si="19"/>
        <v>2585000</v>
      </c>
      <c r="S71" s="17">
        <f t="shared" ca="1" si="20"/>
        <v>-1828170</v>
      </c>
      <c r="T71" s="19">
        <f t="shared" ca="1" si="21"/>
        <v>-54845100</v>
      </c>
      <c r="AA71" s="86">
        <f t="shared" si="16"/>
        <v>30</v>
      </c>
      <c r="AC71"/>
    </row>
    <row r="72" spans="1:29" x14ac:dyDescent="0.25">
      <c r="A72" s="259">
        <f t="shared" si="17"/>
        <v>12</v>
      </c>
      <c r="B72" s="21">
        <v>1</v>
      </c>
      <c r="C72" s="245">
        <f t="shared" si="11"/>
        <v>37591</v>
      </c>
      <c r="D72" s="12">
        <f t="shared" ca="1" si="14"/>
        <v>4023227.7419354841</v>
      </c>
      <c r="E72" s="9"/>
      <c r="F72" s="9">
        <f ca="1">VLOOKUP($C72,'Power Curve'!$D$8:$BF$282,54)+VLOOKUP($C72,'Power Curve'!$D$8:$FH$282,92)</f>
        <v>499560</v>
      </c>
      <c r="G72" s="241">
        <f t="shared" ca="1" si="18"/>
        <v>4522787.7419354841</v>
      </c>
      <c r="H72" s="12">
        <v>540000</v>
      </c>
      <c r="I72" s="9">
        <v>1200000</v>
      </c>
      <c r="J72" s="9">
        <v>425000</v>
      </c>
      <c r="K72" s="303">
        <f ca="1">VLOOKUP($C72,[3]Forecast!$B$1:$Z$65,16,0)*1000</f>
        <v>150000</v>
      </c>
      <c r="L72" s="9">
        <v>750000</v>
      </c>
      <c r="M72" s="9">
        <v>300000</v>
      </c>
      <c r="N72" s="235">
        <v>120000</v>
      </c>
      <c r="O72" s="237">
        <f t="shared" ca="1" si="15"/>
        <v>3485000</v>
      </c>
      <c r="P72" s="9"/>
      <c r="Q72" s="235">
        <f ca="1">VLOOKUP($C72,'Power Curve'!$D$8:$EE$282,131)</f>
        <v>1080000</v>
      </c>
      <c r="R72" s="93">
        <f t="shared" ca="1" si="19"/>
        <v>2405000</v>
      </c>
      <c r="S72" s="17">
        <f t="shared" ca="1" si="20"/>
        <v>-2117787.7419354841</v>
      </c>
      <c r="T72" s="19">
        <f t="shared" ca="1" si="21"/>
        <v>-65651420.000000007</v>
      </c>
      <c r="AA72" s="86">
        <f t="shared" si="16"/>
        <v>31</v>
      </c>
      <c r="AC72"/>
    </row>
    <row r="73" spans="1:29" x14ac:dyDescent="0.25">
      <c r="A73" s="259">
        <f t="shared" si="17"/>
        <v>1</v>
      </c>
      <c r="B73" s="21">
        <v>1</v>
      </c>
      <c r="C73" s="245">
        <f t="shared" si="11"/>
        <v>37622</v>
      </c>
      <c r="D73" s="12">
        <f t="shared" ca="1" si="14"/>
        <v>4453728.3870967738</v>
      </c>
      <c r="E73" s="9"/>
      <c r="F73" s="9">
        <f ca="1">VLOOKUP($C73,'Power Curve'!$D$8:$BF$282,54)+VLOOKUP($C73,'Power Curve'!$D$8:$FH$282,92)</f>
        <v>585960</v>
      </c>
      <c r="G73" s="241">
        <f t="shared" ca="1" si="18"/>
        <v>5039688.3870967738</v>
      </c>
      <c r="H73" s="12">
        <v>540000</v>
      </c>
      <c r="I73" s="9">
        <v>1200000</v>
      </c>
      <c r="J73" s="9">
        <v>425000</v>
      </c>
      <c r="K73" s="303">
        <v>150000</v>
      </c>
      <c r="L73" s="9">
        <v>750000</v>
      </c>
      <c r="M73" s="9">
        <v>300000</v>
      </c>
      <c r="N73" s="235">
        <v>120000</v>
      </c>
      <c r="O73" s="237">
        <f t="shared" si="15"/>
        <v>3485000</v>
      </c>
      <c r="P73" s="9">
        <v>350000</v>
      </c>
      <c r="Q73" s="235">
        <f ca="1">VLOOKUP($C73,'Power Curve'!$D$8:$EE$282,131)</f>
        <v>1260000</v>
      </c>
      <c r="R73" s="93">
        <f t="shared" ca="1" si="19"/>
        <v>1875000</v>
      </c>
      <c r="S73" s="17">
        <f t="shared" ca="1" si="20"/>
        <v>-3164688.3870967738</v>
      </c>
      <c r="T73" s="19">
        <f t="shared" ca="1" si="21"/>
        <v>-98105339.999999985</v>
      </c>
      <c r="AA73" s="86">
        <f t="shared" si="16"/>
        <v>31</v>
      </c>
      <c r="AC73"/>
    </row>
    <row r="74" spans="1:29" x14ac:dyDescent="0.25">
      <c r="A74" s="259">
        <f t="shared" si="17"/>
        <v>2</v>
      </c>
      <c r="B74" s="21">
        <v>1</v>
      </c>
      <c r="C74" s="245">
        <f t="shared" si="11"/>
        <v>37653</v>
      </c>
      <c r="D74" s="12">
        <f t="shared" ca="1" si="14"/>
        <v>3710891.7241379311</v>
      </c>
      <c r="E74" s="9"/>
      <c r="F74" s="9">
        <f ca="1">VLOOKUP($C74,'Power Curve'!$D$8:$BF$282,54)+VLOOKUP($C74,'Power Curve'!$D$8:$FH$282,92)</f>
        <v>585960</v>
      </c>
      <c r="G74" s="241">
        <f t="shared" ca="1" si="18"/>
        <v>4296851.7241379311</v>
      </c>
      <c r="H74" s="12">
        <v>540000</v>
      </c>
      <c r="I74" s="9">
        <v>1200000</v>
      </c>
      <c r="J74" s="9">
        <v>425000</v>
      </c>
      <c r="K74" s="303">
        <v>150000</v>
      </c>
      <c r="L74" s="9">
        <v>750000</v>
      </c>
      <c r="M74" s="9">
        <v>300000</v>
      </c>
      <c r="N74" s="235">
        <v>120000</v>
      </c>
      <c r="O74" s="237">
        <f t="shared" si="15"/>
        <v>3485000</v>
      </c>
      <c r="P74" s="9">
        <v>350000</v>
      </c>
      <c r="Q74" s="235">
        <f ca="1">VLOOKUP($C74,'Power Curve'!$D$8:$EE$282,131)</f>
        <v>1260000</v>
      </c>
      <c r="R74" s="93">
        <f t="shared" ca="1" si="19"/>
        <v>1875000</v>
      </c>
      <c r="S74" s="17">
        <f t="shared" ca="1" si="20"/>
        <v>-2421851.7241379311</v>
      </c>
      <c r="T74" s="19">
        <f t="shared" ca="1" si="21"/>
        <v>-67811848.275862068</v>
      </c>
      <c r="AA74" s="86">
        <f t="shared" si="16"/>
        <v>28</v>
      </c>
      <c r="AC74"/>
    </row>
    <row r="75" spans="1:29" ht="13.8" thickBot="1" x14ac:dyDescent="0.3">
      <c r="A75" s="259">
        <f t="shared" si="17"/>
        <v>3</v>
      </c>
      <c r="B75" s="21">
        <v>1</v>
      </c>
      <c r="C75" s="247">
        <f t="shared" si="11"/>
        <v>37681</v>
      </c>
      <c r="D75" s="12">
        <f t="shared" ca="1" si="14"/>
        <v>3434475.4838709678</v>
      </c>
      <c r="E75" s="9"/>
      <c r="F75" s="9">
        <f ca="1">VLOOKUP($C75,'Power Curve'!$D$8:$BF$282,54)+VLOOKUP($C75,'Power Curve'!$D$8:$FH$282,92)</f>
        <v>585960</v>
      </c>
      <c r="G75" s="241">
        <f t="shared" ca="1" si="18"/>
        <v>4020435.4838709678</v>
      </c>
      <c r="H75" s="12">
        <v>540000</v>
      </c>
      <c r="I75" s="9">
        <v>1200000</v>
      </c>
      <c r="J75" s="9">
        <v>425000</v>
      </c>
      <c r="K75" s="303">
        <v>150000</v>
      </c>
      <c r="L75" s="9">
        <v>750000</v>
      </c>
      <c r="M75" s="9">
        <v>300000</v>
      </c>
      <c r="N75" s="235">
        <v>120000</v>
      </c>
      <c r="O75" s="237">
        <f t="shared" si="15"/>
        <v>3485000</v>
      </c>
      <c r="P75" s="9">
        <v>350000</v>
      </c>
      <c r="Q75" s="235">
        <f ca="1">VLOOKUP($C75,'Power Curve'!$D$8:$EE$282,131)</f>
        <v>1260000</v>
      </c>
      <c r="R75" s="95">
        <f t="shared" ca="1" si="19"/>
        <v>1875000</v>
      </c>
      <c r="S75" s="17">
        <f t="shared" ca="1" si="20"/>
        <v>-2145435.4838709678</v>
      </c>
      <c r="T75" s="19">
        <f t="shared" ca="1" si="21"/>
        <v>-66508500</v>
      </c>
      <c r="AA75" s="86">
        <f t="shared" si="16"/>
        <v>31</v>
      </c>
      <c r="AC75"/>
    </row>
    <row r="76" spans="1:29" x14ac:dyDescent="0.25">
      <c r="A76" s="259">
        <f t="shared" si="17"/>
        <v>4</v>
      </c>
      <c r="B76" s="21">
        <v>1</v>
      </c>
      <c r="C76" s="245">
        <f t="shared" si="11"/>
        <v>37712</v>
      </c>
      <c r="D76" s="12">
        <f t="shared" ca="1" si="14"/>
        <v>3332195.6666666665</v>
      </c>
      <c r="E76" s="9"/>
      <c r="F76" s="9">
        <f ca="1">VLOOKUP($C76,'Power Curve'!$D$8:$BF$282,54)+VLOOKUP($C76,'Power Curve'!$D$8:$FH$282,92)</f>
        <v>585960</v>
      </c>
      <c r="G76" s="241">
        <f t="shared" ca="1" si="18"/>
        <v>3918155.6666666665</v>
      </c>
      <c r="H76" s="12">
        <v>540000</v>
      </c>
      <c r="I76" s="9">
        <v>1200000</v>
      </c>
      <c r="J76" s="9">
        <v>425000</v>
      </c>
      <c r="K76" s="303">
        <v>300000</v>
      </c>
      <c r="L76" s="9">
        <v>750000</v>
      </c>
      <c r="M76" s="9">
        <v>300000</v>
      </c>
      <c r="N76" s="235">
        <v>120000</v>
      </c>
      <c r="O76" s="237">
        <f t="shared" si="15"/>
        <v>3635000</v>
      </c>
      <c r="P76" s="9">
        <v>350000</v>
      </c>
      <c r="Q76" s="235">
        <f ca="1">VLOOKUP($C76,'Power Curve'!$D$8:$EE$282,131)</f>
        <v>1260000</v>
      </c>
      <c r="R76" s="93">
        <f t="shared" ca="1" si="19"/>
        <v>2025000</v>
      </c>
      <c r="S76" s="17">
        <f t="shared" ca="1" si="20"/>
        <v>-1893155.6666666665</v>
      </c>
      <c r="T76" s="19">
        <f t="shared" ca="1" si="21"/>
        <v>-56794669.999999993</v>
      </c>
      <c r="AA76" s="86">
        <f t="shared" si="16"/>
        <v>30</v>
      </c>
      <c r="AC76"/>
    </row>
    <row r="77" spans="1:29" x14ac:dyDescent="0.25">
      <c r="A77" s="259">
        <f t="shared" si="17"/>
        <v>5</v>
      </c>
      <c r="B77" s="21">
        <v>1</v>
      </c>
      <c r="C77" s="245">
        <f t="shared" si="11"/>
        <v>37742</v>
      </c>
      <c r="D77" s="12">
        <f t="shared" ca="1" si="14"/>
        <v>3389787.7419354841</v>
      </c>
      <c r="E77" s="9"/>
      <c r="F77" s="9">
        <f ca="1">VLOOKUP($C77,'Power Curve'!$D$8:$BF$282,54)+VLOOKUP($C77,'Power Curve'!$D$8:$FH$282,92)</f>
        <v>585960</v>
      </c>
      <c r="G77" s="241">
        <f t="shared" ca="1" si="18"/>
        <v>3975747.7419354841</v>
      </c>
      <c r="H77" s="12">
        <v>540000</v>
      </c>
      <c r="I77" s="9">
        <v>1200000</v>
      </c>
      <c r="J77" s="9">
        <v>425000</v>
      </c>
      <c r="K77" s="303">
        <v>300000</v>
      </c>
      <c r="L77" s="9">
        <v>750000</v>
      </c>
      <c r="M77" s="9">
        <v>300000</v>
      </c>
      <c r="N77" s="235">
        <v>120000</v>
      </c>
      <c r="O77" s="237">
        <f t="shared" si="15"/>
        <v>3635000</v>
      </c>
      <c r="P77" s="9">
        <v>350000</v>
      </c>
      <c r="Q77" s="235">
        <f ca="1">VLOOKUP($C77,'Power Curve'!$D$8:$EE$282,131)</f>
        <v>1260000</v>
      </c>
      <c r="R77" s="93">
        <f t="shared" ca="1" si="19"/>
        <v>2025000</v>
      </c>
      <c r="S77" s="17">
        <f t="shared" ca="1" si="20"/>
        <v>-1950747.7419354841</v>
      </c>
      <c r="T77" s="19">
        <f t="shared" ca="1" si="21"/>
        <v>-60473180.000000007</v>
      </c>
      <c r="AA77" s="86">
        <f t="shared" si="16"/>
        <v>31</v>
      </c>
      <c r="AC77"/>
    </row>
    <row r="78" spans="1:29" x14ac:dyDescent="0.25">
      <c r="A78" s="259">
        <f t="shared" si="17"/>
        <v>6</v>
      </c>
      <c r="B78" s="21">
        <v>1</v>
      </c>
      <c r="C78" s="245">
        <f t="shared" si="11"/>
        <v>37773</v>
      </c>
      <c r="D78" s="12">
        <f t="shared" ca="1" si="14"/>
        <v>3922277</v>
      </c>
      <c r="E78" s="9"/>
      <c r="F78" s="9">
        <f ca="1">VLOOKUP($C78,'Power Curve'!$D$8:$BF$282,54)+VLOOKUP($C78,'Power Curve'!$D$8:$FH$282,92)</f>
        <v>1056540</v>
      </c>
      <c r="G78" s="241">
        <f t="shared" ca="1" si="18"/>
        <v>4978817</v>
      </c>
      <c r="H78" s="12">
        <v>540000</v>
      </c>
      <c r="I78" s="9">
        <v>1200000</v>
      </c>
      <c r="J78" s="9">
        <v>425000</v>
      </c>
      <c r="K78" s="303">
        <v>300000</v>
      </c>
      <c r="L78" s="9">
        <v>750000</v>
      </c>
      <c r="M78" s="9">
        <v>300000</v>
      </c>
      <c r="N78" s="235">
        <v>120000</v>
      </c>
      <c r="O78" s="237">
        <f t="shared" si="15"/>
        <v>3635000</v>
      </c>
      <c r="P78" s="9">
        <v>350000</v>
      </c>
      <c r="Q78" s="235">
        <f ca="1">VLOOKUP($C78,'Power Curve'!$D$8:$EE$282,131)</f>
        <v>1260000</v>
      </c>
      <c r="R78" s="93">
        <f t="shared" ca="1" si="19"/>
        <v>2025000</v>
      </c>
      <c r="S78" s="17">
        <f t="shared" ca="1" si="20"/>
        <v>-2953817</v>
      </c>
      <c r="T78" s="19">
        <f t="shared" ca="1" si="21"/>
        <v>-88614510</v>
      </c>
      <c r="AA78" s="86">
        <f t="shared" si="16"/>
        <v>30</v>
      </c>
      <c r="AC78"/>
    </row>
    <row r="79" spans="1:29" x14ac:dyDescent="0.25">
      <c r="A79" s="259">
        <f t="shared" si="17"/>
        <v>7</v>
      </c>
      <c r="B79" s="21">
        <v>1</v>
      </c>
      <c r="C79" s="245">
        <f t="shared" si="11"/>
        <v>37803</v>
      </c>
      <c r="D79" s="12">
        <f t="shared" ca="1" si="14"/>
        <v>4241870.6451612907</v>
      </c>
      <c r="E79" s="9"/>
      <c r="F79" s="9">
        <f ca="1">VLOOKUP($C79,'Power Curve'!$D$8:$BF$282,54)+VLOOKUP($C79,'Power Curve'!$D$8:$FH$282,92)</f>
        <v>1056540</v>
      </c>
      <c r="G79" s="241">
        <f t="shared" ca="1" si="18"/>
        <v>5298410.6451612907</v>
      </c>
      <c r="H79" s="12">
        <v>540000</v>
      </c>
      <c r="I79" s="9">
        <v>1200000</v>
      </c>
      <c r="J79" s="9">
        <v>425000</v>
      </c>
      <c r="K79" s="303">
        <v>300000</v>
      </c>
      <c r="L79" s="9">
        <v>750000</v>
      </c>
      <c r="M79" s="9">
        <v>300000</v>
      </c>
      <c r="N79" s="235">
        <v>120000</v>
      </c>
      <c r="O79" s="237">
        <f t="shared" si="15"/>
        <v>3635000</v>
      </c>
      <c r="P79" s="9">
        <v>350000</v>
      </c>
      <c r="Q79" s="235">
        <f ca="1">VLOOKUP($C79,'Power Curve'!$D$8:$EE$282,131)</f>
        <v>1260000</v>
      </c>
      <c r="R79" s="93">
        <f t="shared" ca="1" si="19"/>
        <v>2025000</v>
      </c>
      <c r="S79" s="17">
        <f t="shared" ca="1" si="20"/>
        <v>-3273410.6451612907</v>
      </c>
      <c r="T79" s="19">
        <f t="shared" ca="1" si="21"/>
        <v>-101475730.00000001</v>
      </c>
      <c r="AA79" s="86">
        <f t="shared" si="16"/>
        <v>31</v>
      </c>
      <c r="AC79"/>
    </row>
    <row r="80" spans="1:29" x14ac:dyDescent="0.25">
      <c r="A80" s="259">
        <f t="shared" si="17"/>
        <v>8</v>
      </c>
      <c r="B80" s="21">
        <v>1</v>
      </c>
      <c r="C80" s="245">
        <f t="shared" si="11"/>
        <v>37834</v>
      </c>
      <c r="D80" s="12">
        <f t="shared" ca="1" si="14"/>
        <v>4527086.1290322579</v>
      </c>
      <c r="E80" s="9"/>
      <c r="F80" s="9">
        <f ca="1">VLOOKUP($C80,'Power Curve'!$D$8:$BF$282,54)+VLOOKUP($C80,'Power Curve'!$D$8:$FH$282,92)</f>
        <v>1056540</v>
      </c>
      <c r="G80" s="241">
        <f t="shared" ca="1" si="18"/>
        <v>5583626.1290322579</v>
      </c>
      <c r="H80" s="12">
        <v>540000</v>
      </c>
      <c r="I80" s="9">
        <v>1200000</v>
      </c>
      <c r="J80" s="9">
        <v>425000</v>
      </c>
      <c r="K80" s="303">
        <v>300000</v>
      </c>
      <c r="L80" s="9">
        <v>750000</v>
      </c>
      <c r="M80" s="9">
        <v>300000</v>
      </c>
      <c r="N80" s="235">
        <v>120000</v>
      </c>
      <c r="O80" s="237">
        <f t="shared" si="15"/>
        <v>3635000</v>
      </c>
      <c r="P80" s="9">
        <v>350000</v>
      </c>
      <c r="Q80" s="235">
        <f ca="1">VLOOKUP($C80,'Power Curve'!$D$8:$EE$282,131)</f>
        <v>1355400</v>
      </c>
      <c r="R80" s="93">
        <f t="shared" ca="1" si="19"/>
        <v>1929600</v>
      </c>
      <c r="S80" s="17">
        <f t="shared" ca="1" si="20"/>
        <v>-3654026.1290322579</v>
      </c>
      <c r="T80" s="19">
        <f t="shared" ca="1" si="21"/>
        <v>-113274810</v>
      </c>
      <c r="AA80" s="86">
        <f t="shared" si="16"/>
        <v>31</v>
      </c>
      <c r="AC80"/>
    </row>
    <row r="81" spans="1:29" x14ac:dyDescent="0.25">
      <c r="A81" s="259">
        <f t="shared" si="17"/>
        <v>9</v>
      </c>
      <c r="B81" s="21">
        <v>1</v>
      </c>
      <c r="C81" s="245">
        <f t="shared" si="11"/>
        <v>37865</v>
      </c>
      <c r="D81" s="12">
        <f t="shared" ca="1" si="14"/>
        <v>4328496.666666666</v>
      </c>
      <c r="E81" s="9"/>
      <c r="F81" s="9">
        <f ca="1">VLOOKUP($C81,'Power Curve'!$D$8:$BF$282,54)+VLOOKUP($C81,'Power Curve'!$D$8:$FH$282,92)</f>
        <v>1056540</v>
      </c>
      <c r="G81" s="241">
        <f t="shared" ca="1" si="18"/>
        <v>5385036.666666666</v>
      </c>
      <c r="H81" s="12">
        <v>540000</v>
      </c>
      <c r="I81" s="9">
        <v>1200000</v>
      </c>
      <c r="J81" s="9">
        <v>425000</v>
      </c>
      <c r="K81" s="303">
        <v>300000</v>
      </c>
      <c r="L81" s="9">
        <v>750000</v>
      </c>
      <c r="M81" s="9">
        <v>300000</v>
      </c>
      <c r="N81" s="235">
        <v>120000</v>
      </c>
      <c r="O81" s="237">
        <f t="shared" si="15"/>
        <v>3635000</v>
      </c>
      <c r="P81" s="9">
        <v>350000</v>
      </c>
      <c r="Q81" s="235">
        <f ca="1">VLOOKUP($C81,'Power Curve'!$D$8:$EE$282,131)</f>
        <v>1355400</v>
      </c>
      <c r="R81" s="93">
        <f t="shared" ca="1" si="19"/>
        <v>1929600</v>
      </c>
      <c r="S81" s="17">
        <f t="shared" ca="1" si="20"/>
        <v>-3455436.666666666</v>
      </c>
      <c r="T81" s="19">
        <f t="shared" ca="1" si="21"/>
        <v>-103663099.99999999</v>
      </c>
      <c r="AA81" s="86">
        <f t="shared" si="16"/>
        <v>30</v>
      </c>
      <c r="AC81"/>
    </row>
    <row r="82" spans="1:29" ht="13.8" thickBot="1" x14ac:dyDescent="0.3">
      <c r="A82" s="259">
        <f t="shared" si="17"/>
        <v>10</v>
      </c>
      <c r="B82" s="21">
        <v>1</v>
      </c>
      <c r="C82" s="245">
        <f>DATE(YEAR(C81),MONTH(C81)+1,1)</f>
        <v>37895</v>
      </c>
      <c r="D82" s="12">
        <f t="shared" ca="1" si="14"/>
        <v>4189030.6451612907</v>
      </c>
      <c r="E82" s="9"/>
      <c r="F82" s="9">
        <f ca="1">VLOOKUP($C82,'Power Curve'!$D$8:$BF$282,54)+VLOOKUP($C82,'Power Curve'!$D$8:$FH$282,92)</f>
        <v>1056540</v>
      </c>
      <c r="G82" s="241">
        <f t="shared" ca="1" si="18"/>
        <v>5245570.6451612907</v>
      </c>
      <c r="H82" s="12">
        <v>540000</v>
      </c>
      <c r="I82" s="9">
        <v>1200000</v>
      </c>
      <c r="J82" s="9">
        <v>425000</v>
      </c>
      <c r="K82" s="303">
        <v>300000</v>
      </c>
      <c r="L82" s="9">
        <v>750000</v>
      </c>
      <c r="M82" s="9">
        <v>300000</v>
      </c>
      <c r="N82" s="235">
        <v>120000</v>
      </c>
      <c r="O82" s="237">
        <f t="shared" si="15"/>
        <v>3635000</v>
      </c>
      <c r="P82" s="9">
        <v>350000</v>
      </c>
      <c r="Q82" s="235">
        <f ca="1">VLOOKUP($C82,'Power Curve'!$D$8:$EE$282,131)</f>
        <v>1355400</v>
      </c>
      <c r="R82" s="93">
        <f t="shared" ca="1" si="19"/>
        <v>1929600</v>
      </c>
      <c r="S82" s="17">
        <f t="shared" ca="1" si="20"/>
        <v>-3315970.6451612907</v>
      </c>
      <c r="T82" s="19">
        <f t="shared" ca="1" si="21"/>
        <v>-102795090.00000001</v>
      </c>
      <c r="AA82" s="86">
        <f t="shared" si="16"/>
        <v>31</v>
      </c>
      <c r="AC82"/>
    </row>
    <row r="83" spans="1:29" x14ac:dyDescent="0.25">
      <c r="A83" s="259">
        <f t="shared" si="17"/>
        <v>11</v>
      </c>
      <c r="B83" s="21">
        <v>1</v>
      </c>
      <c r="C83" s="246">
        <f t="shared" si="11"/>
        <v>37926</v>
      </c>
      <c r="D83" s="12">
        <f t="shared" ca="1" si="14"/>
        <v>4413170</v>
      </c>
      <c r="E83" s="9"/>
      <c r="F83" s="9">
        <f ca="1">VLOOKUP($C83,'Power Curve'!$D$8:$BF$282,54)+VLOOKUP($C83,'Power Curve'!$D$8:$FH$282,92)</f>
        <v>713160</v>
      </c>
      <c r="G83" s="241">
        <f t="shared" ca="1" si="18"/>
        <v>5126330</v>
      </c>
      <c r="H83" s="12">
        <v>540000</v>
      </c>
      <c r="I83" s="9">
        <v>1200000</v>
      </c>
      <c r="J83" s="9">
        <v>425000</v>
      </c>
      <c r="K83" s="303">
        <v>150000</v>
      </c>
      <c r="L83" s="9">
        <v>750000</v>
      </c>
      <c r="M83" s="9">
        <v>300000</v>
      </c>
      <c r="N83" s="235">
        <v>120000</v>
      </c>
      <c r="O83" s="237">
        <f t="shared" si="15"/>
        <v>3485000</v>
      </c>
      <c r="P83" s="9">
        <v>350000</v>
      </c>
      <c r="Q83" s="235">
        <f ca="1">VLOOKUP($C83,'Power Curve'!$D$8:$EE$282,131)</f>
        <v>1450800</v>
      </c>
      <c r="R83" s="93">
        <f t="shared" ca="1" si="19"/>
        <v>1684200</v>
      </c>
      <c r="S83" s="17">
        <f t="shared" ca="1" si="20"/>
        <v>-3442130</v>
      </c>
      <c r="T83" s="19">
        <f t="shared" ca="1" si="21"/>
        <v>-103263900</v>
      </c>
      <c r="AA83" s="86">
        <f t="shared" si="16"/>
        <v>30</v>
      </c>
      <c r="AC83"/>
    </row>
    <row r="84" spans="1:29" x14ac:dyDescent="0.25">
      <c r="A84" s="259">
        <f t="shared" si="17"/>
        <v>12</v>
      </c>
      <c r="B84" s="21">
        <v>1</v>
      </c>
      <c r="C84" s="245">
        <f t="shared" si="11"/>
        <v>37956</v>
      </c>
      <c r="D84" s="12">
        <f t="shared" ca="1" si="14"/>
        <v>4522787.7419354841</v>
      </c>
      <c r="E84" s="9"/>
      <c r="F84" s="9">
        <f ca="1">VLOOKUP($C84,'Power Curve'!$D$8:$BF$282,54)+VLOOKUP($C84,'Power Curve'!$D$8:$FH$282,92)</f>
        <v>0</v>
      </c>
      <c r="G84" s="241">
        <f t="shared" ca="1" si="18"/>
        <v>4522787.7419354841</v>
      </c>
      <c r="H84" s="12">
        <v>540000</v>
      </c>
      <c r="I84" s="9">
        <v>1200000</v>
      </c>
      <c r="J84" s="9">
        <v>425000</v>
      </c>
      <c r="K84" s="303">
        <v>150000</v>
      </c>
      <c r="L84" s="9">
        <v>750000</v>
      </c>
      <c r="M84" s="9">
        <v>300000</v>
      </c>
      <c r="N84" s="235">
        <v>120000</v>
      </c>
      <c r="O84" s="237">
        <f t="shared" si="15"/>
        <v>3485000</v>
      </c>
      <c r="P84" s="9">
        <v>350000</v>
      </c>
      <c r="Q84" s="235">
        <f ca="1">VLOOKUP($C84,'Power Curve'!$D$8:$EE$282,131)</f>
        <v>0</v>
      </c>
      <c r="R84" s="93">
        <f t="shared" ca="1" si="19"/>
        <v>3135000</v>
      </c>
      <c r="S84" s="17">
        <f t="shared" ca="1" si="20"/>
        <v>-1387787.7419354841</v>
      </c>
      <c r="T84" s="19">
        <f t="shared" ca="1" si="21"/>
        <v>-43021420.000000007</v>
      </c>
      <c r="AA84" s="86">
        <f t="shared" si="16"/>
        <v>31</v>
      </c>
      <c r="AC84"/>
    </row>
    <row r="85" spans="1:29" x14ac:dyDescent="0.25">
      <c r="A85" s="259">
        <f t="shared" si="17"/>
        <v>1</v>
      </c>
      <c r="B85" s="21">
        <v>1</v>
      </c>
      <c r="C85" s="245">
        <f t="shared" si="11"/>
        <v>37987</v>
      </c>
      <c r="D85" s="12">
        <f t="shared" ca="1" si="14"/>
        <v>5039688.3870967738</v>
      </c>
      <c r="E85" s="9"/>
      <c r="F85" s="9">
        <f ca="1">VLOOKUP($C85,'Power Curve'!$D$8:$BF$282,54)+VLOOKUP($C85,'Power Curve'!$D$8:$FH$282,92)</f>
        <v>845160</v>
      </c>
      <c r="G85" s="241">
        <f t="shared" ca="1" si="18"/>
        <v>5884848.3870967738</v>
      </c>
      <c r="H85" s="12">
        <v>540000</v>
      </c>
      <c r="I85" s="9">
        <v>1200000</v>
      </c>
      <c r="J85" s="9">
        <v>425000</v>
      </c>
      <c r="K85" s="303">
        <v>150000</v>
      </c>
      <c r="L85" s="9">
        <v>750000</v>
      </c>
      <c r="M85" s="9">
        <v>300000</v>
      </c>
      <c r="N85" s="235">
        <v>120000</v>
      </c>
      <c r="O85" s="237">
        <f t="shared" si="15"/>
        <v>3485000</v>
      </c>
      <c r="P85" s="9">
        <v>350000</v>
      </c>
      <c r="Q85" s="235">
        <f ca="1">VLOOKUP($C85,'Power Curve'!$D$8:$EE$282,131)</f>
        <v>1450800</v>
      </c>
      <c r="R85" s="93">
        <f t="shared" ca="1" si="19"/>
        <v>1684200</v>
      </c>
      <c r="S85" s="17">
        <f t="shared" ca="1" si="20"/>
        <v>-4200648.3870967738</v>
      </c>
      <c r="T85" s="19">
        <f t="shared" ca="1" si="21"/>
        <v>-130220099.99999999</v>
      </c>
      <c r="AA85" s="86">
        <f t="shared" si="16"/>
        <v>31</v>
      </c>
      <c r="AC85"/>
    </row>
    <row r="86" spans="1:29" x14ac:dyDescent="0.25">
      <c r="A86" s="259">
        <f t="shared" si="17"/>
        <v>2</v>
      </c>
      <c r="B86" s="21">
        <v>1</v>
      </c>
      <c r="C86" s="245">
        <f t="shared" si="11"/>
        <v>38018</v>
      </c>
      <c r="D86" s="12">
        <f t="shared" ca="1" si="14"/>
        <v>4296851.7241379311</v>
      </c>
      <c r="E86" s="9"/>
      <c r="F86" s="9">
        <f ca="1">VLOOKUP($C86,'Power Curve'!$D$8:$BF$282,54)+VLOOKUP($C86,'Power Curve'!$D$8:$FH$282,92)</f>
        <v>845160</v>
      </c>
      <c r="G86" s="241">
        <f t="shared" ca="1" si="18"/>
        <v>5142011.7241379311</v>
      </c>
      <c r="H86" s="12">
        <v>540000</v>
      </c>
      <c r="I86" s="9">
        <v>1200000</v>
      </c>
      <c r="J86" s="9">
        <v>425000</v>
      </c>
      <c r="K86" s="303">
        <v>150000</v>
      </c>
      <c r="L86" s="9">
        <v>750000</v>
      </c>
      <c r="M86" s="9">
        <v>300000</v>
      </c>
      <c r="N86" s="235">
        <v>120000</v>
      </c>
      <c r="O86" s="237">
        <f t="shared" si="15"/>
        <v>3485000</v>
      </c>
      <c r="P86" s="9">
        <v>350000</v>
      </c>
      <c r="Q86" s="235">
        <f ca="1">VLOOKUP($C86,'Power Curve'!$D$8:$EE$282,131)</f>
        <v>1450800</v>
      </c>
      <c r="R86" s="93">
        <f t="shared" ca="1" si="19"/>
        <v>1684200</v>
      </c>
      <c r="S86" s="17">
        <f t="shared" ca="1" si="20"/>
        <v>-3457811.7241379311</v>
      </c>
      <c r="T86" s="19">
        <f t="shared" ca="1" si="21"/>
        <v>-100276540</v>
      </c>
      <c r="AA86" s="86">
        <f t="shared" si="16"/>
        <v>29</v>
      </c>
      <c r="AC86"/>
    </row>
    <row r="87" spans="1:29" ht="13.8" thickBot="1" x14ac:dyDescent="0.3">
      <c r="A87" s="259">
        <f t="shared" si="17"/>
        <v>3</v>
      </c>
      <c r="B87" s="21">
        <v>1</v>
      </c>
      <c r="C87" s="247">
        <f t="shared" si="11"/>
        <v>38047</v>
      </c>
      <c r="D87" s="13">
        <f t="shared" ca="1" si="14"/>
        <v>4020435.4838709678</v>
      </c>
      <c r="E87" s="14"/>
      <c r="F87" s="236">
        <f ca="1">VLOOKUP($C87,'Power Curve'!$D$8:$BF$282,54)+VLOOKUP($C87,'Power Curve'!$D$8:$FH$282,92)</f>
        <v>845160</v>
      </c>
      <c r="G87" s="242">
        <f t="shared" ca="1" si="18"/>
        <v>4865595.4838709682</v>
      </c>
      <c r="H87" s="12">
        <v>540000</v>
      </c>
      <c r="I87" s="14">
        <v>1200000</v>
      </c>
      <c r="J87" s="9">
        <v>425000</v>
      </c>
      <c r="K87" s="305">
        <v>150000</v>
      </c>
      <c r="L87" s="14">
        <v>750000</v>
      </c>
      <c r="M87" s="14">
        <v>300000</v>
      </c>
      <c r="N87" s="236">
        <v>120000</v>
      </c>
      <c r="O87" s="239">
        <f t="shared" si="15"/>
        <v>3485000</v>
      </c>
      <c r="P87" s="13">
        <v>350000</v>
      </c>
      <c r="Q87" s="236">
        <f ca="1">VLOOKUP($C87,'Power Curve'!$D$8:$EE$282,131)</f>
        <v>1450800</v>
      </c>
      <c r="R87" s="95">
        <f t="shared" ca="1" si="19"/>
        <v>1684200</v>
      </c>
      <c r="S87" s="18">
        <f t="shared" ca="1" si="20"/>
        <v>-3181395.4838709682</v>
      </c>
      <c r="T87" s="20">
        <f t="shared" ca="1" si="21"/>
        <v>-98623260.000000015</v>
      </c>
      <c r="AA87" s="86">
        <f t="shared" si="16"/>
        <v>31</v>
      </c>
      <c r="AC87"/>
    </row>
    <row r="88" spans="1:29" x14ac:dyDescent="0.25">
      <c r="C88" s="15"/>
      <c r="E88" s="9"/>
      <c r="F88" s="9"/>
    </row>
    <row r="89" spans="1:29" x14ac:dyDescent="0.25">
      <c r="C89" s="15"/>
      <c r="E89" s="9"/>
      <c r="F89" s="9"/>
    </row>
    <row r="90" spans="1:29" x14ac:dyDescent="0.25">
      <c r="C90" s="15"/>
      <c r="E90" s="9"/>
      <c r="F90" s="9"/>
    </row>
    <row r="91" spans="1:29" x14ac:dyDescent="0.25">
      <c r="C91" s="15"/>
      <c r="E91" s="9"/>
      <c r="F91" s="9"/>
    </row>
    <row r="92" spans="1:29" x14ac:dyDescent="0.25">
      <c r="C92" s="15"/>
    </row>
    <row r="93" spans="1:29" x14ac:dyDescent="0.25">
      <c r="C93" s="15"/>
    </row>
    <row r="94" spans="1:29" x14ac:dyDescent="0.25">
      <c r="C94" s="15"/>
    </row>
    <row r="95" spans="1:29" x14ac:dyDescent="0.25">
      <c r="C95" s="15"/>
    </row>
    <row r="96" spans="1:29" x14ac:dyDescent="0.25">
      <c r="C96" s="15"/>
    </row>
    <row r="97" spans="3:3" x14ac:dyDescent="0.25">
      <c r="C97" s="15"/>
    </row>
    <row r="98" spans="3:3" x14ac:dyDescent="0.25">
      <c r="C98" s="15"/>
    </row>
    <row r="99" spans="3:3" x14ac:dyDescent="0.25">
      <c r="C99" s="15"/>
    </row>
    <row r="100" spans="3:3" x14ac:dyDescent="0.25">
      <c r="C100" s="15"/>
    </row>
    <row r="101" spans="3:3" x14ac:dyDescent="0.25">
      <c r="C101" s="15"/>
    </row>
    <row r="102" spans="3:3" x14ac:dyDescent="0.25">
      <c r="C102" s="15"/>
    </row>
    <row r="103" spans="3:3" x14ac:dyDescent="0.25">
      <c r="C103" s="15"/>
    </row>
    <row r="104" spans="3:3" x14ac:dyDescent="0.25">
      <c r="C104" s="15"/>
    </row>
    <row r="105" spans="3:3" x14ac:dyDescent="0.25">
      <c r="C105" s="15"/>
    </row>
    <row r="106" spans="3:3" x14ac:dyDescent="0.25">
      <c r="C106" s="15"/>
    </row>
    <row r="107" spans="3:3" x14ac:dyDescent="0.25">
      <c r="C107" s="15"/>
    </row>
    <row r="108" spans="3:3" x14ac:dyDescent="0.25">
      <c r="C108" s="15"/>
    </row>
    <row r="109" spans="3:3" x14ac:dyDescent="0.25">
      <c r="C109" s="15"/>
    </row>
    <row r="110" spans="3:3" x14ac:dyDescent="0.25">
      <c r="C110" s="15"/>
    </row>
    <row r="111" spans="3:3" x14ac:dyDescent="0.25">
      <c r="C111" s="15"/>
    </row>
    <row r="112" spans="3:3" x14ac:dyDescent="0.25">
      <c r="C112" s="15"/>
    </row>
    <row r="113" spans="3:3" x14ac:dyDescent="0.25">
      <c r="C113" s="15"/>
    </row>
    <row r="114" spans="3:3" x14ac:dyDescent="0.25">
      <c r="C114" s="15"/>
    </row>
    <row r="115" spans="3:3" x14ac:dyDescent="0.25">
      <c r="C115" s="15"/>
    </row>
    <row r="116" spans="3:3" x14ac:dyDescent="0.25">
      <c r="C116" s="15"/>
    </row>
    <row r="117" spans="3:3" x14ac:dyDescent="0.25">
      <c r="C117" s="15"/>
    </row>
    <row r="118" spans="3:3" x14ac:dyDescent="0.25">
      <c r="C118" s="15"/>
    </row>
    <row r="119" spans="3:3" x14ac:dyDescent="0.25">
      <c r="C119" s="15"/>
    </row>
    <row r="120" spans="3:3" x14ac:dyDescent="0.25">
      <c r="C120" s="15"/>
    </row>
    <row r="121" spans="3:3" x14ac:dyDescent="0.25">
      <c r="C121" s="15"/>
    </row>
    <row r="122" spans="3:3" x14ac:dyDescent="0.25">
      <c r="C122" s="15"/>
    </row>
    <row r="123" spans="3:3" x14ac:dyDescent="0.25">
      <c r="C123" s="15"/>
    </row>
    <row r="124" spans="3:3" x14ac:dyDescent="0.25">
      <c r="C124" s="15"/>
    </row>
    <row r="125" spans="3:3" x14ac:dyDescent="0.25">
      <c r="C125" s="15"/>
    </row>
    <row r="126" spans="3:3" x14ac:dyDescent="0.25">
      <c r="C126" s="15"/>
    </row>
    <row r="127" spans="3:3" x14ac:dyDescent="0.25">
      <c r="C127" s="15"/>
    </row>
    <row r="128" spans="3:3" x14ac:dyDescent="0.25">
      <c r="C128" s="15"/>
    </row>
    <row r="129" spans="3:3" x14ac:dyDescent="0.25">
      <c r="C129" s="15"/>
    </row>
    <row r="130" spans="3:3" x14ac:dyDescent="0.25">
      <c r="C130" s="15"/>
    </row>
    <row r="131" spans="3:3" x14ac:dyDescent="0.25">
      <c r="C131" s="15"/>
    </row>
    <row r="132" spans="3:3" x14ac:dyDescent="0.25">
      <c r="C132" s="15"/>
    </row>
    <row r="133" spans="3:3" x14ac:dyDescent="0.25">
      <c r="C133" s="15"/>
    </row>
    <row r="134" spans="3:3" x14ac:dyDescent="0.25">
      <c r="C134" s="15"/>
    </row>
    <row r="135" spans="3:3" x14ac:dyDescent="0.25">
      <c r="C135" s="15"/>
    </row>
    <row r="136" spans="3:3" x14ac:dyDescent="0.25">
      <c r="C136" s="15"/>
    </row>
    <row r="137" spans="3:3" x14ac:dyDescent="0.25">
      <c r="C137" s="15"/>
    </row>
    <row r="138" spans="3:3" x14ac:dyDescent="0.25">
      <c r="C138" s="15"/>
    </row>
    <row r="139" spans="3:3" x14ac:dyDescent="0.25">
      <c r="C139" s="15"/>
    </row>
    <row r="140" spans="3:3" x14ac:dyDescent="0.25">
      <c r="C140" s="15"/>
    </row>
    <row r="141" spans="3:3" x14ac:dyDescent="0.25">
      <c r="C141" s="15"/>
    </row>
    <row r="142" spans="3:3" x14ac:dyDescent="0.25">
      <c r="C142" s="15"/>
    </row>
    <row r="143" spans="3:3" x14ac:dyDescent="0.25">
      <c r="C143" s="15"/>
    </row>
    <row r="144" spans="3:3" x14ac:dyDescent="0.25">
      <c r="C144" s="15"/>
    </row>
    <row r="145" spans="3:3" x14ac:dyDescent="0.25">
      <c r="C145" s="15"/>
    </row>
    <row r="146" spans="3:3" x14ac:dyDescent="0.25">
      <c r="C146" s="15"/>
    </row>
    <row r="147" spans="3:3" x14ac:dyDescent="0.25">
      <c r="C147" s="15"/>
    </row>
    <row r="148" spans="3:3" x14ac:dyDescent="0.25">
      <c r="C148" s="15"/>
    </row>
    <row r="149" spans="3:3" x14ac:dyDescent="0.25">
      <c r="C149" s="15"/>
    </row>
    <row r="150" spans="3:3" x14ac:dyDescent="0.25">
      <c r="C150" s="15"/>
    </row>
    <row r="151" spans="3:3" x14ac:dyDescent="0.25">
      <c r="C151" s="15"/>
    </row>
    <row r="152" spans="3:3" x14ac:dyDescent="0.25">
      <c r="C152" s="15"/>
    </row>
    <row r="153" spans="3:3" x14ac:dyDescent="0.25">
      <c r="C153" s="15"/>
    </row>
    <row r="154" spans="3:3" x14ac:dyDescent="0.25">
      <c r="C154" s="15"/>
    </row>
    <row r="155" spans="3:3" x14ac:dyDescent="0.25">
      <c r="C155" s="15"/>
    </row>
    <row r="156" spans="3:3" x14ac:dyDescent="0.25">
      <c r="C156" s="15"/>
    </row>
    <row r="157" spans="3:3" x14ac:dyDescent="0.25">
      <c r="C157" s="15"/>
    </row>
    <row r="158" spans="3:3" x14ac:dyDescent="0.25">
      <c r="C158" s="15"/>
    </row>
    <row r="159" spans="3:3" x14ac:dyDescent="0.25">
      <c r="C159" s="15"/>
    </row>
    <row r="160" spans="3:3" x14ac:dyDescent="0.25">
      <c r="C160" s="15"/>
    </row>
    <row r="161" spans="3:3" x14ac:dyDescent="0.25">
      <c r="C161" s="15"/>
    </row>
    <row r="162" spans="3:3" x14ac:dyDescent="0.25">
      <c r="C162" s="15"/>
    </row>
    <row r="163" spans="3:3" x14ac:dyDescent="0.25">
      <c r="C163" s="15"/>
    </row>
    <row r="164" spans="3:3" x14ac:dyDescent="0.25">
      <c r="C164" s="15"/>
    </row>
    <row r="165" spans="3:3" x14ac:dyDescent="0.25">
      <c r="C165" s="15"/>
    </row>
    <row r="166" spans="3:3" x14ac:dyDescent="0.25">
      <c r="C166" s="15"/>
    </row>
    <row r="167" spans="3:3" x14ac:dyDescent="0.25">
      <c r="C167" s="15"/>
    </row>
    <row r="168" spans="3:3" x14ac:dyDescent="0.25">
      <c r="C168" s="15"/>
    </row>
    <row r="169" spans="3:3" x14ac:dyDescent="0.25">
      <c r="C169" s="15"/>
    </row>
    <row r="170" spans="3:3" x14ac:dyDescent="0.25">
      <c r="C170" s="15"/>
    </row>
    <row r="171" spans="3:3" x14ac:dyDescent="0.25">
      <c r="C171" s="15"/>
    </row>
    <row r="172" spans="3:3" x14ac:dyDescent="0.25">
      <c r="C172" s="15"/>
    </row>
    <row r="173" spans="3:3" x14ac:dyDescent="0.25">
      <c r="C173" s="15"/>
    </row>
    <row r="174" spans="3:3" x14ac:dyDescent="0.25">
      <c r="C174" s="15"/>
    </row>
    <row r="175" spans="3:3" x14ac:dyDescent="0.25">
      <c r="C175" s="15"/>
    </row>
    <row r="176" spans="3:3" x14ac:dyDescent="0.25">
      <c r="C176" s="15"/>
    </row>
    <row r="177" spans="3:3" x14ac:dyDescent="0.25">
      <c r="C177" s="15"/>
    </row>
    <row r="178" spans="3:3" x14ac:dyDescent="0.25">
      <c r="C178" s="15"/>
    </row>
    <row r="179" spans="3:3" x14ac:dyDescent="0.25">
      <c r="C179" s="15"/>
    </row>
    <row r="180" spans="3:3" x14ac:dyDescent="0.25">
      <c r="C180" s="15"/>
    </row>
    <row r="181" spans="3:3" x14ac:dyDescent="0.25">
      <c r="C181" s="15"/>
    </row>
    <row r="182" spans="3:3" x14ac:dyDescent="0.25">
      <c r="C182" s="15"/>
    </row>
    <row r="183" spans="3:3" x14ac:dyDescent="0.25">
      <c r="C183" s="15"/>
    </row>
    <row r="184" spans="3:3" x14ac:dyDescent="0.25">
      <c r="C184" s="15"/>
    </row>
    <row r="185" spans="3:3" x14ac:dyDescent="0.25">
      <c r="C185" s="15"/>
    </row>
    <row r="186" spans="3:3" x14ac:dyDescent="0.25">
      <c r="C186" s="15"/>
    </row>
    <row r="187" spans="3:3" x14ac:dyDescent="0.25">
      <c r="C187" s="15"/>
    </row>
    <row r="188" spans="3:3" x14ac:dyDescent="0.25">
      <c r="C188" s="15"/>
    </row>
    <row r="189" spans="3:3" x14ac:dyDescent="0.25">
      <c r="C189" s="15"/>
    </row>
  </sheetData>
  <mergeCells count="11">
    <mergeCell ref="T3:T4"/>
    <mergeCell ref="H2:O2"/>
    <mergeCell ref="F3:F4"/>
    <mergeCell ref="G3:G4"/>
    <mergeCell ref="D2:F2"/>
    <mergeCell ref="B3:B4"/>
    <mergeCell ref="S3:S4"/>
    <mergeCell ref="D3:D4"/>
    <mergeCell ref="P3:P4"/>
    <mergeCell ref="O3:O4"/>
    <mergeCell ref="E3:E4"/>
  </mergeCells>
  <printOptions horizontalCentered="1" verticalCentered="1"/>
  <pageMargins left="0.2" right="0.23" top="0.18" bottom="0.17" header="0.18" footer="0.17"/>
  <pageSetup scale="64" orientation="landscape" r:id="rId1"/>
  <headerFooter alignWithMargins="0">
    <oddFooter>&amp;LAll-American Pipeline expansion and existing EPNG South Mainline 1:1 exchange.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Q62"/>
  <sheetViews>
    <sheetView topLeftCell="A31" workbookViewId="0">
      <selection activeCell="E46" sqref="E46"/>
    </sheetView>
  </sheetViews>
  <sheetFormatPr defaultColWidth="9.109375" defaultRowHeight="10.199999999999999" x14ac:dyDescent="0.2"/>
  <cols>
    <col min="1" max="1" width="6.88671875" style="21" bestFit="1" customWidth="1"/>
    <col min="2" max="2" width="8.44140625" style="21" bestFit="1" customWidth="1"/>
    <col min="3" max="3" width="9" style="21" customWidth="1"/>
    <col min="4" max="4" width="15.5546875" style="22" bestFit="1" customWidth="1"/>
    <col min="5" max="5" width="12.33203125" style="21" customWidth="1"/>
    <col min="6" max="6" width="11.33203125" style="23" customWidth="1"/>
    <col min="7" max="7" width="9.109375" style="23"/>
    <col min="8" max="8" width="11.33203125" style="23" customWidth="1"/>
    <col min="9" max="9" width="10.44140625" style="21" customWidth="1"/>
    <col min="10" max="10" width="11.44140625" style="21" bestFit="1" customWidth="1"/>
    <col min="11" max="11" width="11.5546875" style="21" bestFit="1" customWidth="1"/>
    <col min="12" max="16384" width="9.109375" style="21"/>
  </cols>
  <sheetData>
    <row r="1" spans="1:17" ht="10.8" thickBot="1" x14ac:dyDescent="0.25">
      <c r="H1" s="434" t="s">
        <v>15</v>
      </c>
      <c r="I1" s="434"/>
      <c r="J1" s="96">
        <v>16</v>
      </c>
    </row>
    <row r="2" spans="1:17" ht="10.8" thickBot="1" x14ac:dyDescent="0.25">
      <c r="G2" s="24">
        <v>7500</v>
      </c>
      <c r="H2" s="431" t="s">
        <v>16</v>
      </c>
      <c r="I2" s="432"/>
      <c r="J2" s="433"/>
    </row>
    <row r="3" spans="1:17" s="22" customFormat="1" ht="10.8" thickBot="1" x14ac:dyDescent="0.25">
      <c r="B3" s="25" t="s">
        <v>17</v>
      </c>
      <c r="C3" s="25" t="s">
        <v>121</v>
      </c>
      <c r="D3" s="22" t="s">
        <v>18</v>
      </c>
      <c r="E3" s="22" t="s">
        <v>19</v>
      </c>
      <c r="F3" s="26" t="s">
        <v>20</v>
      </c>
      <c r="G3" s="26" t="s">
        <v>21</v>
      </c>
      <c r="H3" s="27">
        <v>0.9</v>
      </c>
      <c r="I3" s="28">
        <v>0.6</v>
      </c>
      <c r="J3" s="28">
        <v>0.5</v>
      </c>
      <c r="N3" s="22" t="s">
        <v>183</v>
      </c>
      <c r="O3" s="290">
        <f>+I3</f>
        <v>0.6</v>
      </c>
      <c r="P3" s="148"/>
      <c r="Q3" s="148"/>
    </row>
    <row r="4" spans="1:17" ht="10.8" thickBot="1" x14ac:dyDescent="0.25">
      <c r="B4" s="21" t="s">
        <v>22</v>
      </c>
      <c r="C4" s="134" t="s">
        <v>84</v>
      </c>
      <c r="D4" s="29" t="s">
        <v>23</v>
      </c>
      <c r="E4" s="30">
        <v>37073</v>
      </c>
      <c r="F4" s="4">
        <v>500</v>
      </c>
      <c r="G4" s="31">
        <f>$G$2</f>
        <v>7500</v>
      </c>
      <c r="H4" s="32">
        <f>($F$4*$G$4*$H$3*$J$1)/1000</f>
        <v>54000</v>
      </c>
      <c r="I4" s="16">
        <f>($F4*$G$4*$I$3*$J$1)/1000</f>
        <v>36000</v>
      </c>
      <c r="J4" s="33">
        <f>($F4*$G$4*$J$3*$J$1)/1000</f>
        <v>30000</v>
      </c>
      <c r="K4" s="438" t="s">
        <v>24</v>
      </c>
      <c r="L4" s="34"/>
      <c r="M4" s="301" t="s">
        <v>79</v>
      </c>
      <c r="N4" s="301" t="s">
        <v>123</v>
      </c>
      <c r="O4" s="292" t="s">
        <v>84</v>
      </c>
      <c r="P4" s="301" t="s">
        <v>122</v>
      </c>
      <c r="Q4" s="291" t="s">
        <v>128</v>
      </c>
    </row>
    <row r="5" spans="1:17" x14ac:dyDescent="0.2">
      <c r="B5" s="21" t="s">
        <v>22</v>
      </c>
      <c r="C5" s="134" t="s">
        <v>84</v>
      </c>
      <c r="D5" s="35" t="s">
        <v>27</v>
      </c>
      <c r="E5" s="36">
        <v>37043</v>
      </c>
      <c r="F5" s="6">
        <v>500</v>
      </c>
      <c r="G5" s="37">
        <f t="shared" ref="G5:G60" si="0">$G$2</f>
        <v>7500</v>
      </c>
      <c r="H5" s="38">
        <f>(F5*G5*$H$3*$J$1)/1000</f>
        <v>54000</v>
      </c>
      <c r="I5" s="7">
        <f>($F5*$G$4*$I$3*$J$1)/1000</f>
        <v>36000</v>
      </c>
      <c r="J5" s="39">
        <f>($F5*$G$4*$J$3*$J$1)/1000</f>
        <v>30000</v>
      </c>
      <c r="K5" s="439"/>
      <c r="L5" s="111" t="s">
        <v>184</v>
      </c>
      <c r="M5" s="32">
        <v>0</v>
      </c>
      <c r="N5" s="16">
        <v>0</v>
      </c>
      <c r="O5" s="4">
        <v>0</v>
      </c>
      <c r="P5" s="16">
        <v>0</v>
      </c>
      <c r="Q5" s="248">
        <v>0</v>
      </c>
    </row>
    <row r="6" spans="1:17" ht="10.8" thickBot="1" x14ac:dyDescent="0.25">
      <c r="A6" s="21" t="s">
        <v>131</v>
      </c>
      <c r="B6" s="21" t="s">
        <v>26</v>
      </c>
      <c r="C6" s="134" t="s">
        <v>123</v>
      </c>
      <c r="D6" s="35" t="s">
        <v>28</v>
      </c>
      <c r="E6" s="36">
        <v>37104</v>
      </c>
      <c r="F6" s="6">
        <v>1048</v>
      </c>
      <c r="G6" s="37">
        <f t="shared" si="0"/>
        <v>7500</v>
      </c>
      <c r="H6" s="38">
        <f>(F6*G6*$H$3*$J$1)/1000</f>
        <v>113184</v>
      </c>
      <c r="I6" s="7">
        <f>($F6*$G$4*$I$3*$J$1)/1000</f>
        <v>75456</v>
      </c>
      <c r="J6" s="39">
        <f>($F6*$G$4*$J$3*$J$1)/1000</f>
        <v>62880</v>
      </c>
      <c r="K6" s="439"/>
      <c r="L6" s="40" t="s">
        <v>185</v>
      </c>
      <c r="M6" s="38">
        <v>0</v>
      </c>
      <c r="N6" s="7">
        <v>0</v>
      </c>
      <c r="O6" s="6">
        <f>+I5</f>
        <v>36000</v>
      </c>
      <c r="P6" s="7">
        <f>+I45+I46+I47</f>
        <v>117000</v>
      </c>
      <c r="Q6" s="114">
        <f>+I29+I31</f>
        <v>27720</v>
      </c>
    </row>
    <row r="7" spans="1:17" ht="10.8" thickBot="1" x14ac:dyDescent="0.25">
      <c r="C7" s="134"/>
      <c r="D7" s="41" t="s">
        <v>29</v>
      </c>
      <c r="E7" s="42"/>
      <c r="F7" s="43"/>
      <c r="G7" s="44"/>
      <c r="H7" s="45">
        <f>SUM(H4:H6)</f>
        <v>221184</v>
      </c>
      <c r="I7" s="45">
        <f>SUM(I4:I6)</f>
        <v>147456</v>
      </c>
      <c r="J7" s="46">
        <f>SUM(J4:J6)</f>
        <v>122880</v>
      </c>
      <c r="K7" s="439"/>
      <c r="L7" s="40" t="s">
        <v>190</v>
      </c>
      <c r="M7" s="38">
        <v>0</v>
      </c>
      <c r="N7" s="7">
        <f>+I6</f>
        <v>75456</v>
      </c>
      <c r="O7" s="6">
        <f>+I4</f>
        <v>36000</v>
      </c>
      <c r="P7" s="7">
        <f>+I48</f>
        <v>5040</v>
      </c>
      <c r="Q7" s="114">
        <v>0</v>
      </c>
    </row>
    <row r="8" spans="1:17" ht="10.8" thickBot="1" x14ac:dyDescent="0.25">
      <c r="B8" s="21" t="s">
        <v>22</v>
      </c>
      <c r="C8" s="134" t="s">
        <v>84</v>
      </c>
      <c r="D8" s="35" t="s">
        <v>30</v>
      </c>
      <c r="E8" s="36">
        <v>37438</v>
      </c>
      <c r="F8" s="6">
        <v>880</v>
      </c>
      <c r="G8" s="37">
        <f t="shared" si="0"/>
        <v>7500</v>
      </c>
      <c r="H8" s="38">
        <f>(F8*G8*$H$3*$J$1)/1000</f>
        <v>95040</v>
      </c>
      <c r="I8" s="7">
        <f>($F8*$G$4*$I$3*$J$1)/1000</f>
        <v>63360</v>
      </c>
      <c r="J8" s="39">
        <f>($F8*$G$4*$J$3*$J$1)/1000</f>
        <v>52800</v>
      </c>
      <c r="K8" s="439"/>
      <c r="L8" s="40" t="s">
        <v>191</v>
      </c>
      <c r="M8" s="296">
        <v>0</v>
      </c>
      <c r="N8" s="302">
        <v>0</v>
      </c>
      <c r="O8" s="94">
        <v>0</v>
      </c>
      <c r="P8" s="302">
        <f>+I49</f>
        <v>36000</v>
      </c>
      <c r="Q8" s="300">
        <v>0</v>
      </c>
    </row>
    <row r="9" spans="1:17" ht="10.8" thickBot="1" x14ac:dyDescent="0.25">
      <c r="B9" s="21" t="s">
        <v>25</v>
      </c>
      <c r="C9" s="134" t="s">
        <v>126</v>
      </c>
      <c r="D9" s="35" t="s">
        <v>31</v>
      </c>
      <c r="E9" s="36">
        <v>37622</v>
      </c>
      <c r="F9" s="6">
        <v>880</v>
      </c>
      <c r="G9" s="37">
        <f t="shared" si="0"/>
        <v>7500</v>
      </c>
      <c r="H9" s="38">
        <f>(F9*G9*$H$3*$J$1)/1000</f>
        <v>95040</v>
      </c>
      <c r="I9" s="7">
        <f>($F9*$G$4*$I$3*$J$1)/1000</f>
        <v>63360</v>
      </c>
      <c r="J9" s="39">
        <f>($F9*$G$4*$J$3*$J$1)/1000</f>
        <v>52800</v>
      </c>
      <c r="K9" s="439"/>
      <c r="L9" s="294" t="s">
        <v>200</v>
      </c>
      <c r="M9" s="297">
        <f>SUM(M5:M8)</f>
        <v>0</v>
      </c>
      <c r="N9" s="295">
        <f>SUM(N5:N8)</f>
        <v>75456</v>
      </c>
      <c r="O9" s="298">
        <f>SUM(O5:O8)</f>
        <v>72000</v>
      </c>
      <c r="P9" s="295">
        <f>SUM(P5:P8)</f>
        <v>158040</v>
      </c>
      <c r="Q9" s="299">
        <f>SUM(Q5:Q8)</f>
        <v>27720</v>
      </c>
    </row>
    <row r="10" spans="1:17" ht="10.8" thickBot="1" x14ac:dyDescent="0.25">
      <c r="C10" s="134"/>
      <c r="D10" s="49" t="s">
        <v>32</v>
      </c>
      <c r="E10" s="50"/>
      <c r="F10" s="51"/>
      <c r="G10" s="52"/>
      <c r="H10" s="53">
        <f>SUM(H8:H9)</f>
        <v>190080</v>
      </c>
      <c r="I10" s="53">
        <f>SUM(I8:I9)</f>
        <v>126720</v>
      </c>
      <c r="J10" s="54">
        <f>SUM(J8:J9)</f>
        <v>105600</v>
      </c>
      <c r="K10" s="440"/>
      <c r="L10" s="40" t="s">
        <v>186</v>
      </c>
      <c r="M10" s="32">
        <v>0</v>
      </c>
      <c r="N10" s="16">
        <v>0</v>
      </c>
      <c r="O10" s="4">
        <v>0</v>
      </c>
      <c r="P10" s="16">
        <v>0</v>
      </c>
      <c r="Q10" s="248">
        <v>0</v>
      </c>
    </row>
    <row r="11" spans="1:17" ht="10.8" thickBot="1" x14ac:dyDescent="0.25">
      <c r="C11" s="134"/>
      <c r="D11" s="41" t="s">
        <v>33</v>
      </c>
      <c r="E11" s="42"/>
      <c r="F11" s="43"/>
      <c r="G11" s="44"/>
      <c r="H11" s="55">
        <f>H7+H10</f>
        <v>411264</v>
      </c>
      <c r="I11" s="55">
        <f>I7+I10</f>
        <v>274176</v>
      </c>
      <c r="J11" s="56">
        <f>J7+J10</f>
        <v>228480</v>
      </c>
      <c r="L11" s="40" t="s">
        <v>187</v>
      </c>
      <c r="M11" s="38">
        <v>0</v>
      </c>
      <c r="N11" s="7">
        <v>0</v>
      </c>
      <c r="O11" s="6">
        <v>0</v>
      </c>
      <c r="P11" s="7">
        <f>+I52</f>
        <v>18000</v>
      </c>
      <c r="Q11" s="114">
        <f>+I33</f>
        <v>10800</v>
      </c>
    </row>
    <row r="12" spans="1:17" x14ac:dyDescent="0.2">
      <c r="B12" s="21" t="s">
        <v>26</v>
      </c>
      <c r="C12" s="134" t="s">
        <v>79</v>
      </c>
      <c r="D12" s="57" t="s">
        <v>34</v>
      </c>
      <c r="E12" s="36">
        <v>37500</v>
      </c>
      <c r="F12" s="6">
        <v>500</v>
      </c>
      <c r="G12" s="37">
        <f t="shared" si="0"/>
        <v>7500</v>
      </c>
      <c r="H12" s="38">
        <f>(F12*G12*$H$3*$J$1)/1000</f>
        <v>54000</v>
      </c>
      <c r="I12" s="7">
        <f>($F12*$G$4*$I$3*$J$1)/1000</f>
        <v>36000</v>
      </c>
      <c r="J12" s="39">
        <f>($F12*$G$4*$J$3*$J$1)/1000</f>
        <v>30000</v>
      </c>
      <c r="K12" s="435" t="s">
        <v>182</v>
      </c>
      <c r="L12" s="40" t="s">
        <v>188</v>
      </c>
      <c r="M12" s="38">
        <f>+I12</f>
        <v>36000</v>
      </c>
      <c r="N12" s="7">
        <v>0</v>
      </c>
      <c r="O12" s="6">
        <f>+I8+I13</f>
        <v>141840</v>
      </c>
      <c r="P12" s="7">
        <f>+I51</f>
        <v>39600</v>
      </c>
      <c r="Q12" s="114">
        <v>0</v>
      </c>
    </row>
    <row r="13" spans="1:17" ht="10.8" thickBot="1" x14ac:dyDescent="0.25">
      <c r="B13" s="21" t="s">
        <v>22</v>
      </c>
      <c r="C13" s="134" t="s">
        <v>84</v>
      </c>
      <c r="D13" s="57" t="s">
        <v>35</v>
      </c>
      <c r="E13" s="36">
        <v>37530</v>
      </c>
      <c r="F13" s="6">
        <v>1090</v>
      </c>
      <c r="G13" s="37">
        <f t="shared" si="0"/>
        <v>7500</v>
      </c>
      <c r="H13" s="38">
        <f>(F13*G13*$H$3*$J$1)/1000</f>
        <v>117720</v>
      </c>
      <c r="I13" s="7">
        <f>($F13*$G$4*$I$3*$J$1)/1000</f>
        <v>78480</v>
      </c>
      <c r="J13" s="39">
        <f>($F13*$G$4*$J$3*$J$1)/1000</f>
        <v>65400</v>
      </c>
      <c r="K13" s="436"/>
      <c r="L13" s="40" t="s">
        <v>189</v>
      </c>
      <c r="M13" s="296">
        <f>+I14</f>
        <v>36720</v>
      </c>
      <c r="N13" s="302">
        <v>0</v>
      </c>
      <c r="O13" s="94">
        <v>0</v>
      </c>
      <c r="P13" s="302">
        <f>+I53</f>
        <v>144000</v>
      </c>
      <c r="Q13" s="300">
        <v>0</v>
      </c>
    </row>
    <row r="14" spans="1:17" ht="10.8" thickBot="1" x14ac:dyDescent="0.25">
      <c r="B14" s="21" t="s">
        <v>25</v>
      </c>
      <c r="C14" s="134" t="s">
        <v>79</v>
      </c>
      <c r="D14" s="57" t="s">
        <v>36</v>
      </c>
      <c r="E14" s="36">
        <v>37561</v>
      </c>
      <c r="F14" s="6">
        <v>510</v>
      </c>
      <c r="G14" s="37">
        <f t="shared" si="0"/>
        <v>7500</v>
      </c>
      <c r="H14" s="38">
        <f>(F14*G14*$H$3*$J$1)/1000</f>
        <v>55080</v>
      </c>
      <c r="I14" s="7">
        <f>($F14*$G$4*$I$3*$J$1)/1000</f>
        <v>36720</v>
      </c>
      <c r="J14" s="39">
        <f>($F14*$G$4*$J$3*$J$1)/1000</f>
        <v>30600</v>
      </c>
      <c r="K14" s="436"/>
      <c r="L14" s="294" t="s">
        <v>201</v>
      </c>
      <c r="M14" s="297">
        <f>SUM(M10:M13)</f>
        <v>72720</v>
      </c>
      <c r="N14" s="295">
        <f>SUM(N10:N13)</f>
        <v>0</v>
      </c>
      <c r="O14" s="298">
        <f>SUM(O10:O13)</f>
        <v>141840</v>
      </c>
      <c r="P14" s="295">
        <f>SUM(P10:P13)</f>
        <v>201600</v>
      </c>
      <c r="Q14" s="299">
        <f>SUM(Q10:Q13)</f>
        <v>10800</v>
      </c>
    </row>
    <row r="15" spans="1:17" ht="10.8" thickBot="1" x14ac:dyDescent="0.25">
      <c r="C15" s="134"/>
      <c r="D15" s="41" t="s">
        <v>32</v>
      </c>
      <c r="E15" s="42"/>
      <c r="F15" s="43"/>
      <c r="G15" s="44"/>
      <c r="H15" s="55">
        <f>SUM(H12:H14)+H10</f>
        <v>416880</v>
      </c>
      <c r="I15" s="55">
        <f>SUM(I12:I14)+I10</f>
        <v>277920</v>
      </c>
      <c r="J15" s="56">
        <f>SUM(J12:J14)+J10</f>
        <v>231600</v>
      </c>
      <c r="K15" s="436"/>
      <c r="L15" s="40" t="s">
        <v>192</v>
      </c>
      <c r="M15" s="32">
        <f>+I17+I18</f>
        <v>66240</v>
      </c>
      <c r="N15" s="16">
        <v>0</v>
      </c>
      <c r="O15" s="4">
        <f>+I21</f>
        <v>36000</v>
      </c>
      <c r="P15" s="16">
        <f>+I9</f>
        <v>63360</v>
      </c>
      <c r="Q15" s="248">
        <f>+I35</f>
        <v>33120</v>
      </c>
    </row>
    <row r="16" spans="1:17" x14ac:dyDescent="0.2">
      <c r="A16" s="21" t="s">
        <v>131</v>
      </c>
      <c r="B16" s="21" t="s">
        <v>26</v>
      </c>
      <c r="C16" s="134" t="s">
        <v>123</v>
      </c>
      <c r="D16" s="57" t="s">
        <v>37</v>
      </c>
      <c r="E16" s="36">
        <v>37773</v>
      </c>
      <c r="F16" s="6">
        <v>750</v>
      </c>
      <c r="G16" s="37">
        <f t="shared" si="0"/>
        <v>7500</v>
      </c>
      <c r="H16" s="38">
        <f t="shared" ref="H16:H22" si="1">(F16*G16*$H$3*$J$1)/1000</f>
        <v>81000</v>
      </c>
      <c r="I16" s="7">
        <f t="shared" ref="I16:I22" si="2">($F16*$G$4*$I$3*$J$1)/1000</f>
        <v>54000</v>
      </c>
      <c r="J16" s="39">
        <f t="shared" ref="J16:J22" si="3">($F16*$G$4*$J$3*$J$1)/1000</f>
        <v>45000</v>
      </c>
      <c r="K16" s="436"/>
      <c r="L16" s="40" t="s">
        <v>193</v>
      </c>
      <c r="M16" s="38">
        <f>+I20</f>
        <v>76032</v>
      </c>
      <c r="N16" s="7">
        <f>+I16</f>
        <v>54000</v>
      </c>
      <c r="O16" s="6">
        <f>+I19</f>
        <v>38160</v>
      </c>
      <c r="P16" s="7">
        <f>+I55+I56+I59</f>
        <v>182160</v>
      </c>
      <c r="Q16" s="114">
        <f>+I58</f>
        <v>36000</v>
      </c>
    </row>
    <row r="17" spans="1:17" x14ac:dyDescent="0.2">
      <c r="B17" s="21" t="s">
        <v>25</v>
      </c>
      <c r="C17" s="134" t="s">
        <v>129</v>
      </c>
      <c r="D17" s="57" t="s">
        <v>38</v>
      </c>
      <c r="E17" s="36">
        <v>37681</v>
      </c>
      <c r="F17" s="6">
        <v>420</v>
      </c>
      <c r="G17" s="37">
        <f t="shared" si="0"/>
        <v>7500</v>
      </c>
      <c r="H17" s="38">
        <f t="shared" si="1"/>
        <v>45360</v>
      </c>
      <c r="I17" s="7">
        <f t="shared" si="2"/>
        <v>30240</v>
      </c>
      <c r="J17" s="39">
        <f t="shared" si="3"/>
        <v>25200</v>
      </c>
      <c r="K17" s="436"/>
      <c r="L17" s="40" t="s">
        <v>194</v>
      </c>
      <c r="M17" s="38">
        <v>0</v>
      </c>
      <c r="N17" s="7">
        <v>0</v>
      </c>
      <c r="O17" s="6">
        <f>+I22</f>
        <v>38160</v>
      </c>
      <c r="P17" s="7">
        <v>0</v>
      </c>
      <c r="Q17" s="114">
        <v>0</v>
      </c>
    </row>
    <row r="18" spans="1:17" ht="10.8" thickBot="1" x14ac:dyDescent="0.25">
      <c r="A18" s="21" t="s">
        <v>131</v>
      </c>
      <c r="B18" s="21" t="s">
        <v>25</v>
      </c>
      <c r="C18" s="134" t="s">
        <v>130</v>
      </c>
      <c r="D18" s="57" t="s">
        <v>39</v>
      </c>
      <c r="E18" s="36">
        <v>37681</v>
      </c>
      <c r="F18" s="6">
        <v>500</v>
      </c>
      <c r="G18" s="37">
        <f t="shared" si="0"/>
        <v>7500</v>
      </c>
      <c r="H18" s="38">
        <f t="shared" si="1"/>
        <v>54000</v>
      </c>
      <c r="I18" s="7">
        <f t="shared" si="2"/>
        <v>36000</v>
      </c>
      <c r="J18" s="39">
        <f t="shared" si="3"/>
        <v>30000</v>
      </c>
      <c r="K18" s="436"/>
      <c r="L18" s="40" t="s">
        <v>195</v>
      </c>
      <c r="M18" s="296">
        <v>0</v>
      </c>
      <c r="N18" s="302">
        <v>0</v>
      </c>
      <c r="O18" s="94">
        <v>0</v>
      </c>
      <c r="P18" s="302">
        <f>+I57</f>
        <v>54000</v>
      </c>
      <c r="Q18" s="300">
        <v>0</v>
      </c>
    </row>
    <row r="19" spans="1:17" ht="10.8" thickBot="1" x14ac:dyDescent="0.25">
      <c r="B19" s="21" t="s">
        <v>22</v>
      </c>
      <c r="C19" s="134" t="s">
        <v>84</v>
      </c>
      <c r="D19" s="57" t="s">
        <v>40</v>
      </c>
      <c r="E19" s="36">
        <v>37712</v>
      </c>
      <c r="F19" s="6">
        <v>530</v>
      </c>
      <c r="G19" s="37">
        <f t="shared" si="0"/>
        <v>7500</v>
      </c>
      <c r="H19" s="38">
        <f t="shared" si="1"/>
        <v>57240</v>
      </c>
      <c r="I19" s="7">
        <f t="shared" si="2"/>
        <v>38160</v>
      </c>
      <c r="J19" s="39">
        <f t="shared" si="3"/>
        <v>31800</v>
      </c>
      <c r="K19" s="436"/>
      <c r="L19" s="294" t="s">
        <v>202</v>
      </c>
      <c r="M19" s="297">
        <f>SUM(M15:M18)</f>
        <v>142272</v>
      </c>
      <c r="N19" s="295">
        <f>SUM(N15:N18)</f>
        <v>54000</v>
      </c>
      <c r="O19" s="298">
        <f>SUM(O15:O18)</f>
        <v>112320</v>
      </c>
      <c r="P19" s="295">
        <f>SUM(P15:P18)</f>
        <v>299520</v>
      </c>
      <c r="Q19" s="299">
        <f>SUM(Q15:Q18)</f>
        <v>69120</v>
      </c>
    </row>
    <row r="20" spans="1:17" x14ac:dyDescent="0.2">
      <c r="B20" s="21" t="s">
        <v>25</v>
      </c>
      <c r="C20" s="134" t="s">
        <v>79</v>
      </c>
      <c r="D20" s="57" t="s">
        <v>41</v>
      </c>
      <c r="E20" s="36">
        <v>37712</v>
      </c>
      <c r="F20" s="6">
        <v>1056</v>
      </c>
      <c r="G20" s="37">
        <f t="shared" si="0"/>
        <v>7500</v>
      </c>
      <c r="H20" s="38">
        <f t="shared" si="1"/>
        <v>114048</v>
      </c>
      <c r="I20" s="7">
        <f t="shared" si="2"/>
        <v>76032</v>
      </c>
      <c r="J20" s="39">
        <f t="shared" si="3"/>
        <v>63360</v>
      </c>
      <c r="K20" s="436"/>
      <c r="L20" s="40" t="s">
        <v>196</v>
      </c>
      <c r="M20" s="32">
        <f>+I24</f>
        <v>39600</v>
      </c>
      <c r="N20" s="16">
        <v>0</v>
      </c>
      <c r="O20" s="4">
        <v>0</v>
      </c>
      <c r="P20" s="16">
        <v>0</v>
      </c>
      <c r="Q20" s="248">
        <v>0</v>
      </c>
    </row>
    <row r="21" spans="1:17" x14ac:dyDescent="0.2">
      <c r="B21" s="21" t="s">
        <v>22</v>
      </c>
      <c r="C21" s="134" t="s">
        <v>84</v>
      </c>
      <c r="D21" s="57" t="s">
        <v>42</v>
      </c>
      <c r="E21" s="36">
        <v>37622</v>
      </c>
      <c r="F21" s="6">
        <v>500</v>
      </c>
      <c r="G21" s="37">
        <f t="shared" si="0"/>
        <v>7500</v>
      </c>
      <c r="H21" s="38">
        <f t="shared" si="1"/>
        <v>54000</v>
      </c>
      <c r="I21" s="7">
        <f t="shared" si="2"/>
        <v>36000</v>
      </c>
      <c r="J21" s="39">
        <f t="shared" si="3"/>
        <v>30000</v>
      </c>
      <c r="K21" s="436"/>
      <c r="L21" s="40" t="s">
        <v>197</v>
      </c>
      <c r="M21" s="38">
        <v>0</v>
      </c>
      <c r="N21" s="7">
        <f>+I25</f>
        <v>72000</v>
      </c>
      <c r="O21" s="6">
        <v>0</v>
      </c>
      <c r="P21" s="7">
        <v>0</v>
      </c>
      <c r="Q21" s="114">
        <v>0</v>
      </c>
    </row>
    <row r="22" spans="1:17" ht="10.8" thickBot="1" x14ac:dyDescent="0.25">
      <c r="B22" s="21" t="s">
        <v>22</v>
      </c>
      <c r="C22" s="134" t="s">
        <v>84</v>
      </c>
      <c r="D22" s="57" t="s">
        <v>43</v>
      </c>
      <c r="E22" s="36">
        <v>37865</v>
      </c>
      <c r="F22" s="6">
        <v>530</v>
      </c>
      <c r="G22" s="37">
        <f t="shared" si="0"/>
        <v>7500</v>
      </c>
      <c r="H22" s="38">
        <f t="shared" si="1"/>
        <v>57240</v>
      </c>
      <c r="I22" s="7">
        <f t="shared" si="2"/>
        <v>38160</v>
      </c>
      <c r="J22" s="39">
        <f t="shared" si="3"/>
        <v>31800</v>
      </c>
      <c r="K22" s="436"/>
      <c r="L22" s="40" t="s">
        <v>198</v>
      </c>
      <c r="M22" s="38">
        <v>0</v>
      </c>
      <c r="N22" s="7">
        <v>0</v>
      </c>
      <c r="O22" s="6">
        <v>0</v>
      </c>
      <c r="P22" s="7">
        <v>0</v>
      </c>
      <c r="Q22" s="114">
        <v>0</v>
      </c>
    </row>
    <row r="23" spans="1:17" ht="10.8" thickBot="1" x14ac:dyDescent="0.25">
      <c r="D23" s="41" t="s">
        <v>44</v>
      </c>
      <c r="E23" s="42"/>
      <c r="F23" s="43"/>
      <c r="G23" s="44"/>
      <c r="H23" s="45">
        <f>SUM(H16:H22)</f>
        <v>462888</v>
      </c>
      <c r="I23" s="45">
        <f>SUM(I16:I22)</f>
        <v>308592</v>
      </c>
      <c r="J23" s="46">
        <f>SUM(J16:J22)</f>
        <v>257160</v>
      </c>
      <c r="K23" s="436"/>
      <c r="L23" s="293" t="s">
        <v>199</v>
      </c>
      <c r="M23" s="296">
        <v>0</v>
      </c>
      <c r="N23" s="302">
        <v>0</v>
      </c>
      <c r="O23" s="94">
        <v>0</v>
      </c>
      <c r="P23" s="302">
        <v>0</v>
      </c>
      <c r="Q23" s="300">
        <v>0</v>
      </c>
    </row>
    <row r="24" spans="1:17" ht="10.8" thickBot="1" x14ac:dyDescent="0.25">
      <c r="B24" s="21" t="s">
        <v>25</v>
      </c>
      <c r="C24" s="134" t="s">
        <v>79</v>
      </c>
      <c r="D24" s="57" t="s">
        <v>45</v>
      </c>
      <c r="E24" s="36">
        <v>37987</v>
      </c>
      <c r="F24" s="6">
        <v>550</v>
      </c>
      <c r="G24" s="37">
        <f t="shared" si="0"/>
        <v>7500</v>
      </c>
      <c r="H24" s="38">
        <f>(F24*G24*$H$3*$J$1)/1000</f>
        <v>59400</v>
      </c>
      <c r="I24" s="7">
        <f>($F24*$G$4*$I$3*$J$1)/1000</f>
        <v>39600</v>
      </c>
      <c r="J24" s="39">
        <f>($F24*$G$4*$J$3*$J$1)/1000</f>
        <v>33000</v>
      </c>
      <c r="K24" s="436"/>
      <c r="L24" s="169" t="s">
        <v>203</v>
      </c>
      <c r="M24" s="297">
        <f>SUM(M20:M23)</f>
        <v>39600</v>
      </c>
      <c r="N24" s="295">
        <f>SUM(N20:N23)</f>
        <v>72000</v>
      </c>
      <c r="O24" s="298">
        <f>SUM(O20:O23)</f>
        <v>0</v>
      </c>
      <c r="P24" s="295">
        <f>SUM(P20:P23)</f>
        <v>0</v>
      </c>
      <c r="Q24" s="299">
        <f>SUM(Q20:Q23)</f>
        <v>0</v>
      </c>
    </row>
    <row r="25" spans="1:17" ht="10.8" thickBot="1" x14ac:dyDescent="0.25">
      <c r="A25" s="21" t="s">
        <v>132</v>
      </c>
      <c r="B25" s="21" t="s">
        <v>26</v>
      </c>
      <c r="C25" s="132" t="s">
        <v>123</v>
      </c>
      <c r="D25" s="57" t="s">
        <v>46</v>
      </c>
      <c r="E25" s="36">
        <v>38139</v>
      </c>
      <c r="F25" s="6">
        <v>1000</v>
      </c>
      <c r="G25" s="37">
        <f t="shared" si="0"/>
        <v>7500</v>
      </c>
      <c r="H25" s="38">
        <f>(F25*G25*$H$3*$J$1)/1000</f>
        <v>108000</v>
      </c>
      <c r="I25" s="7">
        <f>($F25*$G$4*$I$3*$J$1)/1000</f>
        <v>72000</v>
      </c>
      <c r="J25" s="39">
        <f>($F25*$G$4*$J$3*$J$1)/1000</f>
        <v>60000</v>
      </c>
      <c r="K25" s="437"/>
      <c r="L25" s="289"/>
    </row>
    <row r="26" spans="1:17" ht="10.8" thickBot="1" x14ac:dyDescent="0.25">
      <c r="D26" s="49" t="s">
        <v>47</v>
      </c>
      <c r="E26" s="50"/>
      <c r="F26" s="51"/>
      <c r="G26" s="52"/>
      <c r="H26" s="53">
        <f>SUM(H24:H25)</f>
        <v>167400</v>
      </c>
      <c r="I26" s="53">
        <f>SUM(I24:I25)</f>
        <v>111600</v>
      </c>
      <c r="J26" s="54">
        <f>SUM(J24:J25)</f>
        <v>93000</v>
      </c>
      <c r="L26" s="289"/>
    </row>
    <row r="27" spans="1:17" ht="10.8" thickBot="1" x14ac:dyDescent="0.25">
      <c r="D27" s="58" t="s">
        <v>33</v>
      </c>
      <c r="E27" s="59"/>
      <c r="F27" s="60"/>
      <c r="G27" s="61"/>
      <c r="H27" s="62">
        <f>H15+H23+H26</f>
        <v>1047168</v>
      </c>
      <c r="I27" s="62">
        <f>I15+I23+I26</f>
        <v>698112</v>
      </c>
      <c r="J27" s="63">
        <f>J15+J23+J26</f>
        <v>581760</v>
      </c>
    </row>
    <row r="28" spans="1:17" x14ac:dyDescent="0.2">
      <c r="B28" s="25" t="s">
        <v>48</v>
      </c>
      <c r="C28" s="21" t="s">
        <v>124</v>
      </c>
      <c r="D28" s="64" t="s">
        <v>49</v>
      </c>
      <c r="E28" s="36">
        <v>36708</v>
      </c>
      <c r="F28" s="6">
        <v>265</v>
      </c>
      <c r="G28" s="37">
        <f t="shared" si="0"/>
        <v>7500</v>
      </c>
      <c r="H28" s="7">
        <f>(F28*G28*$H$3*$J$1)/1000</f>
        <v>28620</v>
      </c>
      <c r="I28" s="6">
        <f>($F28*$G$4*$I$3*$J$1)/1000</f>
        <v>19080</v>
      </c>
      <c r="J28" s="39">
        <f>($F28*$G$4*$J$3*$J$1)/1000</f>
        <v>15900</v>
      </c>
    </row>
    <row r="29" spans="1:17" ht="10.8" thickBot="1" x14ac:dyDescent="0.25">
      <c r="B29" s="22"/>
      <c r="C29" s="21" t="s">
        <v>124</v>
      </c>
      <c r="D29" s="64" t="s">
        <v>50</v>
      </c>
      <c r="E29" s="36">
        <v>37043</v>
      </c>
      <c r="F29" s="6">
        <v>150</v>
      </c>
      <c r="G29" s="37">
        <f t="shared" si="0"/>
        <v>7500</v>
      </c>
      <c r="H29" s="7">
        <f>(F29*G29*$H$3*$J$1)/1000</f>
        <v>16200</v>
      </c>
      <c r="I29" s="6">
        <f>($F29*$G$4*$I$3*$J$1)/1000</f>
        <v>10800</v>
      </c>
      <c r="J29" s="39">
        <f>($F29*$G$4*$J$3*$J$1)/1000</f>
        <v>9000</v>
      </c>
    </row>
    <row r="30" spans="1:17" ht="10.8" thickBot="1" x14ac:dyDescent="0.25">
      <c r="B30" s="22"/>
      <c r="C30" s="22"/>
      <c r="D30" s="41" t="s">
        <v>51</v>
      </c>
      <c r="E30" s="42"/>
      <c r="F30" s="43"/>
      <c r="G30" s="44"/>
      <c r="H30" s="65">
        <f>SUM(H28:H29)</f>
        <v>44820</v>
      </c>
      <c r="I30" s="65">
        <f>SUM(I28:I29)</f>
        <v>29880</v>
      </c>
      <c r="J30" s="46">
        <f>SUM(J28:J29)</f>
        <v>24900</v>
      </c>
    </row>
    <row r="31" spans="1:17" ht="10.8" thickBot="1" x14ac:dyDescent="0.25">
      <c r="C31" s="21" t="s">
        <v>124</v>
      </c>
      <c r="D31" s="64" t="s">
        <v>52</v>
      </c>
      <c r="E31" s="36">
        <v>37043</v>
      </c>
      <c r="F31" s="6">
        <v>235</v>
      </c>
      <c r="G31" s="37">
        <f t="shared" si="0"/>
        <v>7500</v>
      </c>
      <c r="H31" s="7">
        <f>(F31*G31*$H$3*$J$1)/1000</f>
        <v>25380</v>
      </c>
      <c r="I31" s="6">
        <f>($F31*$G$4*$I$3*$J$1)/1000</f>
        <v>16920</v>
      </c>
      <c r="J31" s="39">
        <f>($F31*$G$4*$J$3*$J$1)/1000</f>
        <v>14100</v>
      </c>
    </row>
    <row r="32" spans="1:17" ht="10.8" thickBot="1" x14ac:dyDescent="0.25">
      <c r="D32" s="41" t="s">
        <v>29</v>
      </c>
      <c r="E32" s="42"/>
      <c r="F32" s="43"/>
      <c r="G32" s="44"/>
      <c r="H32" s="65">
        <f>SUM(H31)</f>
        <v>25380</v>
      </c>
      <c r="I32" s="65">
        <f>SUM(I31)</f>
        <v>16920</v>
      </c>
      <c r="J32" s="46">
        <f>SUM(J31)</f>
        <v>14100</v>
      </c>
    </row>
    <row r="33" spans="2:10" ht="10.8" thickBot="1" x14ac:dyDescent="0.25">
      <c r="C33" s="21" t="s">
        <v>124</v>
      </c>
      <c r="D33" s="64" t="s">
        <v>53</v>
      </c>
      <c r="E33" s="36">
        <v>37377</v>
      </c>
      <c r="F33" s="6">
        <v>150</v>
      </c>
      <c r="G33" s="37">
        <f t="shared" si="0"/>
        <v>7500</v>
      </c>
      <c r="H33" s="7">
        <f>(F33*G33*$H$3*$J$1)/1000</f>
        <v>16200</v>
      </c>
      <c r="I33" s="6">
        <f>($F33*$G$4*$I$3*$J$1)/1000</f>
        <v>10800</v>
      </c>
      <c r="J33" s="39">
        <f>($F33*$G$4*$J$3*$J$1)/1000</f>
        <v>9000</v>
      </c>
    </row>
    <row r="34" spans="2:10" ht="10.8" thickBot="1" x14ac:dyDescent="0.25">
      <c r="D34" s="41" t="s">
        <v>32</v>
      </c>
      <c r="E34" s="42"/>
      <c r="F34" s="43"/>
      <c r="G34" s="44"/>
      <c r="H34" s="65">
        <f>SUM(H33)+H37</f>
        <v>96012</v>
      </c>
      <c r="I34" s="65">
        <f>SUM(I33)+I37</f>
        <v>64008</v>
      </c>
      <c r="J34" s="46">
        <f>SUM(J33)+J37</f>
        <v>53340</v>
      </c>
    </row>
    <row r="35" spans="2:10" ht="10.8" thickBot="1" x14ac:dyDescent="0.25">
      <c r="C35" s="21" t="s">
        <v>124</v>
      </c>
      <c r="D35" s="64" t="s">
        <v>54</v>
      </c>
      <c r="E35" s="36">
        <v>37622</v>
      </c>
      <c r="F35" s="6">
        <v>460</v>
      </c>
      <c r="G35" s="37">
        <f t="shared" si="0"/>
        <v>7500</v>
      </c>
      <c r="H35" s="7">
        <f>(F35*G35*$H$3*$J$1)/1000</f>
        <v>49680</v>
      </c>
      <c r="I35" s="6">
        <f>($F35*$G$4*$I$3*$J$1)/1000</f>
        <v>33120</v>
      </c>
      <c r="J35" s="39">
        <f>($F35*$G$4*$J$3*$J$1)/1000</f>
        <v>27600</v>
      </c>
    </row>
    <row r="36" spans="2:10" ht="10.8" thickBot="1" x14ac:dyDescent="0.25">
      <c r="D36" s="41" t="s">
        <v>44</v>
      </c>
      <c r="E36" s="42"/>
      <c r="F36" s="43"/>
      <c r="G36" s="44"/>
      <c r="H36" s="65">
        <f>SUM(H35)+H38</f>
        <v>85752</v>
      </c>
      <c r="I36" s="65">
        <f>SUM(I35)+I38</f>
        <v>57168</v>
      </c>
      <c r="J36" s="46">
        <f>SUM(J35)+J38</f>
        <v>47640</v>
      </c>
    </row>
    <row r="37" spans="2:10" x14ac:dyDescent="0.2">
      <c r="C37" s="21" t="s">
        <v>124</v>
      </c>
      <c r="D37" s="64" t="s">
        <v>55</v>
      </c>
      <c r="E37" s="66">
        <v>2002</v>
      </c>
      <c r="F37" s="6">
        <v>739</v>
      </c>
      <c r="G37" s="37">
        <f t="shared" si="0"/>
        <v>7500</v>
      </c>
      <c r="H37" s="7">
        <f>(F37*G37*$H$3*$J$1)/1000</f>
        <v>79812</v>
      </c>
      <c r="I37" s="6">
        <f>($F37*$G$4*$I$3*$J$1)/1000</f>
        <v>53208</v>
      </c>
      <c r="J37" s="39">
        <f>($F37*$G$4*$J$3*$J$1)/1000</f>
        <v>44340</v>
      </c>
    </row>
    <row r="38" spans="2:10" x14ac:dyDescent="0.2">
      <c r="C38" s="21" t="s">
        <v>124</v>
      </c>
      <c r="D38" s="64" t="s">
        <v>55</v>
      </c>
      <c r="E38" s="66">
        <v>2003</v>
      </c>
      <c r="F38" s="6">
        <v>334</v>
      </c>
      <c r="G38" s="37">
        <f t="shared" si="0"/>
        <v>7500</v>
      </c>
      <c r="H38" s="7">
        <f>(F38*G38*$H$3*$J$1)/1000</f>
        <v>36072</v>
      </c>
      <c r="I38" s="6">
        <f>($F38*$G$4*$I$3*$J$1)/1000</f>
        <v>24048</v>
      </c>
      <c r="J38" s="39">
        <f>($F38*$G$4*$J$3*$J$1)/1000</f>
        <v>20040</v>
      </c>
    </row>
    <row r="39" spans="2:10" ht="10.8" thickBot="1" x14ac:dyDescent="0.25">
      <c r="C39" s="21" t="s">
        <v>124</v>
      </c>
      <c r="D39" s="64" t="s">
        <v>55</v>
      </c>
      <c r="E39" s="66">
        <v>2004</v>
      </c>
      <c r="F39" s="6">
        <v>516</v>
      </c>
      <c r="G39" s="37">
        <f t="shared" si="0"/>
        <v>7500</v>
      </c>
      <c r="H39" s="7">
        <f>(F39*G39*$H$3*$J$1)/1000</f>
        <v>55728</v>
      </c>
      <c r="I39" s="6">
        <f>($F39*$G$4*$I$3*$J$1)/1000</f>
        <v>37152</v>
      </c>
      <c r="J39" s="39">
        <f>($F39*$G$4*$J$3*$J$1)/1000</f>
        <v>30960</v>
      </c>
    </row>
    <row r="40" spans="2:10" ht="10.8" thickBot="1" x14ac:dyDescent="0.25">
      <c r="D40" s="41" t="s">
        <v>47</v>
      </c>
      <c r="E40" s="67"/>
      <c r="F40" s="43"/>
      <c r="G40" s="44"/>
      <c r="H40" s="65">
        <f>SUM(H39)</f>
        <v>55728</v>
      </c>
      <c r="I40" s="55">
        <f>SUM(I39)</f>
        <v>37152</v>
      </c>
      <c r="J40" s="46">
        <f>SUM(J39)</f>
        <v>30960</v>
      </c>
    </row>
    <row r="41" spans="2:10" ht="10.8" thickBot="1" x14ac:dyDescent="0.25">
      <c r="D41" s="58" t="s">
        <v>56</v>
      </c>
      <c r="E41" s="68"/>
      <c r="F41" s="60"/>
      <c r="G41" s="61"/>
      <c r="H41" s="69">
        <f>H30+H32+H34+H36+H40</f>
        <v>307692</v>
      </c>
      <c r="I41" s="69">
        <f>I30+I32+I34+I36+I40</f>
        <v>205128</v>
      </c>
      <c r="J41" s="63">
        <f>J30+J32+J34+J36+J40</f>
        <v>170940</v>
      </c>
    </row>
    <row r="42" spans="2:10" x14ac:dyDescent="0.2">
      <c r="B42" s="25" t="s">
        <v>57</v>
      </c>
      <c r="C42" s="25"/>
      <c r="D42" s="70"/>
      <c r="E42" s="71"/>
      <c r="F42" s="72"/>
      <c r="G42" s="72"/>
      <c r="H42" s="72"/>
      <c r="I42" s="71"/>
      <c r="J42" s="73"/>
    </row>
    <row r="43" spans="2:10" ht="10.8" thickBot="1" x14ac:dyDescent="0.25">
      <c r="B43" s="21" t="s">
        <v>58</v>
      </c>
      <c r="C43" s="21" t="s">
        <v>125</v>
      </c>
      <c r="D43" s="64" t="s">
        <v>59</v>
      </c>
      <c r="E43" s="36">
        <v>36647</v>
      </c>
      <c r="F43" s="6">
        <v>140</v>
      </c>
      <c r="G43" s="37">
        <f t="shared" si="0"/>
        <v>7500</v>
      </c>
      <c r="H43" s="7">
        <f>(F43*G43*$H$3*$J$1)/1000</f>
        <v>15120</v>
      </c>
      <c r="I43" s="7">
        <f>($F43*$G$4*$I$3*$J$1)/1000</f>
        <v>10080</v>
      </c>
      <c r="J43" s="39">
        <f>($F43*$G$4*$J$3*$J$1)/1000</f>
        <v>8400</v>
      </c>
    </row>
    <row r="44" spans="2:10" ht="10.8" thickBot="1" x14ac:dyDescent="0.25">
      <c r="B44" s="22"/>
      <c r="C44" s="22"/>
      <c r="D44" s="41" t="s">
        <v>51</v>
      </c>
      <c r="E44" s="67"/>
      <c r="F44" s="43"/>
      <c r="G44" s="43"/>
      <c r="H44" s="55">
        <f>SUM(H43)</f>
        <v>15120</v>
      </c>
      <c r="I44" s="65">
        <f>SUM(I43)</f>
        <v>10080</v>
      </c>
      <c r="J44" s="56">
        <f>SUM(J43)</f>
        <v>8400</v>
      </c>
    </row>
    <row r="45" spans="2:10" x14ac:dyDescent="0.2">
      <c r="B45" s="21" t="s">
        <v>60</v>
      </c>
      <c r="C45" s="21" t="s">
        <v>126</v>
      </c>
      <c r="D45" s="64" t="s">
        <v>61</v>
      </c>
      <c r="E45" s="36">
        <v>37012</v>
      </c>
      <c r="F45" s="6">
        <v>545</v>
      </c>
      <c r="G45" s="37">
        <f t="shared" si="0"/>
        <v>7500</v>
      </c>
      <c r="H45" s="7">
        <f>(F45*G45*$H$3*$J$1)/1000</f>
        <v>58860</v>
      </c>
      <c r="I45" s="7">
        <f>($F45*$G$4*$I$3*$J$1)/1000</f>
        <v>39240</v>
      </c>
      <c r="J45" s="39">
        <f>($F45*$G$4*$J$3*$J$1)/1000</f>
        <v>32700</v>
      </c>
    </row>
    <row r="46" spans="2:10" x14ac:dyDescent="0.2">
      <c r="B46" s="21" t="s">
        <v>60</v>
      </c>
      <c r="C46" s="21" t="s">
        <v>122</v>
      </c>
      <c r="D46" s="64" t="s">
        <v>62</v>
      </c>
      <c r="E46" s="36">
        <v>37012</v>
      </c>
      <c r="F46" s="6">
        <v>520</v>
      </c>
      <c r="G46" s="37">
        <f t="shared" si="0"/>
        <v>7500</v>
      </c>
      <c r="H46" s="7">
        <f>(F46*G46*$H$3*$J$1)/1000</f>
        <v>56160</v>
      </c>
      <c r="I46" s="7">
        <f>($F46*$G$4*$I$3*$J$1)/1000</f>
        <v>37440</v>
      </c>
      <c r="J46" s="39">
        <f>($F46*$G$4*$J$3*$J$1)/1000</f>
        <v>31200</v>
      </c>
    </row>
    <row r="47" spans="2:10" x14ac:dyDescent="0.2">
      <c r="B47" s="21" t="s">
        <v>60</v>
      </c>
      <c r="C47" s="21" t="s">
        <v>122</v>
      </c>
      <c r="D47" s="64" t="s">
        <v>63</v>
      </c>
      <c r="E47" s="36">
        <v>37043</v>
      </c>
      <c r="F47" s="6">
        <v>560</v>
      </c>
      <c r="G47" s="6">
        <v>7000</v>
      </c>
      <c r="H47" s="7">
        <f>(F47*G47*$H$3*$J$1)/1000</f>
        <v>56448</v>
      </c>
      <c r="I47" s="7">
        <f>($F47*$G$4*$I$3*$J$1)/1000</f>
        <v>40320</v>
      </c>
      <c r="J47" s="39">
        <f>($F47*$G$4*$J$3*$J$1)/1000</f>
        <v>33600</v>
      </c>
    </row>
    <row r="48" spans="2:10" x14ac:dyDescent="0.2">
      <c r="B48" s="21" t="s">
        <v>60</v>
      </c>
      <c r="C48" s="21" t="s">
        <v>122</v>
      </c>
      <c r="D48" s="64" t="s">
        <v>64</v>
      </c>
      <c r="E48" s="36">
        <v>37104</v>
      </c>
      <c r="F48" s="6">
        <v>70</v>
      </c>
      <c r="G48" s="37">
        <f t="shared" si="0"/>
        <v>7500</v>
      </c>
      <c r="H48" s="7">
        <f>(F48*G48*$H$3*$J$1)/1000</f>
        <v>7560</v>
      </c>
      <c r="I48" s="7">
        <f>($F48*$G$4*$I$3*$J$1)/1000</f>
        <v>5040</v>
      </c>
      <c r="J48" s="39">
        <f>($F48*$G$4*$J$3*$J$1)/1000</f>
        <v>4200</v>
      </c>
    </row>
    <row r="49" spans="1:10" ht="10.8" thickBot="1" x14ac:dyDescent="0.25">
      <c r="B49" s="21" t="s">
        <v>60</v>
      </c>
      <c r="C49" s="21" t="s">
        <v>122</v>
      </c>
      <c r="D49" s="64" t="s">
        <v>65</v>
      </c>
      <c r="E49" s="36">
        <v>37226</v>
      </c>
      <c r="F49" s="6">
        <v>500</v>
      </c>
      <c r="G49" s="37">
        <f t="shared" si="0"/>
        <v>7500</v>
      </c>
      <c r="H49" s="7">
        <f>(F49*G49*$H$3*$J$1)/1000</f>
        <v>54000</v>
      </c>
      <c r="I49" s="7">
        <f>($F49*$G$4*$I$3*$J$1)/1000</f>
        <v>36000</v>
      </c>
      <c r="J49" s="39">
        <f>($F49*$G$4*$J$3*$J$1)/1000</f>
        <v>30000</v>
      </c>
    </row>
    <row r="50" spans="1:10" ht="10.8" thickBot="1" x14ac:dyDescent="0.25">
      <c r="D50" s="41" t="s">
        <v>29</v>
      </c>
      <c r="E50" s="67"/>
      <c r="F50" s="43"/>
      <c r="G50" s="43"/>
      <c r="H50" s="55">
        <f>SUM(H45:H49)</f>
        <v>233028</v>
      </c>
      <c r="I50" s="65">
        <f>SUM(I45:I49)</f>
        <v>158040</v>
      </c>
      <c r="J50" s="56">
        <f>SUM(J45:J49)</f>
        <v>131700</v>
      </c>
    </row>
    <row r="51" spans="1:10" x14ac:dyDescent="0.2">
      <c r="B51" s="21" t="s">
        <v>60</v>
      </c>
      <c r="C51" s="21" t="s">
        <v>122</v>
      </c>
      <c r="D51" s="64" t="s">
        <v>66</v>
      </c>
      <c r="E51" s="36">
        <v>37469</v>
      </c>
      <c r="F51" s="6">
        <v>550</v>
      </c>
      <c r="G51" s="37">
        <f t="shared" si="0"/>
        <v>7500</v>
      </c>
      <c r="H51" s="7">
        <f>(F51*G51*$H$3*$J$1)/1000</f>
        <v>59400</v>
      </c>
      <c r="I51" s="7">
        <f>($F51*$G$4*$I$3*$J$1)/1000</f>
        <v>39600</v>
      </c>
      <c r="J51" s="39">
        <f>($F51*$G$4*$J$3*$J$1)/1000</f>
        <v>33000</v>
      </c>
    </row>
    <row r="52" spans="1:10" x14ac:dyDescent="0.2">
      <c r="A52" s="21" t="s">
        <v>133</v>
      </c>
      <c r="B52" s="21" t="s">
        <v>67</v>
      </c>
      <c r="C52" s="21" t="s">
        <v>127</v>
      </c>
      <c r="D52" s="64" t="s">
        <v>68</v>
      </c>
      <c r="E52" s="36">
        <v>37408</v>
      </c>
      <c r="F52" s="6">
        <v>250</v>
      </c>
      <c r="G52" s="37">
        <f t="shared" si="0"/>
        <v>7500</v>
      </c>
      <c r="H52" s="7">
        <f>(F52*G52*$H$3*$J$1)/1000</f>
        <v>27000</v>
      </c>
      <c r="I52" s="7">
        <f>($F52*$G$4*$I$3*$J$1)/1000</f>
        <v>18000</v>
      </c>
      <c r="J52" s="39">
        <f>($F52*$G$4*$J$3*$J$1)/1000</f>
        <v>15000</v>
      </c>
    </row>
    <row r="53" spans="1:10" ht="10.8" thickBot="1" x14ac:dyDescent="0.25">
      <c r="B53" s="21" t="s">
        <v>60</v>
      </c>
      <c r="C53" s="21" t="s">
        <v>122</v>
      </c>
      <c r="D53" s="40" t="s">
        <v>69</v>
      </c>
      <c r="E53" s="74">
        <v>37591</v>
      </c>
      <c r="F53" s="6">
        <v>2000</v>
      </c>
      <c r="G53" s="37">
        <f t="shared" si="0"/>
        <v>7500</v>
      </c>
      <c r="H53" s="7">
        <f>(F53*G53*$H$3*$J$1)/1000</f>
        <v>216000</v>
      </c>
      <c r="I53" s="7">
        <f>($F53*$G$4*$I$3*$J$1)/1000</f>
        <v>144000</v>
      </c>
      <c r="J53" s="39">
        <f>($F53*$G$4*$J$3*$J$1)/1000</f>
        <v>120000</v>
      </c>
    </row>
    <row r="54" spans="1:10" ht="10.8" thickBot="1" x14ac:dyDescent="0.25">
      <c r="D54" s="75" t="s">
        <v>32</v>
      </c>
      <c r="E54" s="76"/>
      <c r="F54" s="43"/>
      <c r="G54" s="43"/>
      <c r="H54" s="65">
        <f>SUM(H51:H53)</f>
        <v>302400</v>
      </c>
      <c r="I54" s="65">
        <f>SUM(I51:I53)</f>
        <v>201600</v>
      </c>
      <c r="J54" s="46">
        <f>SUM(J51:J53)</f>
        <v>168000</v>
      </c>
    </row>
    <row r="55" spans="1:10" x14ac:dyDescent="0.2">
      <c r="B55" s="21" t="s">
        <v>60</v>
      </c>
      <c r="C55" s="21" t="s">
        <v>122</v>
      </c>
      <c r="D55" s="77" t="s">
        <v>70</v>
      </c>
      <c r="E55" s="78">
        <v>37773</v>
      </c>
      <c r="F55" s="79">
        <v>1000</v>
      </c>
      <c r="G55" s="31">
        <f t="shared" si="0"/>
        <v>7500</v>
      </c>
      <c r="H55" s="7">
        <f t="shared" ref="H55:H60" si="4">(F55*G55*$H$3*$J$1)/1000</f>
        <v>108000</v>
      </c>
      <c r="I55" s="7">
        <f t="shared" ref="I55:I60" si="5">($F55*$G$4*$I$3*$J$1)/1000</f>
        <v>72000</v>
      </c>
      <c r="J55" s="39">
        <f t="shared" ref="J55:J60" si="6">($F55*$G$4*$J$3*$J$1)/1000</f>
        <v>60000</v>
      </c>
    </row>
    <row r="56" spans="1:10" x14ac:dyDescent="0.2">
      <c r="B56" s="21" t="s">
        <v>60</v>
      </c>
      <c r="C56" s="21" t="s">
        <v>122</v>
      </c>
      <c r="D56" s="77" t="s">
        <v>71</v>
      </c>
      <c r="E56" s="80">
        <v>37773</v>
      </c>
      <c r="F56" s="81">
        <v>530</v>
      </c>
      <c r="G56" s="37">
        <f t="shared" si="0"/>
        <v>7500</v>
      </c>
      <c r="H56" s="7">
        <f t="shared" si="4"/>
        <v>57240</v>
      </c>
      <c r="I56" s="7">
        <f t="shared" si="5"/>
        <v>38160</v>
      </c>
      <c r="J56" s="39">
        <f t="shared" si="6"/>
        <v>31800</v>
      </c>
    </row>
    <row r="57" spans="1:10" x14ac:dyDescent="0.2">
      <c r="B57" s="21" t="s">
        <v>60</v>
      </c>
      <c r="C57" s="21" t="s">
        <v>122</v>
      </c>
      <c r="D57" s="40" t="s">
        <v>72</v>
      </c>
      <c r="E57" s="80">
        <v>37956</v>
      </c>
      <c r="F57" s="81">
        <v>750</v>
      </c>
      <c r="G57" s="37">
        <f t="shared" si="0"/>
        <v>7500</v>
      </c>
      <c r="H57" s="7">
        <f t="shared" si="4"/>
        <v>81000</v>
      </c>
      <c r="I57" s="7">
        <f t="shared" si="5"/>
        <v>54000</v>
      </c>
      <c r="J57" s="39">
        <f t="shared" si="6"/>
        <v>45000</v>
      </c>
    </row>
    <row r="58" spans="1:10" x14ac:dyDescent="0.2">
      <c r="B58" s="21" t="s">
        <v>67</v>
      </c>
      <c r="C58" s="132" t="s">
        <v>128</v>
      </c>
      <c r="D58" s="40" t="s">
        <v>74</v>
      </c>
      <c r="E58" s="80">
        <v>37773</v>
      </c>
      <c r="F58" s="81">
        <v>500</v>
      </c>
      <c r="G58" s="37">
        <f t="shared" si="0"/>
        <v>7500</v>
      </c>
      <c r="H58" s="7">
        <f t="shared" si="4"/>
        <v>54000</v>
      </c>
      <c r="I58" s="7">
        <f t="shared" si="5"/>
        <v>36000</v>
      </c>
      <c r="J58" s="39">
        <f t="shared" si="6"/>
        <v>30000</v>
      </c>
    </row>
    <row r="59" spans="1:10" x14ac:dyDescent="0.2">
      <c r="A59" s="21" t="s">
        <v>131</v>
      </c>
      <c r="B59" s="21" t="s">
        <v>67</v>
      </c>
      <c r="C59" s="21" t="s">
        <v>127</v>
      </c>
      <c r="D59" s="40" t="s">
        <v>75</v>
      </c>
      <c r="E59" s="80">
        <v>37773</v>
      </c>
      <c r="F59" s="81">
        <v>1000</v>
      </c>
      <c r="G59" s="37">
        <f t="shared" si="0"/>
        <v>7500</v>
      </c>
      <c r="H59" s="7">
        <f t="shared" si="4"/>
        <v>108000</v>
      </c>
      <c r="I59" s="7">
        <f t="shared" si="5"/>
        <v>72000</v>
      </c>
      <c r="J59" s="39">
        <f t="shared" si="6"/>
        <v>60000</v>
      </c>
    </row>
    <row r="60" spans="1:10" ht="10.8" thickBot="1" x14ac:dyDescent="0.25">
      <c r="B60" s="21" t="s">
        <v>67</v>
      </c>
      <c r="C60" s="21" t="s">
        <v>127</v>
      </c>
      <c r="D60" s="40" t="s">
        <v>208</v>
      </c>
      <c r="E60" s="80">
        <v>37773</v>
      </c>
      <c r="F60" s="81">
        <v>500</v>
      </c>
      <c r="G60" s="37">
        <f t="shared" si="0"/>
        <v>7500</v>
      </c>
      <c r="H60" s="7">
        <f t="shared" si="4"/>
        <v>54000</v>
      </c>
      <c r="I60" s="7">
        <f t="shared" si="5"/>
        <v>36000</v>
      </c>
      <c r="J60" s="39">
        <f t="shared" si="6"/>
        <v>30000</v>
      </c>
    </row>
    <row r="61" spans="1:10" ht="10.8" thickBot="1" x14ac:dyDescent="0.25">
      <c r="D61" s="75" t="s">
        <v>44</v>
      </c>
      <c r="E61" s="76"/>
      <c r="F61" s="43"/>
      <c r="G61" s="82"/>
      <c r="H61" s="55">
        <f>SUM(H55:H60)</f>
        <v>462240</v>
      </c>
      <c r="I61" s="55">
        <f>SUM(I55:I60)</f>
        <v>308160</v>
      </c>
      <c r="J61" s="56">
        <f>SUM(J55:J60)</f>
        <v>256800</v>
      </c>
    </row>
    <row r="62" spans="1:10" ht="10.8" thickBot="1" x14ac:dyDescent="0.25">
      <c r="D62" s="83" t="s">
        <v>73</v>
      </c>
      <c r="E62" s="84"/>
      <c r="F62" s="60"/>
      <c r="G62" s="60"/>
      <c r="H62" s="69">
        <f>H44+H50+H54+H61</f>
        <v>1012788</v>
      </c>
      <c r="I62" s="69">
        <f>I44+I50+I54+I61</f>
        <v>677880</v>
      </c>
      <c r="J62" s="63">
        <f>J44+J50+J54+J61</f>
        <v>564900</v>
      </c>
    </row>
  </sheetData>
  <mergeCells count="4">
    <mergeCell ref="H2:J2"/>
    <mergeCell ref="H1:I1"/>
    <mergeCell ref="K12:K25"/>
    <mergeCell ref="K4:K10"/>
  </mergeCells>
  <printOptions horizontalCentered="1" verticalCentered="1"/>
  <pageMargins left="0.75" right="0.25" top="0.54" bottom="0.54" header="0.5" footer="0.5"/>
  <pageSetup scale="71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AN1472"/>
  <sheetViews>
    <sheetView topLeftCell="I1" workbookViewId="0">
      <selection activeCell="P3" sqref="P3:P270"/>
    </sheetView>
  </sheetViews>
  <sheetFormatPr defaultColWidth="9.109375" defaultRowHeight="10.199999999999999" x14ac:dyDescent="0.2"/>
  <cols>
    <col min="1" max="2" width="9.109375" style="97"/>
    <col min="3" max="12" width="9.109375" style="21"/>
    <col min="13" max="13" width="19" style="21" bestFit="1" customWidth="1"/>
    <col min="14" max="14" width="9.109375" style="97"/>
    <col min="15" max="15" width="9" style="142" customWidth="1"/>
    <col min="16" max="16" width="8.44140625" style="143" customWidth="1"/>
    <col min="17" max="17" width="6.88671875" style="142" customWidth="1"/>
    <col min="18" max="18" width="8.44140625" style="143" customWidth="1"/>
    <col min="19" max="19" width="8.5546875" style="142" bestFit="1" customWidth="1"/>
    <col min="20" max="20" width="8.44140625" style="143" customWidth="1"/>
    <col min="21" max="23" width="9.109375" style="21"/>
    <col min="24" max="24" width="10" style="21" bestFit="1" customWidth="1"/>
    <col min="25" max="25" width="9.109375" style="21"/>
    <col min="26" max="26" width="11.6640625" style="21" customWidth="1"/>
    <col min="27" max="27" width="11.5546875" style="21" customWidth="1"/>
    <col min="28" max="28" width="11.109375" style="21" customWidth="1"/>
    <col min="29" max="29" width="11.44140625" style="21" customWidth="1"/>
    <col min="30" max="30" width="12.88671875" style="21" bestFit="1" customWidth="1"/>
    <col min="31" max="31" width="9.109375" style="21"/>
    <col min="32" max="33" width="11.109375" style="21" customWidth="1"/>
    <col min="34" max="34" width="9.109375" style="21"/>
    <col min="35" max="35" width="12.5546875" style="21" customWidth="1"/>
    <col min="36" max="36" width="10.5546875" style="21" customWidth="1"/>
    <col min="37" max="37" width="9.109375" style="21"/>
    <col min="38" max="38" width="10" style="21" customWidth="1"/>
    <col min="39" max="39" width="9.88671875" style="21" customWidth="1"/>
    <col min="40" max="40" width="11.5546875" style="21" customWidth="1"/>
    <col min="41" max="16384" width="9.109375" style="21"/>
  </cols>
  <sheetData>
    <row r="1" spans="1:40" ht="10.8" thickBot="1" x14ac:dyDescent="0.25">
      <c r="A1" s="99">
        <f ca="1">TODAY()</f>
        <v>36907</v>
      </c>
      <c r="B1" s="99"/>
      <c r="I1" s="21" t="s">
        <v>120</v>
      </c>
      <c r="M1" s="131">
        <f>'Gas Demand Outlook'!$G$2/1000</f>
        <v>7.5</v>
      </c>
      <c r="N1" s="99"/>
      <c r="O1" s="21"/>
      <c r="P1" s="21"/>
      <c r="Q1" s="21"/>
      <c r="R1" s="21"/>
      <c r="S1" s="21"/>
      <c r="T1" s="21"/>
      <c r="Y1" s="21">
        <f>SUM(Y2:AE2)</f>
        <v>214</v>
      </c>
      <c r="AI1" s="21">
        <f>SUM(AI2:AM2)</f>
        <v>151</v>
      </c>
    </row>
    <row r="2" spans="1:40" s="25" customFormat="1" ht="10.8" thickBot="1" x14ac:dyDescent="0.25">
      <c r="A2" s="98" t="s">
        <v>83</v>
      </c>
      <c r="B2" s="98" t="s">
        <v>118</v>
      </c>
      <c r="C2" s="25" t="s">
        <v>79</v>
      </c>
      <c r="D2" s="25" t="s">
        <v>48</v>
      </c>
      <c r="E2" s="25" t="s">
        <v>80</v>
      </c>
      <c r="F2" s="25" t="s">
        <v>81</v>
      </c>
      <c r="G2" s="25" t="s">
        <v>82</v>
      </c>
      <c r="H2" s="25" t="s">
        <v>84</v>
      </c>
      <c r="I2" s="25" t="s">
        <v>153</v>
      </c>
      <c r="J2" s="25" t="s">
        <v>205</v>
      </c>
      <c r="K2" s="25" t="s">
        <v>206</v>
      </c>
      <c r="L2" s="25" t="s">
        <v>207</v>
      </c>
      <c r="M2" s="25" t="s">
        <v>119</v>
      </c>
      <c r="N2" s="98" t="s">
        <v>83</v>
      </c>
      <c r="O2" s="217" t="s">
        <v>154</v>
      </c>
      <c r="P2" s="218" t="s">
        <v>155</v>
      </c>
      <c r="Q2" s="219" t="s">
        <v>156</v>
      </c>
      <c r="R2" s="220" t="s">
        <v>157</v>
      </c>
      <c r="S2" s="221" t="s">
        <v>158</v>
      </c>
      <c r="T2" s="222" t="s">
        <v>159</v>
      </c>
      <c r="Y2" s="108">
        <f t="shared" ref="Y2:AD2" si="0">Z3-Y3</f>
        <v>30</v>
      </c>
      <c r="Z2" s="108">
        <f t="shared" si="0"/>
        <v>31</v>
      </c>
      <c r="AA2" s="108">
        <f t="shared" si="0"/>
        <v>30</v>
      </c>
      <c r="AB2" s="108">
        <f t="shared" si="0"/>
        <v>31</v>
      </c>
      <c r="AC2" s="108">
        <f t="shared" si="0"/>
        <v>31</v>
      </c>
      <c r="AD2" s="108">
        <f t="shared" si="0"/>
        <v>30</v>
      </c>
      <c r="AE2" s="108">
        <v>31</v>
      </c>
      <c r="AI2" s="108">
        <f>AJ3-AI3</f>
        <v>30</v>
      </c>
      <c r="AJ2" s="108">
        <f>AK3-AJ3</f>
        <v>31</v>
      </c>
      <c r="AK2" s="108">
        <f>AL3-AK3</f>
        <v>31</v>
      </c>
      <c r="AL2" s="108">
        <f>AM3-AL3</f>
        <v>28</v>
      </c>
      <c r="AM2" s="108">
        <v>31</v>
      </c>
    </row>
    <row r="3" spans="1:40" ht="10.8" thickBot="1" x14ac:dyDescent="0.25">
      <c r="A3" s="97">
        <f ca="1">DATE(YEAR($A$1),MONTH($A$1)+1,1)</f>
        <v>36923</v>
      </c>
      <c r="B3" s="100">
        <f ca="1">VLOOKUP($A3,[2]CurveFetch!$D$8:$R$1000,2,0)</f>
        <v>8.4719999999999995</v>
      </c>
      <c r="C3" s="100">
        <f ca="1">VLOOKUP($A3,[2]CurveFetch!$D$8:$R$1000,7,0)</f>
        <v>1.1000000000000001</v>
      </c>
      <c r="D3" s="100">
        <f ca="1">VLOOKUP($A3,[2]CurveFetch!$D$8:$R$1000,5,0)</f>
        <v>-0.45</v>
      </c>
      <c r="E3" s="100">
        <f ca="1">VLOOKUP($A3,[2]CurveFetch!$D$8:$R$1000,4,0)</f>
        <v>-0.17</v>
      </c>
      <c r="F3" s="100">
        <f ca="1">VLOOKUP($A3,[2]CurveFetch!$D$8:$R$1000,15,0)</f>
        <v>-0.15</v>
      </c>
      <c r="G3" s="100">
        <f ca="1">VLOOKUP($A3,[2]CurveFetch!$D$8:$R$1000,3,0)</f>
        <v>-0.39</v>
      </c>
      <c r="H3" s="100">
        <f ca="1">VLOOKUP($A3,[2]CurveFetch!$D$8:$R$1000,9,0)</f>
        <v>1.3</v>
      </c>
      <c r="I3" s="100">
        <f ca="1">VLOOKUP($A3,[2]CurveFetch!$D$8:$R$1000,11,0)</f>
        <v>6.1536229903120999E-2</v>
      </c>
      <c r="J3" s="100">
        <f ca="1">VLOOKUP($A3,[2]CurveFetch!$D$8:$R$1000,8,0)</f>
        <v>0.9</v>
      </c>
      <c r="K3" s="100">
        <f ca="1">C3-J3</f>
        <v>0.20000000000000007</v>
      </c>
      <c r="L3" s="100">
        <f ca="1">C3-F3</f>
        <v>1.25</v>
      </c>
      <c r="M3" s="100">
        <f ca="1">($B3+$C3)*$M$1</f>
        <v>71.789999999999992</v>
      </c>
      <c r="N3" s="97">
        <f ca="1">DATE(YEAR($A$1),MONTH($A$1)+1,1)</f>
        <v>36923</v>
      </c>
      <c r="O3" s="100">
        <f ca="1">VLOOKUP($A3,[2]CurveFetch!$D$8:$V$1000,16,0)</f>
        <v>160</v>
      </c>
      <c r="P3" s="141">
        <f ca="1">O3/2</f>
        <v>80</v>
      </c>
      <c r="Q3" s="100">
        <f ca="1">VLOOKUP($A3,[2]CurveFetch!$D$8:$V$1000,16,0)</f>
        <v>160</v>
      </c>
      <c r="R3" s="141">
        <f ca="1">Q3/2</f>
        <v>80</v>
      </c>
      <c r="S3" s="100">
        <f ca="1">VLOOKUP($A3,[2]CurveFetch!$D$8:$V$1000,16,0)</f>
        <v>160</v>
      </c>
      <c r="T3" s="141">
        <f ca="1">S3/2</f>
        <v>80</v>
      </c>
      <c r="U3" s="100"/>
      <c r="V3" s="100"/>
      <c r="Y3" s="98">
        <v>36982</v>
      </c>
      <c r="Z3" s="98">
        <v>37012</v>
      </c>
      <c r="AA3" s="98">
        <v>37043</v>
      </c>
      <c r="AB3" s="98">
        <v>37073</v>
      </c>
      <c r="AC3" s="98">
        <v>37104</v>
      </c>
      <c r="AD3" s="98">
        <v>37135</v>
      </c>
      <c r="AE3" s="98">
        <v>37165</v>
      </c>
      <c r="AF3" s="25" t="s">
        <v>85</v>
      </c>
      <c r="AG3" s="25"/>
      <c r="AI3" s="98">
        <v>37196</v>
      </c>
      <c r="AJ3" s="98">
        <v>37226</v>
      </c>
      <c r="AK3" s="98">
        <v>37257</v>
      </c>
      <c r="AL3" s="98">
        <v>37288</v>
      </c>
      <c r="AM3" s="98">
        <v>37316</v>
      </c>
      <c r="AN3" s="25" t="s">
        <v>93</v>
      </c>
    </row>
    <row r="4" spans="1:40" x14ac:dyDescent="0.2">
      <c r="A4" s="97">
        <f ca="1">DATE(YEAR(A3),MONTH(A3)+1,1)</f>
        <v>36951</v>
      </c>
      <c r="B4" s="100">
        <f ca="1">VLOOKUP($A4,[2]CurveFetch!$D$8:$R$1000,2,0)</f>
        <v>8.0570000000000004</v>
      </c>
      <c r="C4" s="100">
        <f ca="1">VLOOKUP($A4,[2]CurveFetch!$D$8:$R$1000,7,0)</f>
        <v>0.65</v>
      </c>
      <c r="D4" s="100">
        <f ca="1">VLOOKUP($A4,[2]CurveFetch!$D$8:$R$1000,5,0)</f>
        <v>-0.45</v>
      </c>
      <c r="E4" s="100">
        <f ca="1">VLOOKUP($A4,[2]CurveFetch!$D$8:$R$1000,4,0)</f>
        <v>-0.18</v>
      </c>
      <c r="F4" s="100">
        <f ca="1">VLOOKUP($A4,[2]CurveFetch!$D$8:$R$1000,15,0)</f>
        <v>-0.15</v>
      </c>
      <c r="G4" s="100">
        <f ca="1">VLOOKUP($A4,[2]CurveFetch!$D$8:$R$1000,3,0)</f>
        <v>-0.375</v>
      </c>
      <c r="H4" s="100">
        <f ca="1">VLOOKUP($A4,[2]CurveFetch!$D$8:$R$1000,9,0)</f>
        <v>0.85</v>
      </c>
      <c r="I4" s="100">
        <f ca="1">VLOOKUP($A4,[2]CurveFetch!$D$8:$R$1000,11,0)</f>
        <v>6.0145736239606E-2</v>
      </c>
      <c r="J4" s="100">
        <f ca="1">VLOOKUP($A4,[2]CurveFetch!$D$8:$R$1000,8,0)</f>
        <v>0.5</v>
      </c>
      <c r="K4" s="100">
        <f t="shared" ref="K4:K67" ca="1" si="1">C4-J4</f>
        <v>0.15000000000000002</v>
      </c>
      <c r="L4" s="100">
        <f t="shared" ref="L4:L67" ca="1" si="2">C4-F4</f>
        <v>0.8</v>
      </c>
      <c r="M4" s="100">
        <f t="shared" ref="M4:M68" ca="1" si="3">($B4+$C4)*$M$1</f>
        <v>65.302500000000009</v>
      </c>
      <c r="N4" s="97">
        <f ca="1">DATE(YEAR(N3),MONTH(N3)+1,1)</f>
        <v>36951</v>
      </c>
      <c r="O4" s="100">
        <f ca="1">VLOOKUP($A4,[2]CurveFetch!$D$8:$V$1000,16,0)</f>
        <v>155</v>
      </c>
      <c r="P4" s="141">
        <f t="shared" ref="P4:P67" ca="1" si="4">O4/2</f>
        <v>77.5</v>
      </c>
      <c r="Q4" s="100">
        <f ca="1">VLOOKUP($A4,[2]CurveFetch!$D$8:$V$1000,16,0)</f>
        <v>155</v>
      </c>
      <c r="R4" s="141">
        <f t="shared" ref="R4:R67" ca="1" si="5">Q4/2</f>
        <v>77.5</v>
      </c>
      <c r="S4" s="100">
        <f ca="1">VLOOKUP($A4,[2]CurveFetch!$D$8:$V$1000,16,0)</f>
        <v>155</v>
      </c>
      <c r="T4" s="141">
        <f t="shared" ref="T4:T67" ca="1" si="6">S4/2</f>
        <v>77.5</v>
      </c>
      <c r="U4" s="100"/>
      <c r="V4" s="100"/>
      <c r="X4" s="22" t="s">
        <v>79</v>
      </c>
      <c r="Y4" s="101">
        <f t="shared" ref="Y4:AE4" ca="1" si="7">VLOOKUP(Y$3,$A$2:$H$600,2)</f>
        <v>6.5350000000000001</v>
      </c>
      <c r="Z4" s="101">
        <f t="shared" ca="1" si="7"/>
        <v>6.0350000000000001</v>
      </c>
      <c r="AA4" s="101">
        <f t="shared" ca="1" si="7"/>
        <v>6.0149999999999997</v>
      </c>
      <c r="AB4" s="101">
        <f t="shared" ca="1" si="7"/>
        <v>6.0149999999999997</v>
      </c>
      <c r="AC4" s="101">
        <f t="shared" ca="1" si="7"/>
        <v>6.0149999999999997</v>
      </c>
      <c r="AD4" s="101">
        <f t="shared" ca="1" si="7"/>
        <v>5.9850000000000003</v>
      </c>
      <c r="AE4" s="101">
        <f t="shared" ca="1" si="7"/>
        <v>5.9950000000000001</v>
      </c>
      <c r="AF4" s="103">
        <f t="shared" ref="AF4:AF9" ca="1" si="8">AVERAGE(Y4:AE4)</f>
        <v>6.085</v>
      </c>
      <c r="AG4" s="102"/>
      <c r="AH4" s="22" t="s">
        <v>79</v>
      </c>
      <c r="AI4" s="101">
        <f ca="1">VLOOKUP(AI$3,$A$2:$H$600,2)</f>
        <v>6.11</v>
      </c>
      <c r="AJ4" s="101">
        <f ca="1">VLOOKUP(AJ$3,$A$2:$H$600,2)</f>
        <v>6.2679999999999998</v>
      </c>
      <c r="AK4" s="101">
        <f ca="1">VLOOKUP(AK$3,$A$2:$H$600,2)</f>
        <v>6.28</v>
      </c>
      <c r="AL4" s="101">
        <f ca="1">VLOOKUP(AL$3,$A$2:$H$600,2)</f>
        <v>6.04</v>
      </c>
      <c r="AM4" s="101">
        <f ca="1">VLOOKUP(AM$3,$A$2:$H$600,2)</f>
        <v>5.7249999999999996</v>
      </c>
      <c r="AN4" s="103">
        <f t="shared" ref="AN4:AN9" ca="1" si="9">AVERAGE(AI4:AM4)</f>
        <v>6.0846</v>
      </c>
    </row>
    <row r="5" spans="1:40" x14ac:dyDescent="0.2">
      <c r="A5" s="97">
        <f t="shared" ref="A5:A68" ca="1" si="10">DATE(YEAR(A4),MONTH(A4)+1,1)</f>
        <v>36982</v>
      </c>
      <c r="B5" s="100">
        <f ca="1">VLOOKUP($A5,[2]CurveFetch!$D$8:$R$1000,2,0)</f>
        <v>6.5350000000000001</v>
      </c>
      <c r="C5" s="100">
        <f ca="1">VLOOKUP($A5,[2]CurveFetch!$D$8:$R$1000,7,0)</f>
        <v>0.315</v>
      </c>
      <c r="D5" s="100">
        <f ca="1">VLOOKUP($A5,[2]CurveFetch!$D$8:$R$1000,5,0)</f>
        <v>-0.54</v>
      </c>
      <c r="E5" s="100">
        <f ca="1">VLOOKUP($A5,[2]CurveFetch!$D$8:$R$1000,4,0)</f>
        <v>-0.125</v>
      </c>
      <c r="F5" s="100">
        <f ca="1">VLOOKUP($A5,[2]CurveFetch!$D$8:$R$1000,15,0)</f>
        <v>-5.5E-2</v>
      </c>
      <c r="G5" s="100">
        <f ca="1">VLOOKUP($A5,[2]CurveFetch!$D$8:$R$1000,3,0)</f>
        <v>-0.41</v>
      </c>
      <c r="H5" s="100">
        <f ca="1">VLOOKUP($A5,[2]CurveFetch!$D$8:$R$1000,9,0)</f>
        <v>0.41499999999999998</v>
      </c>
      <c r="I5" s="100">
        <f ca="1">VLOOKUP($A5,[2]CurveFetch!$D$8:$R$1000,11,0)</f>
        <v>5.8911062600336003E-2</v>
      </c>
      <c r="J5" s="100">
        <f ca="1">VLOOKUP($A5,[2]CurveFetch!$D$8:$R$1000,8,0)</f>
        <v>-3.5000000000000003E-2</v>
      </c>
      <c r="K5" s="100">
        <f t="shared" ca="1" si="1"/>
        <v>0.35</v>
      </c>
      <c r="L5" s="100">
        <f t="shared" ca="1" si="2"/>
        <v>0.37</v>
      </c>
      <c r="M5" s="100">
        <f t="shared" ca="1" si="3"/>
        <v>51.375000000000007</v>
      </c>
      <c r="N5" s="97">
        <f t="shared" ref="N5:N68" ca="1" si="11">DATE(YEAR(N4),MONTH(N4)+1,1)</f>
        <v>36982</v>
      </c>
      <c r="O5" s="100">
        <f ca="1">VLOOKUP($A5,[2]CurveFetch!$D$8:$V$1000,16,0)</f>
        <v>155</v>
      </c>
      <c r="P5" s="141">
        <f t="shared" ca="1" si="4"/>
        <v>77.5</v>
      </c>
      <c r="Q5" s="100">
        <f ca="1">VLOOKUP($A5,[2]CurveFetch!$D$8:$V$1000,16,0)</f>
        <v>155</v>
      </c>
      <c r="R5" s="141">
        <f t="shared" ca="1" si="5"/>
        <v>77.5</v>
      </c>
      <c r="S5" s="100">
        <f ca="1">VLOOKUP($A5,[2]CurveFetch!$D$8:$V$1000,16,0)</f>
        <v>155</v>
      </c>
      <c r="T5" s="141">
        <f t="shared" ca="1" si="6"/>
        <v>77.5</v>
      </c>
      <c r="U5" s="100"/>
      <c r="V5" s="100"/>
      <c r="X5" s="22" t="s">
        <v>91</v>
      </c>
      <c r="Y5" s="101">
        <f ca="1">VLOOKUP(Y$3,$A$2:$H$600,3)</f>
        <v>0.315</v>
      </c>
      <c r="Z5" s="101">
        <f t="shared" ref="Z5:AE5" ca="1" si="12">VLOOKUP(Z$3,$A$2:$H$600,3)</f>
        <v>0.79500000000000004</v>
      </c>
      <c r="AA5" s="101">
        <f t="shared" ca="1" si="12"/>
        <v>1.2849999999999999</v>
      </c>
      <c r="AB5" s="101">
        <f t="shared" ca="1" si="12"/>
        <v>1.76</v>
      </c>
      <c r="AC5" s="101">
        <f t="shared" ca="1" si="12"/>
        <v>1.87</v>
      </c>
      <c r="AD5" s="101">
        <f t="shared" ca="1" si="12"/>
        <v>1.77</v>
      </c>
      <c r="AE5" s="101">
        <f t="shared" ca="1" si="12"/>
        <v>0.9</v>
      </c>
      <c r="AF5" s="104">
        <f t="shared" ca="1" si="8"/>
        <v>1.2421428571428572</v>
      </c>
      <c r="AG5" s="102"/>
      <c r="AH5" s="22" t="s">
        <v>91</v>
      </c>
      <c r="AI5" s="101">
        <f ca="1">VLOOKUP(AI$3,$A$2:$H$600,3)</f>
        <v>1.01</v>
      </c>
      <c r="AJ5" s="101">
        <f ca="1">VLOOKUP(AJ$3,$A$2:$H$600,3)</f>
        <v>1.01</v>
      </c>
      <c r="AK5" s="101">
        <f ca="1">VLOOKUP(AK$3,$A$2:$H$600,3)</f>
        <v>1.0024999999999999</v>
      </c>
      <c r="AL5" s="101">
        <f ca="1">VLOOKUP(AL$3,$A$2:$H$600,3)</f>
        <v>1.0024999999999999</v>
      </c>
      <c r="AM5" s="101">
        <f ca="1">VLOOKUP(AM$3,$A$2:$H$600,3)</f>
        <v>1.0024999999999999</v>
      </c>
      <c r="AN5" s="104">
        <f t="shared" ca="1" si="9"/>
        <v>1.0055000000000001</v>
      </c>
    </row>
    <row r="6" spans="1:40" x14ac:dyDescent="0.2">
      <c r="A6" s="97">
        <f t="shared" ca="1" si="10"/>
        <v>37012</v>
      </c>
      <c r="B6" s="100">
        <f ca="1">VLOOKUP($A6,[2]CurveFetch!$D$8:$R$1000,2,0)</f>
        <v>6.0350000000000001</v>
      </c>
      <c r="C6" s="100">
        <f ca="1">VLOOKUP($A6,[2]CurveFetch!$D$8:$R$1000,7,0)</f>
        <v>0.79500000000000004</v>
      </c>
      <c r="D6" s="100">
        <f ca="1">VLOOKUP($A6,[2]CurveFetch!$D$8:$R$1000,5,0)</f>
        <v>-0.54</v>
      </c>
      <c r="E6" s="100">
        <f ca="1">VLOOKUP($A6,[2]CurveFetch!$D$8:$R$1000,4,0)</f>
        <v>-0.105</v>
      </c>
      <c r="F6" s="100">
        <f ca="1">VLOOKUP($A6,[2]CurveFetch!$D$8:$R$1000,15,0)</f>
        <v>-4.4999999999999998E-2</v>
      </c>
      <c r="G6" s="100">
        <f ca="1">VLOOKUP($A6,[2]CurveFetch!$D$8:$R$1000,3,0)</f>
        <v>-0.41</v>
      </c>
      <c r="H6" s="100">
        <f ca="1">VLOOKUP($A6,[2]CurveFetch!$D$8:$R$1000,9,0)</f>
        <v>0.89500000000000002</v>
      </c>
      <c r="I6" s="100">
        <f ca="1">VLOOKUP($A6,[2]CurveFetch!$D$8:$R$1000,11,0)</f>
        <v>5.8167212066609998E-2</v>
      </c>
      <c r="J6" s="100">
        <f ca="1">VLOOKUP($A6,[2]CurveFetch!$D$8:$R$1000,8,0)</f>
        <v>0.44500000000000001</v>
      </c>
      <c r="K6" s="100">
        <f t="shared" ca="1" si="1"/>
        <v>0.35000000000000003</v>
      </c>
      <c r="L6" s="100">
        <f t="shared" ca="1" si="2"/>
        <v>0.84000000000000008</v>
      </c>
      <c r="M6" s="100">
        <f t="shared" ca="1" si="3"/>
        <v>51.225000000000001</v>
      </c>
      <c r="N6" s="97">
        <f t="shared" ca="1" si="11"/>
        <v>37012</v>
      </c>
      <c r="O6" s="100">
        <f ca="1">VLOOKUP($A6,[2]CurveFetch!$D$8:$V$1000,16,0)</f>
        <v>155</v>
      </c>
      <c r="P6" s="141">
        <f t="shared" ca="1" si="4"/>
        <v>77.5</v>
      </c>
      <c r="Q6" s="100">
        <f ca="1">VLOOKUP($A6,[2]CurveFetch!$D$8:$V$1000,16,0)</f>
        <v>155</v>
      </c>
      <c r="R6" s="141">
        <f t="shared" ca="1" si="5"/>
        <v>77.5</v>
      </c>
      <c r="S6" s="100">
        <f ca="1">VLOOKUP($A6,[2]CurveFetch!$D$8:$V$1000,16,0)</f>
        <v>155</v>
      </c>
      <c r="T6" s="141">
        <f t="shared" ca="1" si="6"/>
        <v>77.5</v>
      </c>
      <c r="U6" s="100"/>
      <c r="V6" s="100"/>
      <c r="X6" s="22" t="s">
        <v>82</v>
      </c>
      <c r="Y6" s="101">
        <f t="shared" ref="Y6:AE6" ca="1" si="13">VLOOKUP(Y$3,$A$2:$H$600,6)</f>
        <v>-5.5E-2</v>
      </c>
      <c r="Z6" s="101">
        <f t="shared" ca="1" si="13"/>
        <v>-4.4999999999999998E-2</v>
      </c>
      <c r="AA6" s="101">
        <f t="shared" ca="1" si="13"/>
        <v>-4.4999999999999998E-2</v>
      </c>
      <c r="AB6" s="101">
        <f t="shared" ca="1" si="13"/>
        <v>-1.4999999999999999E-2</v>
      </c>
      <c r="AC6" s="101">
        <f t="shared" ca="1" si="13"/>
        <v>0.02</v>
      </c>
      <c r="AD6" s="101">
        <f t="shared" ca="1" si="13"/>
        <v>0.02</v>
      </c>
      <c r="AE6" s="101">
        <f t="shared" ca="1" si="13"/>
        <v>-5.0000000000000001E-3</v>
      </c>
      <c r="AF6" s="104">
        <f t="shared" ca="1" si="8"/>
        <v>-1.785714285714286E-2</v>
      </c>
      <c r="AG6" s="102"/>
      <c r="AH6" s="22" t="s">
        <v>82</v>
      </c>
      <c r="AI6" s="101">
        <f ca="1">VLOOKUP(AI$3,$A$2:$H$600,6)</f>
        <v>-1.4999999999999999E-2</v>
      </c>
      <c r="AJ6" s="101">
        <f ca="1">VLOOKUP(AJ$3,$A$2:$H$600,6)</f>
        <v>-1.4999999999999999E-2</v>
      </c>
      <c r="AK6" s="101">
        <f ca="1">VLOOKUP(AK$3,$A$2:$H$600,6)</f>
        <v>-1.4999999999999999E-2</v>
      </c>
      <c r="AL6" s="101">
        <f ca="1">VLOOKUP(AL$3,$A$2:$H$600,6)</f>
        <v>-1.4999999999999999E-2</v>
      </c>
      <c r="AM6" s="101">
        <f ca="1">VLOOKUP(AM$3,$A$2:$H$600,6)</f>
        <v>-1.4999999999999999E-2</v>
      </c>
      <c r="AN6" s="104">
        <f t="shared" ca="1" si="9"/>
        <v>-1.4999999999999999E-2</v>
      </c>
    </row>
    <row r="7" spans="1:40" x14ac:dyDescent="0.2">
      <c r="A7" s="97">
        <f t="shared" ca="1" si="10"/>
        <v>37043</v>
      </c>
      <c r="B7" s="100">
        <f ca="1">VLOOKUP($A7,[2]CurveFetch!$D$8:$R$1000,2,0)</f>
        <v>6.0149999999999997</v>
      </c>
      <c r="C7" s="100">
        <f ca="1">VLOOKUP($A7,[2]CurveFetch!$D$8:$R$1000,7,0)</f>
        <v>1.2849999999999999</v>
      </c>
      <c r="D7" s="100">
        <f ca="1">VLOOKUP($A7,[2]CurveFetch!$D$8:$R$1000,5,0)</f>
        <v>-0.54</v>
      </c>
      <c r="E7" s="100">
        <f ca="1">VLOOKUP($A7,[2]CurveFetch!$D$8:$R$1000,4,0)</f>
        <v>-0.125</v>
      </c>
      <c r="F7" s="100">
        <f ca="1">VLOOKUP($A7,[2]CurveFetch!$D$8:$R$1000,15,0)</f>
        <v>-4.4999999999999998E-2</v>
      </c>
      <c r="G7" s="100">
        <f ca="1">VLOOKUP($A7,[2]CurveFetch!$D$8:$R$1000,3,0)</f>
        <v>-0.41</v>
      </c>
      <c r="H7" s="100">
        <f ca="1">VLOOKUP($A7,[2]CurveFetch!$D$8:$R$1000,9,0)</f>
        <v>1.385</v>
      </c>
      <c r="I7" s="100">
        <f ca="1">VLOOKUP($A7,[2]CurveFetch!$D$8:$R$1000,11,0)</f>
        <v>5.7587032068230001E-2</v>
      </c>
      <c r="J7" s="100">
        <f ca="1">VLOOKUP($A7,[2]CurveFetch!$D$8:$R$1000,8,0)</f>
        <v>0.93500000000000005</v>
      </c>
      <c r="K7" s="100">
        <f t="shared" ca="1" si="1"/>
        <v>0.34999999999999987</v>
      </c>
      <c r="L7" s="100">
        <f t="shared" ca="1" si="2"/>
        <v>1.3299999999999998</v>
      </c>
      <c r="M7" s="100">
        <f t="shared" ca="1" si="3"/>
        <v>54.75</v>
      </c>
      <c r="N7" s="97">
        <f t="shared" ca="1" si="11"/>
        <v>37043</v>
      </c>
      <c r="O7" s="100">
        <f ca="1">VLOOKUP($A7,[2]CurveFetch!$D$8:$V$1000,16,0)</f>
        <v>215</v>
      </c>
      <c r="P7" s="141">
        <f t="shared" ca="1" si="4"/>
        <v>107.5</v>
      </c>
      <c r="Q7" s="100">
        <f ca="1">VLOOKUP($A7,[2]CurveFetch!$D$8:$V$1000,16,0)</f>
        <v>215</v>
      </c>
      <c r="R7" s="141">
        <f t="shared" ca="1" si="5"/>
        <v>107.5</v>
      </c>
      <c r="S7" s="100">
        <f ca="1">VLOOKUP($A7,[2]CurveFetch!$D$8:$V$1000,16,0)</f>
        <v>215</v>
      </c>
      <c r="T7" s="141">
        <f t="shared" ca="1" si="6"/>
        <v>107.5</v>
      </c>
      <c r="U7" s="100"/>
      <c r="V7" s="100"/>
      <c r="X7" s="22" t="s">
        <v>89</v>
      </c>
      <c r="Y7" s="101">
        <f t="shared" ref="Y7:AE7" ca="1" si="14">VLOOKUP(Y$3,$A$2:$H$600,4)</f>
        <v>-0.54</v>
      </c>
      <c r="Z7" s="101">
        <f t="shared" ca="1" si="14"/>
        <v>-0.54</v>
      </c>
      <c r="AA7" s="101">
        <f t="shared" ca="1" si="14"/>
        <v>-0.54</v>
      </c>
      <c r="AB7" s="101">
        <f t="shared" ca="1" si="14"/>
        <v>-0.75</v>
      </c>
      <c r="AC7" s="101">
        <f t="shared" ca="1" si="14"/>
        <v>-0.75</v>
      </c>
      <c r="AD7" s="101">
        <f t="shared" ca="1" si="14"/>
        <v>-0.75</v>
      </c>
      <c r="AE7" s="101">
        <f t="shared" ca="1" si="14"/>
        <v>-0.69</v>
      </c>
      <c r="AF7" s="104">
        <f t="shared" ca="1" si="8"/>
        <v>-0.65142857142857147</v>
      </c>
      <c r="AG7" s="102"/>
      <c r="AH7" s="22" t="s">
        <v>89</v>
      </c>
      <c r="AI7" s="101">
        <f ca="1">VLOOKUP(AI$3,$A$2:$H$600,4)</f>
        <v>-0.38</v>
      </c>
      <c r="AJ7" s="101">
        <f ca="1">VLOOKUP(AJ$3,$A$2:$H$600,4)</f>
        <v>-0.38</v>
      </c>
      <c r="AK7" s="101">
        <f ca="1">VLOOKUP(AK$3,$A$2:$H$600,4)</f>
        <v>-0.38</v>
      </c>
      <c r="AL7" s="101">
        <f ca="1">VLOOKUP(AL$3,$A$2:$H$600,4)</f>
        <v>-0.38</v>
      </c>
      <c r="AM7" s="101">
        <f ca="1">VLOOKUP(AM$3,$A$2:$H$600,4)</f>
        <v>-0.38</v>
      </c>
      <c r="AN7" s="104">
        <f t="shared" ca="1" si="9"/>
        <v>-0.38</v>
      </c>
    </row>
    <row r="8" spans="1:40" x14ac:dyDescent="0.2">
      <c r="A8" s="97">
        <f t="shared" ca="1" si="10"/>
        <v>37073</v>
      </c>
      <c r="B8" s="100">
        <f ca="1">VLOOKUP($A8,[2]CurveFetch!$D$8:$R$1000,2,0)</f>
        <v>6.0149999999999997</v>
      </c>
      <c r="C8" s="100">
        <f ca="1">VLOOKUP($A8,[2]CurveFetch!$D$8:$R$1000,7,0)</f>
        <v>1.76</v>
      </c>
      <c r="D8" s="100">
        <f ca="1">VLOOKUP($A8,[2]CurveFetch!$D$8:$R$1000,5,0)</f>
        <v>-0.75</v>
      </c>
      <c r="E8" s="100">
        <f ca="1">VLOOKUP($A8,[2]CurveFetch!$D$8:$R$1000,4,0)</f>
        <v>-0.03</v>
      </c>
      <c r="F8" s="100">
        <f ca="1">VLOOKUP($A8,[2]CurveFetch!$D$8:$R$1000,15,0)</f>
        <v>-1.4999999999999999E-2</v>
      </c>
      <c r="G8" s="100">
        <f ca="1">VLOOKUP($A8,[2]CurveFetch!$D$8:$R$1000,3,0)</f>
        <v>-0.42</v>
      </c>
      <c r="H8" s="100">
        <f ca="1">VLOOKUP($A8,[2]CurveFetch!$D$8:$R$1000,9,0)</f>
        <v>1.66</v>
      </c>
      <c r="I8" s="100">
        <f ca="1">VLOOKUP($A8,[2]CurveFetch!$D$8:$R$1000,11,0)</f>
        <v>5.7056053348902999E-2</v>
      </c>
      <c r="J8" s="100">
        <f ca="1">VLOOKUP($A8,[2]CurveFetch!$D$8:$R$1000,8,0)</f>
        <v>1.31</v>
      </c>
      <c r="K8" s="100">
        <f t="shared" ca="1" si="1"/>
        <v>0.44999999999999996</v>
      </c>
      <c r="L8" s="100">
        <f t="shared" ca="1" si="2"/>
        <v>1.7749999999999999</v>
      </c>
      <c r="M8" s="100">
        <f t="shared" ca="1" si="3"/>
        <v>58.312499999999993</v>
      </c>
      <c r="N8" s="97">
        <f t="shared" ca="1" si="11"/>
        <v>37073</v>
      </c>
      <c r="O8" s="100">
        <f ca="1">VLOOKUP($A8,[2]CurveFetch!$D$8:$V$1000,16,0)</f>
        <v>285</v>
      </c>
      <c r="P8" s="141">
        <f t="shared" ca="1" si="4"/>
        <v>142.5</v>
      </c>
      <c r="Q8" s="100">
        <f ca="1">VLOOKUP($A8,[2]CurveFetch!$D$8:$V$1000,16,0)</f>
        <v>285</v>
      </c>
      <c r="R8" s="141">
        <f t="shared" ca="1" si="5"/>
        <v>142.5</v>
      </c>
      <c r="S8" s="100">
        <f ca="1">VLOOKUP($A8,[2]CurveFetch!$D$8:$V$1000,16,0)</f>
        <v>285</v>
      </c>
      <c r="T8" s="141">
        <f t="shared" ca="1" si="6"/>
        <v>142.5</v>
      </c>
      <c r="U8" s="100"/>
      <c r="V8" s="100"/>
      <c r="X8" s="22" t="s">
        <v>90</v>
      </c>
      <c r="Y8" s="101">
        <f t="shared" ref="Y8:AE8" ca="1" si="15">VLOOKUP(Y$3,$A$2:$H$600,7)</f>
        <v>-0.41</v>
      </c>
      <c r="Z8" s="101">
        <f t="shared" ca="1" si="15"/>
        <v>-0.41</v>
      </c>
      <c r="AA8" s="101">
        <f t="shared" ca="1" si="15"/>
        <v>-0.41</v>
      </c>
      <c r="AB8" s="101">
        <f t="shared" ca="1" si="15"/>
        <v>-0.42</v>
      </c>
      <c r="AC8" s="101">
        <f t="shared" ca="1" si="15"/>
        <v>-0.42</v>
      </c>
      <c r="AD8" s="101">
        <f t="shared" ca="1" si="15"/>
        <v>-0.42</v>
      </c>
      <c r="AE8" s="101">
        <f t="shared" ca="1" si="15"/>
        <v>-0.5</v>
      </c>
      <c r="AF8" s="104">
        <f t="shared" ca="1" si="8"/>
        <v>-0.4271428571428571</v>
      </c>
      <c r="AG8" s="102"/>
      <c r="AH8" s="22" t="s">
        <v>90</v>
      </c>
      <c r="AI8" s="101">
        <f ca="1">VLOOKUP(AI$3,$A$2:$H$600,7)</f>
        <v>-0.27</v>
      </c>
      <c r="AJ8" s="101">
        <f ca="1">VLOOKUP(AJ$3,$A$2:$H$600,7)</f>
        <v>-0.27</v>
      </c>
      <c r="AK8" s="101">
        <f ca="1">VLOOKUP(AK$3,$A$2:$H$600,7)</f>
        <v>-0.27</v>
      </c>
      <c r="AL8" s="101">
        <f ca="1">VLOOKUP(AL$3,$A$2:$H$600,7)</f>
        <v>-0.27</v>
      </c>
      <c r="AM8" s="101">
        <f ca="1">VLOOKUP(AM$3,$A$2:$H$600,7)</f>
        <v>-0.27</v>
      </c>
      <c r="AN8" s="104">
        <f t="shared" ca="1" si="9"/>
        <v>-0.27</v>
      </c>
    </row>
    <row r="9" spans="1:40" ht="10.8" thickBot="1" x14ac:dyDescent="0.25">
      <c r="A9" s="97">
        <f t="shared" ca="1" si="10"/>
        <v>37104</v>
      </c>
      <c r="B9" s="100">
        <f ca="1">VLOOKUP($A9,[2]CurveFetch!$D$8:$R$1000,2,0)</f>
        <v>6.0149999999999997</v>
      </c>
      <c r="C9" s="100">
        <f ca="1">VLOOKUP($A9,[2]CurveFetch!$D$8:$R$1000,7,0)</f>
        <v>1.87</v>
      </c>
      <c r="D9" s="100">
        <f ca="1">VLOOKUP($A9,[2]CurveFetch!$D$8:$R$1000,5,0)</f>
        <v>-0.75</v>
      </c>
      <c r="E9" s="100">
        <f ca="1">VLOOKUP($A9,[2]CurveFetch!$D$8:$R$1000,4,0)</f>
        <v>0.01</v>
      </c>
      <c r="F9" s="100">
        <f ca="1">VLOOKUP($A9,[2]CurveFetch!$D$8:$R$1000,15,0)</f>
        <v>0.02</v>
      </c>
      <c r="G9" s="100">
        <f ca="1">VLOOKUP($A9,[2]CurveFetch!$D$8:$R$1000,3,0)</f>
        <v>-0.42</v>
      </c>
      <c r="H9" s="100">
        <f ca="1">VLOOKUP($A9,[2]CurveFetch!$D$8:$R$1000,9,0)</f>
        <v>1.77</v>
      </c>
      <c r="I9" s="100">
        <f ca="1">VLOOKUP($A9,[2]CurveFetch!$D$8:$R$1000,11,0)</f>
        <v>5.65679729368E-2</v>
      </c>
      <c r="J9" s="100">
        <f ca="1">VLOOKUP($A9,[2]CurveFetch!$D$8:$R$1000,8,0)</f>
        <v>1.42</v>
      </c>
      <c r="K9" s="100">
        <f t="shared" ca="1" si="1"/>
        <v>0.45000000000000018</v>
      </c>
      <c r="L9" s="100">
        <f t="shared" ca="1" si="2"/>
        <v>1.85</v>
      </c>
      <c r="M9" s="100">
        <f t="shared" ca="1" si="3"/>
        <v>59.137499999999996</v>
      </c>
      <c r="N9" s="97">
        <f t="shared" ca="1" si="11"/>
        <v>37104</v>
      </c>
      <c r="O9" s="100">
        <f ca="1">VLOOKUP($A9,[2]CurveFetch!$D$8:$V$1000,16,0)</f>
        <v>300</v>
      </c>
      <c r="P9" s="141">
        <f t="shared" ca="1" si="4"/>
        <v>150</v>
      </c>
      <c r="Q9" s="100">
        <f ca="1">VLOOKUP($A9,[2]CurveFetch!$D$8:$V$1000,16,0)</f>
        <v>300</v>
      </c>
      <c r="R9" s="141">
        <f t="shared" ca="1" si="5"/>
        <v>150</v>
      </c>
      <c r="S9" s="100">
        <f ca="1">VLOOKUP($A9,[2]CurveFetch!$D$8:$V$1000,16,0)</f>
        <v>300</v>
      </c>
      <c r="T9" s="141">
        <f t="shared" ca="1" si="6"/>
        <v>150</v>
      </c>
      <c r="U9" s="100"/>
      <c r="V9" s="100"/>
      <c r="X9" s="22" t="s">
        <v>81</v>
      </c>
      <c r="Y9" s="101">
        <f t="shared" ref="Y9:AE9" ca="1" si="16">VLOOKUP(Y$3,$A$2:$H$600,5)</f>
        <v>-0.125</v>
      </c>
      <c r="Z9" s="101">
        <f t="shared" ca="1" si="16"/>
        <v>-0.105</v>
      </c>
      <c r="AA9" s="101">
        <f t="shared" ca="1" si="16"/>
        <v>-0.125</v>
      </c>
      <c r="AB9" s="101">
        <f t="shared" ca="1" si="16"/>
        <v>-0.03</v>
      </c>
      <c r="AC9" s="101">
        <f t="shared" ca="1" si="16"/>
        <v>0.01</v>
      </c>
      <c r="AD9" s="101">
        <f t="shared" ca="1" si="16"/>
        <v>0.01</v>
      </c>
      <c r="AE9" s="101">
        <f t="shared" ca="1" si="16"/>
        <v>-0.01</v>
      </c>
      <c r="AF9" s="105">
        <f t="shared" ca="1" si="8"/>
        <v>-5.3571428571428568E-2</v>
      </c>
      <c r="AG9" s="102"/>
      <c r="AH9" s="22" t="s">
        <v>81</v>
      </c>
      <c r="AI9" s="101">
        <f ca="1">VLOOKUP(AI$3,$A$2:$H$600,5)</f>
        <v>-0.03</v>
      </c>
      <c r="AJ9" s="101">
        <f ca="1">VLOOKUP(AJ$3,$A$2:$H$600,5)</f>
        <v>-0.03</v>
      </c>
      <c r="AK9" s="101">
        <f ca="1">VLOOKUP(AK$3,$A$2:$H$600,5)</f>
        <v>-0.03</v>
      </c>
      <c r="AL9" s="101">
        <f ca="1">VLOOKUP(AL$3,$A$2:$H$600,5)</f>
        <v>-0.03</v>
      </c>
      <c r="AM9" s="101">
        <f ca="1">VLOOKUP(AM$3,$A$2:$H$600,5)</f>
        <v>-0.03</v>
      </c>
      <c r="AN9" s="105">
        <f t="shared" ca="1" si="9"/>
        <v>-0.03</v>
      </c>
    </row>
    <row r="10" spans="1:40" x14ac:dyDescent="0.2">
      <c r="A10" s="97">
        <f t="shared" ca="1" si="10"/>
        <v>37135</v>
      </c>
      <c r="B10" s="100">
        <f ca="1">VLOOKUP($A10,[2]CurveFetch!$D$8:$R$1000,2,0)</f>
        <v>5.9850000000000003</v>
      </c>
      <c r="C10" s="100">
        <f ca="1">VLOOKUP($A10,[2]CurveFetch!$D$8:$R$1000,7,0)</f>
        <v>1.77</v>
      </c>
      <c r="D10" s="100">
        <f ca="1">VLOOKUP($A10,[2]CurveFetch!$D$8:$R$1000,5,0)</f>
        <v>-0.75</v>
      </c>
      <c r="E10" s="100">
        <f ca="1">VLOOKUP($A10,[2]CurveFetch!$D$8:$R$1000,4,0)</f>
        <v>0.01</v>
      </c>
      <c r="F10" s="100">
        <f ca="1">VLOOKUP($A10,[2]CurveFetch!$D$8:$R$1000,15,0)</f>
        <v>0.02</v>
      </c>
      <c r="G10" s="100">
        <f ca="1">VLOOKUP($A10,[2]CurveFetch!$D$8:$R$1000,3,0)</f>
        <v>-0.42</v>
      </c>
      <c r="H10" s="100">
        <f ca="1">VLOOKUP($A10,[2]CurveFetch!$D$8:$R$1000,9,0)</f>
        <v>1.67</v>
      </c>
      <c r="I10" s="100">
        <f ca="1">VLOOKUP($A10,[2]CurveFetch!$D$8:$R$1000,11,0)</f>
        <v>5.6079892603982003E-2</v>
      </c>
      <c r="J10" s="100">
        <f ca="1">VLOOKUP($A10,[2]CurveFetch!$D$8:$R$1000,8,0)</f>
        <v>1.32</v>
      </c>
      <c r="K10" s="100">
        <f t="shared" ca="1" si="1"/>
        <v>0.44999999999999996</v>
      </c>
      <c r="L10" s="100">
        <f t="shared" ca="1" si="2"/>
        <v>1.75</v>
      </c>
      <c r="M10" s="100">
        <f t="shared" ca="1" si="3"/>
        <v>58.162500000000009</v>
      </c>
      <c r="N10" s="97">
        <f t="shared" ca="1" si="11"/>
        <v>37135</v>
      </c>
      <c r="O10" s="100">
        <f ca="1">VLOOKUP($A10,[2]CurveFetch!$D$8:$V$1000,16,0)</f>
        <v>270</v>
      </c>
      <c r="P10" s="141">
        <f t="shared" ca="1" si="4"/>
        <v>135</v>
      </c>
      <c r="Q10" s="100">
        <f ca="1">VLOOKUP($A10,[2]CurveFetch!$D$8:$V$1000,16,0)</f>
        <v>270</v>
      </c>
      <c r="R10" s="141">
        <f t="shared" ca="1" si="5"/>
        <v>135</v>
      </c>
      <c r="S10" s="100">
        <f ca="1">VLOOKUP($A10,[2]CurveFetch!$D$8:$V$1000,16,0)</f>
        <v>270</v>
      </c>
      <c r="T10" s="141">
        <f t="shared" ca="1" si="6"/>
        <v>135</v>
      </c>
      <c r="U10" s="100"/>
      <c r="V10" s="100"/>
    </row>
    <row r="11" spans="1:40" ht="10.8" thickBot="1" x14ac:dyDescent="0.25">
      <c r="A11" s="97">
        <f t="shared" ca="1" si="10"/>
        <v>37165</v>
      </c>
      <c r="B11" s="100">
        <f ca="1">VLOOKUP($A11,[2]CurveFetch!$D$8:$R$1000,2,0)</f>
        <v>5.9950000000000001</v>
      </c>
      <c r="C11" s="100">
        <f ca="1">VLOOKUP($A11,[2]CurveFetch!$D$8:$R$1000,7,0)</f>
        <v>0.9</v>
      </c>
      <c r="D11" s="100">
        <f ca="1">VLOOKUP($A11,[2]CurveFetch!$D$8:$R$1000,5,0)</f>
        <v>-0.69</v>
      </c>
      <c r="E11" s="100">
        <f ca="1">VLOOKUP($A11,[2]CurveFetch!$D$8:$R$1000,4,0)</f>
        <v>-0.01</v>
      </c>
      <c r="F11" s="100">
        <f ca="1">VLOOKUP($A11,[2]CurveFetch!$D$8:$R$1000,15,0)</f>
        <v>-5.0000000000000001E-3</v>
      </c>
      <c r="G11" s="100">
        <f ca="1">VLOOKUP($A11,[2]CurveFetch!$D$8:$R$1000,3,0)</f>
        <v>-0.5</v>
      </c>
      <c r="H11" s="100">
        <f ca="1">VLOOKUP($A11,[2]CurveFetch!$D$8:$R$1000,9,0)</f>
        <v>0.95</v>
      </c>
      <c r="I11" s="100">
        <f ca="1">VLOOKUP($A11,[2]CurveFetch!$D$8:$R$1000,11,0)</f>
        <v>5.5687251969963998E-2</v>
      </c>
      <c r="J11" s="100">
        <f ca="1">VLOOKUP($A11,[2]CurveFetch!$D$8:$R$1000,8,0)</f>
        <v>0.5</v>
      </c>
      <c r="K11" s="100">
        <f t="shared" ca="1" si="1"/>
        <v>0.4</v>
      </c>
      <c r="L11" s="100">
        <f t="shared" ca="1" si="2"/>
        <v>0.90500000000000003</v>
      </c>
      <c r="M11" s="100">
        <f t="shared" ca="1" si="3"/>
        <v>51.712500000000006</v>
      </c>
      <c r="N11" s="97">
        <f t="shared" ca="1" si="11"/>
        <v>37165</v>
      </c>
      <c r="O11" s="100">
        <f ca="1">VLOOKUP($A11,[2]CurveFetch!$D$8:$V$1000,16,0)</f>
        <v>140</v>
      </c>
      <c r="P11" s="141">
        <f t="shared" ca="1" si="4"/>
        <v>70</v>
      </c>
      <c r="Q11" s="100">
        <f ca="1">VLOOKUP($A11,[2]CurveFetch!$D$8:$V$1000,16,0)</f>
        <v>140</v>
      </c>
      <c r="R11" s="141">
        <f t="shared" ca="1" si="5"/>
        <v>70</v>
      </c>
      <c r="S11" s="100">
        <f ca="1">VLOOKUP($A11,[2]CurveFetch!$D$8:$V$1000,16,0)</f>
        <v>140</v>
      </c>
      <c r="T11" s="141">
        <f t="shared" ca="1" si="6"/>
        <v>70</v>
      </c>
      <c r="U11" s="100"/>
      <c r="V11" s="100"/>
      <c r="X11" s="22"/>
      <c r="Y11" s="98">
        <v>37347</v>
      </c>
      <c r="Z11" s="98">
        <v>37377</v>
      </c>
      <c r="AA11" s="98">
        <v>37408</v>
      </c>
      <c r="AB11" s="98">
        <v>37438</v>
      </c>
      <c r="AC11" s="98">
        <v>37469</v>
      </c>
      <c r="AD11" s="98">
        <v>37500</v>
      </c>
      <c r="AE11" s="98">
        <v>37530</v>
      </c>
      <c r="AF11" s="22" t="s">
        <v>86</v>
      </c>
      <c r="AG11" s="22"/>
      <c r="AI11" s="98">
        <v>37561</v>
      </c>
      <c r="AJ11" s="98">
        <v>37591</v>
      </c>
      <c r="AK11" s="98">
        <v>37622</v>
      </c>
      <c r="AL11" s="98">
        <v>37653</v>
      </c>
      <c r="AM11" s="98">
        <v>37681</v>
      </c>
      <c r="AN11" s="25" t="s">
        <v>94</v>
      </c>
    </row>
    <row r="12" spans="1:40" x14ac:dyDescent="0.2">
      <c r="A12" s="97">
        <f t="shared" ca="1" si="10"/>
        <v>37196</v>
      </c>
      <c r="B12" s="100">
        <f ca="1">VLOOKUP($A12,[2]CurveFetch!$D$8:$R$1000,2,0)</f>
        <v>6.11</v>
      </c>
      <c r="C12" s="100">
        <f ca="1">VLOOKUP($A12,[2]CurveFetch!$D$8:$R$1000,7,0)</f>
        <v>1.01</v>
      </c>
      <c r="D12" s="100">
        <f ca="1">VLOOKUP($A12,[2]CurveFetch!$D$8:$R$1000,5,0)</f>
        <v>-0.38</v>
      </c>
      <c r="E12" s="100">
        <f ca="1">VLOOKUP($A12,[2]CurveFetch!$D$8:$R$1000,4,0)</f>
        <v>-0.03</v>
      </c>
      <c r="F12" s="100">
        <f ca="1">VLOOKUP($A12,[2]CurveFetch!$D$8:$R$1000,15,0)</f>
        <v>-1.4999999999999999E-2</v>
      </c>
      <c r="G12" s="100">
        <f ca="1">VLOOKUP($A12,[2]CurveFetch!$D$8:$R$1000,3,0)</f>
        <v>-0.27</v>
      </c>
      <c r="H12" s="100">
        <f ca="1">VLOOKUP($A12,[2]CurveFetch!$D$8:$R$1000,9,0)</f>
        <v>1.34</v>
      </c>
      <c r="I12" s="100">
        <f ca="1">VLOOKUP($A12,[2]CurveFetch!$D$8:$R$1000,11,0)</f>
        <v>5.5410678269131999E-2</v>
      </c>
      <c r="J12" s="100">
        <f ca="1">VLOOKUP($A12,[2]CurveFetch!$D$8:$R$1000,8,0)</f>
        <v>0.91</v>
      </c>
      <c r="K12" s="100">
        <f t="shared" ca="1" si="1"/>
        <v>9.9999999999999978E-2</v>
      </c>
      <c r="L12" s="100">
        <f t="shared" ca="1" si="2"/>
        <v>1.0249999999999999</v>
      </c>
      <c r="M12" s="100">
        <f t="shared" ca="1" si="3"/>
        <v>53.4</v>
      </c>
      <c r="N12" s="97">
        <f t="shared" ca="1" si="11"/>
        <v>37196</v>
      </c>
      <c r="O12" s="100">
        <f ca="1">VLOOKUP($A12,[2]CurveFetch!$D$8:$V$1000,16,0)</f>
        <v>110</v>
      </c>
      <c r="P12" s="141">
        <f t="shared" ca="1" si="4"/>
        <v>55</v>
      </c>
      <c r="Q12" s="100">
        <f ca="1">VLOOKUP($A12,[2]CurveFetch!$D$8:$V$1000,16,0)</f>
        <v>110</v>
      </c>
      <c r="R12" s="141">
        <f t="shared" ca="1" si="5"/>
        <v>55</v>
      </c>
      <c r="S12" s="100">
        <f ca="1">VLOOKUP($A12,[2]CurveFetch!$D$8:$V$1000,16,0)</f>
        <v>110</v>
      </c>
      <c r="T12" s="141">
        <f t="shared" ca="1" si="6"/>
        <v>55</v>
      </c>
      <c r="U12" s="100"/>
      <c r="V12" s="100"/>
      <c r="X12" s="22" t="s">
        <v>79</v>
      </c>
      <c r="Y12" s="101">
        <f ca="1">VLOOKUP(Y$11,$A$2:$H$600,2)</f>
        <v>4.93</v>
      </c>
      <c r="Z12" s="101">
        <f t="shared" ref="Z12:AE12" ca="1" si="17">VLOOKUP(Z$11,$A$2:$H$600,2)</f>
        <v>4.7750000000000004</v>
      </c>
      <c r="AA12" s="101">
        <f t="shared" ca="1" si="17"/>
        <v>4.7699999999999996</v>
      </c>
      <c r="AB12" s="101">
        <f t="shared" ca="1" si="17"/>
        <v>4.7750000000000004</v>
      </c>
      <c r="AC12" s="101">
        <f t="shared" ca="1" si="17"/>
        <v>4.7750000000000004</v>
      </c>
      <c r="AD12" s="101">
        <f t="shared" ca="1" si="17"/>
        <v>4.7750000000000004</v>
      </c>
      <c r="AE12" s="101">
        <f t="shared" ca="1" si="17"/>
        <v>4.8049999999999997</v>
      </c>
      <c r="AF12" s="103">
        <f t="shared" ref="AF12:AF17" ca="1" si="18">AVERAGE(Y12:AE12)</f>
        <v>4.8007142857142853</v>
      </c>
      <c r="AG12" s="102"/>
      <c r="AH12" s="22" t="s">
        <v>79</v>
      </c>
      <c r="AI12" s="101">
        <f ca="1">VLOOKUP(AI$11,$A$2:$H$600,2)</f>
        <v>4.91</v>
      </c>
      <c r="AJ12" s="101">
        <f ca="1">VLOOKUP(AJ$11,$A$2:$H$600,2)</f>
        <v>5.01</v>
      </c>
      <c r="AK12" s="101">
        <f ca="1">VLOOKUP(AK$11,$A$2:$H$600,2)</f>
        <v>5.0490000000000004</v>
      </c>
      <c r="AL12" s="101">
        <f ca="1">VLOOKUP(AL$11,$A$2:$H$600,2)</f>
        <v>4.8739999999999997</v>
      </c>
      <c r="AM12" s="101">
        <f ca="1">VLOOKUP(AM$11,$A$2:$H$600,2)</f>
        <v>4.6239999999999997</v>
      </c>
      <c r="AN12" s="103">
        <f t="shared" ref="AN12:AN17" ca="1" si="19">AVERAGE(AI12:AM12)</f>
        <v>4.8933999999999997</v>
      </c>
    </row>
    <row r="13" spans="1:40" x14ac:dyDescent="0.2">
      <c r="A13" s="97">
        <f t="shared" ca="1" si="10"/>
        <v>37226</v>
      </c>
      <c r="B13" s="100">
        <f ca="1">VLOOKUP($A13,[2]CurveFetch!$D$8:$R$1000,2,0)</f>
        <v>6.2679999999999998</v>
      </c>
      <c r="C13" s="100">
        <f ca="1">VLOOKUP($A13,[2]CurveFetch!$D$8:$R$1000,7,0)</f>
        <v>1.01</v>
      </c>
      <c r="D13" s="100">
        <f ca="1">VLOOKUP($A13,[2]CurveFetch!$D$8:$R$1000,5,0)</f>
        <v>-0.38</v>
      </c>
      <c r="E13" s="100">
        <f ca="1">VLOOKUP($A13,[2]CurveFetch!$D$8:$R$1000,4,0)</f>
        <v>-0.03</v>
      </c>
      <c r="F13" s="100">
        <f ca="1">VLOOKUP($A13,[2]CurveFetch!$D$8:$R$1000,15,0)</f>
        <v>-1.4999999999999999E-2</v>
      </c>
      <c r="G13" s="100">
        <f ca="1">VLOOKUP($A13,[2]CurveFetch!$D$8:$R$1000,3,0)</f>
        <v>-0.27</v>
      </c>
      <c r="H13" s="100">
        <f ca="1">VLOOKUP($A13,[2]CurveFetch!$D$8:$R$1000,9,0)</f>
        <v>1.34</v>
      </c>
      <c r="I13" s="100">
        <f ca="1">VLOOKUP($A13,[2]CurveFetch!$D$8:$R$1000,11,0)</f>
        <v>5.514302632484E-2</v>
      </c>
      <c r="J13" s="100">
        <f ca="1">VLOOKUP($A13,[2]CurveFetch!$D$8:$R$1000,8,0)</f>
        <v>0.91</v>
      </c>
      <c r="K13" s="100">
        <f t="shared" ca="1" si="1"/>
        <v>9.9999999999999978E-2</v>
      </c>
      <c r="L13" s="100">
        <f t="shared" ca="1" si="2"/>
        <v>1.0249999999999999</v>
      </c>
      <c r="M13" s="100">
        <f t="shared" ca="1" si="3"/>
        <v>54.584999999999994</v>
      </c>
      <c r="N13" s="97">
        <f t="shared" ca="1" si="11"/>
        <v>37226</v>
      </c>
      <c r="O13" s="100">
        <f ca="1">VLOOKUP($A13,[2]CurveFetch!$D$8:$V$1000,16,0)</f>
        <v>95</v>
      </c>
      <c r="P13" s="141">
        <f t="shared" ca="1" si="4"/>
        <v>47.5</v>
      </c>
      <c r="Q13" s="100">
        <f ca="1">VLOOKUP($A13,[2]CurveFetch!$D$8:$V$1000,16,0)</f>
        <v>95</v>
      </c>
      <c r="R13" s="141">
        <f t="shared" ca="1" si="5"/>
        <v>47.5</v>
      </c>
      <c r="S13" s="100">
        <f ca="1">VLOOKUP($A13,[2]CurveFetch!$D$8:$V$1000,16,0)</f>
        <v>95</v>
      </c>
      <c r="T13" s="141">
        <f t="shared" ca="1" si="6"/>
        <v>47.5</v>
      </c>
      <c r="U13" s="100"/>
      <c r="V13" s="100"/>
      <c r="X13" s="22" t="s">
        <v>91</v>
      </c>
      <c r="Y13" s="101">
        <f ca="1">VLOOKUP(Y$11,$A$2:$H$600,3)</f>
        <v>1.155</v>
      </c>
      <c r="Z13" s="101">
        <f t="shared" ref="Z13:AE13" ca="1" si="20">VLOOKUP(Z$11,$A$2:$H$600,3)</f>
        <v>1.155</v>
      </c>
      <c r="AA13" s="101">
        <f t="shared" ca="1" si="20"/>
        <v>1.155</v>
      </c>
      <c r="AB13" s="101">
        <f t="shared" ca="1" si="20"/>
        <v>1.84</v>
      </c>
      <c r="AC13" s="101">
        <f t="shared" ca="1" si="20"/>
        <v>1.84</v>
      </c>
      <c r="AD13" s="101">
        <f t="shared" ca="1" si="20"/>
        <v>1.84</v>
      </c>
      <c r="AE13" s="101">
        <f t="shared" ca="1" si="20"/>
        <v>1.24</v>
      </c>
      <c r="AF13" s="104">
        <f t="shared" ca="1" si="18"/>
        <v>1.4607142857142856</v>
      </c>
      <c r="AG13" s="102"/>
      <c r="AH13" s="22" t="s">
        <v>91</v>
      </c>
      <c r="AI13" s="101">
        <f ca="1">VLOOKUP(AI$11,$A$2:$H$600,3)</f>
        <v>1.2</v>
      </c>
      <c r="AJ13" s="101">
        <f ca="1">VLOOKUP(AJ$11,$A$2:$H$600,3)</f>
        <v>1.2</v>
      </c>
      <c r="AK13" s="101">
        <f ca="1">VLOOKUP(AK$11,$A$2:$H$600,3)</f>
        <v>1.2</v>
      </c>
      <c r="AL13" s="101">
        <f ca="1">VLOOKUP(AL$11,$A$2:$H$600,3)</f>
        <v>1.2</v>
      </c>
      <c r="AM13" s="101">
        <f ca="1">VLOOKUP(AM$11,$A$2:$H$600,3)</f>
        <v>1.2</v>
      </c>
      <c r="AN13" s="104">
        <f t="shared" ca="1" si="19"/>
        <v>1.2</v>
      </c>
    </row>
    <row r="14" spans="1:40" x14ac:dyDescent="0.2">
      <c r="A14" s="97">
        <f t="shared" ca="1" si="10"/>
        <v>37257</v>
      </c>
      <c r="B14" s="100">
        <f ca="1">VLOOKUP($A14,[2]CurveFetch!$D$8:$R$1000,2,0)</f>
        <v>6.28</v>
      </c>
      <c r="C14" s="100">
        <f ca="1">VLOOKUP($A14,[2]CurveFetch!$D$8:$R$1000,7,0)</f>
        <v>1.0024999999999999</v>
      </c>
      <c r="D14" s="100">
        <f ca="1">VLOOKUP($A14,[2]CurveFetch!$D$8:$R$1000,5,0)</f>
        <v>-0.38</v>
      </c>
      <c r="E14" s="100">
        <f ca="1">VLOOKUP($A14,[2]CurveFetch!$D$8:$R$1000,4,0)</f>
        <v>-0.03</v>
      </c>
      <c r="F14" s="100">
        <f ca="1">VLOOKUP($A14,[2]CurveFetch!$D$8:$R$1000,15,0)</f>
        <v>-1.4999999999999999E-2</v>
      </c>
      <c r="G14" s="100">
        <f ca="1">VLOOKUP($A14,[2]CurveFetch!$D$8:$R$1000,3,0)</f>
        <v>-0.27</v>
      </c>
      <c r="H14" s="100">
        <f ca="1">VLOOKUP($A14,[2]CurveFetch!$D$8:$R$1000,9,0)</f>
        <v>1.3325</v>
      </c>
      <c r="I14" s="100">
        <f ca="1">VLOOKUP($A14,[2]CurveFetch!$D$8:$R$1000,11,0)</f>
        <v>5.4973143963192E-2</v>
      </c>
      <c r="J14" s="100">
        <f ca="1">VLOOKUP($A14,[2]CurveFetch!$D$8:$R$1000,8,0)</f>
        <v>0.90249999999999997</v>
      </c>
      <c r="K14" s="100">
        <f t="shared" ca="1" si="1"/>
        <v>9.9999999999999978E-2</v>
      </c>
      <c r="L14" s="100">
        <f t="shared" ca="1" si="2"/>
        <v>1.0174999999999998</v>
      </c>
      <c r="M14" s="100">
        <f t="shared" ca="1" si="3"/>
        <v>54.618750000000006</v>
      </c>
      <c r="N14" s="97">
        <f t="shared" ca="1" si="11"/>
        <v>37257</v>
      </c>
      <c r="O14" s="100">
        <f ca="1">VLOOKUP($A14,[2]CurveFetch!$D$8:$V$1000,16,0)</f>
        <v>95</v>
      </c>
      <c r="P14" s="141">
        <f t="shared" ca="1" si="4"/>
        <v>47.5</v>
      </c>
      <c r="Q14" s="100">
        <f ca="1">VLOOKUP($A14,[2]CurveFetch!$D$8:$V$1000,16,0)</f>
        <v>95</v>
      </c>
      <c r="R14" s="141">
        <f t="shared" ca="1" si="5"/>
        <v>47.5</v>
      </c>
      <c r="S14" s="100">
        <f ca="1">VLOOKUP($A14,[2]CurveFetch!$D$8:$V$1000,16,0)</f>
        <v>95</v>
      </c>
      <c r="T14" s="141">
        <f t="shared" ca="1" si="6"/>
        <v>47.5</v>
      </c>
      <c r="U14" s="100"/>
      <c r="V14" s="100"/>
      <c r="X14" s="22" t="s">
        <v>82</v>
      </c>
      <c r="Y14" s="101">
        <f ca="1">VLOOKUP(Y$11,$A$2:$H$600,6)</f>
        <v>0</v>
      </c>
      <c r="Z14" s="101">
        <f t="shared" ref="Z14:AE14" ca="1" si="21">VLOOKUP(Z$11,$A$2:$H$600,6)</f>
        <v>0</v>
      </c>
      <c r="AA14" s="101">
        <f t="shared" ca="1" si="21"/>
        <v>0</v>
      </c>
      <c r="AB14" s="101">
        <f t="shared" ca="1" si="21"/>
        <v>0</v>
      </c>
      <c r="AC14" s="101">
        <f t="shared" ca="1" si="21"/>
        <v>0</v>
      </c>
      <c r="AD14" s="101">
        <f t="shared" ca="1" si="21"/>
        <v>0</v>
      </c>
      <c r="AE14" s="101">
        <f t="shared" ca="1" si="21"/>
        <v>0</v>
      </c>
      <c r="AF14" s="104">
        <f t="shared" ca="1" si="18"/>
        <v>0</v>
      </c>
      <c r="AG14" s="102"/>
      <c r="AH14" s="22" t="s">
        <v>82</v>
      </c>
      <c r="AI14" s="101">
        <f ca="1">VLOOKUP(AI$11,$A$2:$H$600,6)</f>
        <v>0</v>
      </c>
      <c r="AJ14" s="101">
        <f ca="1">VLOOKUP(AJ$11,$A$2:$H$600,6)</f>
        <v>0</v>
      </c>
      <c r="AK14" s="101">
        <f ca="1">VLOOKUP(AK$11,$A$2:$H$600,6)</f>
        <v>0</v>
      </c>
      <c r="AL14" s="101">
        <f ca="1">VLOOKUP(AL$11,$A$2:$H$600,6)</f>
        <v>0</v>
      </c>
      <c r="AM14" s="101">
        <f ca="1">VLOOKUP(AM$11,$A$2:$H$600,6)</f>
        <v>0</v>
      </c>
      <c r="AN14" s="104">
        <f t="shared" ca="1" si="19"/>
        <v>0</v>
      </c>
    </row>
    <row r="15" spans="1:40" x14ac:dyDescent="0.2">
      <c r="A15" s="97">
        <f t="shared" ca="1" si="10"/>
        <v>37288</v>
      </c>
      <c r="B15" s="100">
        <f ca="1">VLOOKUP($A15,[2]CurveFetch!$D$8:$R$1000,2,0)</f>
        <v>6.04</v>
      </c>
      <c r="C15" s="100">
        <f ca="1">VLOOKUP($A15,[2]CurveFetch!$D$8:$R$1000,7,0)</f>
        <v>1.0024999999999999</v>
      </c>
      <c r="D15" s="100">
        <f ca="1">VLOOKUP($A15,[2]CurveFetch!$D$8:$R$1000,5,0)</f>
        <v>-0.38</v>
      </c>
      <c r="E15" s="100">
        <f ca="1">VLOOKUP($A15,[2]CurveFetch!$D$8:$R$1000,4,0)</f>
        <v>-0.03</v>
      </c>
      <c r="F15" s="100">
        <f ca="1">VLOOKUP($A15,[2]CurveFetch!$D$8:$R$1000,15,0)</f>
        <v>-1.4999999999999999E-2</v>
      </c>
      <c r="G15" s="100">
        <f ca="1">VLOOKUP($A15,[2]CurveFetch!$D$8:$R$1000,3,0)</f>
        <v>-0.27</v>
      </c>
      <c r="H15" s="100">
        <f ca="1">VLOOKUP($A15,[2]CurveFetch!$D$8:$R$1000,9,0)</f>
        <v>1.3325</v>
      </c>
      <c r="I15" s="100">
        <f ca="1">VLOOKUP($A15,[2]CurveFetch!$D$8:$R$1000,11,0)</f>
        <v>5.4950988009289999E-2</v>
      </c>
      <c r="J15" s="100">
        <f ca="1">VLOOKUP($A15,[2]CurveFetch!$D$8:$R$1000,8,0)</f>
        <v>0.90249999999999997</v>
      </c>
      <c r="K15" s="100">
        <f t="shared" ca="1" si="1"/>
        <v>9.9999999999999978E-2</v>
      </c>
      <c r="L15" s="100">
        <f t="shared" ca="1" si="2"/>
        <v>1.0174999999999998</v>
      </c>
      <c r="M15" s="100">
        <f t="shared" ca="1" si="3"/>
        <v>52.818750000000001</v>
      </c>
      <c r="N15" s="97">
        <f t="shared" ca="1" si="11"/>
        <v>37288</v>
      </c>
      <c r="O15" s="100">
        <f ca="1">VLOOKUP($A15,[2]CurveFetch!$D$8:$V$1000,16,0)</f>
        <v>85</v>
      </c>
      <c r="P15" s="141">
        <f t="shared" ca="1" si="4"/>
        <v>42.5</v>
      </c>
      <c r="Q15" s="100">
        <f ca="1">VLOOKUP($A15,[2]CurveFetch!$D$8:$V$1000,16,0)</f>
        <v>85</v>
      </c>
      <c r="R15" s="141">
        <f t="shared" ca="1" si="5"/>
        <v>42.5</v>
      </c>
      <c r="S15" s="100">
        <f ca="1">VLOOKUP($A15,[2]CurveFetch!$D$8:$V$1000,16,0)</f>
        <v>85</v>
      </c>
      <c r="T15" s="141">
        <f t="shared" ca="1" si="6"/>
        <v>42.5</v>
      </c>
      <c r="U15" s="100"/>
      <c r="V15" s="100"/>
      <c r="X15" s="22" t="s">
        <v>89</v>
      </c>
      <c r="Y15" s="101">
        <f ca="1">VLOOKUP(Y$11,$A$2:$H$600,4)</f>
        <v>-0.64</v>
      </c>
      <c r="Z15" s="101">
        <f t="shared" ref="Z15:AE15" ca="1" si="22">VLOOKUP(Z$11,$A$2:$H$600,4)</f>
        <v>-0.64</v>
      </c>
      <c r="AA15" s="101">
        <f t="shared" ca="1" si="22"/>
        <v>-0.64</v>
      </c>
      <c r="AB15" s="101">
        <f t="shared" ca="1" si="22"/>
        <v>-0.64</v>
      </c>
      <c r="AC15" s="101">
        <f t="shared" ca="1" si="22"/>
        <v>-0.64</v>
      </c>
      <c r="AD15" s="101">
        <f t="shared" ca="1" si="22"/>
        <v>-0.64</v>
      </c>
      <c r="AE15" s="101">
        <f t="shared" ca="1" si="22"/>
        <v>-0.64</v>
      </c>
      <c r="AF15" s="104">
        <f t="shared" ca="1" si="18"/>
        <v>-0.64</v>
      </c>
      <c r="AG15" s="102"/>
      <c r="AH15" s="22" t="s">
        <v>89</v>
      </c>
      <c r="AI15" s="101">
        <f ca="1">VLOOKUP(AI$11,$A$2:$H$600,4)</f>
        <v>-0.25</v>
      </c>
      <c r="AJ15" s="101">
        <f ca="1">VLOOKUP(AJ$11,$A$2:$H$600,4)</f>
        <v>-0.25</v>
      </c>
      <c r="AK15" s="101">
        <f ca="1">VLOOKUP(AK$11,$A$2:$H$600,4)</f>
        <v>-0.25</v>
      </c>
      <c r="AL15" s="101">
        <f ca="1">VLOOKUP(AL$11,$A$2:$H$600,4)</f>
        <v>-0.25</v>
      </c>
      <c r="AM15" s="101">
        <f ca="1">VLOOKUP(AM$11,$A$2:$H$600,4)</f>
        <v>-0.25</v>
      </c>
      <c r="AN15" s="104">
        <f t="shared" ca="1" si="19"/>
        <v>-0.25</v>
      </c>
    </row>
    <row r="16" spans="1:40" x14ac:dyDescent="0.2">
      <c r="A16" s="97">
        <f t="shared" ca="1" si="10"/>
        <v>37316</v>
      </c>
      <c r="B16" s="100">
        <f ca="1">VLOOKUP($A16,[2]CurveFetch!$D$8:$R$1000,2,0)</f>
        <v>5.7249999999999996</v>
      </c>
      <c r="C16" s="100">
        <f ca="1">VLOOKUP($A16,[2]CurveFetch!$D$8:$R$1000,7,0)</f>
        <v>1.0024999999999999</v>
      </c>
      <c r="D16" s="100">
        <f ca="1">VLOOKUP($A16,[2]CurveFetch!$D$8:$R$1000,5,0)</f>
        <v>-0.38</v>
      </c>
      <c r="E16" s="100">
        <f ca="1">VLOOKUP($A16,[2]CurveFetch!$D$8:$R$1000,4,0)</f>
        <v>-0.03</v>
      </c>
      <c r="F16" s="100">
        <f ca="1">VLOOKUP($A16,[2]CurveFetch!$D$8:$R$1000,15,0)</f>
        <v>-1.4999999999999999E-2</v>
      </c>
      <c r="G16" s="100">
        <f ca="1">VLOOKUP($A16,[2]CurveFetch!$D$8:$R$1000,3,0)</f>
        <v>-0.27</v>
      </c>
      <c r="H16" s="100">
        <f ca="1">VLOOKUP($A16,[2]CurveFetch!$D$8:$R$1000,9,0)</f>
        <v>1.3325</v>
      </c>
      <c r="I16" s="100">
        <f ca="1">VLOOKUP($A16,[2]CurveFetch!$D$8:$R$1000,11,0)</f>
        <v>5.4930976180098998E-2</v>
      </c>
      <c r="J16" s="100">
        <f ca="1">VLOOKUP($A16,[2]CurveFetch!$D$8:$R$1000,8,0)</f>
        <v>0.90249999999999997</v>
      </c>
      <c r="K16" s="100">
        <f t="shared" ca="1" si="1"/>
        <v>9.9999999999999978E-2</v>
      </c>
      <c r="L16" s="100">
        <f t="shared" ca="1" si="2"/>
        <v>1.0174999999999998</v>
      </c>
      <c r="M16" s="100">
        <f t="shared" ca="1" si="3"/>
        <v>50.456249999999997</v>
      </c>
      <c r="N16" s="97">
        <f t="shared" ca="1" si="11"/>
        <v>37316</v>
      </c>
      <c r="O16" s="100">
        <f ca="1">VLOOKUP($A16,[2]CurveFetch!$D$8:$V$1000,16,0)</f>
        <v>75</v>
      </c>
      <c r="P16" s="141">
        <f t="shared" ca="1" si="4"/>
        <v>37.5</v>
      </c>
      <c r="Q16" s="100">
        <f ca="1">VLOOKUP($A16,[2]CurveFetch!$D$8:$V$1000,16,0)</f>
        <v>75</v>
      </c>
      <c r="R16" s="141">
        <f t="shared" ca="1" si="5"/>
        <v>37.5</v>
      </c>
      <c r="S16" s="100">
        <f ca="1">VLOOKUP($A16,[2]CurveFetch!$D$8:$V$1000,16,0)</f>
        <v>75</v>
      </c>
      <c r="T16" s="141">
        <f t="shared" ca="1" si="6"/>
        <v>37.5</v>
      </c>
      <c r="U16" s="100"/>
      <c r="V16" s="100"/>
      <c r="X16" s="22" t="s">
        <v>90</v>
      </c>
      <c r="Y16" s="101">
        <f ca="1">VLOOKUP(Y$11,$A$2:$H$600,7)</f>
        <v>-0.22500000000000001</v>
      </c>
      <c r="Z16" s="101">
        <f t="shared" ref="Z16:AE16" ca="1" si="23">VLOOKUP(Z$11,$A$2:$H$600,7)</f>
        <v>-0.22500000000000001</v>
      </c>
      <c r="AA16" s="101">
        <f t="shared" ca="1" si="23"/>
        <v>-0.22500000000000001</v>
      </c>
      <c r="AB16" s="101">
        <f t="shared" ca="1" si="23"/>
        <v>-0.22500000000000001</v>
      </c>
      <c r="AC16" s="101">
        <f t="shared" ca="1" si="23"/>
        <v>-0.22500000000000001</v>
      </c>
      <c r="AD16" s="101">
        <f t="shared" ca="1" si="23"/>
        <v>-0.22500000000000001</v>
      </c>
      <c r="AE16" s="101">
        <f t="shared" ca="1" si="23"/>
        <v>-0.22500000000000001</v>
      </c>
      <c r="AF16" s="104">
        <f t="shared" ca="1" si="18"/>
        <v>-0.22500000000000003</v>
      </c>
      <c r="AG16" s="102"/>
      <c r="AH16" s="22" t="s">
        <v>90</v>
      </c>
      <c r="AI16" s="101">
        <f ca="1">VLOOKUP(AI$11,$A$2:$H$600,7)</f>
        <v>-0.19</v>
      </c>
      <c r="AJ16" s="101">
        <f ca="1">VLOOKUP(AJ$11,$A$2:$H$600,7)</f>
        <v>-0.19</v>
      </c>
      <c r="AK16" s="101">
        <f ca="1">VLOOKUP(AK$11,$A$2:$H$600,7)</f>
        <v>-0.19</v>
      </c>
      <c r="AL16" s="101">
        <f ca="1">VLOOKUP(AL$11,$A$2:$H$600,7)</f>
        <v>-0.19</v>
      </c>
      <c r="AM16" s="101">
        <f ca="1">VLOOKUP(AM$11,$A$2:$H$600,7)</f>
        <v>-0.19</v>
      </c>
      <c r="AN16" s="104">
        <f t="shared" ca="1" si="19"/>
        <v>-0.19</v>
      </c>
    </row>
    <row r="17" spans="1:40" ht="10.8" thickBot="1" x14ac:dyDescent="0.25">
      <c r="A17" s="97">
        <f t="shared" ca="1" si="10"/>
        <v>37347</v>
      </c>
      <c r="B17" s="100">
        <f ca="1">VLOOKUP($A17,[2]CurveFetch!$D$8:$R$1000,2,0)</f>
        <v>4.93</v>
      </c>
      <c r="C17" s="100">
        <f ca="1">VLOOKUP($A17,[2]CurveFetch!$D$8:$R$1000,7,0)</f>
        <v>1.155</v>
      </c>
      <c r="D17" s="100">
        <f ca="1">VLOOKUP($A17,[2]CurveFetch!$D$8:$R$1000,5,0)</f>
        <v>-0.64</v>
      </c>
      <c r="E17" s="100">
        <f ca="1">VLOOKUP($A17,[2]CurveFetch!$D$8:$R$1000,4,0)</f>
        <v>-0.02</v>
      </c>
      <c r="F17" s="100">
        <f ca="1">VLOOKUP($A17,[2]CurveFetch!$D$8:$R$1000,15,0)</f>
        <v>0</v>
      </c>
      <c r="G17" s="100">
        <f ca="1">VLOOKUP($A17,[2]CurveFetch!$D$8:$R$1000,3,0)</f>
        <v>-0.22500000000000001</v>
      </c>
      <c r="H17" s="100">
        <f ca="1">VLOOKUP($A17,[2]CurveFetch!$D$8:$R$1000,9,0)</f>
        <v>1.2549999999999999</v>
      </c>
      <c r="I17" s="100">
        <f ca="1">VLOOKUP($A17,[2]CurveFetch!$D$8:$R$1000,11,0)</f>
        <v>5.4919154473815998E-2</v>
      </c>
      <c r="J17" s="100">
        <f ca="1">VLOOKUP($A17,[2]CurveFetch!$D$8:$R$1000,8,0)</f>
        <v>0.755</v>
      </c>
      <c r="K17" s="100">
        <f t="shared" ca="1" si="1"/>
        <v>0.4</v>
      </c>
      <c r="L17" s="100">
        <f t="shared" ca="1" si="2"/>
        <v>1.155</v>
      </c>
      <c r="M17" s="100">
        <f t="shared" ca="1" si="3"/>
        <v>45.637500000000003</v>
      </c>
      <c r="N17" s="97">
        <f t="shared" ca="1" si="11"/>
        <v>37347</v>
      </c>
      <c r="O17" s="100">
        <f ca="1">VLOOKUP($A17,[2]CurveFetch!$D$8:$V$1000,16,0)</f>
        <v>75</v>
      </c>
      <c r="P17" s="141">
        <f t="shared" ca="1" si="4"/>
        <v>37.5</v>
      </c>
      <c r="Q17" s="100">
        <f ca="1">VLOOKUP($A17,[2]CurveFetch!$D$8:$V$1000,16,0)</f>
        <v>75</v>
      </c>
      <c r="R17" s="141">
        <f t="shared" ca="1" si="5"/>
        <v>37.5</v>
      </c>
      <c r="S17" s="100">
        <f ca="1">VLOOKUP($A17,[2]CurveFetch!$D$8:$V$1000,16,0)</f>
        <v>75</v>
      </c>
      <c r="T17" s="141">
        <f t="shared" ca="1" si="6"/>
        <v>37.5</v>
      </c>
      <c r="U17" s="100"/>
      <c r="V17" s="100"/>
      <c r="X17" s="22" t="s">
        <v>81</v>
      </c>
      <c r="Y17" s="101">
        <f ca="1">VLOOKUP(Y$11,$A$2:$H$600,5)</f>
        <v>-0.02</v>
      </c>
      <c r="Z17" s="101">
        <f t="shared" ref="Z17:AE17" ca="1" si="24">VLOOKUP(Z$11,$A$2:$H$600,5)</f>
        <v>-0.02</v>
      </c>
      <c r="AA17" s="101">
        <f t="shared" ca="1" si="24"/>
        <v>-0.02</v>
      </c>
      <c r="AB17" s="101">
        <f t="shared" ca="1" si="24"/>
        <v>-0.02</v>
      </c>
      <c r="AC17" s="101">
        <f t="shared" ca="1" si="24"/>
        <v>-0.02</v>
      </c>
      <c r="AD17" s="101">
        <f t="shared" ca="1" si="24"/>
        <v>-0.02</v>
      </c>
      <c r="AE17" s="101">
        <f t="shared" ca="1" si="24"/>
        <v>-0.02</v>
      </c>
      <c r="AF17" s="105">
        <f t="shared" ca="1" si="18"/>
        <v>-0.02</v>
      </c>
      <c r="AG17" s="102"/>
      <c r="AH17" s="22" t="s">
        <v>81</v>
      </c>
      <c r="AI17" s="101">
        <f ca="1">VLOOKUP(AI$11,$A$2:$H$600,5)</f>
        <v>0</v>
      </c>
      <c r="AJ17" s="101">
        <f ca="1">VLOOKUP(AJ$11,$A$2:$H$600,5)</f>
        <v>0</v>
      </c>
      <c r="AK17" s="101">
        <f ca="1">VLOOKUP(AK$11,$A$2:$H$600,5)</f>
        <v>0</v>
      </c>
      <c r="AL17" s="101">
        <f ca="1">VLOOKUP(AL$11,$A$2:$H$600,5)</f>
        <v>0</v>
      </c>
      <c r="AM17" s="101">
        <f ca="1">VLOOKUP(AM$11,$A$2:$H$600,5)</f>
        <v>0</v>
      </c>
      <c r="AN17" s="105">
        <f t="shared" ca="1" si="19"/>
        <v>0</v>
      </c>
    </row>
    <row r="18" spans="1:40" x14ac:dyDescent="0.2">
      <c r="A18" s="97">
        <f t="shared" ca="1" si="10"/>
        <v>37377</v>
      </c>
      <c r="B18" s="100">
        <f ca="1">VLOOKUP($A18,[2]CurveFetch!$D$8:$R$1000,2,0)</f>
        <v>4.7750000000000004</v>
      </c>
      <c r="C18" s="100">
        <f ca="1">VLOOKUP($A18,[2]CurveFetch!$D$8:$R$1000,7,0)</f>
        <v>1.155</v>
      </c>
      <c r="D18" s="100">
        <f ca="1">VLOOKUP($A18,[2]CurveFetch!$D$8:$R$1000,5,0)</f>
        <v>-0.64</v>
      </c>
      <c r="E18" s="100">
        <f ca="1">VLOOKUP($A18,[2]CurveFetch!$D$8:$R$1000,4,0)</f>
        <v>-0.02</v>
      </c>
      <c r="F18" s="100">
        <f ca="1">VLOOKUP($A18,[2]CurveFetch!$D$8:$R$1000,15,0)</f>
        <v>0</v>
      </c>
      <c r="G18" s="100">
        <f ca="1">VLOOKUP($A18,[2]CurveFetch!$D$8:$R$1000,3,0)</f>
        <v>-0.22500000000000001</v>
      </c>
      <c r="H18" s="100">
        <f ca="1">VLOOKUP($A18,[2]CurveFetch!$D$8:$R$1000,9,0)</f>
        <v>1.2549999999999999</v>
      </c>
      <c r="I18" s="100">
        <f ca="1">VLOOKUP($A18,[2]CurveFetch!$D$8:$R$1000,11,0)</f>
        <v>5.4919556121145997E-2</v>
      </c>
      <c r="J18" s="100">
        <f ca="1">VLOOKUP($A18,[2]CurveFetch!$D$8:$R$1000,8,0)</f>
        <v>0.755</v>
      </c>
      <c r="K18" s="100">
        <f t="shared" ca="1" si="1"/>
        <v>0.4</v>
      </c>
      <c r="L18" s="100">
        <f t="shared" ca="1" si="2"/>
        <v>1.155</v>
      </c>
      <c r="M18" s="100">
        <f t="shared" ca="1" si="3"/>
        <v>44.475000000000001</v>
      </c>
      <c r="N18" s="97">
        <f t="shared" ca="1" si="11"/>
        <v>37377</v>
      </c>
      <c r="O18" s="100">
        <f ca="1">VLOOKUP($A18,[2]CurveFetch!$D$8:$V$1000,16,0)</f>
        <v>80</v>
      </c>
      <c r="P18" s="141">
        <f t="shared" ca="1" si="4"/>
        <v>40</v>
      </c>
      <c r="Q18" s="100">
        <f ca="1">VLOOKUP($A18,[2]CurveFetch!$D$8:$V$1000,16,0)</f>
        <v>80</v>
      </c>
      <c r="R18" s="141">
        <f t="shared" ca="1" si="5"/>
        <v>40</v>
      </c>
      <c r="S18" s="100">
        <f ca="1">VLOOKUP($A18,[2]CurveFetch!$D$8:$V$1000,16,0)</f>
        <v>80</v>
      </c>
      <c r="T18" s="141">
        <f t="shared" ca="1" si="6"/>
        <v>40</v>
      </c>
      <c r="U18" s="100"/>
      <c r="V18" s="100"/>
    </row>
    <row r="19" spans="1:40" ht="10.8" thickBot="1" x14ac:dyDescent="0.25">
      <c r="A19" s="97">
        <f t="shared" ca="1" si="10"/>
        <v>37408</v>
      </c>
      <c r="B19" s="100">
        <f ca="1">VLOOKUP($A19,[2]CurveFetch!$D$8:$R$1000,2,0)</f>
        <v>4.7699999999999996</v>
      </c>
      <c r="C19" s="100">
        <f ca="1">VLOOKUP($A19,[2]CurveFetch!$D$8:$R$1000,7,0)</f>
        <v>1.155</v>
      </c>
      <c r="D19" s="100">
        <f ca="1">VLOOKUP($A19,[2]CurveFetch!$D$8:$R$1000,5,0)</f>
        <v>-0.64</v>
      </c>
      <c r="E19" s="100">
        <f ca="1">VLOOKUP($A19,[2]CurveFetch!$D$8:$R$1000,4,0)</f>
        <v>-0.02</v>
      </c>
      <c r="F19" s="100">
        <f ca="1">VLOOKUP($A19,[2]CurveFetch!$D$8:$R$1000,15,0)</f>
        <v>0</v>
      </c>
      <c r="G19" s="100">
        <f ca="1">VLOOKUP($A19,[2]CurveFetch!$D$8:$R$1000,3,0)</f>
        <v>-0.22500000000000001</v>
      </c>
      <c r="H19" s="100">
        <f ca="1">VLOOKUP($A19,[2]CurveFetch!$D$8:$R$1000,9,0)</f>
        <v>1.2549999999999999</v>
      </c>
      <c r="I19" s="100">
        <f ca="1">VLOOKUP($A19,[2]CurveFetch!$D$8:$R$1000,11,0)</f>
        <v>5.4919971156718997E-2</v>
      </c>
      <c r="J19" s="100">
        <f ca="1">VLOOKUP($A19,[2]CurveFetch!$D$8:$R$1000,8,0)</f>
        <v>0.755</v>
      </c>
      <c r="K19" s="100">
        <f t="shared" ca="1" si="1"/>
        <v>0.4</v>
      </c>
      <c r="L19" s="100">
        <f t="shared" ca="1" si="2"/>
        <v>1.155</v>
      </c>
      <c r="M19" s="100">
        <f t="shared" ca="1" si="3"/>
        <v>44.4375</v>
      </c>
      <c r="N19" s="97">
        <f t="shared" ca="1" si="11"/>
        <v>37408</v>
      </c>
      <c r="O19" s="100">
        <f ca="1">VLOOKUP($A19,[2]CurveFetch!$D$8:$V$1000,16,0)</f>
        <v>105</v>
      </c>
      <c r="P19" s="141">
        <f t="shared" ca="1" si="4"/>
        <v>52.5</v>
      </c>
      <c r="Q19" s="100">
        <f ca="1">VLOOKUP($A19,[2]CurveFetch!$D$8:$V$1000,16,0)</f>
        <v>105</v>
      </c>
      <c r="R19" s="141">
        <f t="shared" ca="1" si="5"/>
        <v>52.5</v>
      </c>
      <c r="S19" s="100">
        <f ca="1">VLOOKUP($A19,[2]CurveFetch!$D$8:$V$1000,16,0)</f>
        <v>105</v>
      </c>
      <c r="T19" s="141">
        <f t="shared" ca="1" si="6"/>
        <v>52.5</v>
      </c>
      <c r="U19" s="100"/>
      <c r="V19" s="100"/>
      <c r="Y19" s="98">
        <v>37712</v>
      </c>
      <c r="Z19" s="98">
        <v>37742</v>
      </c>
      <c r="AA19" s="98">
        <v>37773</v>
      </c>
      <c r="AB19" s="98">
        <v>37803</v>
      </c>
      <c r="AC19" s="98">
        <v>37834</v>
      </c>
      <c r="AD19" s="98">
        <v>37865</v>
      </c>
      <c r="AE19" s="98">
        <v>37895</v>
      </c>
      <c r="AF19" s="22" t="s">
        <v>87</v>
      </c>
      <c r="AG19" s="22"/>
      <c r="AI19" s="98">
        <v>37926</v>
      </c>
      <c r="AJ19" s="98">
        <v>37956</v>
      </c>
      <c r="AK19" s="98">
        <v>37987</v>
      </c>
      <c r="AL19" s="98">
        <v>38018</v>
      </c>
      <c r="AM19" s="98">
        <v>38047</v>
      </c>
      <c r="AN19" s="25" t="s">
        <v>95</v>
      </c>
    </row>
    <row r="20" spans="1:40" x14ac:dyDescent="0.2">
      <c r="A20" s="97">
        <f t="shared" ca="1" si="10"/>
        <v>37438</v>
      </c>
      <c r="B20" s="100">
        <f ca="1">VLOOKUP($A20,[2]CurveFetch!$D$8:$R$1000,2,0)</f>
        <v>4.7750000000000004</v>
      </c>
      <c r="C20" s="100">
        <f ca="1">VLOOKUP($A20,[2]CurveFetch!$D$8:$R$1000,7,0)</f>
        <v>1.84</v>
      </c>
      <c r="D20" s="100">
        <f ca="1">VLOOKUP($A20,[2]CurveFetch!$D$8:$R$1000,5,0)</f>
        <v>-0.64</v>
      </c>
      <c r="E20" s="100">
        <f ca="1">VLOOKUP($A20,[2]CurveFetch!$D$8:$R$1000,4,0)</f>
        <v>-0.02</v>
      </c>
      <c r="F20" s="100">
        <f ca="1">VLOOKUP($A20,[2]CurveFetch!$D$8:$R$1000,15,0)</f>
        <v>0</v>
      </c>
      <c r="G20" s="100">
        <f ca="1">VLOOKUP($A20,[2]CurveFetch!$D$8:$R$1000,3,0)</f>
        <v>-0.22500000000000001</v>
      </c>
      <c r="H20" s="100">
        <f ca="1">VLOOKUP($A20,[2]CurveFetch!$D$8:$R$1000,9,0)</f>
        <v>1.94</v>
      </c>
      <c r="I20" s="100">
        <f ca="1">VLOOKUP($A20,[2]CurveFetch!$D$8:$R$1000,11,0)</f>
        <v>5.4946678232145003E-2</v>
      </c>
      <c r="J20" s="100">
        <f ca="1">VLOOKUP($A20,[2]CurveFetch!$D$8:$R$1000,8,0)</f>
        <v>1.44</v>
      </c>
      <c r="K20" s="100">
        <f t="shared" ca="1" si="1"/>
        <v>0.40000000000000013</v>
      </c>
      <c r="L20" s="100">
        <f t="shared" ca="1" si="2"/>
        <v>1.84</v>
      </c>
      <c r="M20" s="100">
        <f t="shared" ca="1" si="3"/>
        <v>49.612500000000004</v>
      </c>
      <c r="N20" s="97">
        <f t="shared" ca="1" si="11"/>
        <v>37438</v>
      </c>
      <c r="O20" s="100">
        <f ca="1">VLOOKUP($A20,[2]CurveFetch!$D$8:$V$1000,16,0)</f>
        <v>155</v>
      </c>
      <c r="P20" s="141">
        <f t="shared" ca="1" si="4"/>
        <v>77.5</v>
      </c>
      <c r="Q20" s="100">
        <f ca="1">VLOOKUP($A20,[2]CurveFetch!$D$8:$V$1000,16,0)</f>
        <v>155</v>
      </c>
      <c r="R20" s="141">
        <f t="shared" ca="1" si="5"/>
        <v>77.5</v>
      </c>
      <c r="S20" s="100">
        <f ca="1">VLOOKUP($A20,[2]CurveFetch!$D$8:$V$1000,16,0)</f>
        <v>155</v>
      </c>
      <c r="T20" s="141">
        <f t="shared" ca="1" si="6"/>
        <v>77.5</v>
      </c>
      <c r="U20" s="100"/>
      <c r="V20" s="100"/>
      <c r="X20" s="22" t="s">
        <v>79</v>
      </c>
      <c r="Y20" s="101">
        <f ca="1">VLOOKUP(Y$19,$A$2:$H$600,2)</f>
        <v>4.3209999999999997</v>
      </c>
      <c r="Z20" s="101">
        <f t="shared" ref="Z20:AE20" ca="1" si="25">VLOOKUP(Z$19,$A$2:$H$600,2)</f>
        <v>4.2460000000000004</v>
      </c>
      <c r="AA20" s="101">
        <f t="shared" ca="1" si="25"/>
        <v>4.25</v>
      </c>
      <c r="AB20" s="101">
        <f t="shared" ca="1" si="25"/>
        <v>4.2649999999999997</v>
      </c>
      <c r="AC20" s="101">
        <f t="shared" ca="1" si="25"/>
        <v>4.2649999999999997</v>
      </c>
      <c r="AD20" s="101">
        <f t="shared" ca="1" si="25"/>
        <v>4.2859999999999996</v>
      </c>
      <c r="AE20" s="101">
        <f t="shared" ca="1" si="25"/>
        <v>4.3109999999999999</v>
      </c>
      <c r="AF20" s="103">
        <f t="shared" ref="AF20:AF25" ca="1" si="26">AVERAGE(Y20:AE20)</f>
        <v>4.2777142857142865</v>
      </c>
      <c r="AG20" s="102"/>
      <c r="AH20" s="22" t="s">
        <v>79</v>
      </c>
      <c r="AI20" s="101">
        <f ca="1">VLOOKUP(AI$19,$A$2:$H$600,2)</f>
        <v>4.4459999999999997</v>
      </c>
      <c r="AJ20" s="101">
        <f ca="1">VLOOKUP(AJ$19,$A$2:$H$600,2)</f>
        <v>4.5709999999999997</v>
      </c>
      <c r="AK20" s="101">
        <f ca="1">VLOOKUP(AK$19,$A$2:$H$600,2)</f>
        <v>4.6100000000000003</v>
      </c>
      <c r="AL20" s="101">
        <f ca="1">VLOOKUP(AL$19,$A$2:$H$600,2)</f>
        <v>4.5039999999999996</v>
      </c>
      <c r="AM20" s="101">
        <f ca="1">VLOOKUP(AM$19,$A$2:$H$600,2)</f>
        <v>4.3540000000000001</v>
      </c>
      <c r="AN20" s="103">
        <f t="shared" ref="AN20:AN25" ca="1" si="27">AVERAGE(AI20:AM20)</f>
        <v>4.4969999999999999</v>
      </c>
    </row>
    <row r="21" spans="1:40" x14ac:dyDescent="0.2">
      <c r="A21" s="97">
        <f t="shared" ca="1" si="10"/>
        <v>37469</v>
      </c>
      <c r="B21" s="100">
        <f ca="1">VLOOKUP($A21,[2]CurveFetch!$D$8:$R$1000,2,0)</f>
        <v>4.7750000000000004</v>
      </c>
      <c r="C21" s="100">
        <f ca="1">VLOOKUP($A21,[2]CurveFetch!$D$8:$R$1000,7,0)</f>
        <v>1.84</v>
      </c>
      <c r="D21" s="100">
        <f ca="1">VLOOKUP($A21,[2]CurveFetch!$D$8:$R$1000,5,0)</f>
        <v>-0.64</v>
      </c>
      <c r="E21" s="100">
        <f ca="1">VLOOKUP($A21,[2]CurveFetch!$D$8:$R$1000,4,0)</f>
        <v>-0.02</v>
      </c>
      <c r="F21" s="100">
        <f ca="1">VLOOKUP($A21,[2]CurveFetch!$D$8:$R$1000,15,0)</f>
        <v>0</v>
      </c>
      <c r="G21" s="100">
        <f ca="1">VLOOKUP($A21,[2]CurveFetch!$D$8:$R$1000,3,0)</f>
        <v>-0.22500000000000001</v>
      </c>
      <c r="H21" s="100">
        <f ca="1">VLOOKUP($A21,[2]CurveFetch!$D$8:$R$1000,9,0)</f>
        <v>1.94</v>
      </c>
      <c r="I21" s="100">
        <f ca="1">VLOOKUP($A21,[2]CurveFetch!$D$8:$R$1000,11,0)</f>
        <v>5.5017459921812999E-2</v>
      </c>
      <c r="J21" s="100">
        <f ca="1">VLOOKUP($A21,[2]CurveFetch!$D$8:$R$1000,8,0)</f>
        <v>1.44</v>
      </c>
      <c r="K21" s="100">
        <f t="shared" ca="1" si="1"/>
        <v>0.40000000000000013</v>
      </c>
      <c r="L21" s="100">
        <f t="shared" ca="1" si="2"/>
        <v>1.84</v>
      </c>
      <c r="M21" s="100">
        <f t="shared" ca="1" si="3"/>
        <v>49.612500000000004</v>
      </c>
      <c r="N21" s="97">
        <f t="shared" ca="1" si="11"/>
        <v>37469</v>
      </c>
      <c r="O21" s="100">
        <f ca="1">VLOOKUP($A21,[2]CurveFetch!$D$8:$V$1000,16,0)</f>
        <v>170</v>
      </c>
      <c r="P21" s="141">
        <f t="shared" ca="1" si="4"/>
        <v>85</v>
      </c>
      <c r="Q21" s="100">
        <f ca="1">VLOOKUP($A21,[2]CurveFetch!$D$8:$V$1000,16,0)</f>
        <v>170</v>
      </c>
      <c r="R21" s="141">
        <f t="shared" ca="1" si="5"/>
        <v>85</v>
      </c>
      <c r="S21" s="100">
        <f ca="1">VLOOKUP($A21,[2]CurveFetch!$D$8:$V$1000,16,0)</f>
        <v>170</v>
      </c>
      <c r="T21" s="141">
        <f t="shared" ca="1" si="6"/>
        <v>85</v>
      </c>
      <c r="U21" s="100"/>
      <c r="V21" s="100"/>
      <c r="X21" s="22" t="s">
        <v>91</v>
      </c>
      <c r="Y21" s="101">
        <f ca="1">VLOOKUP(Y$19,$A$2:$H$600,3)</f>
        <v>1.25</v>
      </c>
      <c r="Z21" s="101">
        <f t="shared" ref="Z21:AE21" ca="1" si="28">VLOOKUP(Z$19,$A$2:$H$600,3)</f>
        <v>1.25</v>
      </c>
      <c r="AA21" s="101">
        <f t="shared" ca="1" si="28"/>
        <v>1.25</v>
      </c>
      <c r="AB21" s="101">
        <f t="shared" ca="1" si="28"/>
        <v>1.25</v>
      </c>
      <c r="AC21" s="101">
        <f t="shared" ca="1" si="28"/>
        <v>1.25</v>
      </c>
      <c r="AD21" s="101">
        <f t="shared" ca="1" si="28"/>
        <v>1.25</v>
      </c>
      <c r="AE21" s="101">
        <f t="shared" ca="1" si="28"/>
        <v>1.25</v>
      </c>
      <c r="AF21" s="104">
        <f t="shared" ca="1" si="26"/>
        <v>1.25</v>
      </c>
      <c r="AG21" s="102"/>
      <c r="AH21" s="22" t="s">
        <v>91</v>
      </c>
      <c r="AI21" s="101">
        <f ca="1">VLOOKUP(AI$19,$A$2:$H$600,3)</f>
        <v>0.83</v>
      </c>
      <c r="AJ21" s="101">
        <f ca="1">VLOOKUP(AJ$19,$A$2:$H$600,3)</f>
        <v>0.83</v>
      </c>
      <c r="AK21" s="101">
        <f ca="1">VLOOKUP(AK$19,$A$2:$H$600,3)</f>
        <v>0.83</v>
      </c>
      <c r="AL21" s="101">
        <f ca="1">VLOOKUP(AL$19,$A$2:$H$600,3)</f>
        <v>0.83</v>
      </c>
      <c r="AM21" s="101">
        <f ca="1">VLOOKUP(AM$19,$A$2:$H$600,3)</f>
        <v>0.83</v>
      </c>
      <c r="AN21" s="104">
        <f t="shared" ca="1" si="27"/>
        <v>0.82999999999999985</v>
      </c>
    </row>
    <row r="22" spans="1:40" x14ac:dyDescent="0.2">
      <c r="A22" s="97">
        <f t="shared" ca="1" si="10"/>
        <v>37500</v>
      </c>
      <c r="B22" s="100">
        <f ca="1">VLOOKUP($A22,[2]CurveFetch!$D$8:$R$1000,2,0)</f>
        <v>4.7750000000000004</v>
      </c>
      <c r="C22" s="100">
        <f ca="1">VLOOKUP($A22,[2]CurveFetch!$D$8:$R$1000,7,0)</f>
        <v>1.84</v>
      </c>
      <c r="D22" s="100">
        <f ca="1">VLOOKUP($A22,[2]CurveFetch!$D$8:$R$1000,5,0)</f>
        <v>-0.64</v>
      </c>
      <c r="E22" s="100">
        <f ca="1">VLOOKUP($A22,[2]CurveFetch!$D$8:$R$1000,4,0)</f>
        <v>-0.02</v>
      </c>
      <c r="F22" s="100">
        <f ca="1">VLOOKUP($A22,[2]CurveFetch!$D$8:$R$1000,15,0)</f>
        <v>0</v>
      </c>
      <c r="G22" s="100">
        <f ca="1">VLOOKUP($A22,[2]CurveFetch!$D$8:$R$1000,3,0)</f>
        <v>-0.22500000000000001</v>
      </c>
      <c r="H22" s="100">
        <f ca="1">VLOOKUP($A22,[2]CurveFetch!$D$8:$R$1000,9,0)</f>
        <v>1.94</v>
      </c>
      <c r="I22" s="100">
        <f ca="1">VLOOKUP($A22,[2]CurveFetch!$D$8:$R$1000,11,0)</f>
        <v>5.5088241613149999E-2</v>
      </c>
      <c r="J22" s="100">
        <f ca="1">VLOOKUP($A22,[2]CurveFetch!$D$8:$R$1000,8,0)</f>
        <v>1.44</v>
      </c>
      <c r="K22" s="100">
        <f t="shared" ca="1" si="1"/>
        <v>0.40000000000000013</v>
      </c>
      <c r="L22" s="100">
        <f t="shared" ca="1" si="2"/>
        <v>1.84</v>
      </c>
      <c r="M22" s="100">
        <f t="shared" ca="1" si="3"/>
        <v>49.612500000000004</v>
      </c>
      <c r="N22" s="97">
        <f t="shared" ca="1" si="11"/>
        <v>37500</v>
      </c>
      <c r="O22" s="100">
        <f ca="1">VLOOKUP($A22,[2]CurveFetch!$D$8:$V$1000,16,0)</f>
        <v>140</v>
      </c>
      <c r="P22" s="141">
        <f t="shared" ca="1" si="4"/>
        <v>70</v>
      </c>
      <c r="Q22" s="100">
        <f ca="1">VLOOKUP($A22,[2]CurveFetch!$D$8:$V$1000,16,0)</f>
        <v>140</v>
      </c>
      <c r="R22" s="141">
        <f t="shared" ca="1" si="5"/>
        <v>70</v>
      </c>
      <c r="S22" s="100">
        <f ca="1">VLOOKUP($A22,[2]CurveFetch!$D$8:$V$1000,16,0)</f>
        <v>140</v>
      </c>
      <c r="T22" s="141">
        <f t="shared" ca="1" si="6"/>
        <v>70</v>
      </c>
      <c r="U22" s="100"/>
      <c r="V22" s="100"/>
      <c r="X22" s="22" t="s">
        <v>82</v>
      </c>
      <c r="Y22" s="101">
        <f ca="1">VLOOKUP(Y$19,$A$2:$H$600,6)</f>
        <v>0</v>
      </c>
      <c r="Z22" s="101">
        <f t="shared" ref="Z22:AE22" ca="1" si="29">VLOOKUP(Z$19,$A$2:$H$600,6)</f>
        <v>0</v>
      </c>
      <c r="AA22" s="101">
        <f t="shared" ca="1" si="29"/>
        <v>0</v>
      </c>
      <c r="AB22" s="101">
        <f t="shared" ca="1" si="29"/>
        <v>0</v>
      </c>
      <c r="AC22" s="101">
        <f t="shared" ca="1" si="29"/>
        <v>0</v>
      </c>
      <c r="AD22" s="101">
        <f t="shared" ca="1" si="29"/>
        <v>0</v>
      </c>
      <c r="AE22" s="101">
        <f t="shared" ca="1" si="29"/>
        <v>0</v>
      </c>
      <c r="AF22" s="104">
        <f t="shared" ca="1" si="26"/>
        <v>0</v>
      </c>
      <c r="AG22" s="102"/>
      <c r="AH22" s="22" t="s">
        <v>82</v>
      </c>
      <c r="AI22" s="101">
        <f ca="1">VLOOKUP(AI$19,$A$2:$H$600,6)</f>
        <v>-0.02</v>
      </c>
      <c r="AJ22" s="101">
        <f ca="1">VLOOKUP(AJ$19,$A$2:$H$600,6)</f>
        <v>-0.02</v>
      </c>
      <c r="AK22" s="101">
        <f ca="1">VLOOKUP(AK$19,$A$2:$H$600,6)</f>
        <v>-0.02</v>
      </c>
      <c r="AL22" s="101">
        <f ca="1">VLOOKUP(AL$19,$A$2:$H$600,6)</f>
        <v>-0.02</v>
      </c>
      <c r="AM22" s="101">
        <f ca="1">VLOOKUP(AM$19,$A$2:$H$600,6)</f>
        <v>-0.02</v>
      </c>
      <c r="AN22" s="104">
        <f t="shared" ca="1" si="27"/>
        <v>-0.02</v>
      </c>
    </row>
    <row r="23" spans="1:40" x14ac:dyDescent="0.2">
      <c r="A23" s="97">
        <f t="shared" ca="1" si="10"/>
        <v>37530</v>
      </c>
      <c r="B23" s="100">
        <f ca="1">VLOOKUP($A23,[2]CurveFetch!$D$8:$R$1000,2,0)</f>
        <v>4.8049999999999997</v>
      </c>
      <c r="C23" s="100">
        <f ca="1">VLOOKUP($A23,[2]CurveFetch!$D$8:$R$1000,7,0)</f>
        <v>1.24</v>
      </c>
      <c r="D23" s="100">
        <f ca="1">VLOOKUP($A23,[2]CurveFetch!$D$8:$R$1000,5,0)</f>
        <v>-0.64</v>
      </c>
      <c r="E23" s="100">
        <f ca="1">VLOOKUP($A23,[2]CurveFetch!$D$8:$R$1000,4,0)</f>
        <v>-0.02</v>
      </c>
      <c r="F23" s="100">
        <f ca="1">VLOOKUP($A23,[2]CurveFetch!$D$8:$R$1000,15,0)</f>
        <v>0</v>
      </c>
      <c r="G23" s="100">
        <f ca="1">VLOOKUP($A23,[2]CurveFetch!$D$8:$R$1000,3,0)</f>
        <v>-0.22500000000000001</v>
      </c>
      <c r="H23" s="100">
        <f ca="1">VLOOKUP($A23,[2]CurveFetch!$D$8:$R$1000,9,0)</f>
        <v>1.34</v>
      </c>
      <c r="I23" s="100">
        <f ca="1">VLOOKUP($A23,[2]CurveFetch!$D$8:$R$1000,11,0)</f>
        <v>5.5168173935335997E-2</v>
      </c>
      <c r="J23" s="100">
        <f ca="1">VLOOKUP($A23,[2]CurveFetch!$D$8:$R$1000,8,0)</f>
        <v>0.84</v>
      </c>
      <c r="K23" s="100">
        <f t="shared" ca="1" si="1"/>
        <v>0.4</v>
      </c>
      <c r="L23" s="100">
        <f t="shared" ca="1" si="2"/>
        <v>1.24</v>
      </c>
      <c r="M23" s="100">
        <f t="shared" ca="1" si="3"/>
        <v>45.337499999999999</v>
      </c>
      <c r="N23" s="97">
        <f t="shared" ca="1" si="11"/>
        <v>37530</v>
      </c>
      <c r="O23" s="100">
        <f ca="1">VLOOKUP($A23,[2]CurveFetch!$D$8:$V$1000,16,0)</f>
        <v>100</v>
      </c>
      <c r="P23" s="141">
        <f t="shared" ca="1" si="4"/>
        <v>50</v>
      </c>
      <c r="Q23" s="100">
        <f ca="1">VLOOKUP($A23,[2]CurveFetch!$D$8:$V$1000,16,0)</f>
        <v>100</v>
      </c>
      <c r="R23" s="141">
        <f t="shared" ca="1" si="5"/>
        <v>50</v>
      </c>
      <c r="S23" s="100">
        <f ca="1">VLOOKUP($A23,[2]CurveFetch!$D$8:$V$1000,16,0)</f>
        <v>100</v>
      </c>
      <c r="T23" s="141">
        <f t="shared" ca="1" si="6"/>
        <v>50</v>
      </c>
      <c r="U23" s="100"/>
      <c r="V23" s="100"/>
      <c r="X23" s="22" t="s">
        <v>89</v>
      </c>
      <c r="Y23" s="101">
        <f ca="1">VLOOKUP(Y$19,$A$2:$H$600,4)</f>
        <v>-0.34499999999999997</v>
      </c>
      <c r="Z23" s="101">
        <f t="shared" ref="Z23:AE23" ca="1" si="30">VLOOKUP(Z$19,$A$2:$H$600,4)</f>
        <v>-0.34499999999999997</v>
      </c>
      <c r="AA23" s="101">
        <f t="shared" ca="1" si="30"/>
        <v>-0.34499999999999997</v>
      </c>
      <c r="AB23" s="101">
        <f t="shared" ca="1" si="30"/>
        <v>-0.34499999999999997</v>
      </c>
      <c r="AC23" s="101">
        <f t="shared" ca="1" si="30"/>
        <v>-0.34499999999999997</v>
      </c>
      <c r="AD23" s="101">
        <f t="shared" ca="1" si="30"/>
        <v>-0.34499999999999997</v>
      </c>
      <c r="AE23" s="101">
        <f t="shared" ca="1" si="30"/>
        <v>-0.34499999999999997</v>
      </c>
      <c r="AF23" s="104">
        <f t="shared" ca="1" si="26"/>
        <v>-0.34500000000000003</v>
      </c>
      <c r="AG23" s="102"/>
      <c r="AH23" s="22" t="s">
        <v>89</v>
      </c>
      <c r="AI23" s="101">
        <f ca="1">VLOOKUP(AI$19,$A$2:$H$600,4)</f>
        <v>-0.28999999999999998</v>
      </c>
      <c r="AJ23" s="101">
        <f ca="1">VLOOKUP(AJ$19,$A$2:$H$600,4)</f>
        <v>-0.28999999999999998</v>
      </c>
      <c r="AK23" s="101">
        <f ca="1">VLOOKUP(AK$19,$A$2:$H$600,4)</f>
        <v>-0.28999999999999998</v>
      </c>
      <c r="AL23" s="101">
        <f ca="1">VLOOKUP(AL$19,$A$2:$H$600,4)</f>
        <v>-0.28999999999999998</v>
      </c>
      <c r="AM23" s="101">
        <f ca="1">VLOOKUP(AM$19,$A$2:$H$600,4)</f>
        <v>-0.28999999999999998</v>
      </c>
      <c r="AN23" s="104">
        <f t="shared" ca="1" si="27"/>
        <v>-0.28999999999999998</v>
      </c>
    </row>
    <row r="24" spans="1:40" x14ac:dyDescent="0.2">
      <c r="A24" s="97">
        <f t="shared" ca="1" si="10"/>
        <v>37561</v>
      </c>
      <c r="B24" s="100">
        <f ca="1">VLOOKUP($A24,[2]CurveFetch!$D$8:$R$1000,2,0)</f>
        <v>4.91</v>
      </c>
      <c r="C24" s="100">
        <f ca="1">VLOOKUP($A24,[2]CurveFetch!$D$8:$R$1000,7,0)</f>
        <v>1.2</v>
      </c>
      <c r="D24" s="100">
        <f ca="1">VLOOKUP($A24,[2]CurveFetch!$D$8:$R$1000,5,0)</f>
        <v>-0.25</v>
      </c>
      <c r="E24" s="100">
        <f ca="1">VLOOKUP($A24,[2]CurveFetch!$D$8:$R$1000,4,0)</f>
        <v>0</v>
      </c>
      <c r="F24" s="100">
        <f ca="1">VLOOKUP($A24,[2]CurveFetch!$D$8:$R$1000,15,0)</f>
        <v>0</v>
      </c>
      <c r="G24" s="100">
        <f ca="1">VLOOKUP($A24,[2]CurveFetch!$D$8:$R$1000,3,0)</f>
        <v>-0.19</v>
      </c>
      <c r="H24" s="100">
        <f ca="1">VLOOKUP($A24,[2]CurveFetch!$D$8:$R$1000,9,0)</f>
        <v>1.355</v>
      </c>
      <c r="I24" s="100">
        <f ca="1">VLOOKUP($A24,[2]CurveFetch!$D$8:$R$1000,11,0)</f>
        <v>5.5267145857308998E-2</v>
      </c>
      <c r="J24" s="100">
        <f ca="1">VLOOKUP($A24,[2]CurveFetch!$D$8:$R$1000,8,0)</f>
        <v>1.2</v>
      </c>
      <c r="K24" s="100">
        <f t="shared" ca="1" si="1"/>
        <v>0</v>
      </c>
      <c r="L24" s="100">
        <f t="shared" ca="1" si="2"/>
        <v>1.2</v>
      </c>
      <c r="M24" s="100">
        <f t="shared" ca="1" si="3"/>
        <v>45.825000000000003</v>
      </c>
      <c r="N24" s="97">
        <f t="shared" ca="1" si="11"/>
        <v>37561</v>
      </c>
      <c r="O24" s="100">
        <f ca="1">VLOOKUP($A24,[2]CurveFetch!$D$8:$V$1000,16,0)</f>
        <v>70</v>
      </c>
      <c r="P24" s="141">
        <f t="shared" ca="1" si="4"/>
        <v>35</v>
      </c>
      <c r="Q24" s="100">
        <f ca="1">VLOOKUP($A24,[2]CurveFetch!$D$8:$V$1000,16,0)</f>
        <v>70</v>
      </c>
      <c r="R24" s="141">
        <f t="shared" ca="1" si="5"/>
        <v>35</v>
      </c>
      <c r="S24" s="100">
        <f ca="1">VLOOKUP($A24,[2]CurveFetch!$D$8:$V$1000,16,0)</f>
        <v>70</v>
      </c>
      <c r="T24" s="141">
        <f t="shared" ca="1" si="6"/>
        <v>35</v>
      </c>
      <c r="U24" s="100"/>
      <c r="V24" s="100"/>
      <c r="X24" s="22" t="s">
        <v>90</v>
      </c>
      <c r="Y24" s="101">
        <f ca="1">VLOOKUP(Y$19,$A$2:$H$600,7)</f>
        <v>-0.215</v>
      </c>
      <c r="Z24" s="101">
        <f t="shared" ref="Z24:AE24" ca="1" si="31">VLOOKUP(Z$19,$A$2:$H$600,7)</f>
        <v>-0.215</v>
      </c>
      <c r="AA24" s="101">
        <f t="shared" ca="1" si="31"/>
        <v>-0.215</v>
      </c>
      <c r="AB24" s="101">
        <f t="shared" ca="1" si="31"/>
        <v>-0.215</v>
      </c>
      <c r="AC24" s="101">
        <f t="shared" ca="1" si="31"/>
        <v>-0.215</v>
      </c>
      <c r="AD24" s="101">
        <f t="shared" ca="1" si="31"/>
        <v>-0.215</v>
      </c>
      <c r="AE24" s="101">
        <f t="shared" ca="1" si="31"/>
        <v>-0.215</v>
      </c>
      <c r="AF24" s="104">
        <f t="shared" ca="1" si="26"/>
        <v>-0.21500000000000002</v>
      </c>
      <c r="AG24" s="102"/>
      <c r="AH24" s="22" t="s">
        <v>90</v>
      </c>
      <c r="AI24" s="101">
        <f ca="1">VLOOKUP(AI$19,$A$2:$H$600,7)</f>
        <v>-0.2</v>
      </c>
      <c r="AJ24" s="101">
        <f ca="1">VLOOKUP(AJ$19,$A$2:$H$600,7)</f>
        <v>-0.2</v>
      </c>
      <c r="AK24" s="101">
        <f ca="1">VLOOKUP(AK$19,$A$2:$H$600,7)</f>
        <v>-0.2</v>
      </c>
      <c r="AL24" s="101">
        <f ca="1">VLOOKUP(AL$19,$A$2:$H$600,7)</f>
        <v>-0.2</v>
      </c>
      <c r="AM24" s="101">
        <f ca="1">VLOOKUP(AM$19,$A$2:$H$600,7)</f>
        <v>-0.2</v>
      </c>
      <c r="AN24" s="104">
        <f t="shared" ca="1" si="27"/>
        <v>-0.2</v>
      </c>
    </row>
    <row r="25" spans="1:40" ht="10.8" thickBot="1" x14ac:dyDescent="0.25">
      <c r="A25" s="97">
        <f t="shared" ca="1" si="10"/>
        <v>37591</v>
      </c>
      <c r="B25" s="100">
        <f ca="1">VLOOKUP($A25,[2]CurveFetch!$D$8:$R$1000,2,0)</f>
        <v>5.01</v>
      </c>
      <c r="C25" s="100">
        <f ca="1">VLOOKUP($A25,[2]CurveFetch!$D$8:$R$1000,7,0)</f>
        <v>1.2</v>
      </c>
      <c r="D25" s="100">
        <f ca="1">VLOOKUP($A25,[2]CurveFetch!$D$8:$R$1000,5,0)</f>
        <v>-0.25</v>
      </c>
      <c r="E25" s="100">
        <f ca="1">VLOOKUP($A25,[2]CurveFetch!$D$8:$R$1000,4,0)</f>
        <v>0</v>
      </c>
      <c r="F25" s="100">
        <f ca="1">VLOOKUP($A25,[2]CurveFetch!$D$8:$R$1000,15,0)</f>
        <v>0</v>
      </c>
      <c r="G25" s="100">
        <f ca="1">VLOOKUP($A25,[2]CurveFetch!$D$8:$R$1000,3,0)</f>
        <v>-0.19</v>
      </c>
      <c r="H25" s="100">
        <f ca="1">VLOOKUP($A25,[2]CurveFetch!$D$8:$R$1000,9,0)</f>
        <v>1.355</v>
      </c>
      <c r="I25" s="100">
        <f ca="1">VLOOKUP($A25,[2]CurveFetch!$D$8:$R$1000,11,0)</f>
        <v>5.5362925139744001E-2</v>
      </c>
      <c r="J25" s="100">
        <f ca="1">VLOOKUP($A25,[2]CurveFetch!$D$8:$R$1000,8,0)</f>
        <v>1.2</v>
      </c>
      <c r="K25" s="100">
        <f t="shared" ca="1" si="1"/>
        <v>0</v>
      </c>
      <c r="L25" s="100">
        <f t="shared" ca="1" si="2"/>
        <v>1.2</v>
      </c>
      <c r="M25" s="100">
        <f t="shared" ca="1" si="3"/>
        <v>46.575000000000003</v>
      </c>
      <c r="N25" s="97">
        <f t="shared" ca="1" si="11"/>
        <v>37591</v>
      </c>
      <c r="O25" s="100">
        <f ca="1">VLOOKUP($A25,[2]CurveFetch!$D$8:$V$1000,16,0)</f>
        <v>55</v>
      </c>
      <c r="P25" s="141">
        <f t="shared" ca="1" si="4"/>
        <v>27.5</v>
      </c>
      <c r="Q25" s="100">
        <f ca="1">VLOOKUP($A25,[2]CurveFetch!$D$8:$V$1000,16,0)</f>
        <v>55</v>
      </c>
      <c r="R25" s="141">
        <f t="shared" ca="1" si="5"/>
        <v>27.5</v>
      </c>
      <c r="S25" s="100">
        <f ca="1">VLOOKUP($A25,[2]CurveFetch!$D$8:$V$1000,16,0)</f>
        <v>55</v>
      </c>
      <c r="T25" s="141">
        <f t="shared" ca="1" si="6"/>
        <v>27.5</v>
      </c>
      <c r="U25" s="100"/>
      <c r="V25" s="100"/>
      <c r="X25" s="22" t="s">
        <v>81</v>
      </c>
      <c r="Y25" s="101">
        <f ca="1">VLOOKUP(Y$19,$A$2:$H$600,5)</f>
        <v>0</v>
      </c>
      <c r="Z25" s="101">
        <f t="shared" ref="Z25:AE25" ca="1" si="32">VLOOKUP(Z$19,$A$2:$H$600,5)</f>
        <v>0</v>
      </c>
      <c r="AA25" s="101">
        <f t="shared" ca="1" si="32"/>
        <v>0</v>
      </c>
      <c r="AB25" s="101">
        <f t="shared" ca="1" si="32"/>
        <v>0</v>
      </c>
      <c r="AC25" s="101">
        <f t="shared" ca="1" si="32"/>
        <v>0</v>
      </c>
      <c r="AD25" s="101">
        <f t="shared" ca="1" si="32"/>
        <v>0</v>
      </c>
      <c r="AE25" s="101">
        <f t="shared" ca="1" si="32"/>
        <v>0</v>
      </c>
      <c r="AF25" s="105">
        <f t="shared" ca="1" si="26"/>
        <v>0</v>
      </c>
      <c r="AG25" s="102"/>
      <c r="AH25" s="22" t="s">
        <v>81</v>
      </c>
      <c r="AI25" s="101">
        <f ca="1">VLOOKUP(AI$19,$A$2:$H$600,5)</f>
        <v>-0.01</v>
      </c>
      <c r="AJ25" s="101">
        <f ca="1">VLOOKUP(AJ$19,$A$2:$H$600,5)</f>
        <v>-0.01</v>
      </c>
      <c r="AK25" s="101">
        <f ca="1">VLOOKUP(AK$19,$A$2:$H$600,5)</f>
        <v>-0.01</v>
      </c>
      <c r="AL25" s="101">
        <f ca="1">VLOOKUP(AL$19,$A$2:$H$600,5)</f>
        <v>-0.01</v>
      </c>
      <c r="AM25" s="101">
        <f ca="1">VLOOKUP(AM$19,$A$2:$H$600,5)</f>
        <v>-0.01</v>
      </c>
      <c r="AN25" s="105">
        <f t="shared" ca="1" si="27"/>
        <v>-0.01</v>
      </c>
    </row>
    <row r="26" spans="1:40" x14ac:dyDescent="0.2">
      <c r="A26" s="97">
        <f t="shared" ca="1" si="10"/>
        <v>37622</v>
      </c>
      <c r="B26" s="100">
        <f ca="1">VLOOKUP($A26,[2]CurveFetch!$D$8:$R$1000,2,0)</f>
        <v>5.0490000000000004</v>
      </c>
      <c r="C26" s="100">
        <f ca="1">VLOOKUP($A26,[2]CurveFetch!$D$8:$R$1000,7,0)</f>
        <v>1.2</v>
      </c>
      <c r="D26" s="100">
        <f ca="1">VLOOKUP($A26,[2]CurveFetch!$D$8:$R$1000,5,0)</f>
        <v>-0.25</v>
      </c>
      <c r="E26" s="100">
        <f ca="1">VLOOKUP($A26,[2]CurveFetch!$D$8:$R$1000,4,0)</f>
        <v>0</v>
      </c>
      <c r="F26" s="100">
        <f ca="1">VLOOKUP($A26,[2]CurveFetch!$D$8:$R$1000,15,0)</f>
        <v>0</v>
      </c>
      <c r="G26" s="100">
        <f ca="1">VLOOKUP($A26,[2]CurveFetch!$D$8:$R$1000,3,0)</f>
        <v>-0.19</v>
      </c>
      <c r="H26" s="100">
        <f ca="1">VLOOKUP($A26,[2]CurveFetch!$D$8:$R$1000,9,0)</f>
        <v>1.355</v>
      </c>
      <c r="I26" s="100">
        <f ca="1">VLOOKUP($A26,[2]CurveFetch!$D$8:$R$1000,11,0)</f>
        <v>5.5477470227910997E-2</v>
      </c>
      <c r="J26" s="100">
        <f ca="1">VLOOKUP($A26,[2]CurveFetch!$D$8:$R$1000,8,0)</f>
        <v>1.2</v>
      </c>
      <c r="K26" s="100">
        <f t="shared" ca="1" si="1"/>
        <v>0</v>
      </c>
      <c r="L26" s="100">
        <f t="shared" ca="1" si="2"/>
        <v>1.2</v>
      </c>
      <c r="M26" s="100">
        <f t="shared" ca="1" si="3"/>
        <v>46.867500000000007</v>
      </c>
      <c r="N26" s="97">
        <f t="shared" ca="1" si="11"/>
        <v>37622</v>
      </c>
      <c r="O26" s="100">
        <f ca="1">VLOOKUP($A26,[2]CurveFetch!$D$8:$V$1000,16,0)</f>
        <v>68.906400000000005</v>
      </c>
      <c r="P26" s="141">
        <f t="shared" ca="1" si="4"/>
        <v>34.453200000000002</v>
      </c>
      <c r="Q26" s="100">
        <f ca="1">VLOOKUP($A26,[2]CurveFetch!$D$8:$V$1000,16,0)</f>
        <v>68.906400000000005</v>
      </c>
      <c r="R26" s="141">
        <f t="shared" ca="1" si="5"/>
        <v>34.453200000000002</v>
      </c>
      <c r="S26" s="100">
        <f ca="1">VLOOKUP($A26,[2]CurveFetch!$D$8:$V$1000,16,0)</f>
        <v>68.906400000000005</v>
      </c>
      <c r="T26" s="141">
        <f t="shared" ca="1" si="6"/>
        <v>34.453200000000002</v>
      </c>
      <c r="U26" s="100"/>
      <c r="V26" s="100"/>
    </row>
    <row r="27" spans="1:40" x14ac:dyDescent="0.2">
      <c r="A27" s="97">
        <f t="shared" ca="1" si="10"/>
        <v>37653</v>
      </c>
      <c r="B27" s="100">
        <f ca="1">VLOOKUP($A27,[2]CurveFetch!$D$8:$R$1000,2,0)</f>
        <v>4.8739999999999997</v>
      </c>
      <c r="C27" s="100">
        <f ca="1">VLOOKUP($A27,[2]CurveFetch!$D$8:$R$1000,7,0)</f>
        <v>1.2</v>
      </c>
      <c r="D27" s="100">
        <f ca="1">VLOOKUP($A27,[2]CurveFetch!$D$8:$R$1000,5,0)</f>
        <v>-0.25</v>
      </c>
      <c r="E27" s="100">
        <f ca="1">VLOOKUP($A27,[2]CurveFetch!$D$8:$R$1000,4,0)</f>
        <v>0</v>
      </c>
      <c r="F27" s="100">
        <f ca="1">VLOOKUP($A27,[2]CurveFetch!$D$8:$R$1000,15,0)</f>
        <v>0</v>
      </c>
      <c r="G27" s="100">
        <f ca="1">VLOOKUP($A27,[2]CurveFetch!$D$8:$R$1000,3,0)</f>
        <v>-0.19</v>
      </c>
      <c r="H27" s="100">
        <f ca="1">VLOOKUP($A27,[2]CurveFetch!$D$8:$R$1000,9,0)</f>
        <v>1.355</v>
      </c>
      <c r="I27" s="100">
        <f ca="1">VLOOKUP($A27,[2]CurveFetch!$D$8:$R$1000,11,0)</f>
        <v>5.5610925586720997E-2</v>
      </c>
      <c r="J27" s="100">
        <f ca="1">VLOOKUP($A27,[2]CurveFetch!$D$8:$R$1000,8,0)</f>
        <v>1.2</v>
      </c>
      <c r="K27" s="100">
        <f t="shared" ca="1" si="1"/>
        <v>0</v>
      </c>
      <c r="L27" s="100">
        <f t="shared" ca="1" si="2"/>
        <v>1.2</v>
      </c>
      <c r="M27" s="100">
        <f t="shared" ca="1" si="3"/>
        <v>45.555</v>
      </c>
      <c r="N27" s="97">
        <f t="shared" ca="1" si="11"/>
        <v>37653</v>
      </c>
      <c r="O27" s="100">
        <f ca="1">VLOOKUP($A27,[2]CurveFetch!$D$8:$V$1000,16,0)</f>
        <v>58.906399999999998</v>
      </c>
      <c r="P27" s="141">
        <f t="shared" ca="1" si="4"/>
        <v>29.453199999999999</v>
      </c>
      <c r="Q27" s="100">
        <f ca="1">VLOOKUP($A27,[2]CurveFetch!$D$8:$V$1000,16,0)</f>
        <v>58.906399999999998</v>
      </c>
      <c r="R27" s="141">
        <f t="shared" ca="1" si="5"/>
        <v>29.453199999999999</v>
      </c>
      <c r="S27" s="100">
        <f ca="1">VLOOKUP($A27,[2]CurveFetch!$D$8:$V$1000,16,0)</f>
        <v>58.906399999999998</v>
      </c>
      <c r="T27" s="141">
        <f t="shared" ca="1" si="6"/>
        <v>29.453199999999999</v>
      </c>
      <c r="U27" s="100"/>
      <c r="V27" s="100"/>
    </row>
    <row r="28" spans="1:40" ht="10.8" thickBot="1" x14ac:dyDescent="0.25">
      <c r="A28" s="97">
        <f t="shared" ca="1" si="10"/>
        <v>37681</v>
      </c>
      <c r="B28" s="100">
        <f ca="1">VLOOKUP($A28,[2]CurveFetch!$D$8:$R$1000,2,0)</f>
        <v>4.6239999999999997</v>
      </c>
      <c r="C28" s="100">
        <f ca="1">VLOOKUP($A28,[2]CurveFetch!$D$8:$R$1000,7,0)</f>
        <v>1.2</v>
      </c>
      <c r="D28" s="100">
        <f ca="1">VLOOKUP($A28,[2]CurveFetch!$D$8:$R$1000,5,0)</f>
        <v>-0.25</v>
      </c>
      <c r="E28" s="100">
        <f ca="1">VLOOKUP($A28,[2]CurveFetch!$D$8:$R$1000,4,0)</f>
        <v>0</v>
      </c>
      <c r="F28" s="100">
        <f ca="1">VLOOKUP($A28,[2]CurveFetch!$D$8:$R$1000,15,0)</f>
        <v>0</v>
      </c>
      <c r="G28" s="100">
        <f ca="1">VLOOKUP($A28,[2]CurveFetch!$D$8:$R$1000,3,0)</f>
        <v>-0.19</v>
      </c>
      <c r="H28" s="100">
        <f ca="1">VLOOKUP($A28,[2]CurveFetch!$D$8:$R$1000,9,0)</f>
        <v>1.355</v>
      </c>
      <c r="I28" s="100">
        <f ca="1">VLOOKUP($A28,[2]CurveFetch!$D$8:$R$1000,11,0)</f>
        <v>5.5731465915904999E-2</v>
      </c>
      <c r="J28" s="100">
        <f ca="1">VLOOKUP($A28,[2]CurveFetch!$D$8:$R$1000,8,0)</f>
        <v>1.2</v>
      </c>
      <c r="K28" s="100">
        <f t="shared" ca="1" si="1"/>
        <v>0</v>
      </c>
      <c r="L28" s="100">
        <f t="shared" ca="1" si="2"/>
        <v>1.2</v>
      </c>
      <c r="M28" s="100">
        <f t="shared" ca="1" si="3"/>
        <v>43.68</v>
      </c>
      <c r="N28" s="97">
        <f t="shared" ca="1" si="11"/>
        <v>37681</v>
      </c>
      <c r="O28" s="100">
        <f ca="1">VLOOKUP($A28,[2]CurveFetch!$D$8:$V$1000,16,0)</f>
        <v>48.906399999999998</v>
      </c>
      <c r="P28" s="141">
        <f t="shared" ca="1" si="4"/>
        <v>24.453199999999999</v>
      </c>
      <c r="Q28" s="100">
        <f ca="1">VLOOKUP($A28,[2]CurveFetch!$D$8:$V$1000,16,0)</f>
        <v>48.906399999999998</v>
      </c>
      <c r="R28" s="141">
        <f t="shared" ca="1" si="5"/>
        <v>24.453199999999999</v>
      </c>
      <c r="S28" s="100">
        <f ca="1">VLOOKUP($A28,[2]CurveFetch!$D$8:$V$1000,16,0)</f>
        <v>48.906399999999998</v>
      </c>
      <c r="T28" s="141">
        <f t="shared" ca="1" si="6"/>
        <v>24.453199999999999</v>
      </c>
      <c r="U28" s="100"/>
      <c r="V28" s="100"/>
      <c r="Y28" s="98">
        <v>38078</v>
      </c>
      <c r="Z28" s="98">
        <v>38108</v>
      </c>
      <c r="AA28" s="98">
        <v>38139</v>
      </c>
      <c r="AB28" s="98">
        <v>38169</v>
      </c>
      <c r="AC28" s="98">
        <v>38200</v>
      </c>
      <c r="AD28" s="98">
        <v>38231</v>
      </c>
      <c r="AE28" s="98">
        <v>38261</v>
      </c>
      <c r="AF28" s="22" t="s">
        <v>88</v>
      </c>
      <c r="AG28" s="22"/>
      <c r="AI28" s="98">
        <v>38292</v>
      </c>
      <c r="AJ28" s="98">
        <v>38322</v>
      </c>
      <c r="AK28" s="98">
        <v>38353</v>
      </c>
      <c r="AL28" s="98">
        <v>38384</v>
      </c>
      <c r="AM28" s="98">
        <v>38412</v>
      </c>
      <c r="AN28" s="25" t="s">
        <v>96</v>
      </c>
    </row>
    <row r="29" spans="1:40" x14ac:dyDescent="0.2">
      <c r="A29" s="97">
        <f t="shared" ca="1" si="10"/>
        <v>37712</v>
      </c>
      <c r="B29" s="100">
        <f ca="1">VLOOKUP($A29,[2]CurveFetch!$D$8:$R$1000,2,0)</f>
        <v>4.3209999999999997</v>
      </c>
      <c r="C29" s="100">
        <f ca="1">VLOOKUP($A29,[2]CurveFetch!$D$8:$R$1000,7,0)</f>
        <v>1.25</v>
      </c>
      <c r="D29" s="100">
        <f ca="1">VLOOKUP($A29,[2]CurveFetch!$D$8:$R$1000,5,0)</f>
        <v>-0.34499999999999997</v>
      </c>
      <c r="E29" s="100">
        <f ca="1">VLOOKUP($A29,[2]CurveFetch!$D$8:$R$1000,4,0)</f>
        <v>0</v>
      </c>
      <c r="F29" s="100">
        <f ca="1">VLOOKUP($A29,[2]CurveFetch!$D$8:$R$1000,15,0)</f>
        <v>0</v>
      </c>
      <c r="G29" s="100">
        <f ca="1">VLOOKUP($A29,[2]CurveFetch!$D$8:$R$1000,3,0)</f>
        <v>-0.215</v>
      </c>
      <c r="H29" s="100">
        <f ca="1">VLOOKUP($A29,[2]CurveFetch!$D$8:$R$1000,9,0)</f>
        <v>1.405</v>
      </c>
      <c r="I29" s="100">
        <f ca="1">VLOOKUP($A29,[2]CurveFetch!$D$8:$R$1000,11,0)</f>
        <v>5.5854544066521003E-2</v>
      </c>
      <c r="J29" s="100">
        <f ca="1">VLOOKUP($A29,[2]CurveFetch!$D$8:$R$1000,8,0)</f>
        <v>0.12</v>
      </c>
      <c r="K29" s="100">
        <f t="shared" ca="1" si="1"/>
        <v>1.1299999999999999</v>
      </c>
      <c r="L29" s="100">
        <f t="shared" ca="1" si="2"/>
        <v>1.25</v>
      </c>
      <c r="M29" s="100">
        <f t="shared" ca="1" si="3"/>
        <v>41.782499999999999</v>
      </c>
      <c r="N29" s="97">
        <f t="shared" ca="1" si="11"/>
        <v>37712</v>
      </c>
      <c r="O29" s="100">
        <f ca="1">VLOOKUP($A29,[2]CurveFetch!$D$8:$V$1000,16,0)</f>
        <v>48.756100000000004</v>
      </c>
      <c r="P29" s="141">
        <f t="shared" ca="1" si="4"/>
        <v>24.378050000000002</v>
      </c>
      <c r="Q29" s="100">
        <f ca="1">VLOOKUP($A29,[2]CurveFetch!$D$8:$V$1000,16,0)</f>
        <v>48.756100000000004</v>
      </c>
      <c r="R29" s="141">
        <f t="shared" ca="1" si="5"/>
        <v>24.378050000000002</v>
      </c>
      <c r="S29" s="100">
        <f ca="1">VLOOKUP($A29,[2]CurveFetch!$D$8:$V$1000,16,0)</f>
        <v>48.756100000000004</v>
      </c>
      <c r="T29" s="141">
        <f t="shared" ca="1" si="6"/>
        <v>24.378050000000002</v>
      </c>
      <c r="U29" s="100"/>
      <c r="V29" s="100"/>
      <c r="X29" s="22" t="s">
        <v>79</v>
      </c>
      <c r="Y29" s="101">
        <f ca="1">VLOOKUP(Y$28,$A$2:$H$600,2)</f>
        <v>4.1710000000000003</v>
      </c>
      <c r="Z29" s="101">
        <f t="shared" ref="Z29:AE29" ca="1" si="33">VLOOKUP(Z$28,$A$2:$H$600,2)</f>
        <v>4.1459999999999999</v>
      </c>
      <c r="AA29" s="101">
        <f t="shared" ca="1" si="33"/>
        <v>4.1749999999999998</v>
      </c>
      <c r="AB29" s="101">
        <f t="shared" ca="1" si="33"/>
        <v>4.2050000000000001</v>
      </c>
      <c r="AC29" s="101">
        <f t="shared" ca="1" si="33"/>
        <v>4.2249999999999996</v>
      </c>
      <c r="AD29" s="101">
        <f t="shared" ca="1" si="33"/>
        <v>4.2460000000000004</v>
      </c>
      <c r="AE29" s="101">
        <f t="shared" ca="1" si="33"/>
        <v>4.2759999999999998</v>
      </c>
      <c r="AF29" s="103">
        <f t="shared" ref="AF29:AF34" ca="1" si="34">AVERAGE(Y29:AE29)</f>
        <v>4.2062857142857153</v>
      </c>
      <c r="AG29" s="102"/>
      <c r="AH29" s="22" t="s">
        <v>79</v>
      </c>
      <c r="AI29" s="101">
        <f ca="1">VLOOKUP(AI$28,$A$2:$H$600,2)</f>
        <v>4.4160000000000004</v>
      </c>
      <c r="AJ29" s="101">
        <f ca="1">VLOOKUP(AJ$28,$A$2:$H$600,2)</f>
        <v>4.5410000000000004</v>
      </c>
      <c r="AK29" s="101">
        <f ca="1">VLOOKUP(AK$28,$A$2:$H$600,2)</f>
        <v>4.6150000000000002</v>
      </c>
      <c r="AL29" s="101">
        <f ca="1">VLOOKUP(AL$28,$A$2:$H$600,2)</f>
        <v>4.5090000000000003</v>
      </c>
      <c r="AM29" s="101">
        <f ca="1">VLOOKUP(AM$28,$A$2:$H$600,2)</f>
        <v>4.359</v>
      </c>
      <c r="AN29" s="103">
        <f t="shared" ref="AN29:AN34" ca="1" si="35">AVERAGE(AI29:AM29)</f>
        <v>4.4880000000000013</v>
      </c>
    </row>
    <row r="30" spans="1:40" x14ac:dyDescent="0.2">
      <c r="A30" s="97">
        <f t="shared" ca="1" si="10"/>
        <v>37742</v>
      </c>
      <c r="B30" s="100">
        <f ca="1">VLOOKUP($A30,[2]CurveFetch!$D$8:$R$1000,2,0)</f>
        <v>4.2460000000000004</v>
      </c>
      <c r="C30" s="100">
        <f ca="1">VLOOKUP($A30,[2]CurveFetch!$D$8:$R$1000,7,0)</f>
        <v>1.25</v>
      </c>
      <c r="D30" s="100">
        <f ca="1">VLOOKUP($A30,[2]CurveFetch!$D$8:$R$1000,5,0)</f>
        <v>-0.34499999999999997</v>
      </c>
      <c r="E30" s="100">
        <f ca="1">VLOOKUP($A30,[2]CurveFetch!$D$8:$R$1000,4,0)</f>
        <v>0</v>
      </c>
      <c r="F30" s="100">
        <f ca="1">VLOOKUP($A30,[2]CurveFetch!$D$8:$R$1000,15,0)</f>
        <v>0</v>
      </c>
      <c r="G30" s="100">
        <f ca="1">VLOOKUP($A30,[2]CurveFetch!$D$8:$R$1000,3,0)</f>
        <v>-0.215</v>
      </c>
      <c r="H30" s="100">
        <f ca="1">VLOOKUP($A30,[2]CurveFetch!$D$8:$R$1000,9,0)</f>
        <v>1.405</v>
      </c>
      <c r="I30" s="100">
        <f ca="1">VLOOKUP($A30,[2]CurveFetch!$D$8:$R$1000,11,0)</f>
        <v>5.5959434978357002E-2</v>
      </c>
      <c r="J30" s="100">
        <f ca="1">VLOOKUP($A30,[2]CurveFetch!$D$8:$R$1000,8,0)</f>
        <v>0.12</v>
      </c>
      <c r="K30" s="100">
        <f t="shared" ca="1" si="1"/>
        <v>1.1299999999999999</v>
      </c>
      <c r="L30" s="100">
        <f t="shared" ca="1" si="2"/>
        <v>1.25</v>
      </c>
      <c r="M30" s="100">
        <f t="shared" ca="1" si="3"/>
        <v>41.220000000000006</v>
      </c>
      <c r="N30" s="97">
        <f t="shared" ca="1" si="11"/>
        <v>37742</v>
      </c>
      <c r="O30" s="100">
        <f ca="1">VLOOKUP($A30,[2]CurveFetch!$D$8:$V$1000,16,0)</f>
        <v>53.756100000000004</v>
      </c>
      <c r="P30" s="141">
        <f t="shared" ca="1" si="4"/>
        <v>26.878050000000002</v>
      </c>
      <c r="Q30" s="100">
        <f ca="1">VLOOKUP($A30,[2]CurveFetch!$D$8:$V$1000,16,0)</f>
        <v>53.756100000000004</v>
      </c>
      <c r="R30" s="141">
        <f t="shared" ca="1" si="5"/>
        <v>26.878050000000002</v>
      </c>
      <c r="S30" s="100">
        <f ca="1">VLOOKUP($A30,[2]CurveFetch!$D$8:$V$1000,16,0)</f>
        <v>53.756100000000004</v>
      </c>
      <c r="T30" s="141">
        <f t="shared" ca="1" si="6"/>
        <v>26.878050000000002</v>
      </c>
      <c r="U30" s="100"/>
      <c r="V30" s="100"/>
      <c r="X30" s="22" t="s">
        <v>91</v>
      </c>
      <c r="Y30" s="101">
        <f ca="1">VLOOKUP(Y$28,$A$2:$H$600,3)</f>
        <v>0.87</v>
      </c>
      <c r="Z30" s="101">
        <f t="shared" ref="Z30:AE30" ca="1" si="36">VLOOKUP(Z$28,$A$2:$H$600,3)</f>
        <v>0.87</v>
      </c>
      <c r="AA30" s="101">
        <f t="shared" ca="1" si="36"/>
        <v>0.87</v>
      </c>
      <c r="AB30" s="101">
        <f t="shared" ca="1" si="36"/>
        <v>0.87</v>
      </c>
      <c r="AC30" s="101">
        <f t="shared" ca="1" si="36"/>
        <v>0.87</v>
      </c>
      <c r="AD30" s="101">
        <f t="shared" ca="1" si="36"/>
        <v>0.87</v>
      </c>
      <c r="AE30" s="101">
        <f t="shared" ca="1" si="36"/>
        <v>0.87</v>
      </c>
      <c r="AF30" s="104">
        <f t="shared" ca="1" si="34"/>
        <v>0.87</v>
      </c>
      <c r="AG30" s="102"/>
      <c r="AH30" s="22" t="s">
        <v>91</v>
      </c>
      <c r="AI30" s="101">
        <f ca="1">VLOOKUP(AI$28,$A$2:$H$600,3)</f>
        <v>0.74</v>
      </c>
      <c r="AJ30" s="101">
        <f ca="1">VLOOKUP(AJ$28,$A$2:$H$600,3)</f>
        <v>0.74</v>
      </c>
      <c r="AK30" s="101">
        <f ca="1">VLOOKUP(AK$28,$A$2:$H$600,3)</f>
        <v>0.74</v>
      </c>
      <c r="AL30" s="101">
        <f ca="1">VLOOKUP(AL$28,$A$2:$H$600,3)</f>
        <v>0.74</v>
      </c>
      <c r="AM30" s="101">
        <f ca="1">VLOOKUP(AM$28,$A$2:$H$600,3)</f>
        <v>0.74</v>
      </c>
      <c r="AN30" s="104">
        <f t="shared" ca="1" si="35"/>
        <v>0.74</v>
      </c>
    </row>
    <row r="31" spans="1:40" x14ac:dyDescent="0.2">
      <c r="A31" s="97">
        <f t="shared" ca="1" si="10"/>
        <v>37773</v>
      </c>
      <c r="B31" s="100">
        <f ca="1">VLOOKUP($A31,[2]CurveFetch!$D$8:$R$1000,2,0)</f>
        <v>4.25</v>
      </c>
      <c r="C31" s="100">
        <f ca="1">VLOOKUP($A31,[2]CurveFetch!$D$8:$R$1000,7,0)</f>
        <v>1.25</v>
      </c>
      <c r="D31" s="100">
        <f ca="1">VLOOKUP($A31,[2]CurveFetch!$D$8:$R$1000,5,0)</f>
        <v>-0.34499999999999997</v>
      </c>
      <c r="E31" s="100">
        <f ca="1">VLOOKUP($A31,[2]CurveFetch!$D$8:$R$1000,4,0)</f>
        <v>0</v>
      </c>
      <c r="F31" s="100">
        <f ca="1">VLOOKUP($A31,[2]CurveFetch!$D$8:$R$1000,15,0)</f>
        <v>0</v>
      </c>
      <c r="G31" s="100">
        <f ca="1">VLOOKUP($A31,[2]CurveFetch!$D$8:$R$1000,3,0)</f>
        <v>-0.215</v>
      </c>
      <c r="H31" s="100">
        <f ca="1">VLOOKUP($A31,[2]CurveFetch!$D$8:$R$1000,9,0)</f>
        <v>1.405</v>
      </c>
      <c r="I31" s="100">
        <f ca="1">VLOOKUP($A31,[2]CurveFetch!$D$8:$R$1000,11,0)</f>
        <v>5.6067822257768997E-2</v>
      </c>
      <c r="J31" s="100">
        <f ca="1">VLOOKUP($A31,[2]CurveFetch!$D$8:$R$1000,8,0)</f>
        <v>0.12</v>
      </c>
      <c r="K31" s="100">
        <f t="shared" ca="1" si="1"/>
        <v>1.1299999999999999</v>
      </c>
      <c r="L31" s="100">
        <f t="shared" ca="1" si="2"/>
        <v>1.25</v>
      </c>
      <c r="M31" s="100">
        <f t="shared" ca="1" si="3"/>
        <v>41.25</v>
      </c>
      <c r="N31" s="97">
        <f t="shared" ca="1" si="11"/>
        <v>37773</v>
      </c>
      <c r="O31" s="100">
        <f ca="1">VLOOKUP($A31,[2]CurveFetch!$D$8:$V$1000,16,0)</f>
        <v>78.756100000000004</v>
      </c>
      <c r="P31" s="141">
        <f t="shared" ca="1" si="4"/>
        <v>39.378050000000002</v>
      </c>
      <c r="Q31" s="100">
        <f ca="1">VLOOKUP($A31,[2]CurveFetch!$D$8:$V$1000,16,0)</f>
        <v>78.756100000000004</v>
      </c>
      <c r="R31" s="141">
        <f t="shared" ca="1" si="5"/>
        <v>39.378050000000002</v>
      </c>
      <c r="S31" s="100">
        <f ca="1">VLOOKUP($A31,[2]CurveFetch!$D$8:$V$1000,16,0)</f>
        <v>78.756100000000004</v>
      </c>
      <c r="T31" s="141">
        <f t="shared" ca="1" si="6"/>
        <v>39.378050000000002</v>
      </c>
      <c r="U31" s="100"/>
      <c r="V31" s="100"/>
      <c r="X31" s="22" t="s">
        <v>82</v>
      </c>
      <c r="Y31" s="101">
        <f ca="1">VLOOKUP(Y$28,$A$2:$H$600,6)</f>
        <v>0</v>
      </c>
      <c r="Z31" s="101">
        <f t="shared" ref="Z31:AE31" ca="1" si="37">VLOOKUP(Z$28,$A$2:$H$600,6)</f>
        <v>0</v>
      </c>
      <c r="AA31" s="101">
        <f t="shared" ca="1" si="37"/>
        <v>0</v>
      </c>
      <c r="AB31" s="101">
        <f t="shared" ca="1" si="37"/>
        <v>0</v>
      </c>
      <c r="AC31" s="101">
        <f t="shared" ca="1" si="37"/>
        <v>0</v>
      </c>
      <c r="AD31" s="101">
        <f t="shared" ca="1" si="37"/>
        <v>0</v>
      </c>
      <c r="AE31" s="101">
        <f t="shared" ca="1" si="37"/>
        <v>0</v>
      </c>
      <c r="AF31" s="104">
        <f t="shared" ca="1" si="34"/>
        <v>0</v>
      </c>
      <c r="AG31" s="102"/>
      <c r="AH31" s="22" t="s">
        <v>82</v>
      </c>
      <c r="AI31" s="101">
        <f ca="1">VLOOKUP(AI$28,$A$2:$H$600,6)</f>
        <v>0.01</v>
      </c>
      <c r="AJ31" s="101">
        <f ca="1">VLOOKUP(AJ$28,$A$2:$H$600,6)</f>
        <v>0.01</v>
      </c>
      <c r="AK31" s="101">
        <f ca="1">VLOOKUP(AK$28,$A$2:$H$600,6)</f>
        <v>0.01</v>
      </c>
      <c r="AL31" s="101">
        <f ca="1">VLOOKUP(AL$28,$A$2:$H$600,6)</f>
        <v>0.01</v>
      </c>
      <c r="AM31" s="101">
        <f ca="1">VLOOKUP(AM$28,$A$2:$H$600,6)</f>
        <v>0.01</v>
      </c>
      <c r="AN31" s="104">
        <f t="shared" ca="1" si="35"/>
        <v>0.01</v>
      </c>
    </row>
    <row r="32" spans="1:40" x14ac:dyDescent="0.2">
      <c r="A32" s="97">
        <f t="shared" ca="1" si="10"/>
        <v>37803</v>
      </c>
      <c r="B32" s="100">
        <f ca="1">VLOOKUP($A32,[2]CurveFetch!$D$8:$R$1000,2,0)</f>
        <v>4.2649999999999997</v>
      </c>
      <c r="C32" s="100">
        <f ca="1">VLOOKUP($A32,[2]CurveFetch!$D$8:$R$1000,7,0)</f>
        <v>1.25</v>
      </c>
      <c r="D32" s="100">
        <f ca="1">VLOOKUP($A32,[2]CurveFetch!$D$8:$R$1000,5,0)</f>
        <v>-0.34499999999999997</v>
      </c>
      <c r="E32" s="100">
        <f ca="1">VLOOKUP($A32,[2]CurveFetch!$D$8:$R$1000,4,0)</f>
        <v>0</v>
      </c>
      <c r="F32" s="100">
        <f ca="1">VLOOKUP($A32,[2]CurveFetch!$D$8:$R$1000,15,0)</f>
        <v>0</v>
      </c>
      <c r="G32" s="100">
        <f ca="1">VLOOKUP($A32,[2]CurveFetch!$D$8:$R$1000,3,0)</f>
        <v>-0.215</v>
      </c>
      <c r="H32" s="100">
        <f ca="1">VLOOKUP($A32,[2]CurveFetch!$D$8:$R$1000,9,0)</f>
        <v>1.405</v>
      </c>
      <c r="I32" s="100">
        <f ca="1">VLOOKUP($A32,[2]CurveFetch!$D$8:$R$1000,11,0)</f>
        <v>5.6170742401410997E-2</v>
      </c>
      <c r="J32" s="100">
        <f ca="1">VLOOKUP($A32,[2]CurveFetch!$D$8:$R$1000,8,0)</f>
        <v>0.12</v>
      </c>
      <c r="K32" s="100">
        <f t="shared" ca="1" si="1"/>
        <v>1.1299999999999999</v>
      </c>
      <c r="L32" s="100">
        <f t="shared" ca="1" si="2"/>
        <v>1.25</v>
      </c>
      <c r="M32" s="100">
        <f t="shared" ca="1" si="3"/>
        <v>41.362499999999997</v>
      </c>
      <c r="N32" s="97">
        <f t="shared" ca="1" si="11"/>
        <v>37803</v>
      </c>
      <c r="O32" s="100">
        <f ca="1">VLOOKUP($A32,[2]CurveFetch!$D$8:$V$1000,16,0)</f>
        <v>114.0123</v>
      </c>
      <c r="P32" s="141">
        <f t="shared" ca="1" si="4"/>
        <v>57.006149999999998</v>
      </c>
      <c r="Q32" s="100">
        <f ca="1">VLOOKUP($A32,[2]CurveFetch!$D$8:$V$1000,16,0)</f>
        <v>114.0123</v>
      </c>
      <c r="R32" s="141">
        <f t="shared" ca="1" si="5"/>
        <v>57.006149999999998</v>
      </c>
      <c r="S32" s="100">
        <f ca="1">VLOOKUP($A32,[2]CurveFetch!$D$8:$V$1000,16,0)</f>
        <v>114.0123</v>
      </c>
      <c r="T32" s="141">
        <f t="shared" ca="1" si="6"/>
        <v>57.006149999999998</v>
      </c>
      <c r="U32" s="100"/>
      <c r="V32" s="100"/>
      <c r="X32" s="22" t="s">
        <v>89</v>
      </c>
      <c r="Y32" s="101">
        <f ca="1">VLOOKUP(Y$28,$A$2:$H$600,4)</f>
        <v>-0.35</v>
      </c>
      <c r="Z32" s="101">
        <f t="shared" ref="Z32:AE32" ca="1" si="38">VLOOKUP(Z$28,$A$2:$H$600,4)</f>
        <v>-0.35</v>
      </c>
      <c r="AA32" s="101">
        <f t="shared" ca="1" si="38"/>
        <v>-0.35</v>
      </c>
      <c r="AB32" s="101">
        <f t="shared" ca="1" si="38"/>
        <v>-0.35</v>
      </c>
      <c r="AC32" s="101">
        <f t="shared" ca="1" si="38"/>
        <v>-0.35</v>
      </c>
      <c r="AD32" s="101">
        <f t="shared" ca="1" si="38"/>
        <v>-0.35</v>
      </c>
      <c r="AE32" s="101">
        <f t="shared" ca="1" si="38"/>
        <v>-0.35</v>
      </c>
      <c r="AF32" s="104">
        <f t="shared" ca="1" si="34"/>
        <v>-0.35000000000000003</v>
      </c>
      <c r="AG32" s="102"/>
      <c r="AH32" s="22" t="s">
        <v>89</v>
      </c>
      <c r="AI32" s="101">
        <f ca="1">VLOOKUP(AI$28,$A$2:$H$600,4)</f>
        <v>-0.28999999999999998</v>
      </c>
      <c r="AJ32" s="101">
        <f ca="1">VLOOKUP(AJ$28,$A$2:$H$600,4)</f>
        <v>-0.28999999999999998</v>
      </c>
      <c r="AK32" s="101">
        <f ca="1">VLOOKUP(AK$28,$A$2:$H$600,4)</f>
        <v>-0.28999999999999998</v>
      </c>
      <c r="AL32" s="101">
        <f ca="1">VLOOKUP(AL$28,$A$2:$H$600,4)</f>
        <v>-0.28999999999999998</v>
      </c>
      <c r="AM32" s="101">
        <f ca="1">VLOOKUP(AM$28,$A$2:$H$600,4)</f>
        <v>-0.28999999999999998</v>
      </c>
      <c r="AN32" s="104">
        <f t="shared" ca="1" si="35"/>
        <v>-0.28999999999999998</v>
      </c>
    </row>
    <row r="33" spans="1:40" x14ac:dyDescent="0.2">
      <c r="A33" s="97">
        <f t="shared" ca="1" si="10"/>
        <v>37834</v>
      </c>
      <c r="B33" s="100">
        <f ca="1">VLOOKUP($A33,[2]CurveFetch!$D$8:$R$1000,2,0)</f>
        <v>4.2649999999999997</v>
      </c>
      <c r="C33" s="100">
        <f ca="1">VLOOKUP($A33,[2]CurveFetch!$D$8:$R$1000,7,0)</f>
        <v>1.25</v>
      </c>
      <c r="D33" s="100">
        <f ca="1">VLOOKUP($A33,[2]CurveFetch!$D$8:$R$1000,5,0)</f>
        <v>-0.34499999999999997</v>
      </c>
      <c r="E33" s="100">
        <f ca="1">VLOOKUP($A33,[2]CurveFetch!$D$8:$R$1000,4,0)</f>
        <v>0</v>
      </c>
      <c r="F33" s="100">
        <f ca="1">VLOOKUP($A33,[2]CurveFetch!$D$8:$R$1000,15,0)</f>
        <v>0</v>
      </c>
      <c r="G33" s="100">
        <f ca="1">VLOOKUP($A33,[2]CurveFetch!$D$8:$R$1000,3,0)</f>
        <v>-0.215</v>
      </c>
      <c r="H33" s="100">
        <f ca="1">VLOOKUP($A33,[2]CurveFetch!$D$8:$R$1000,9,0)</f>
        <v>1.405</v>
      </c>
      <c r="I33" s="100">
        <f ca="1">VLOOKUP($A33,[2]CurveFetch!$D$8:$R$1000,11,0)</f>
        <v>5.6274263245627003E-2</v>
      </c>
      <c r="J33" s="100">
        <f ca="1">VLOOKUP($A33,[2]CurveFetch!$D$8:$R$1000,8,0)</f>
        <v>0.12</v>
      </c>
      <c r="K33" s="100">
        <f t="shared" ca="1" si="1"/>
        <v>1.1299999999999999</v>
      </c>
      <c r="L33" s="100">
        <f t="shared" ca="1" si="2"/>
        <v>1.25</v>
      </c>
      <c r="M33" s="100">
        <f t="shared" ca="1" si="3"/>
        <v>41.362499999999997</v>
      </c>
      <c r="N33" s="97">
        <f t="shared" ca="1" si="11"/>
        <v>37834</v>
      </c>
      <c r="O33" s="100">
        <f ca="1">VLOOKUP($A33,[2]CurveFetch!$D$8:$V$1000,16,0)</f>
        <v>129.01230000000001</v>
      </c>
      <c r="P33" s="141">
        <f t="shared" ca="1" si="4"/>
        <v>64.506150000000005</v>
      </c>
      <c r="Q33" s="100">
        <f ca="1">VLOOKUP($A33,[2]CurveFetch!$D$8:$V$1000,16,0)</f>
        <v>129.01230000000001</v>
      </c>
      <c r="R33" s="141">
        <f t="shared" ca="1" si="5"/>
        <v>64.506150000000005</v>
      </c>
      <c r="S33" s="100">
        <f ca="1">VLOOKUP($A33,[2]CurveFetch!$D$8:$V$1000,16,0)</f>
        <v>129.01230000000001</v>
      </c>
      <c r="T33" s="141">
        <f t="shared" ca="1" si="6"/>
        <v>64.506150000000005</v>
      </c>
      <c r="U33" s="100"/>
      <c r="V33" s="100"/>
      <c r="X33" s="22" t="s">
        <v>90</v>
      </c>
      <c r="Y33" s="101">
        <f ca="1">VLOOKUP(Y$28,$A$2:$H$600,7)</f>
        <v>-0.24</v>
      </c>
      <c r="Z33" s="101">
        <f t="shared" ref="Z33:AE33" ca="1" si="39">VLOOKUP(Z$28,$A$2:$H$600,7)</f>
        <v>-0.24</v>
      </c>
      <c r="AA33" s="101">
        <f t="shared" ca="1" si="39"/>
        <v>-0.24</v>
      </c>
      <c r="AB33" s="101">
        <f t="shared" ca="1" si="39"/>
        <v>-0.24</v>
      </c>
      <c r="AC33" s="101">
        <f t="shared" ca="1" si="39"/>
        <v>-0.24</v>
      </c>
      <c r="AD33" s="101">
        <f t="shared" ca="1" si="39"/>
        <v>-0.24</v>
      </c>
      <c r="AE33" s="101">
        <f t="shared" ca="1" si="39"/>
        <v>-0.24</v>
      </c>
      <c r="AF33" s="104">
        <f t="shared" ca="1" si="34"/>
        <v>-0.24</v>
      </c>
      <c r="AG33" s="102"/>
      <c r="AH33" s="22" t="s">
        <v>90</v>
      </c>
      <c r="AI33" s="101">
        <f ca="1">VLOOKUP(AI$28,$A$2:$H$600,7)</f>
        <v>-0.19</v>
      </c>
      <c r="AJ33" s="101">
        <f ca="1">VLOOKUP(AJ$28,$A$2:$H$600,7)</f>
        <v>-0.19</v>
      </c>
      <c r="AK33" s="101">
        <f ca="1">VLOOKUP(AK$28,$A$2:$H$600,7)</f>
        <v>-0.19</v>
      </c>
      <c r="AL33" s="101">
        <f ca="1">VLOOKUP(AL$28,$A$2:$H$600,7)</f>
        <v>-0.19</v>
      </c>
      <c r="AM33" s="101">
        <f ca="1">VLOOKUP(AM$28,$A$2:$H$600,7)</f>
        <v>-0.19</v>
      </c>
      <c r="AN33" s="104">
        <f t="shared" ca="1" si="35"/>
        <v>-0.19</v>
      </c>
    </row>
    <row r="34" spans="1:40" ht="10.8" thickBot="1" x14ac:dyDescent="0.25">
      <c r="A34" s="97">
        <f t="shared" ca="1" si="10"/>
        <v>37865</v>
      </c>
      <c r="B34" s="100">
        <f ca="1">VLOOKUP($A34,[2]CurveFetch!$D$8:$R$1000,2,0)</f>
        <v>4.2859999999999996</v>
      </c>
      <c r="C34" s="100">
        <f ca="1">VLOOKUP($A34,[2]CurveFetch!$D$8:$R$1000,7,0)</f>
        <v>1.25</v>
      </c>
      <c r="D34" s="100">
        <f ca="1">VLOOKUP($A34,[2]CurveFetch!$D$8:$R$1000,5,0)</f>
        <v>-0.34499999999999997</v>
      </c>
      <c r="E34" s="100">
        <f ca="1">VLOOKUP($A34,[2]CurveFetch!$D$8:$R$1000,4,0)</f>
        <v>0</v>
      </c>
      <c r="F34" s="100">
        <f ca="1">VLOOKUP($A34,[2]CurveFetch!$D$8:$R$1000,15,0)</f>
        <v>0</v>
      </c>
      <c r="G34" s="100">
        <f ca="1">VLOOKUP($A34,[2]CurveFetch!$D$8:$R$1000,3,0)</f>
        <v>-0.215</v>
      </c>
      <c r="H34" s="100">
        <f ca="1">VLOOKUP($A34,[2]CurveFetch!$D$8:$R$1000,9,0)</f>
        <v>1.405</v>
      </c>
      <c r="I34" s="100">
        <f ca="1">VLOOKUP($A34,[2]CurveFetch!$D$8:$R$1000,11,0)</f>
        <v>5.6377784093410002E-2</v>
      </c>
      <c r="J34" s="100">
        <f ca="1">VLOOKUP($A34,[2]CurveFetch!$D$8:$R$1000,8,0)</f>
        <v>0.12</v>
      </c>
      <c r="K34" s="100">
        <f t="shared" ca="1" si="1"/>
        <v>1.1299999999999999</v>
      </c>
      <c r="L34" s="100">
        <f t="shared" ca="1" si="2"/>
        <v>1.25</v>
      </c>
      <c r="M34" s="100">
        <f t="shared" ca="1" si="3"/>
        <v>41.519999999999996</v>
      </c>
      <c r="N34" s="97">
        <f t="shared" ca="1" si="11"/>
        <v>37865</v>
      </c>
      <c r="O34" s="100">
        <f ca="1">VLOOKUP($A34,[2]CurveFetch!$D$8:$V$1000,16,0)</f>
        <v>99.012299999999996</v>
      </c>
      <c r="P34" s="141">
        <f t="shared" ca="1" si="4"/>
        <v>49.506149999999998</v>
      </c>
      <c r="Q34" s="100">
        <f ca="1">VLOOKUP($A34,[2]CurveFetch!$D$8:$V$1000,16,0)</f>
        <v>99.012299999999996</v>
      </c>
      <c r="R34" s="141">
        <f t="shared" ca="1" si="5"/>
        <v>49.506149999999998</v>
      </c>
      <c r="S34" s="100">
        <f ca="1">VLOOKUP($A34,[2]CurveFetch!$D$8:$V$1000,16,0)</f>
        <v>99.012299999999996</v>
      </c>
      <c r="T34" s="141">
        <f t="shared" ca="1" si="6"/>
        <v>49.506149999999998</v>
      </c>
      <c r="U34" s="100"/>
      <c r="V34" s="100"/>
      <c r="X34" s="22" t="s">
        <v>81</v>
      </c>
      <c r="Y34" s="101">
        <f ca="1">VLOOKUP(Y$28,$A$2:$H$600,5)</f>
        <v>0</v>
      </c>
      <c r="Z34" s="101">
        <f t="shared" ref="Z34:AE34" ca="1" si="40">VLOOKUP(Z$28,$A$2:$H$600,5)</f>
        <v>0</v>
      </c>
      <c r="AA34" s="101">
        <f t="shared" ca="1" si="40"/>
        <v>0</v>
      </c>
      <c r="AB34" s="101">
        <f t="shared" ca="1" si="40"/>
        <v>0</v>
      </c>
      <c r="AC34" s="101">
        <f t="shared" ca="1" si="40"/>
        <v>0</v>
      </c>
      <c r="AD34" s="101">
        <f t="shared" ca="1" si="40"/>
        <v>0</v>
      </c>
      <c r="AE34" s="101">
        <f t="shared" ca="1" si="40"/>
        <v>0</v>
      </c>
      <c r="AF34" s="105">
        <f t="shared" ca="1" si="34"/>
        <v>0</v>
      </c>
      <c r="AG34" s="102"/>
      <c r="AH34" s="22" t="s">
        <v>81</v>
      </c>
      <c r="AI34" s="101">
        <f ca="1">VLOOKUP(AI$28,$A$2:$H$600,5)</f>
        <v>0.01</v>
      </c>
      <c r="AJ34" s="101">
        <f ca="1">VLOOKUP(AJ$28,$A$2:$H$600,5)</f>
        <v>0.01</v>
      </c>
      <c r="AK34" s="101">
        <f ca="1">VLOOKUP(AK$28,$A$2:$H$600,5)</f>
        <v>0.01</v>
      </c>
      <c r="AL34" s="101">
        <f ca="1">VLOOKUP(AL$28,$A$2:$H$600,5)</f>
        <v>0.01</v>
      </c>
      <c r="AM34" s="101">
        <f ca="1">VLOOKUP(AM$28,$A$2:$H$600,5)</f>
        <v>0.01</v>
      </c>
      <c r="AN34" s="105">
        <f t="shared" ca="1" si="35"/>
        <v>0.01</v>
      </c>
    </row>
    <row r="35" spans="1:40" x14ac:dyDescent="0.2">
      <c r="A35" s="97">
        <f t="shared" ca="1" si="10"/>
        <v>37895</v>
      </c>
      <c r="B35" s="100">
        <f ca="1">VLOOKUP($A35,[2]CurveFetch!$D$8:$R$1000,2,0)</f>
        <v>4.3109999999999999</v>
      </c>
      <c r="C35" s="100">
        <f ca="1">VLOOKUP($A35,[2]CurveFetch!$D$8:$R$1000,7,0)</f>
        <v>1.25</v>
      </c>
      <c r="D35" s="100">
        <f ca="1">VLOOKUP($A35,[2]CurveFetch!$D$8:$R$1000,5,0)</f>
        <v>-0.34499999999999997</v>
      </c>
      <c r="E35" s="100">
        <f ca="1">VLOOKUP($A35,[2]CurveFetch!$D$8:$R$1000,4,0)</f>
        <v>0</v>
      </c>
      <c r="F35" s="100">
        <f ca="1">VLOOKUP($A35,[2]CurveFetch!$D$8:$R$1000,15,0)</f>
        <v>0</v>
      </c>
      <c r="G35" s="100">
        <f ca="1">VLOOKUP($A35,[2]CurveFetch!$D$8:$R$1000,3,0)</f>
        <v>-0.215</v>
      </c>
      <c r="H35" s="100">
        <f ca="1">VLOOKUP($A35,[2]CurveFetch!$D$8:$R$1000,9,0)</f>
        <v>1.405</v>
      </c>
      <c r="I35" s="100">
        <f ca="1">VLOOKUP($A35,[2]CurveFetch!$D$8:$R$1000,11,0)</f>
        <v>5.6476357315926998E-2</v>
      </c>
      <c r="J35" s="100">
        <f ca="1">VLOOKUP($A35,[2]CurveFetch!$D$8:$R$1000,8,0)</f>
        <v>0.12</v>
      </c>
      <c r="K35" s="100">
        <f t="shared" ca="1" si="1"/>
        <v>1.1299999999999999</v>
      </c>
      <c r="L35" s="100">
        <f t="shared" ca="1" si="2"/>
        <v>1.25</v>
      </c>
      <c r="M35" s="100">
        <f t="shared" ca="1" si="3"/>
        <v>41.707499999999996</v>
      </c>
      <c r="N35" s="97">
        <f t="shared" ca="1" si="11"/>
        <v>37895</v>
      </c>
      <c r="O35" s="100">
        <f ca="1">VLOOKUP($A35,[2]CurveFetch!$D$8:$V$1000,16,0)</f>
        <v>76.706599999999995</v>
      </c>
      <c r="P35" s="141">
        <f t="shared" ca="1" si="4"/>
        <v>38.353299999999997</v>
      </c>
      <c r="Q35" s="100">
        <f ca="1">VLOOKUP($A35,[2]CurveFetch!$D$8:$V$1000,16,0)</f>
        <v>76.706599999999995</v>
      </c>
      <c r="R35" s="141">
        <f t="shared" ca="1" si="5"/>
        <v>38.353299999999997</v>
      </c>
      <c r="S35" s="100">
        <f ca="1">VLOOKUP($A35,[2]CurveFetch!$D$8:$V$1000,16,0)</f>
        <v>76.706599999999995</v>
      </c>
      <c r="T35" s="141">
        <f t="shared" ca="1" si="6"/>
        <v>38.353299999999997</v>
      </c>
      <c r="U35" s="100"/>
      <c r="V35" s="100"/>
    </row>
    <row r="36" spans="1:40" x14ac:dyDescent="0.2">
      <c r="A36" s="97">
        <f t="shared" ca="1" si="10"/>
        <v>37926</v>
      </c>
      <c r="B36" s="100">
        <f ca="1">VLOOKUP($A36,[2]CurveFetch!$D$8:$R$1000,2,0)</f>
        <v>4.4459999999999997</v>
      </c>
      <c r="C36" s="100">
        <f ca="1">VLOOKUP($A36,[2]CurveFetch!$D$8:$R$1000,7,0)</f>
        <v>0.83</v>
      </c>
      <c r="D36" s="100">
        <f ca="1">VLOOKUP($A36,[2]CurveFetch!$D$8:$R$1000,5,0)</f>
        <v>-0.28999999999999998</v>
      </c>
      <c r="E36" s="100">
        <f ca="1">VLOOKUP($A36,[2]CurveFetch!$D$8:$R$1000,4,0)</f>
        <v>-0.01</v>
      </c>
      <c r="F36" s="100">
        <f ca="1">VLOOKUP($A36,[2]CurveFetch!$D$8:$R$1000,15,0)</f>
        <v>-0.02</v>
      </c>
      <c r="G36" s="100">
        <f ca="1">VLOOKUP($A36,[2]CurveFetch!$D$8:$R$1000,3,0)</f>
        <v>-0.2</v>
      </c>
      <c r="H36" s="100">
        <f ca="1">VLOOKUP($A36,[2]CurveFetch!$D$8:$R$1000,9,0)</f>
        <v>0.98499999999999999</v>
      </c>
      <c r="I36" s="100">
        <f ca="1">VLOOKUP($A36,[2]CurveFetch!$D$8:$R$1000,11,0)</f>
        <v>5.6576197798062999E-2</v>
      </c>
      <c r="J36" s="100">
        <f ca="1">VLOOKUP($A36,[2]CurveFetch!$D$8:$R$1000,8,0)</f>
        <v>0.78</v>
      </c>
      <c r="K36" s="100">
        <f t="shared" ca="1" si="1"/>
        <v>4.9999999999999933E-2</v>
      </c>
      <c r="L36" s="100">
        <f t="shared" ca="1" si="2"/>
        <v>0.85</v>
      </c>
      <c r="M36" s="100">
        <f t="shared" ca="1" si="3"/>
        <v>39.57</v>
      </c>
      <c r="N36" s="97">
        <f t="shared" ca="1" si="11"/>
        <v>37926</v>
      </c>
      <c r="O36" s="100">
        <f ca="1">VLOOKUP($A36,[2]CurveFetch!$D$8:$V$1000,16,0)</f>
        <v>46.706600000000002</v>
      </c>
      <c r="P36" s="141">
        <f t="shared" ca="1" si="4"/>
        <v>23.353300000000001</v>
      </c>
      <c r="Q36" s="100">
        <f ca="1">VLOOKUP($A36,[2]CurveFetch!$D$8:$V$1000,16,0)</f>
        <v>46.706600000000002</v>
      </c>
      <c r="R36" s="141">
        <f t="shared" ca="1" si="5"/>
        <v>23.353300000000001</v>
      </c>
      <c r="S36" s="100">
        <f ca="1">VLOOKUP($A36,[2]CurveFetch!$D$8:$V$1000,16,0)</f>
        <v>46.706600000000002</v>
      </c>
      <c r="T36" s="141">
        <f t="shared" ca="1" si="6"/>
        <v>23.353300000000001</v>
      </c>
      <c r="U36" s="100"/>
      <c r="V36" s="100"/>
      <c r="Z36" s="25" t="s">
        <v>85</v>
      </c>
      <c r="AA36" s="25" t="s">
        <v>86</v>
      </c>
      <c r="AB36" s="25" t="s">
        <v>87</v>
      </c>
      <c r="AC36" s="25" t="s">
        <v>88</v>
      </c>
    </row>
    <row r="37" spans="1:40" x14ac:dyDescent="0.2">
      <c r="A37" s="97">
        <f t="shared" ca="1" si="10"/>
        <v>37956</v>
      </c>
      <c r="B37" s="100">
        <f ca="1">VLOOKUP($A37,[2]CurveFetch!$D$8:$R$1000,2,0)</f>
        <v>4.5709999999999997</v>
      </c>
      <c r="C37" s="100">
        <f ca="1">VLOOKUP($A37,[2]CurveFetch!$D$8:$R$1000,7,0)</f>
        <v>0.83</v>
      </c>
      <c r="D37" s="100">
        <f ca="1">VLOOKUP($A37,[2]CurveFetch!$D$8:$R$1000,5,0)</f>
        <v>-0.28999999999999998</v>
      </c>
      <c r="E37" s="100">
        <f ca="1">VLOOKUP($A37,[2]CurveFetch!$D$8:$R$1000,4,0)</f>
        <v>-0.01</v>
      </c>
      <c r="F37" s="100">
        <f ca="1">VLOOKUP($A37,[2]CurveFetch!$D$8:$R$1000,15,0)</f>
        <v>-0.02</v>
      </c>
      <c r="G37" s="100">
        <f ca="1">VLOOKUP($A37,[2]CurveFetch!$D$8:$R$1000,3,0)</f>
        <v>-0.2</v>
      </c>
      <c r="H37" s="100">
        <f ca="1">VLOOKUP($A37,[2]CurveFetch!$D$8:$R$1000,9,0)</f>
        <v>0.98499999999999999</v>
      </c>
      <c r="I37" s="100">
        <f ca="1">VLOOKUP($A37,[2]CurveFetch!$D$8:$R$1000,11,0)</f>
        <v>5.6672817622643999E-2</v>
      </c>
      <c r="J37" s="100">
        <f ca="1">VLOOKUP($A37,[2]CurveFetch!$D$8:$R$1000,8,0)</f>
        <v>0.78</v>
      </c>
      <c r="K37" s="100">
        <f t="shared" ca="1" si="1"/>
        <v>4.9999999999999933E-2</v>
      </c>
      <c r="L37" s="100">
        <f t="shared" ca="1" si="2"/>
        <v>0.85</v>
      </c>
      <c r="M37" s="100">
        <f t="shared" ca="1" si="3"/>
        <v>40.5075</v>
      </c>
      <c r="N37" s="97">
        <f t="shared" ca="1" si="11"/>
        <v>37956</v>
      </c>
      <c r="O37" s="100">
        <f ca="1">VLOOKUP($A37,[2]CurveFetch!$D$8:$V$1000,16,0)</f>
        <v>31.706600000000002</v>
      </c>
      <c r="P37" s="141">
        <f t="shared" ca="1" si="4"/>
        <v>15.853300000000001</v>
      </c>
      <c r="Q37" s="100">
        <f ca="1">VLOOKUP($A37,[2]CurveFetch!$D$8:$V$1000,16,0)</f>
        <v>31.706600000000002</v>
      </c>
      <c r="R37" s="141">
        <f t="shared" ca="1" si="5"/>
        <v>15.853300000000001</v>
      </c>
      <c r="S37" s="100">
        <f ca="1">VLOOKUP($A37,[2]CurveFetch!$D$8:$V$1000,16,0)</f>
        <v>31.706600000000002</v>
      </c>
      <c r="T37" s="141">
        <f t="shared" ca="1" si="6"/>
        <v>15.853300000000001</v>
      </c>
      <c r="U37" s="100"/>
      <c r="V37" s="100"/>
      <c r="Y37" s="22" t="s">
        <v>92</v>
      </c>
      <c r="Z37" s="101">
        <f ca="1">$AF$4-$AF$5</f>
        <v>4.8428571428571425</v>
      </c>
      <c r="AA37" s="101">
        <f ca="1">$AF$12-$AF$13</f>
        <v>3.34</v>
      </c>
      <c r="AB37" s="101">
        <f ca="1">$AF$20-$AF$21</f>
        <v>3.0277142857142865</v>
      </c>
      <c r="AC37" s="101">
        <f ca="1">$AF$29-$AF$30</f>
        <v>3.3362857142857152</v>
      </c>
    </row>
    <row r="38" spans="1:40" x14ac:dyDescent="0.2">
      <c r="A38" s="97">
        <f t="shared" ca="1" si="10"/>
        <v>37987</v>
      </c>
      <c r="B38" s="100">
        <f ca="1">VLOOKUP($A38,[2]CurveFetch!$D$8:$R$1000,2,0)</f>
        <v>4.6100000000000003</v>
      </c>
      <c r="C38" s="100">
        <f ca="1">VLOOKUP($A38,[2]CurveFetch!$D$8:$R$1000,7,0)</f>
        <v>0.83</v>
      </c>
      <c r="D38" s="100">
        <f ca="1">VLOOKUP($A38,[2]CurveFetch!$D$8:$R$1000,5,0)</f>
        <v>-0.28999999999999998</v>
      </c>
      <c r="E38" s="100">
        <f ca="1">VLOOKUP($A38,[2]CurveFetch!$D$8:$R$1000,4,0)</f>
        <v>-0.01</v>
      </c>
      <c r="F38" s="100">
        <f ca="1">VLOOKUP($A38,[2]CurveFetch!$D$8:$R$1000,15,0)</f>
        <v>-0.02</v>
      </c>
      <c r="G38" s="100">
        <f ca="1">VLOOKUP($A38,[2]CurveFetch!$D$8:$R$1000,3,0)</f>
        <v>-0.2</v>
      </c>
      <c r="H38" s="100">
        <f ca="1">VLOOKUP($A38,[2]CurveFetch!$D$8:$R$1000,9,0)</f>
        <v>0.98499999999999999</v>
      </c>
      <c r="I38" s="100">
        <f ca="1">VLOOKUP($A38,[2]CurveFetch!$D$8:$R$1000,11,0)</f>
        <v>5.6777854584378E-2</v>
      </c>
      <c r="J38" s="100">
        <f ca="1">VLOOKUP($A38,[2]CurveFetch!$D$8:$R$1000,8,0)</f>
        <v>0.78</v>
      </c>
      <c r="K38" s="100">
        <f t="shared" ca="1" si="1"/>
        <v>4.9999999999999933E-2</v>
      </c>
      <c r="L38" s="100">
        <f t="shared" ca="1" si="2"/>
        <v>0.85</v>
      </c>
      <c r="M38" s="100">
        <f t="shared" ca="1" si="3"/>
        <v>40.800000000000004</v>
      </c>
      <c r="N38" s="97">
        <f t="shared" ca="1" si="11"/>
        <v>37987</v>
      </c>
      <c r="O38" s="100">
        <f ca="1">VLOOKUP($A38,[2]CurveFetch!$D$8:$V$1000,16,0)</f>
        <v>56.067500000000003</v>
      </c>
      <c r="P38" s="141">
        <f t="shared" ca="1" si="4"/>
        <v>28.033750000000001</v>
      </c>
      <c r="Q38" s="100">
        <f ca="1">VLOOKUP($A38,[2]CurveFetch!$D$8:$V$1000,16,0)</f>
        <v>56.067500000000003</v>
      </c>
      <c r="R38" s="141">
        <f t="shared" ca="1" si="5"/>
        <v>28.033750000000001</v>
      </c>
      <c r="S38" s="100">
        <f ca="1">VLOOKUP($A38,[2]CurveFetch!$D$8:$V$1000,16,0)</f>
        <v>56.067500000000003</v>
      </c>
      <c r="T38" s="141">
        <f t="shared" ca="1" si="6"/>
        <v>28.033750000000001</v>
      </c>
      <c r="U38" s="100"/>
      <c r="V38" s="100"/>
      <c r="Z38" s="106">
        <f>0.5</f>
        <v>0.5</v>
      </c>
      <c r="AA38" s="106">
        <f>$Z$38</f>
        <v>0.5</v>
      </c>
      <c r="AB38" s="106">
        <f>$Z$38</f>
        <v>0.5</v>
      </c>
      <c r="AC38" s="106">
        <f>$Z$38</f>
        <v>0.5</v>
      </c>
    </row>
    <row r="39" spans="1:40" ht="10.8" thickBot="1" x14ac:dyDescent="0.25">
      <c r="A39" s="97">
        <f t="shared" ca="1" si="10"/>
        <v>38018</v>
      </c>
      <c r="B39" s="100">
        <f ca="1">VLOOKUP($A39,[2]CurveFetch!$D$8:$R$1000,2,0)</f>
        <v>4.5039999999999996</v>
      </c>
      <c r="C39" s="100">
        <f ca="1">VLOOKUP($A39,[2]CurveFetch!$D$8:$R$1000,7,0)</f>
        <v>0.83</v>
      </c>
      <c r="D39" s="100">
        <f ca="1">VLOOKUP($A39,[2]CurveFetch!$D$8:$R$1000,5,0)</f>
        <v>-0.28999999999999998</v>
      </c>
      <c r="E39" s="100">
        <f ca="1">VLOOKUP($A39,[2]CurveFetch!$D$8:$R$1000,4,0)</f>
        <v>-0.01</v>
      </c>
      <c r="F39" s="100">
        <f ca="1">VLOOKUP($A39,[2]CurveFetch!$D$8:$R$1000,15,0)</f>
        <v>-0.02</v>
      </c>
      <c r="G39" s="100">
        <f ca="1">VLOOKUP($A39,[2]CurveFetch!$D$8:$R$1000,3,0)</f>
        <v>-0.2</v>
      </c>
      <c r="H39" s="100">
        <f ca="1">VLOOKUP($A39,[2]CurveFetch!$D$8:$R$1000,9,0)</f>
        <v>0.98499999999999999</v>
      </c>
      <c r="I39" s="100">
        <f ca="1">VLOOKUP($A39,[2]CurveFetch!$D$8:$R$1000,11,0)</f>
        <v>5.6888434454595002E-2</v>
      </c>
      <c r="J39" s="100">
        <f ca="1">VLOOKUP($A39,[2]CurveFetch!$D$8:$R$1000,8,0)</f>
        <v>0.78</v>
      </c>
      <c r="K39" s="100">
        <f t="shared" ca="1" si="1"/>
        <v>4.9999999999999933E-2</v>
      </c>
      <c r="L39" s="100">
        <f t="shared" ca="1" si="2"/>
        <v>0.85</v>
      </c>
      <c r="M39" s="100">
        <f t="shared" ca="1" si="3"/>
        <v>40.004999999999995</v>
      </c>
      <c r="N39" s="97">
        <f t="shared" ca="1" si="11"/>
        <v>38018</v>
      </c>
      <c r="O39" s="100">
        <f ca="1">VLOOKUP($A39,[2]CurveFetch!$D$8:$V$1000,16,0)</f>
        <v>46.067500000000003</v>
      </c>
      <c r="P39" s="141">
        <f t="shared" ca="1" si="4"/>
        <v>23.033750000000001</v>
      </c>
      <c r="Q39" s="100">
        <f ca="1">VLOOKUP($A39,[2]CurveFetch!$D$8:$V$1000,16,0)</f>
        <v>46.067500000000003</v>
      </c>
      <c r="R39" s="141">
        <f t="shared" ca="1" si="5"/>
        <v>23.033750000000001</v>
      </c>
      <c r="S39" s="100">
        <f ca="1">VLOOKUP($A39,[2]CurveFetch!$D$8:$V$1000,16,0)</f>
        <v>46.067500000000003</v>
      </c>
      <c r="T39" s="141">
        <f t="shared" ca="1" si="6"/>
        <v>23.033750000000001</v>
      </c>
      <c r="U39" s="100"/>
      <c r="V39" s="100"/>
      <c r="Z39" s="107">
        <f ca="1">Z37-Z38</f>
        <v>4.3428571428571425</v>
      </c>
      <c r="AA39" s="107">
        <f ca="1">AA37-AA38</f>
        <v>2.84</v>
      </c>
      <c r="AB39" s="107">
        <f ca="1">AB37-AB38</f>
        <v>2.5277142857142865</v>
      </c>
      <c r="AC39" s="107">
        <f ca="1">AC37-AC38</f>
        <v>2.8362857142857152</v>
      </c>
    </row>
    <row r="40" spans="1:40" ht="10.8" thickBot="1" x14ac:dyDescent="0.25">
      <c r="A40" s="97">
        <f t="shared" ca="1" si="10"/>
        <v>38047</v>
      </c>
      <c r="B40" s="100">
        <f ca="1">VLOOKUP($A40,[2]CurveFetch!$D$8:$R$1000,2,0)</f>
        <v>4.3540000000000001</v>
      </c>
      <c r="C40" s="100">
        <f ca="1">VLOOKUP($A40,[2]CurveFetch!$D$8:$R$1000,7,0)</f>
        <v>0.83</v>
      </c>
      <c r="D40" s="100">
        <f ca="1">VLOOKUP($A40,[2]CurveFetch!$D$8:$R$1000,5,0)</f>
        <v>-0.28999999999999998</v>
      </c>
      <c r="E40" s="100">
        <f ca="1">VLOOKUP($A40,[2]CurveFetch!$D$8:$R$1000,4,0)</f>
        <v>-0.01</v>
      </c>
      <c r="F40" s="100">
        <f ca="1">VLOOKUP($A40,[2]CurveFetch!$D$8:$R$1000,15,0)</f>
        <v>-0.02</v>
      </c>
      <c r="G40" s="100">
        <f ca="1">VLOOKUP($A40,[2]CurveFetch!$D$8:$R$1000,3,0)</f>
        <v>-0.2</v>
      </c>
      <c r="H40" s="100">
        <f ca="1">VLOOKUP($A40,[2]CurveFetch!$D$8:$R$1000,9,0)</f>
        <v>0.98499999999999999</v>
      </c>
      <c r="I40" s="100">
        <f ca="1">VLOOKUP($A40,[2]CurveFetch!$D$8:$R$1000,11,0)</f>
        <v>5.6991880143321003E-2</v>
      </c>
      <c r="J40" s="100">
        <f ca="1">VLOOKUP($A40,[2]CurveFetch!$D$8:$R$1000,8,0)</f>
        <v>0.78</v>
      </c>
      <c r="K40" s="100">
        <f t="shared" ca="1" si="1"/>
        <v>4.9999999999999933E-2</v>
      </c>
      <c r="L40" s="100">
        <f t="shared" ca="1" si="2"/>
        <v>0.85</v>
      </c>
      <c r="M40" s="100">
        <f t="shared" ca="1" si="3"/>
        <v>38.880000000000003</v>
      </c>
      <c r="N40" s="97">
        <f t="shared" ca="1" si="11"/>
        <v>38047</v>
      </c>
      <c r="O40" s="100">
        <f ca="1">VLOOKUP($A40,[2]CurveFetch!$D$8:$V$1000,16,0)</f>
        <v>36.067500000000003</v>
      </c>
      <c r="P40" s="141">
        <f t="shared" ca="1" si="4"/>
        <v>18.033750000000001</v>
      </c>
      <c r="Q40" s="100">
        <f ca="1">VLOOKUP($A40,[2]CurveFetch!$D$8:$V$1000,16,0)</f>
        <v>36.067500000000003</v>
      </c>
      <c r="R40" s="141">
        <f t="shared" ca="1" si="5"/>
        <v>18.033750000000001</v>
      </c>
      <c r="S40" s="100">
        <f ca="1">VLOOKUP($A40,[2]CurveFetch!$D$8:$V$1000,16,0)</f>
        <v>36.067500000000003</v>
      </c>
      <c r="T40" s="141">
        <f t="shared" ca="1" si="6"/>
        <v>18.033750000000001</v>
      </c>
      <c r="U40" s="100"/>
      <c r="V40" s="100"/>
      <c r="X40" s="21">
        <v>250000</v>
      </c>
      <c r="Y40" s="21" t="s">
        <v>97</v>
      </c>
      <c r="Z40" s="23">
        <f ca="1">Z$39*$X$40*$Y$1</f>
        <v>232342857.14285713</v>
      </c>
      <c r="AA40" s="23">
        <f ca="1">AA$39*$X$40*$Y$1</f>
        <v>151940000</v>
      </c>
      <c r="AB40" s="23">
        <f ca="1">AB$39*$X$40*$Y$1</f>
        <v>135232714.28571433</v>
      </c>
      <c r="AC40" s="23">
        <f ca="1">AC$39*$X$40*$Y$1</f>
        <v>151741285.71428576</v>
      </c>
      <c r="AD40" s="109">
        <f ca="1">SUM(Z40:AC40)</f>
        <v>671256857.14285719</v>
      </c>
    </row>
    <row r="41" spans="1:40" x14ac:dyDescent="0.2">
      <c r="A41" s="97">
        <f t="shared" ca="1" si="10"/>
        <v>38078</v>
      </c>
      <c r="B41" s="100">
        <f ca="1">VLOOKUP($A41,[2]CurveFetch!$D$8:$R$1000,2,0)</f>
        <v>4.1710000000000003</v>
      </c>
      <c r="C41" s="100">
        <f ca="1">VLOOKUP($A41,[2]CurveFetch!$D$8:$R$1000,7,0)</f>
        <v>0.87</v>
      </c>
      <c r="D41" s="100">
        <f ca="1">VLOOKUP($A41,[2]CurveFetch!$D$8:$R$1000,5,0)</f>
        <v>-0.35</v>
      </c>
      <c r="E41" s="100">
        <f ca="1">VLOOKUP($A41,[2]CurveFetch!$D$8:$R$1000,4,0)</f>
        <v>0</v>
      </c>
      <c r="F41" s="100">
        <f ca="1">VLOOKUP($A41,[2]CurveFetch!$D$8:$R$1000,15,0)</f>
        <v>0</v>
      </c>
      <c r="G41" s="100">
        <f ca="1">VLOOKUP($A41,[2]CurveFetch!$D$8:$R$1000,3,0)</f>
        <v>-0.24</v>
      </c>
      <c r="H41" s="100">
        <f ca="1">VLOOKUP($A41,[2]CurveFetch!$D$8:$R$1000,9,0)</f>
        <v>0.77</v>
      </c>
      <c r="I41" s="100">
        <f ca="1">VLOOKUP($A41,[2]CurveFetch!$D$8:$R$1000,11,0)</f>
        <v>5.7091513915017003E-2</v>
      </c>
      <c r="J41" s="100">
        <f ca="1">VLOOKUP($A41,[2]CurveFetch!$D$8:$R$1000,8,0)</f>
        <v>0.12</v>
      </c>
      <c r="K41" s="100">
        <f t="shared" ca="1" si="1"/>
        <v>0.75</v>
      </c>
      <c r="L41" s="100">
        <f t="shared" ca="1" si="2"/>
        <v>0.87</v>
      </c>
      <c r="M41" s="100">
        <f t="shared" ca="1" si="3"/>
        <v>37.807500000000005</v>
      </c>
      <c r="N41" s="97">
        <f t="shared" ca="1" si="11"/>
        <v>38078</v>
      </c>
      <c r="O41" s="100">
        <f ca="1">VLOOKUP($A41,[2]CurveFetch!$D$8:$V$1000,16,0)</f>
        <v>35.576700000000002</v>
      </c>
      <c r="P41" s="141">
        <f t="shared" ca="1" si="4"/>
        <v>17.788350000000001</v>
      </c>
      <c r="Q41" s="100">
        <f ca="1">VLOOKUP($A41,[2]CurveFetch!$D$8:$V$1000,16,0)</f>
        <v>35.576700000000002</v>
      </c>
      <c r="R41" s="141">
        <f t="shared" ca="1" si="5"/>
        <v>17.788350000000001</v>
      </c>
      <c r="S41" s="100">
        <f ca="1">VLOOKUP($A41,[2]CurveFetch!$D$8:$V$1000,16,0)</f>
        <v>35.576700000000002</v>
      </c>
      <c r="T41" s="141">
        <f t="shared" ca="1" si="6"/>
        <v>17.788350000000001</v>
      </c>
      <c r="U41" s="100"/>
      <c r="V41" s="100"/>
    </row>
    <row r="42" spans="1:40" x14ac:dyDescent="0.2">
      <c r="A42" s="97">
        <f t="shared" ca="1" si="10"/>
        <v>38108</v>
      </c>
      <c r="B42" s="100">
        <f ca="1">VLOOKUP($A42,[2]CurveFetch!$D$8:$R$1000,2,0)</f>
        <v>4.1459999999999999</v>
      </c>
      <c r="C42" s="100">
        <f ca="1">VLOOKUP($A42,[2]CurveFetch!$D$8:$R$1000,7,0)</f>
        <v>0.87</v>
      </c>
      <c r="D42" s="100">
        <f ca="1">VLOOKUP($A42,[2]CurveFetch!$D$8:$R$1000,5,0)</f>
        <v>-0.35</v>
      </c>
      <c r="E42" s="100">
        <f ca="1">VLOOKUP($A42,[2]CurveFetch!$D$8:$R$1000,4,0)</f>
        <v>0</v>
      </c>
      <c r="F42" s="100">
        <f ca="1">VLOOKUP($A42,[2]CurveFetch!$D$8:$R$1000,15,0)</f>
        <v>0</v>
      </c>
      <c r="G42" s="100">
        <f ca="1">VLOOKUP($A42,[2]CurveFetch!$D$8:$R$1000,3,0)</f>
        <v>-0.24</v>
      </c>
      <c r="H42" s="100">
        <f ca="1">VLOOKUP($A42,[2]CurveFetch!$D$8:$R$1000,9,0)</f>
        <v>0.77</v>
      </c>
      <c r="I42" s="100">
        <f ca="1">VLOOKUP($A42,[2]CurveFetch!$D$8:$R$1000,11,0)</f>
        <v>5.7176634490299999E-2</v>
      </c>
      <c r="J42" s="100">
        <f ca="1">VLOOKUP($A42,[2]CurveFetch!$D$8:$R$1000,8,0)</f>
        <v>0.12</v>
      </c>
      <c r="K42" s="100">
        <f t="shared" ca="1" si="1"/>
        <v>0.75</v>
      </c>
      <c r="L42" s="100">
        <f t="shared" ca="1" si="2"/>
        <v>0.87</v>
      </c>
      <c r="M42" s="100">
        <f t="shared" ca="1" si="3"/>
        <v>37.619999999999997</v>
      </c>
      <c r="N42" s="97">
        <f t="shared" ca="1" si="11"/>
        <v>38108</v>
      </c>
      <c r="O42" s="100">
        <f ca="1">VLOOKUP($A42,[2]CurveFetch!$D$8:$V$1000,16,0)</f>
        <v>40.576700000000002</v>
      </c>
      <c r="P42" s="141">
        <f t="shared" ca="1" si="4"/>
        <v>20.288350000000001</v>
      </c>
      <c r="Q42" s="100">
        <f ca="1">VLOOKUP($A42,[2]CurveFetch!$D$8:$V$1000,16,0)</f>
        <v>40.576700000000002</v>
      </c>
      <c r="R42" s="141">
        <f t="shared" ca="1" si="5"/>
        <v>20.288350000000001</v>
      </c>
      <c r="S42" s="100">
        <f ca="1">VLOOKUP($A42,[2]CurveFetch!$D$8:$V$1000,16,0)</f>
        <v>40.576700000000002</v>
      </c>
      <c r="T42" s="141">
        <f t="shared" ca="1" si="6"/>
        <v>20.288350000000001</v>
      </c>
      <c r="U42" s="100"/>
      <c r="V42" s="100"/>
      <c r="Z42" s="25" t="s">
        <v>93</v>
      </c>
      <c r="AA42" s="25" t="s">
        <v>94</v>
      </c>
      <c r="AB42" s="25" t="s">
        <v>95</v>
      </c>
      <c r="AC42" s="25" t="s">
        <v>96</v>
      </c>
    </row>
    <row r="43" spans="1:40" x14ac:dyDescent="0.2">
      <c r="A43" s="97">
        <f t="shared" ca="1" si="10"/>
        <v>38139</v>
      </c>
      <c r="B43" s="100">
        <f ca="1">VLOOKUP($A43,[2]CurveFetch!$D$8:$R$1000,2,0)</f>
        <v>4.1749999999999998</v>
      </c>
      <c r="C43" s="100">
        <f ca="1">VLOOKUP($A43,[2]CurveFetch!$D$8:$R$1000,7,0)</f>
        <v>0.87</v>
      </c>
      <c r="D43" s="100">
        <f ca="1">VLOOKUP($A43,[2]CurveFetch!$D$8:$R$1000,5,0)</f>
        <v>-0.35</v>
      </c>
      <c r="E43" s="100">
        <f ca="1">VLOOKUP($A43,[2]CurveFetch!$D$8:$R$1000,4,0)</f>
        <v>0</v>
      </c>
      <c r="F43" s="100">
        <f ca="1">VLOOKUP($A43,[2]CurveFetch!$D$8:$R$1000,15,0)</f>
        <v>0</v>
      </c>
      <c r="G43" s="100">
        <f ca="1">VLOOKUP($A43,[2]CurveFetch!$D$8:$R$1000,3,0)</f>
        <v>-0.24</v>
      </c>
      <c r="H43" s="100">
        <f ca="1">VLOOKUP($A43,[2]CurveFetch!$D$8:$R$1000,9,0)</f>
        <v>0.77</v>
      </c>
      <c r="I43" s="100">
        <f ca="1">VLOOKUP($A43,[2]CurveFetch!$D$8:$R$1000,11,0)</f>
        <v>5.7264592420623997E-2</v>
      </c>
      <c r="J43" s="100">
        <f ca="1">VLOOKUP($A43,[2]CurveFetch!$D$8:$R$1000,8,0)</f>
        <v>0.12</v>
      </c>
      <c r="K43" s="100">
        <f t="shared" ca="1" si="1"/>
        <v>0.75</v>
      </c>
      <c r="L43" s="100">
        <f t="shared" ca="1" si="2"/>
        <v>0.87</v>
      </c>
      <c r="M43" s="100">
        <f t="shared" ca="1" si="3"/>
        <v>37.837499999999999</v>
      </c>
      <c r="N43" s="97">
        <f t="shared" ca="1" si="11"/>
        <v>38139</v>
      </c>
      <c r="O43" s="100">
        <f ca="1">VLOOKUP($A43,[2]CurveFetch!$D$8:$V$1000,16,0)</f>
        <v>65.576700000000002</v>
      </c>
      <c r="P43" s="141">
        <f t="shared" ca="1" si="4"/>
        <v>32.788350000000001</v>
      </c>
      <c r="Q43" s="100">
        <f ca="1">VLOOKUP($A43,[2]CurveFetch!$D$8:$V$1000,16,0)</f>
        <v>65.576700000000002</v>
      </c>
      <c r="R43" s="141">
        <f t="shared" ca="1" si="5"/>
        <v>32.788350000000001</v>
      </c>
      <c r="S43" s="100">
        <f ca="1">VLOOKUP($A43,[2]CurveFetch!$D$8:$V$1000,16,0)</f>
        <v>65.576700000000002</v>
      </c>
      <c r="T43" s="141">
        <f t="shared" ca="1" si="6"/>
        <v>32.788350000000001</v>
      </c>
      <c r="U43" s="100"/>
      <c r="V43" s="100"/>
      <c r="Y43" s="22" t="s">
        <v>92</v>
      </c>
      <c r="Z43" s="101">
        <f ca="1">$AN$4-$AN$5</f>
        <v>5.0791000000000004</v>
      </c>
      <c r="AA43" s="101">
        <f ca="1">$AN$12-$AN$13</f>
        <v>3.6933999999999996</v>
      </c>
      <c r="AB43" s="101">
        <f ca="1">$AN$20-$AN$21</f>
        <v>3.6669999999999998</v>
      </c>
      <c r="AC43" s="101">
        <f ca="1">$AN$29-$AN$30</f>
        <v>3.7480000000000011</v>
      </c>
    </row>
    <row r="44" spans="1:40" x14ac:dyDescent="0.2">
      <c r="A44" s="97">
        <f t="shared" ca="1" si="10"/>
        <v>38169</v>
      </c>
      <c r="B44" s="100">
        <f ca="1">VLOOKUP($A44,[2]CurveFetch!$D$8:$R$1000,2,0)</f>
        <v>4.2050000000000001</v>
      </c>
      <c r="C44" s="100">
        <f ca="1">VLOOKUP($A44,[2]CurveFetch!$D$8:$R$1000,7,0)</f>
        <v>0.87</v>
      </c>
      <c r="D44" s="100">
        <f ca="1">VLOOKUP($A44,[2]CurveFetch!$D$8:$R$1000,5,0)</f>
        <v>-0.35</v>
      </c>
      <c r="E44" s="100">
        <f ca="1">VLOOKUP($A44,[2]CurveFetch!$D$8:$R$1000,4,0)</f>
        <v>0</v>
      </c>
      <c r="F44" s="100">
        <f ca="1">VLOOKUP($A44,[2]CurveFetch!$D$8:$R$1000,15,0)</f>
        <v>0</v>
      </c>
      <c r="G44" s="100">
        <f ca="1">VLOOKUP($A44,[2]CurveFetch!$D$8:$R$1000,3,0)</f>
        <v>-0.24</v>
      </c>
      <c r="H44" s="100">
        <f ca="1">VLOOKUP($A44,[2]CurveFetch!$D$8:$R$1000,9,0)</f>
        <v>0.77</v>
      </c>
      <c r="I44" s="100">
        <f ca="1">VLOOKUP($A44,[2]CurveFetch!$D$8:$R$1000,11,0)</f>
        <v>5.7348459336146997E-2</v>
      </c>
      <c r="J44" s="100">
        <f ca="1">VLOOKUP($A44,[2]CurveFetch!$D$8:$R$1000,8,0)</f>
        <v>0.12</v>
      </c>
      <c r="K44" s="100">
        <f t="shared" ca="1" si="1"/>
        <v>0.75</v>
      </c>
      <c r="L44" s="100">
        <f t="shared" ca="1" si="2"/>
        <v>0.87</v>
      </c>
      <c r="M44" s="100">
        <f t="shared" ca="1" si="3"/>
        <v>38.0625</v>
      </c>
      <c r="N44" s="97">
        <f t="shared" ca="1" si="11"/>
        <v>38169</v>
      </c>
      <c r="O44" s="100">
        <f ca="1">VLOOKUP($A44,[2]CurveFetch!$D$8:$V$1000,16,0)</f>
        <v>82.259799999999998</v>
      </c>
      <c r="P44" s="141">
        <f t="shared" ca="1" si="4"/>
        <v>41.129899999999999</v>
      </c>
      <c r="Q44" s="100">
        <f ca="1">VLOOKUP($A44,[2]CurveFetch!$D$8:$V$1000,16,0)</f>
        <v>82.259799999999998</v>
      </c>
      <c r="R44" s="141">
        <f t="shared" ca="1" si="5"/>
        <v>41.129899999999999</v>
      </c>
      <c r="S44" s="100">
        <f ca="1">VLOOKUP($A44,[2]CurveFetch!$D$8:$V$1000,16,0)</f>
        <v>82.259799999999998</v>
      </c>
      <c r="T44" s="141">
        <f t="shared" ca="1" si="6"/>
        <v>41.129899999999999</v>
      </c>
      <c r="U44" s="100"/>
      <c r="V44" s="100"/>
      <c r="Z44" s="106">
        <f>$Z$38</f>
        <v>0.5</v>
      </c>
      <c r="AA44" s="106">
        <f>$Z$38</f>
        <v>0.5</v>
      </c>
      <c r="AB44" s="106">
        <f>$Z$38</f>
        <v>0.5</v>
      </c>
      <c r="AC44" s="106">
        <f>$Z$38</f>
        <v>0.5</v>
      </c>
    </row>
    <row r="45" spans="1:40" ht="10.8" thickBot="1" x14ac:dyDescent="0.25">
      <c r="A45" s="97">
        <f ca="1">DATE(YEAR(A44),MONTH(A44)+1,1)</f>
        <v>38200</v>
      </c>
      <c r="B45" s="100">
        <f ca="1">VLOOKUP($A45,[2]CurveFetch!$D$8:$R$1000,2,0)</f>
        <v>4.2249999999999996</v>
      </c>
      <c r="C45" s="100">
        <f ca="1">VLOOKUP($A45,[2]CurveFetch!$D$8:$R$1000,7,0)</f>
        <v>0.87</v>
      </c>
      <c r="D45" s="100">
        <f ca="1">VLOOKUP($A45,[2]CurveFetch!$D$8:$R$1000,5,0)</f>
        <v>-0.35</v>
      </c>
      <c r="E45" s="100">
        <f ca="1">VLOOKUP($A45,[2]CurveFetch!$D$8:$R$1000,4,0)</f>
        <v>0</v>
      </c>
      <c r="F45" s="100">
        <f ca="1">VLOOKUP($A45,[2]CurveFetch!$D$8:$R$1000,15,0)</f>
        <v>0</v>
      </c>
      <c r="G45" s="100">
        <f ca="1">VLOOKUP($A45,[2]CurveFetch!$D$8:$R$1000,3,0)</f>
        <v>-0.24</v>
      </c>
      <c r="H45" s="100">
        <f ca="1">VLOOKUP($A45,[2]CurveFetch!$D$8:$R$1000,9,0)</f>
        <v>0.77</v>
      </c>
      <c r="I45" s="100">
        <f ca="1">VLOOKUP($A45,[2]CurveFetch!$D$8:$R$1000,11,0)</f>
        <v>5.7433744160472998E-2</v>
      </c>
      <c r="J45" s="100">
        <f ca="1">VLOOKUP($A45,[2]CurveFetch!$D$8:$R$1000,8,0)</f>
        <v>0.12</v>
      </c>
      <c r="K45" s="100">
        <f t="shared" ca="1" si="1"/>
        <v>0.75</v>
      </c>
      <c r="L45" s="100">
        <f t="shared" ca="1" si="2"/>
        <v>0.87</v>
      </c>
      <c r="M45" s="100">
        <f t="shared" ca="1" si="3"/>
        <v>38.212499999999999</v>
      </c>
      <c r="N45" s="97">
        <f ca="1">DATE(YEAR(N44),MONTH(N44)+1,1)</f>
        <v>38200</v>
      </c>
      <c r="O45" s="100">
        <f ca="1">VLOOKUP($A45,[2]CurveFetch!$D$8:$V$1000,16,0)</f>
        <v>97.259799999999998</v>
      </c>
      <c r="P45" s="141">
        <f t="shared" ca="1" si="4"/>
        <v>48.629899999999999</v>
      </c>
      <c r="Q45" s="100">
        <f ca="1">VLOOKUP($A45,[2]CurveFetch!$D$8:$V$1000,16,0)</f>
        <v>97.259799999999998</v>
      </c>
      <c r="R45" s="141">
        <f t="shared" ca="1" si="5"/>
        <v>48.629899999999999</v>
      </c>
      <c r="S45" s="100">
        <f ca="1">VLOOKUP($A45,[2]CurveFetch!$D$8:$V$1000,16,0)</f>
        <v>97.259799999999998</v>
      </c>
      <c r="T45" s="141">
        <f t="shared" ca="1" si="6"/>
        <v>48.629899999999999</v>
      </c>
      <c r="U45" s="100"/>
      <c r="V45" s="100"/>
      <c r="Z45" s="107">
        <f ca="1">Z43-Z44</f>
        <v>4.5791000000000004</v>
      </c>
      <c r="AA45" s="107">
        <f ca="1">AA43-AA44</f>
        <v>3.1933999999999996</v>
      </c>
      <c r="AB45" s="107">
        <f ca="1">AB43-AB44</f>
        <v>3.1669999999999998</v>
      </c>
      <c r="AC45" s="107">
        <f ca="1">AC43-AC44</f>
        <v>3.2480000000000011</v>
      </c>
    </row>
    <row r="46" spans="1:40" ht="10.8" thickBot="1" x14ac:dyDescent="0.25">
      <c r="A46" s="97">
        <f t="shared" ca="1" si="10"/>
        <v>38231</v>
      </c>
      <c r="B46" s="100">
        <f ca="1">VLOOKUP($A46,[2]CurveFetch!$D$8:$R$1000,2,0)</f>
        <v>4.2460000000000004</v>
      </c>
      <c r="C46" s="100">
        <f ca="1">VLOOKUP($A46,[2]CurveFetch!$D$8:$R$1000,7,0)</f>
        <v>0.87</v>
      </c>
      <c r="D46" s="100">
        <f ca="1">VLOOKUP($A46,[2]CurveFetch!$D$8:$R$1000,5,0)</f>
        <v>-0.35</v>
      </c>
      <c r="E46" s="100">
        <f ca="1">VLOOKUP($A46,[2]CurveFetch!$D$8:$R$1000,4,0)</f>
        <v>0</v>
      </c>
      <c r="F46" s="100">
        <f ca="1">VLOOKUP($A46,[2]CurveFetch!$D$8:$R$1000,15,0)</f>
        <v>0</v>
      </c>
      <c r="G46" s="100">
        <f ca="1">VLOOKUP($A46,[2]CurveFetch!$D$8:$R$1000,3,0)</f>
        <v>-0.24</v>
      </c>
      <c r="H46" s="100">
        <f ca="1">VLOOKUP($A46,[2]CurveFetch!$D$8:$R$1000,9,0)</f>
        <v>0.77</v>
      </c>
      <c r="I46" s="100">
        <f ca="1">VLOOKUP($A46,[2]CurveFetch!$D$8:$R$1000,11,0)</f>
        <v>5.7519028987219001E-2</v>
      </c>
      <c r="J46" s="100">
        <f ca="1">VLOOKUP($A46,[2]CurveFetch!$D$8:$R$1000,8,0)</f>
        <v>0.12</v>
      </c>
      <c r="K46" s="100">
        <f t="shared" ca="1" si="1"/>
        <v>0.75</v>
      </c>
      <c r="L46" s="100">
        <f t="shared" ca="1" si="2"/>
        <v>0.87</v>
      </c>
      <c r="M46" s="100">
        <f t="shared" ca="1" si="3"/>
        <v>38.370000000000005</v>
      </c>
      <c r="N46" s="97">
        <f t="shared" ca="1" si="11"/>
        <v>38231</v>
      </c>
      <c r="O46" s="100">
        <f ca="1">VLOOKUP($A46,[2]CurveFetch!$D$8:$V$1000,16,0)</f>
        <v>67.259799999999998</v>
      </c>
      <c r="P46" s="141">
        <f t="shared" ca="1" si="4"/>
        <v>33.629899999999999</v>
      </c>
      <c r="Q46" s="100">
        <f ca="1">VLOOKUP($A46,[2]CurveFetch!$D$8:$V$1000,16,0)</f>
        <v>67.259799999999998</v>
      </c>
      <c r="R46" s="141">
        <f t="shared" ca="1" si="5"/>
        <v>33.629899999999999</v>
      </c>
      <c r="S46" s="100">
        <f ca="1">VLOOKUP($A46,[2]CurveFetch!$D$8:$V$1000,16,0)</f>
        <v>67.259799999999998</v>
      </c>
      <c r="T46" s="141">
        <f t="shared" ca="1" si="6"/>
        <v>33.629899999999999</v>
      </c>
      <c r="U46" s="100"/>
      <c r="V46" s="100"/>
      <c r="Z46" s="23">
        <f ca="1">Z$45*$X$40*$AI$1</f>
        <v>172861025</v>
      </c>
      <c r="AA46" s="23">
        <f ca="1">AA$45*$X$40*$AI$1</f>
        <v>120550849.99999999</v>
      </c>
      <c r="AB46" s="23">
        <f ca="1">AB$45*$X$40*$AI$1</f>
        <v>119554250</v>
      </c>
      <c r="AC46" s="23">
        <f ca="1">AC$45*$X$40*$AI$1</f>
        <v>122612000.00000003</v>
      </c>
      <c r="AD46" s="109">
        <f ca="1">SUM(Z46:AC46)</f>
        <v>535578125</v>
      </c>
    </row>
    <row r="47" spans="1:40" x14ac:dyDescent="0.2">
      <c r="A47" s="97">
        <f t="shared" ca="1" si="10"/>
        <v>38261</v>
      </c>
      <c r="B47" s="100">
        <f ca="1">VLOOKUP($A47,[2]CurveFetch!$D$8:$R$1000,2,0)</f>
        <v>4.2759999999999998</v>
      </c>
      <c r="C47" s="100">
        <f ca="1">VLOOKUP($A47,[2]CurveFetch!$D$8:$R$1000,7,0)</f>
        <v>0.87</v>
      </c>
      <c r="D47" s="100">
        <f ca="1">VLOOKUP($A47,[2]CurveFetch!$D$8:$R$1000,5,0)</f>
        <v>-0.35</v>
      </c>
      <c r="E47" s="100">
        <f ca="1">VLOOKUP($A47,[2]CurveFetch!$D$8:$R$1000,4,0)</f>
        <v>0</v>
      </c>
      <c r="F47" s="100">
        <f ca="1">VLOOKUP($A47,[2]CurveFetch!$D$8:$R$1000,15,0)</f>
        <v>0</v>
      </c>
      <c r="G47" s="100">
        <f ca="1">VLOOKUP($A47,[2]CurveFetch!$D$8:$R$1000,3,0)</f>
        <v>-0.24</v>
      </c>
      <c r="H47" s="100">
        <f ca="1">VLOOKUP($A47,[2]CurveFetch!$D$8:$R$1000,9,0)</f>
        <v>0.77</v>
      </c>
      <c r="I47" s="100">
        <f ca="1">VLOOKUP($A47,[2]CurveFetch!$D$8:$R$1000,11,0)</f>
        <v>5.7600679355047001E-2</v>
      </c>
      <c r="J47" s="100">
        <f ca="1">VLOOKUP($A47,[2]CurveFetch!$D$8:$R$1000,8,0)</f>
        <v>0.12</v>
      </c>
      <c r="K47" s="100">
        <f t="shared" ca="1" si="1"/>
        <v>0.75</v>
      </c>
      <c r="L47" s="100">
        <f t="shared" ca="1" si="2"/>
        <v>0.87</v>
      </c>
      <c r="M47" s="100">
        <f t="shared" ca="1" si="3"/>
        <v>38.594999999999999</v>
      </c>
      <c r="N47" s="97">
        <f t="shared" ca="1" si="11"/>
        <v>38261</v>
      </c>
      <c r="O47" s="100">
        <f ca="1">VLOOKUP($A47,[2]CurveFetch!$D$8:$V$1000,16,0)</f>
        <v>66.903000000000006</v>
      </c>
      <c r="P47" s="141">
        <f t="shared" ca="1" si="4"/>
        <v>33.451500000000003</v>
      </c>
      <c r="Q47" s="100">
        <f ca="1">VLOOKUP($A47,[2]CurveFetch!$D$8:$V$1000,16,0)</f>
        <v>66.903000000000006</v>
      </c>
      <c r="R47" s="141">
        <f t="shared" ca="1" si="5"/>
        <v>33.451500000000003</v>
      </c>
      <c r="S47" s="100">
        <f ca="1">VLOOKUP($A47,[2]CurveFetch!$D$8:$V$1000,16,0)</f>
        <v>66.903000000000006</v>
      </c>
      <c r="T47" s="141">
        <f t="shared" ca="1" si="6"/>
        <v>33.451500000000003</v>
      </c>
      <c r="U47" s="100"/>
      <c r="V47" s="100"/>
    </row>
    <row r="48" spans="1:40" ht="10.8" thickBot="1" x14ac:dyDescent="0.25">
      <c r="A48" s="97">
        <f t="shared" ca="1" si="10"/>
        <v>38292</v>
      </c>
      <c r="B48" s="100">
        <f ca="1">VLOOKUP($A48,[2]CurveFetch!$D$8:$R$1000,2,0)</f>
        <v>4.4160000000000004</v>
      </c>
      <c r="C48" s="100">
        <f ca="1">VLOOKUP($A48,[2]CurveFetch!$D$8:$R$1000,7,0)</f>
        <v>0.74</v>
      </c>
      <c r="D48" s="100">
        <f ca="1">VLOOKUP($A48,[2]CurveFetch!$D$8:$R$1000,5,0)</f>
        <v>-0.28999999999999998</v>
      </c>
      <c r="E48" s="100">
        <f ca="1">VLOOKUP($A48,[2]CurveFetch!$D$8:$R$1000,4,0)</f>
        <v>0.01</v>
      </c>
      <c r="F48" s="100">
        <f ca="1">VLOOKUP($A48,[2]CurveFetch!$D$8:$R$1000,15,0)</f>
        <v>0.01</v>
      </c>
      <c r="G48" s="100">
        <f ca="1">VLOOKUP($A48,[2]CurveFetch!$D$8:$R$1000,3,0)</f>
        <v>-0.19</v>
      </c>
      <c r="H48" s="100">
        <f ca="1">VLOOKUP($A48,[2]CurveFetch!$D$8:$R$1000,9,0)</f>
        <v>0.64</v>
      </c>
      <c r="I48" s="100">
        <f ca="1">VLOOKUP($A48,[2]CurveFetch!$D$8:$R$1000,11,0)</f>
        <v>5.7684201359563002E-2</v>
      </c>
      <c r="J48" s="100">
        <f ca="1">VLOOKUP($A48,[2]CurveFetch!$D$8:$R$1000,8,0)</f>
        <v>0.69</v>
      </c>
      <c r="K48" s="100">
        <f t="shared" ca="1" si="1"/>
        <v>5.0000000000000044E-2</v>
      </c>
      <c r="L48" s="100">
        <f t="shared" ca="1" si="2"/>
        <v>0.73</v>
      </c>
      <c r="M48" s="100">
        <f t="shared" ca="1" si="3"/>
        <v>38.67</v>
      </c>
      <c r="N48" s="97">
        <f t="shared" ca="1" si="11"/>
        <v>38292</v>
      </c>
      <c r="O48" s="100">
        <f ca="1">VLOOKUP($A48,[2]CurveFetch!$D$8:$V$1000,16,0)</f>
        <v>36.902999999999999</v>
      </c>
      <c r="P48" s="141">
        <f t="shared" ca="1" si="4"/>
        <v>18.451499999999999</v>
      </c>
      <c r="Q48" s="100">
        <f ca="1">VLOOKUP($A48,[2]CurveFetch!$D$8:$V$1000,16,0)</f>
        <v>36.902999999999999</v>
      </c>
      <c r="R48" s="141">
        <f t="shared" ca="1" si="5"/>
        <v>18.451499999999999</v>
      </c>
      <c r="S48" s="100">
        <f ca="1">VLOOKUP($A48,[2]CurveFetch!$D$8:$V$1000,16,0)</f>
        <v>36.902999999999999</v>
      </c>
      <c r="T48" s="141">
        <f t="shared" ca="1" si="6"/>
        <v>18.451499999999999</v>
      </c>
      <c r="U48" s="100"/>
      <c r="V48" s="100"/>
    </row>
    <row r="49" spans="1:30" ht="10.8" thickBot="1" x14ac:dyDescent="0.25">
      <c r="A49" s="97">
        <f t="shared" ca="1" si="10"/>
        <v>38322</v>
      </c>
      <c r="B49" s="100">
        <f ca="1">VLOOKUP($A49,[2]CurveFetch!$D$8:$R$1000,2,0)</f>
        <v>4.5410000000000004</v>
      </c>
      <c r="C49" s="100">
        <f ca="1">VLOOKUP($A49,[2]CurveFetch!$D$8:$R$1000,7,0)</f>
        <v>0.74</v>
      </c>
      <c r="D49" s="100">
        <f ca="1">VLOOKUP($A49,[2]CurveFetch!$D$8:$R$1000,5,0)</f>
        <v>-0.28999999999999998</v>
      </c>
      <c r="E49" s="100">
        <f ca="1">VLOOKUP($A49,[2]CurveFetch!$D$8:$R$1000,4,0)</f>
        <v>0.01</v>
      </c>
      <c r="F49" s="100">
        <f ca="1">VLOOKUP($A49,[2]CurveFetch!$D$8:$R$1000,15,0)</f>
        <v>0.01</v>
      </c>
      <c r="G49" s="100">
        <f ca="1">VLOOKUP($A49,[2]CurveFetch!$D$8:$R$1000,3,0)</f>
        <v>-0.19</v>
      </c>
      <c r="H49" s="100">
        <f ca="1">VLOOKUP($A49,[2]CurveFetch!$D$8:$R$1000,9,0)</f>
        <v>0.64</v>
      </c>
      <c r="I49" s="100">
        <f ca="1">VLOOKUP($A49,[2]CurveFetch!$D$8:$R$1000,11,0)</f>
        <v>5.7765029108078E-2</v>
      </c>
      <c r="J49" s="100">
        <f ca="1">VLOOKUP($A49,[2]CurveFetch!$D$8:$R$1000,8,0)</f>
        <v>0.69</v>
      </c>
      <c r="K49" s="100">
        <f t="shared" ca="1" si="1"/>
        <v>5.0000000000000044E-2</v>
      </c>
      <c r="L49" s="100">
        <f t="shared" ca="1" si="2"/>
        <v>0.73</v>
      </c>
      <c r="M49" s="100">
        <f t="shared" ca="1" si="3"/>
        <v>39.607500000000002</v>
      </c>
      <c r="N49" s="97">
        <f t="shared" ca="1" si="11"/>
        <v>38322</v>
      </c>
      <c r="O49" s="100">
        <f ca="1">VLOOKUP($A49,[2]CurveFetch!$D$8:$V$1000,16,0)</f>
        <v>21.902999999999999</v>
      </c>
      <c r="P49" s="141">
        <f t="shared" ca="1" si="4"/>
        <v>10.951499999999999</v>
      </c>
      <c r="Q49" s="100">
        <f ca="1">VLOOKUP($A49,[2]CurveFetch!$D$8:$V$1000,16,0)</f>
        <v>21.902999999999999</v>
      </c>
      <c r="R49" s="141">
        <f t="shared" ca="1" si="5"/>
        <v>10.951499999999999</v>
      </c>
      <c r="S49" s="100">
        <f ca="1">VLOOKUP($A49,[2]CurveFetch!$D$8:$V$1000,16,0)</f>
        <v>21.902999999999999</v>
      </c>
      <c r="T49" s="141">
        <f t="shared" ca="1" si="6"/>
        <v>10.951499999999999</v>
      </c>
      <c r="U49" s="100"/>
      <c r="V49" s="100"/>
      <c r="AC49" s="75" t="s">
        <v>98</v>
      </c>
      <c r="AD49" s="110">
        <f ca="1">$AD$40+$AD$46</f>
        <v>1206834982.1428571</v>
      </c>
    </row>
    <row r="50" spans="1:30" x14ac:dyDescent="0.2">
      <c r="A50" s="97">
        <f t="shared" ca="1" si="10"/>
        <v>38353</v>
      </c>
      <c r="B50" s="100">
        <f ca="1">VLOOKUP($A50,[2]CurveFetch!$D$8:$R$1000,2,0)</f>
        <v>4.6150000000000002</v>
      </c>
      <c r="C50" s="100">
        <f ca="1">VLOOKUP($A50,[2]CurveFetch!$D$8:$R$1000,7,0)</f>
        <v>0.74</v>
      </c>
      <c r="D50" s="100">
        <f ca="1">VLOOKUP($A50,[2]CurveFetch!$D$8:$R$1000,5,0)</f>
        <v>-0.28999999999999998</v>
      </c>
      <c r="E50" s="100">
        <f ca="1">VLOOKUP($A50,[2]CurveFetch!$D$8:$R$1000,4,0)</f>
        <v>0.01</v>
      </c>
      <c r="F50" s="100">
        <f ca="1">VLOOKUP($A50,[2]CurveFetch!$D$8:$R$1000,15,0)</f>
        <v>0.01</v>
      </c>
      <c r="G50" s="100">
        <f ca="1">VLOOKUP($A50,[2]CurveFetch!$D$8:$R$1000,3,0)</f>
        <v>-0.19</v>
      </c>
      <c r="H50" s="100">
        <f ca="1">VLOOKUP($A50,[2]CurveFetch!$D$8:$R$1000,9,0)</f>
        <v>0.64</v>
      </c>
      <c r="I50" s="100">
        <f ca="1">VLOOKUP($A50,[2]CurveFetch!$D$8:$R$1000,11,0)</f>
        <v>5.7853850173624002E-2</v>
      </c>
      <c r="J50" s="100">
        <f ca="1">VLOOKUP($A50,[2]CurveFetch!$D$8:$R$1000,8,0)</f>
        <v>0.69</v>
      </c>
      <c r="K50" s="100">
        <f t="shared" ca="1" si="1"/>
        <v>5.0000000000000044E-2</v>
      </c>
      <c r="L50" s="100">
        <f t="shared" ca="1" si="2"/>
        <v>0.73</v>
      </c>
      <c r="M50" s="100">
        <f t="shared" ca="1" si="3"/>
        <v>40.162500000000001</v>
      </c>
      <c r="N50" s="97">
        <f t="shared" ca="1" si="11"/>
        <v>38353</v>
      </c>
      <c r="O50" s="100">
        <f ca="1">VLOOKUP($A50,[2]CurveFetch!$D$8:$V$1000,16,0)</f>
        <v>52.410400000000003</v>
      </c>
      <c r="P50" s="141">
        <f t="shared" ca="1" si="4"/>
        <v>26.205200000000001</v>
      </c>
      <c r="Q50" s="100">
        <f ca="1">VLOOKUP($A50,[2]CurveFetch!$D$8:$V$1000,16,0)</f>
        <v>52.410400000000003</v>
      </c>
      <c r="R50" s="141">
        <f t="shared" ca="1" si="5"/>
        <v>26.205200000000001</v>
      </c>
      <c r="S50" s="100">
        <f ca="1">VLOOKUP($A50,[2]CurveFetch!$D$8:$V$1000,16,0)</f>
        <v>52.410400000000003</v>
      </c>
      <c r="T50" s="141">
        <f t="shared" ca="1" si="6"/>
        <v>26.205200000000001</v>
      </c>
      <c r="U50" s="100"/>
      <c r="V50" s="100"/>
    </row>
    <row r="51" spans="1:30" x14ac:dyDescent="0.2">
      <c r="A51" s="97">
        <f t="shared" ca="1" si="10"/>
        <v>38384</v>
      </c>
      <c r="B51" s="100">
        <f ca="1">VLOOKUP($A51,[2]CurveFetch!$D$8:$R$1000,2,0)</f>
        <v>4.5090000000000003</v>
      </c>
      <c r="C51" s="100">
        <f ca="1">VLOOKUP($A51,[2]CurveFetch!$D$8:$R$1000,7,0)</f>
        <v>0.74</v>
      </c>
      <c r="D51" s="100">
        <f ca="1">VLOOKUP($A51,[2]CurveFetch!$D$8:$R$1000,5,0)</f>
        <v>-0.28999999999999998</v>
      </c>
      <c r="E51" s="100">
        <f ca="1">VLOOKUP($A51,[2]CurveFetch!$D$8:$R$1000,4,0)</f>
        <v>0.01</v>
      </c>
      <c r="F51" s="100">
        <f ca="1">VLOOKUP($A51,[2]CurveFetch!$D$8:$R$1000,15,0)</f>
        <v>0.01</v>
      </c>
      <c r="G51" s="100">
        <f ca="1">VLOOKUP($A51,[2]CurveFetch!$D$8:$R$1000,3,0)</f>
        <v>-0.19</v>
      </c>
      <c r="H51" s="100">
        <f ca="1">VLOOKUP($A51,[2]CurveFetch!$D$8:$R$1000,9,0)</f>
        <v>0.64</v>
      </c>
      <c r="I51" s="100">
        <f ca="1">VLOOKUP($A51,[2]CurveFetch!$D$8:$R$1000,11,0)</f>
        <v>5.7947035170782001E-2</v>
      </c>
      <c r="J51" s="100">
        <f ca="1">VLOOKUP($A51,[2]CurveFetch!$D$8:$R$1000,8,0)</f>
        <v>0.69</v>
      </c>
      <c r="K51" s="100">
        <f t="shared" ca="1" si="1"/>
        <v>5.0000000000000044E-2</v>
      </c>
      <c r="L51" s="100">
        <f t="shared" ca="1" si="2"/>
        <v>0.73</v>
      </c>
      <c r="M51" s="100">
        <f t="shared" ca="1" si="3"/>
        <v>39.367500000000007</v>
      </c>
      <c r="N51" s="97">
        <f t="shared" ca="1" si="11"/>
        <v>38384</v>
      </c>
      <c r="O51" s="100">
        <f ca="1">VLOOKUP($A51,[2]CurveFetch!$D$8:$V$1000,16,0)</f>
        <v>42.410400000000003</v>
      </c>
      <c r="P51" s="141">
        <f t="shared" ca="1" si="4"/>
        <v>21.205200000000001</v>
      </c>
      <c r="Q51" s="100">
        <f ca="1">VLOOKUP($A51,[2]CurveFetch!$D$8:$V$1000,16,0)</f>
        <v>42.410400000000003</v>
      </c>
      <c r="R51" s="141">
        <f t="shared" ca="1" si="5"/>
        <v>21.205200000000001</v>
      </c>
      <c r="S51" s="100">
        <f ca="1">VLOOKUP($A51,[2]CurveFetch!$D$8:$V$1000,16,0)</f>
        <v>42.410400000000003</v>
      </c>
      <c r="T51" s="141">
        <f t="shared" ca="1" si="6"/>
        <v>21.205200000000001</v>
      </c>
      <c r="U51" s="100"/>
      <c r="V51" s="100"/>
    </row>
    <row r="52" spans="1:30" x14ac:dyDescent="0.2">
      <c r="A52" s="97">
        <f t="shared" ca="1" si="10"/>
        <v>38412</v>
      </c>
      <c r="B52" s="100">
        <f ca="1">VLOOKUP($A52,[2]CurveFetch!$D$8:$R$1000,2,0)</f>
        <v>4.359</v>
      </c>
      <c r="C52" s="100">
        <f ca="1">VLOOKUP($A52,[2]CurveFetch!$D$8:$R$1000,7,0)</f>
        <v>0.74</v>
      </c>
      <c r="D52" s="100">
        <f ca="1">VLOOKUP($A52,[2]CurveFetch!$D$8:$R$1000,5,0)</f>
        <v>-0.28999999999999998</v>
      </c>
      <c r="E52" s="100">
        <f ca="1">VLOOKUP($A52,[2]CurveFetch!$D$8:$R$1000,4,0)</f>
        <v>0.01</v>
      </c>
      <c r="F52" s="100">
        <f ca="1">VLOOKUP($A52,[2]CurveFetch!$D$8:$R$1000,15,0)</f>
        <v>0.01</v>
      </c>
      <c r="G52" s="100">
        <f ca="1">VLOOKUP($A52,[2]CurveFetch!$D$8:$R$1000,3,0)</f>
        <v>-0.19</v>
      </c>
      <c r="H52" s="100">
        <f ca="1">VLOOKUP($A52,[2]CurveFetch!$D$8:$R$1000,9,0)</f>
        <v>0.64</v>
      </c>
      <c r="I52" s="100">
        <f ca="1">VLOOKUP($A52,[2]CurveFetch!$D$8:$R$1000,11,0)</f>
        <v>5.8031202267472E-2</v>
      </c>
      <c r="J52" s="100">
        <f ca="1">VLOOKUP($A52,[2]CurveFetch!$D$8:$R$1000,8,0)</f>
        <v>0.69</v>
      </c>
      <c r="K52" s="100">
        <f t="shared" ca="1" si="1"/>
        <v>5.0000000000000044E-2</v>
      </c>
      <c r="L52" s="100">
        <f t="shared" ca="1" si="2"/>
        <v>0.73</v>
      </c>
      <c r="M52" s="100">
        <f t="shared" ca="1" si="3"/>
        <v>38.2425</v>
      </c>
      <c r="N52" s="97">
        <f t="shared" ca="1" si="11"/>
        <v>38412</v>
      </c>
      <c r="O52" s="100">
        <f ca="1">VLOOKUP($A52,[2]CurveFetch!$D$8:$V$1000,16,0)</f>
        <v>32.410400000000003</v>
      </c>
      <c r="P52" s="141">
        <f t="shared" ca="1" si="4"/>
        <v>16.205200000000001</v>
      </c>
      <c r="Q52" s="100">
        <f ca="1">VLOOKUP($A52,[2]CurveFetch!$D$8:$V$1000,16,0)</f>
        <v>32.410400000000003</v>
      </c>
      <c r="R52" s="141">
        <f t="shared" ca="1" si="5"/>
        <v>16.205200000000001</v>
      </c>
      <c r="S52" s="100">
        <f ca="1">VLOOKUP($A52,[2]CurveFetch!$D$8:$V$1000,16,0)</f>
        <v>32.410400000000003</v>
      </c>
      <c r="T52" s="141">
        <f t="shared" ca="1" si="6"/>
        <v>16.205200000000001</v>
      </c>
      <c r="U52" s="100"/>
      <c r="V52" s="100"/>
    </row>
    <row r="53" spans="1:30" x14ac:dyDescent="0.2">
      <c r="A53" s="97">
        <f t="shared" ca="1" si="10"/>
        <v>38443</v>
      </c>
      <c r="B53" s="100">
        <f ca="1">VLOOKUP($A53,[2]CurveFetch!$D$8:$R$1000,2,0)</f>
        <v>4.1760000000000002</v>
      </c>
      <c r="C53" s="100">
        <f ca="1">VLOOKUP($A53,[2]CurveFetch!$D$8:$R$1000,7,0)</f>
        <v>0.76</v>
      </c>
      <c r="D53" s="100">
        <f ca="1">VLOOKUP($A53,[2]CurveFetch!$D$8:$R$1000,5,0)</f>
        <v>-0.35499999999999998</v>
      </c>
      <c r="E53" s="100">
        <f ca="1">VLOOKUP($A53,[2]CurveFetch!$D$8:$R$1000,4,0)</f>
        <v>0.01</v>
      </c>
      <c r="F53" s="100">
        <f ca="1">VLOOKUP($A53,[2]CurveFetch!$D$8:$R$1000,15,0)</f>
        <v>0.01</v>
      </c>
      <c r="G53" s="100">
        <f ca="1">VLOOKUP($A53,[2]CurveFetch!$D$8:$R$1000,3,0)</f>
        <v>-0.23499999999999999</v>
      </c>
      <c r="H53" s="100">
        <f ca="1">VLOOKUP($A53,[2]CurveFetch!$D$8:$R$1000,9,0)</f>
        <v>0.66</v>
      </c>
      <c r="I53" s="100">
        <f ca="1">VLOOKUP($A53,[2]CurveFetch!$D$8:$R$1000,11,0)</f>
        <v>5.8115123138174997E-2</v>
      </c>
      <c r="J53" s="100">
        <f ca="1">VLOOKUP($A53,[2]CurveFetch!$D$8:$R$1000,8,0)</f>
        <v>0.12</v>
      </c>
      <c r="K53" s="100">
        <f t="shared" ca="1" si="1"/>
        <v>0.64</v>
      </c>
      <c r="L53" s="100">
        <f t="shared" ca="1" si="2"/>
        <v>0.75</v>
      </c>
      <c r="M53" s="100">
        <f t="shared" ca="1" si="3"/>
        <v>37.019999999999996</v>
      </c>
      <c r="N53" s="97">
        <f t="shared" ca="1" si="11"/>
        <v>38443</v>
      </c>
      <c r="O53" s="100">
        <f ca="1">VLOOKUP($A53,[2]CurveFetch!$D$8:$V$1000,16,0)</f>
        <v>31.7407</v>
      </c>
      <c r="P53" s="141">
        <f t="shared" ca="1" si="4"/>
        <v>15.87035</v>
      </c>
      <c r="Q53" s="100">
        <f ca="1">VLOOKUP($A53,[2]CurveFetch!$D$8:$V$1000,16,0)</f>
        <v>31.7407</v>
      </c>
      <c r="R53" s="141">
        <f t="shared" ca="1" si="5"/>
        <v>15.87035</v>
      </c>
      <c r="S53" s="100">
        <f ca="1">VLOOKUP($A53,[2]CurveFetch!$D$8:$V$1000,16,0)</f>
        <v>31.7407</v>
      </c>
      <c r="T53" s="141">
        <f t="shared" ca="1" si="6"/>
        <v>15.87035</v>
      </c>
      <c r="U53" s="100"/>
      <c r="V53" s="100"/>
    </row>
    <row r="54" spans="1:30" x14ac:dyDescent="0.2">
      <c r="A54" s="97">
        <f t="shared" ca="1" si="10"/>
        <v>38473</v>
      </c>
      <c r="B54" s="100">
        <f ca="1">VLOOKUP($A54,[2]CurveFetch!$D$8:$R$1000,2,0)</f>
        <v>4.1509999999999998</v>
      </c>
      <c r="C54" s="100">
        <f ca="1">VLOOKUP($A54,[2]CurveFetch!$D$8:$R$1000,7,0)</f>
        <v>0.76</v>
      </c>
      <c r="D54" s="100">
        <f ca="1">VLOOKUP($A54,[2]CurveFetch!$D$8:$R$1000,5,0)</f>
        <v>-0.35499999999999998</v>
      </c>
      <c r="E54" s="100">
        <f ca="1">VLOOKUP($A54,[2]CurveFetch!$D$8:$R$1000,4,0)</f>
        <v>0.01</v>
      </c>
      <c r="F54" s="100">
        <f ca="1">VLOOKUP($A54,[2]CurveFetch!$D$8:$R$1000,15,0)</f>
        <v>0.01</v>
      </c>
      <c r="G54" s="100">
        <f ca="1">VLOOKUP($A54,[2]CurveFetch!$D$8:$R$1000,3,0)</f>
        <v>-0.23499999999999999</v>
      </c>
      <c r="H54" s="100">
        <f ca="1">VLOOKUP($A54,[2]CurveFetch!$D$8:$R$1000,9,0)</f>
        <v>0.66</v>
      </c>
      <c r="I54" s="100">
        <f ca="1">VLOOKUP($A54,[2]CurveFetch!$D$8:$R$1000,11,0)</f>
        <v>5.8188953706904002E-2</v>
      </c>
      <c r="J54" s="100">
        <f ca="1">VLOOKUP($A54,[2]CurveFetch!$D$8:$R$1000,8,0)</f>
        <v>0.12</v>
      </c>
      <c r="K54" s="100">
        <f t="shared" ca="1" si="1"/>
        <v>0.64</v>
      </c>
      <c r="L54" s="100">
        <f t="shared" ca="1" si="2"/>
        <v>0.75</v>
      </c>
      <c r="M54" s="100">
        <f t="shared" ca="1" si="3"/>
        <v>36.832499999999996</v>
      </c>
      <c r="N54" s="97">
        <f t="shared" ca="1" si="11"/>
        <v>38473</v>
      </c>
      <c r="O54" s="100">
        <f ca="1">VLOOKUP($A54,[2]CurveFetch!$D$8:$V$1000,16,0)</f>
        <v>36.740699999999997</v>
      </c>
      <c r="P54" s="141">
        <f t="shared" ca="1" si="4"/>
        <v>18.370349999999998</v>
      </c>
      <c r="Q54" s="100">
        <f ca="1">VLOOKUP($A54,[2]CurveFetch!$D$8:$V$1000,16,0)</f>
        <v>36.740699999999997</v>
      </c>
      <c r="R54" s="141">
        <f t="shared" ca="1" si="5"/>
        <v>18.370349999999998</v>
      </c>
      <c r="S54" s="100">
        <f ca="1">VLOOKUP($A54,[2]CurveFetch!$D$8:$V$1000,16,0)</f>
        <v>36.740699999999997</v>
      </c>
      <c r="T54" s="141">
        <f t="shared" ca="1" si="6"/>
        <v>18.370349999999998</v>
      </c>
      <c r="U54" s="100"/>
      <c r="V54" s="100"/>
    </row>
    <row r="55" spans="1:30" x14ac:dyDescent="0.2">
      <c r="A55" s="97">
        <f t="shared" ca="1" si="10"/>
        <v>38504</v>
      </c>
      <c r="B55" s="100">
        <f ca="1">VLOOKUP($A55,[2]CurveFetch!$D$8:$R$1000,2,0)</f>
        <v>4.18</v>
      </c>
      <c r="C55" s="100">
        <f ca="1">VLOOKUP($A55,[2]CurveFetch!$D$8:$R$1000,7,0)</f>
        <v>0.76</v>
      </c>
      <c r="D55" s="100">
        <f ca="1">VLOOKUP($A55,[2]CurveFetch!$D$8:$R$1000,5,0)</f>
        <v>-0.35499999999999998</v>
      </c>
      <c r="E55" s="100">
        <f ca="1">VLOOKUP($A55,[2]CurveFetch!$D$8:$R$1000,4,0)</f>
        <v>0.01</v>
      </c>
      <c r="F55" s="100">
        <f ca="1">VLOOKUP($A55,[2]CurveFetch!$D$8:$R$1000,15,0)</f>
        <v>0.01</v>
      </c>
      <c r="G55" s="100">
        <f ca="1">VLOOKUP($A55,[2]CurveFetch!$D$8:$R$1000,3,0)</f>
        <v>-0.23499999999999999</v>
      </c>
      <c r="H55" s="100">
        <f ca="1">VLOOKUP($A55,[2]CurveFetch!$D$8:$R$1000,9,0)</f>
        <v>0.66</v>
      </c>
      <c r="I55" s="100">
        <f ca="1">VLOOKUP($A55,[2]CurveFetch!$D$8:$R$1000,11,0)</f>
        <v>5.8265245296495002E-2</v>
      </c>
      <c r="J55" s="100">
        <f ca="1">VLOOKUP($A55,[2]CurveFetch!$D$8:$R$1000,8,0)</f>
        <v>0.12</v>
      </c>
      <c r="K55" s="100">
        <f t="shared" ca="1" si="1"/>
        <v>0.64</v>
      </c>
      <c r="L55" s="100">
        <f t="shared" ca="1" si="2"/>
        <v>0.75</v>
      </c>
      <c r="M55" s="100">
        <f t="shared" ca="1" si="3"/>
        <v>37.049999999999997</v>
      </c>
      <c r="N55" s="97">
        <f t="shared" ca="1" si="11"/>
        <v>38504</v>
      </c>
      <c r="O55" s="100">
        <f ca="1">VLOOKUP($A55,[2]CurveFetch!$D$8:$V$1000,16,0)</f>
        <v>61.740699999999997</v>
      </c>
      <c r="P55" s="141">
        <f t="shared" ca="1" si="4"/>
        <v>30.870349999999998</v>
      </c>
      <c r="Q55" s="100">
        <f ca="1">VLOOKUP($A55,[2]CurveFetch!$D$8:$V$1000,16,0)</f>
        <v>61.740699999999997</v>
      </c>
      <c r="R55" s="141">
        <f t="shared" ca="1" si="5"/>
        <v>30.870349999999998</v>
      </c>
      <c r="S55" s="100">
        <f ca="1">VLOOKUP($A55,[2]CurveFetch!$D$8:$V$1000,16,0)</f>
        <v>61.740699999999997</v>
      </c>
      <c r="T55" s="141">
        <f t="shared" ca="1" si="6"/>
        <v>30.870349999999998</v>
      </c>
      <c r="U55" s="100"/>
      <c r="V55" s="100"/>
    </row>
    <row r="56" spans="1:30" x14ac:dyDescent="0.2">
      <c r="A56" s="97">
        <f t="shared" ca="1" si="10"/>
        <v>38534</v>
      </c>
      <c r="B56" s="100">
        <f ca="1">VLOOKUP($A56,[2]CurveFetch!$D$8:$R$1000,2,0)</f>
        <v>4.21</v>
      </c>
      <c r="C56" s="100">
        <f ca="1">VLOOKUP($A56,[2]CurveFetch!$D$8:$R$1000,7,0)</f>
        <v>0.76</v>
      </c>
      <c r="D56" s="100">
        <f ca="1">VLOOKUP($A56,[2]CurveFetch!$D$8:$R$1000,5,0)</f>
        <v>-0.35499999999999998</v>
      </c>
      <c r="E56" s="100">
        <f ca="1">VLOOKUP($A56,[2]CurveFetch!$D$8:$R$1000,4,0)</f>
        <v>0.01</v>
      </c>
      <c r="F56" s="100">
        <f ca="1">VLOOKUP($A56,[2]CurveFetch!$D$8:$R$1000,15,0)</f>
        <v>0.01</v>
      </c>
      <c r="G56" s="100">
        <f ca="1">VLOOKUP($A56,[2]CurveFetch!$D$8:$R$1000,3,0)</f>
        <v>-0.23499999999999999</v>
      </c>
      <c r="H56" s="100">
        <f ca="1">VLOOKUP($A56,[2]CurveFetch!$D$8:$R$1000,9,0)</f>
        <v>0.66</v>
      </c>
      <c r="I56" s="100">
        <f ca="1">VLOOKUP($A56,[2]CurveFetch!$D$8:$R$1000,11,0)</f>
        <v>5.8339075868908997E-2</v>
      </c>
      <c r="J56" s="100">
        <f ca="1">VLOOKUP($A56,[2]CurveFetch!$D$8:$R$1000,8,0)</f>
        <v>0.12</v>
      </c>
      <c r="K56" s="100">
        <f t="shared" ca="1" si="1"/>
        <v>0.64</v>
      </c>
      <c r="L56" s="100">
        <f t="shared" ca="1" si="2"/>
        <v>0.75</v>
      </c>
      <c r="M56" s="100">
        <f t="shared" ca="1" si="3"/>
        <v>37.274999999999999</v>
      </c>
      <c r="N56" s="97">
        <f t="shared" ca="1" si="11"/>
        <v>38534</v>
      </c>
      <c r="O56" s="100">
        <f ca="1">VLOOKUP($A56,[2]CurveFetch!$D$8:$V$1000,16,0)</f>
        <v>70.306600000000003</v>
      </c>
      <c r="P56" s="141">
        <f t="shared" ca="1" si="4"/>
        <v>35.153300000000002</v>
      </c>
      <c r="Q56" s="100">
        <f ca="1">VLOOKUP($A56,[2]CurveFetch!$D$8:$V$1000,16,0)</f>
        <v>70.306600000000003</v>
      </c>
      <c r="R56" s="141">
        <f t="shared" ca="1" si="5"/>
        <v>35.153300000000002</v>
      </c>
      <c r="S56" s="100">
        <f ca="1">VLOOKUP($A56,[2]CurveFetch!$D$8:$V$1000,16,0)</f>
        <v>70.306600000000003</v>
      </c>
      <c r="T56" s="141">
        <f t="shared" ca="1" si="6"/>
        <v>35.153300000000002</v>
      </c>
      <c r="U56" s="100"/>
      <c r="V56" s="100"/>
    </row>
    <row r="57" spans="1:30" x14ac:dyDescent="0.2">
      <c r="A57" s="97">
        <f t="shared" ca="1" si="10"/>
        <v>38565</v>
      </c>
      <c r="B57" s="100">
        <f ca="1">VLOOKUP($A57,[2]CurveFetch!$D$8:$R$1000,2,0)</f>
        <v>4.2300000000000004</v>
      </c>
      <c r="C57" s="100">
        <f ca="1">VLOOKUP($A57,[2]CurveFetch!$D$8:$R$1000,7,0)</f>
        <v>0.76</v>
      </c>
      <c r="D57" s="100">
        <f ca="1">VLOOKUP($A57,[2]CurveFetch!$D$8:$R$1000,5,0)</f>
        <v>-0.35499999999999998</v>
      </c>
      <c r="E57" s="100">
        <f ca="1">VLOOKUP($A57,[2]CurveFetch!$D$8:$R$1000,4,0)</f>
        <v>0.01</v>
      </c>
      <c r="F57" s="100">
        <f ca="1">VLOOKUP($A57,[2]CurveFetch!$D$8:$R$1000,15,0)</f>
        <v>0.01</v>
      </c>
      <c r="G57" s="100">
        <f ca="1">VLOOKUP($A57,[2]CurveFetch!$D$8:$R$1000,3,0)</f>
        <v>-0.23499999999999999</v>
      </c>
      <c r="H57" s="100">
        <f ca="1">VLOOKUP($A57,[2]CurveFetch!$D$8:$R$1000,9,0)</f>
        <v>0.66</v>
      </c>
      <c r="I57" s="100">
        <f ca="1">VLOOKUP($A57,[2]CurveFetch!$D$8:$R$1000,11,0)</f>
        <v>5.8415367462308999E-2</v>
      </c>
      <c r="J57" s="100">
        <f ca="1">VLOOKUP($A57,[2]CurveFetch!$D$8:$R$1000,8,0)</f>
        <v>0.12</v>
      </c>
      <c r="K57" s="100">
        <f t="shared" ca="1" si="1"/>
        <v>0.64</v>
      </c>
      <c r="L57" s="100">
        <f t="shared" ca="1" si="2"/>
        <v>0.75</v>
      </c>
      <c r="M57" s="100">
        <f t="shared" ca="1" si="3"/>
        <v>37.425000000000004</v>
      </c>
      <c r="N57" s="97">
        <f t="shared" ca="1" si="11"/>
        <v>38565</v>
      </c>
      <c r="O57" s="100">
        <f ca="1">VLOOKUP($A57,[2]CurveFetch!$D$8:$V$1000,16,0)</f>
        <v>85.306600000000003</v>
      </c>
      <c r="P57" s="141">
        <f t="shared" ca="1" si="4"/>
        <v>42.653300000000002</v>
      </c>
      <c r="Q57" s="100">
        <f ca="1">VLOOKUP($A57,[2]CurveFetch!$D$8:$V$1000,16,0)</f>
        <v>85.306600000000003</v>
      </c>
      <c r="R57" s="141">
        <f t="shared" ca="1" si="5"/>
        <v>42.653300000000002</v>
      </c>
      <c r="S57" s="100">
        <f ca="1">VLOOKUP($A57,[2]CurveFetch!$D$8:$V$1000,16,0)</f>
        <v>85.306600000000003</v>
      </c>
      <c r="T57" s="141">
        <f t="shared" ca="1" si="6"/>
        <v>42.653300000000002</v>
      </c>
      <c r="U57" s="100"/>
      <c r="V57" s="100"/>
    </row>
    <row r="58" spans="1:30" x14ac:dyDescent="0.2">
      <c r="A58" s="97">
        <f t="shared" ca="1" si="10"/>
        <v>38596</v>
      </c>
      <c r="B58" s="100">
        <f ca="1">VLOOKUP($A58,[2]CurveFetch!$D$8:$R$1000,2,0)</f>
        <v>4.2510000000000003</v>
      </c>
      <c r="C58" s="100">
        <f ca="1">VLOOKUP($A58,[2]CurveFetch!$D$8:$R$1000,7,0)</f>
        <v>0.76</v>
      </c>
      <c r="D58" s="100">
        <f ca="1">VLOOKUP($A58,[2]CurveFetch!$D$8:$R$1000,5,0)</f>
        <v>-0.35499999999999998</v>
      </c>
      <c r="E58" s="100">
        <f ca="1">VLOOKUP($A58,[2]CurveFetch!$D$8:$R$1000,4,0)</f>
        <v>0.01</v>
      </c>
      <c r="F58" s="100">
        <f ca="1">VLOOKUP($A58,[2]CurveFetch!$D$8:$R$1000,15,0)</f>
        <v>0.01</v>
      </c>
      <c r="G58" s="100">
        <f ca="1">VLOOKUP($A58,[2]CurveFetch!$D$8:$R$1000,3,0)</f>
        <v>-0.23499999999999999</v>
      </c>
      <c r="H58" s="100">
        <f ca="1">VLOOKUP($A58,[2]CurveFetch!$D$8:$R$1000,9,0)</f>
        <v>0.66</v>
      </c>
      <c r="I58" s="100">
        <f ca="1">VLOOKUP($A58,[2]CurveFetch!$D$8:$R$1000,11,0)</f>
        <v>5.8491659057643003E-2</v>
      </c>
      <c r="J58" s="100">
        <f ca="1">VLOOKUP($A58,[2]CurveFetch!$D$8:$R$1000,8,0)</f>
        <v>0.12</v>
      </c>
      <c r="K58" s="100">
        <f t="shared" ca="1" si="1"/>
        <v>0.64</v>
      </c>
      <c r="L58" s="100">
        <f t="shared" ca="1" si="2"/>
        <v>0.75</v>
      </c>
      <c r="M58" s="100">
        <f t="shared" ca="1" si="3"/>
        <v>37.582500000000003</v>
      </c>
      <c r="N58" s="97">
        <f t="shared" ca="1" si="11"/>
        <v>38596</v>
      </c>
      <c r="O58" s="100">
        <f ca="1">VLOOKUP($A58,[2]CurveFetch!$D$8:$V$1000,16,0)</f>
        <v>55.306600000000003</v>
      </c>
      <c r="P58" s="141">
        <f t="shared" ca="1" si="4"/>
        <v>27.653300000000002</v>
      </c>
      <c r="Q58" s="100">
        <f ca="1">VLOOKUP($A58,[2]CurveFetch!$D$8:$V$1000,16,0)</f>
        <v>55.306600000000003</v>
      </c>
      <c r="R58" s="141">
        <f t="shared" ca="1" si="5"/>
        <v>27.653300000000002</v>
      </c>
      <c r="S58" s="100">
        <f ca="1">VLOOKUP($A58,[2]CurveFetch!$D$8:$V$1000,16,0)</f>
        <v>55.306600000000003</v>
      </c>
      <c r="T58" s="141">
        <f t="shared" ca="1" si="6"/>
        <v>27.653300000000002</v>
      </c>
      <c r="U58" s="100"/>
      <c r="V58" s="100"/>
    </row>
    <row r="59" spans="1:30" x14ac:dyDescent="0.2">
      <c r="A59" s="97">
        <f t="shared" ca="1" si="10"/>
        <v>38626</v>
      </c>
      <c r="B59" s="100">
        <f ca="1">VLOOKUP($A59,[2]CurveFetch!$D$8:$R$1000,2,0)</f>
        <v>4.2809999999999997</v>
      </c>
      <c r="C59" s="100">
        <f ca="1">VLOOKUP($A59,[2]CurveFetch!$D$8:$R$1000,7,0)</f>
        <v>0.76</v>
      </c>
      <c r="D59" s="100">
        <f ca="1">VLOOKUP($A59,[2]CurveFetch!$D$8:$R$1000,5,0)</f>
        <v>-0.35499999999999998</v>
      </c>
      <c r="E59" s="100">
        <f ca="1">VLOOKUP($A59,[2]CurveFetch!$D$8:$R$1000,4,0)</f>
        <v>0.01</v>
      </c>
      <c r="F59" s="100">
        <f ca="1">VLOOKUP($A59,[2]CurveFetch!$D$8:$R$1000,15,0)</f>
        <v>0.01</v>
      </c>
      <c r="G59" s="100">
        <f ca="1">VLOOKUP($A59,[2]CurveFetch!$D$8:$R$1000,3,0)</f>
        <v>-0.23499999999999999</v>
      </c>
      <c r="H59" s="100">
        <f ca="1">VLOOKUP($A59,[2]CurveFetch!$D$8:$R$1000,9,0)</f>
        <v>0.66</v>
      </c>
      <c r="I59" s="100">
        <f ca="1">VLOOKUP($A59,[2]CurveFetch!$D$8:$R$1000,11,0)</f>
        <v>5.8565489635616003E-2</v>
      </c>
      <c r="J59" s="100">
        <f ca="1">VLOOKUP($A59,[2]CurveFetch!$D$8:$R$1000,8,0)</f>
        <v>0.12</v>
      </c>
      <c r="K59" s="100">
        <f t="shared" ca="1" si="1"/>
        <v>0.64</v>
      </c>
      <c r="L59" s="100">
        <f t="shared" ca="1" si="2"/>
        <v>0.75</v>
      </c>
      <c r="M59" s="100">
        <f t="shared" ca="1" si="3"/>
        <v>37.807499999999997</v>
      </c>
      <c r="N59" s="97">
        <f t="shared" ca="1" si="11"/>
        <v>38626</v>
      </c>
      <c r="O59" s="100">
        <f ca="1">VLOOKUP($A59,[2]CurveFetch!$D$8:$V$1000,16,0)</f>
        <v>64.491399999999999</v>
      </c>
      <c r="P59" s="141">
        <f t="shared" ca="1" si="4"/>
        <v>32.245699999999999</v>
      </c>
      <c r="Q59" s="100">
        <f ca="1">VLOOKUP($A59,[2]CurveFetch!$D$8:$V$1000,16,0)</f>
        <v>64.491399999999999</v>
      </c>
      <c r="R59" s="141">
        <f t="shared" ca="1" si="5"/>
        <v>32.245699999999999</v>
      </c>
      <c r="S59" s="100">
        <f ca="1">VLOOKUP($A59,[2]CurveFetch!$D$8:$V$1000,16,0)</f>
        <v>64.491399999999999</v>
      </c>
      <c r="T59" s="141">
        <f t="shared" ca="1" si="6"/>
        <v>32.245699999999999</v>
      </c>
      <c r="U59" s="100"/>
      <c r="V59" s="100"/>
    </row>
    <row r="60" spans="1:30" x14ac:dyDescent="0.2">
      <c r="A60" s="97">
        <f t="shared" ca="1" si="10"/>
        <v>38657</v>
      </c>
      <c r="B60" s="100">
        <f ca="1">VLOOKUP($A60,[2]CurveFetch!$D$8:$R$1000,2,0)</f>
        <v>4.4210000000000003</v>
      </c>
      <c r="C60" s="100">
        <f ca="1">VLOOKUP($A60,[2]CurveFetch!$D$8:$R$1000,7,0)</f>
        <v>0.6</v>
      </c>
      <c r="D60" s="100">
        <f ca="1">VLOOKUP($A60,[2]CurveFetch!$D$8:$R$1000,5,0)</f>
        <v>-0.28999999999999998</v>
      </c>
      <c r="E60" s="100">
        <f ca="1">VLOOKUP($A60,[2]CurveFetch!$D$8:$R$1000,4,0)</f>
        <v>0.01</v>
      </c>
      <c r="F60" s="100">
        <f ca="1">VLOOKUP($A60,[2]CurveFetch!$D$8:$R$1000,15,0)</f>
        <v>0.01</v>
      </c>
      <c r="G60" s="100">
        <f ca="1">VLOOKUP($A60,[2]CurveFetch!$D$8:$R$1000,3,0)</f>
        <v>-0.19</v>
      </c>
      <c r="H60" s="100">
        <f ca="1">VLOOKUP($A60,[2]CurveFetch!$D$8:$R$1000,9,0)</f>
        <v>0.5</v>
      </c>
      <c r="I60" s="100">
        <f ca="1">VLOOKUP($A60,[2]CurveFetch!$D$8:$R$1000,11,0)</f>
        <v>5.8641781234759001E-2</v>
      </c>
      <c r="J60" s="100">
        <f ca="1">VLOOKUP($A60,[2]CurveFetch!$D$8:$R$1000,8,0)</f>
        <v>0.69</v>
      </c>
      <c r="K60" s="100">
        <f t="shared" ca="1" si="1"/>
        <v>-8.9999999999999969E-2</v>
      </c>
      <c r="L60" s="100">
        <f t="shared" ca="1" si="2"/>
        <v>0.59</v>
      </c>
      <c r="M60" s="100">
        <f t="shared" ca="1" si="3"/>
        <v>37.657499999999999</v>
      </c>
      <c r="N60" s="97">
        <f t="shared" ca="1" si="11"/>
        <v>38657</v>
      </c>
      <c r="O60" s="100">
        <f ca="1">VLOOKUP($A60,[2]CurveFetch!$D$8:$V$1000,16,0)</f>
        <v>34.491399999999999</v>
      </c>
      <c r="P60" s="141">
        <f t="shared" ca="1" si="4"/>
        <v>17.245699999999999</v>
      </c>
      <c r="Q60" s="100">
        <f ca="1">VLOOKUP($A60,[2]CurveFetch!$D$8:$V$1000,16,0)</f>
        <v>34.491399999999999</v>
      </c>
      <c r="R60" s="141">
        <f t="shared" ca="1" si="5"/>
        <v>17.245699999999999</v>
      </c>
      <c r="S60" s="100">
        <f ca="1">VLOOKUP($A60,[2]CurveFetch!$D$8:$V$1000,16,0)</f>
        <v>34.491399999999999</v>
      </c>
      <c r="T60" s="141">
        <f t="shared" ca="1" si="6"/>
        <v>17.245699999999999</v>
      </c>
      <c r="U60" s="100"/>
      <c r="V60" s="100"/>
    </row>
    <row r="61" spans="1:30" x14ac:dyDescent="0.2">
      <c r="A61" s="97">
        <f t="shared" ca="1" si="10"/>
        <v>38687</v>
      </c>
      <c r="B61" s="100">
        <f ca="1">VLOOKUP($A61,[2]CurveFetch!$D$8:$R$1000,2,0)</f>
        <v>4.5460000000000003</v>
      </c>
      <c r="C61" s="100">
        <f ca="1">VLOOKUP($A61,[2]CurveFetch!$D$8:$R$1000,7,0)</f>
        <v>0.6</v>
      </c>
      <c r="D61" s="100">
        <f ca="1">VLOOKUP($A61,[2]CurveFetch!$D$8:$R$1000,5,0)</f>
        <v>-0.28999999999999998</v>
      </c>
      <c r="E61" s="100">
        <f ca="1">VLOOKUP($A61,[2]CurveFetch!$D$8:$R$1000,4,0)</f>
        <v>0.01</v>
      </c>
      <c r="F61" s="100">
        <f ca="1">VLOOKUP($A61,[2]CurveFetch!$D$8:$R$1000,15,0)</f>
        <v>0.01</v>
      </c>
      <c r="G61" s="100">
        <f ca="1">VLOOKUP($A61,[2]CurveFetch!$D$8:$R$1000,3,0)</f>
        <v>-0.19</v>
      </c>
      <c r="H61" s="100">
        <f ca="1">VLOOKUP($A61,[2]CurveFetch!$D$8:$R$1000,9,0)</f>
        <v>0.5</v>
      </c>
      <c r="I61" s="100">
        <f ca="1">VLOOKUP($A61,[2]CurveFetch!$D$8:$R$1000,11,0)</f>
        <v>5.8715611816416997E-2</v>
      </c>
      <c r="J61" s="100">
        <f ca="1">VLOOKUP($A61,[2]CurveFetch!$D$8:$R$1000,8,0)</f>
        <v>0.69</v>
      </c>
      <c r="K61" s="100">
        <f t="shared" ca="1" si="1"/>
        <v>-8.9999999999999969E-2</v>
      </c>
      <c r="L61" s="100">
        <f t="shared" ca="1" si="2"/>
        <v>0.59</v>
      </c>
      <c r="M61" s="100">
        <f t="shared" ca="1" si="3"/>
        <v>38.594999999999999</v>
      </c>
      <c r="N61" s="97">
        <f t="shared" ca="1" si="11"/>
        <v>38687</v>
      </c>
      <c r="O61" s="100">
        <f ca="1">VLOOKUP($A61,[2]CurveFetch!$D$8:$V$1000,16,0)</f>
        <v>19.491399999999999</v>
      </c>
      <c r="P61" s="141">
        <f t="shared" ca="1" si="4"/>
        <v>9.7456999999999994</v>
      </c>
      <c r="Q61" s="100">
        <f ca="1">VLOOKUP($A61,[2]CurveFetch!$D$8:$V$1000,16,0)</f>
        <v>19.491399999999999</v>
      </c>
      <c r="R61" s="141">
        <f t="shared" ca="1" si="5"/>
        <v>9.7456999999999994</v>
      </c>
      <c r="S61" s="100">
        <f ca="1">VLOOKUP($A61,[2]CurveFetch!$D$8:$V$1000,16,0)</f>
        <v>19.491399999999999</v>
      </c>
      <c r="T61" s="141">
        <f t="shared" ca="1" si="6"/>
        <v>9.7456999999999994</v>
      </c>
      <c r="U61" s="100"/>
      <c r="V61" s="100"/>
    </row>
    <row r="62" spans="1:30" x14ac:dyDescent="0.2">
      <c r="A62" s="97">
        <f t="shared" ca="1" si="10"/>
        <v>38718</v>
      </c>
      <c r="B62" s="100">
        <f ca="1">VLOOKUP($A62,[2]CurveFetch!$D$8:$R$1000,2,0)</f>
        <v>4.6399999999999997</v>
      </c>
      <c r="C62" s="100">
        <f ca="1">VLOOKUP($A62,[2]CurveFetch!$D$8:$R$1000,7,0)</f>
        <v>0.6</v>
      </c>
      <c r="D62" s="100">
        <f ca="1">VLOOKUP($A62,[2]CurveFetch!$D$8:$R$1000,5,0)</f>
        <v>-0.28999999999999998</v>
      </c>
      <c r="E62" s="100">
        <f ca="1">VLOOKUP($A62,[2]CurveFetch!$D$8:$R$1000,4,0)</f>
        <v>0.01</v>
      </c>
      <c r="F62" s="100">
        <f ca="1">VLOOKUP($A62,[2]CurveFetch!$D$8:$R$1000,15,0)</f>
        <v>0.01</v>
      </c>
      <c r="G62" s="100">
        <f ca="1">VLOOKUP($A62,[2]CurveFetch!$D$8:$R$1000,3,0)</f>
        <v>-0.19</v>
      </c>
      <c r="H62" s="100">
        <f ca="1">VLOOKUP($A62,[2]CurveFetch!$D$8:$R$1000,9,0)</f>
        <v>0.5</v>
      </c>
      <c r="I62" s="100">
        <f ca="1">VLOOKUP($A62,[2]CurveFetch!$D$8:$R$1000,11,0)</f>
        <v>5.8791903419367998E-2</v>
      </c>
      <c r="J62" s="100">
        <f ca="1">VLOOKUP($A62,[2]CurveFetch!$D$8:$R$1000,8,0)</f>
        <v>0.69</v>
      </c>
      <c r="K62" s="100">
        <f t="shared" ca="1" si="1"/>
        <v>-8.9999999999999969E-2</v>
      </c>
      <c r="L62" s="100">
        <f t="shared" ca="1" si="2"/>
        <v>0.59</v>
      </c>
      <c r="M62" s="100">
        <f t="shared" ca="1" si="3"/>
        <v>39.299999999999997</v>
      </c>
      <c r="N62" s="97">
        <f t="shared" ca="1" si="11"/>
        <v>38718</v>
      </c>
      <c r="O62" s="100">
        <f ca="1">VLOOKUP($A62,[2]CurveFetch!$D$8:$V$1000,16,0)</f>
        <v>52.070300000000003</v>
      </c>
      <c r="P62" s="141">
        <f t="shared" ca="1" si="4"/>
        <v>26.035150000000002</v>
      </c>
      <c r="Q62" s="100">
        <f ca="1">VLOOKUP($A62,[2]CurveFetch!$D$8:$V$1000,16,0)</f>
        <v>52.070300000000003</v>
      </c>
      <c r="R62" s="141">
        <f t="shared" ca="1" si="5"/>
        <v>26.035150000000002</v>
      </c>
      <c r="S62" s="100">
        <f ca="1">VLOOKUP($A62,[2]CurveFetch!$D$8:$V$1000,16,0)</f>
        <v>52.070300000000003</v>
      </c>
      <c r="T62" s="141">
        <f t="shared" ca="1" si="6"/>
        <v>26.035150000000002</v>
      </c>
      <c r="U62" s="100"/>
      <c r="V62" s="100"/>
    </row>
    <row r="63" spans="1:30" x14ac:dyDescent="0.2">
      <c r="A63" s="97">
        <f t="shared" ca="1" si="10"/>
        <v>38749</v>
      </c>
      <c r="B63" s="100">
        <f ca="1">VLOOKUP($A63,[2]CurveFetch!$D$8:$R$1000,2,0)</f>
        <v>4.5339999999999998</v>
      </c>
      <c r="C63" s="100">
        <f ca="1">VLOOKUP($A63,[2]CurveFetch!$D$8:$R$1000,7,0)</f>
        <v>0.6</v>
      </c>
      <c r="D63" s="100">
        <f ca="1">VLOOKUP($A63,[2]CurveFetch!$D$8:$R$1000,5,0)</f>
        <v>-0.28999999999999998</v>
      </c>
      <c r="E63" s="100">
        <f ca="1">VLOOKUP($A63,[2]CurveFetch!$D$8:$R$1000,4,0)</f>
        <v>0.01</v>
      </c>
      <c r="F63" s="100">
        <f ca="1">VLOOKUP($A63,[2]CurveFetch!$D$8:$R$1000,15,0)</f>
        <v>0.01</v>
      </c>
      <c r="G63" s="100">
        <f ca="1">VLOOKUP($A63,[2]CurveFetch!$D$8:$R$1000,3,0)</f>
        <v>-0.19</v>
      </c>
      <c r="H63" s="100">
        <f ca="1">VLOOKUP($A63,[2]CurveFetch!$D$8:$R$1000,9,0)</f>
        <v>0.5</v>
      </c>
      <c r="I63" s="100">
        <f ca="1">VLOOKUP($A63,[2]CurveFetch!$D$8:$R$1000,11,0)</f>
        <v>5.8862957876654999E-2</v>
      </c>
      <c r="J63" s="100">
        <f ca="1">VLOOKUP($A63,[2]CurveFetch!$D$8:$R$1000,8,0)</f>
        <v>0.69</v>
      </c>
      <c r="K63" s="100">
        <f t="shared" ca="1" si="1"/>
        <v>-8.9999999999999969E-2</v>
      </c>
      <c r="L63" s="100">
        <f t="shared" ca="1" si="2"/>
        <v>0.59</v>
      </c>
      <c r="M63" s="100">
        <f t="shared" ca="1" si="3"/>
        <v>38.504999999999995</v>
      </c>
      <c r="N63" s="97">
        <f t="shared" ca="1" si="11"/>
        <v>38749</v>
      </c>
      <c r="O63" s="100">
        <f ca="1">VLOOKUP($A63,[2]CurveFetch!$D$8:$V$1000,16,0)</f>
        <v>42.070300000000003</v>
      </c>
      <c r="P63" s="141">
        <f t="shared" ca="1" si="4"/>
        <v>21.035150000000002</v>
      </c>
      <c r="Q63" s="100">
        <f ca="1">VLOOKUP($A63,[2]CurveFetch!$D$8:$V$1000,16,0)</f>
        <v>42.070300000000003</v>
      </c>
      <c r="R63" s="141">
        <f t="shared" ca="1" si="5"/>
        <v>21.035150000000002</v>
      </c>
      <c r="S63" s="100">
        <f ca="1">VLOOKUP($A63,[2]CurveFetch!$D$8:$V$1000,16,0)</f>
        <v>42.070300000000003</v>
      </c>
      <c r="T63" s="141">
        <f t="shared" ca="1" si="6"/>
        <v>21.035150000000002</v>
      </c>
      <c r="U63" s="100"/>
      <c r="V63" s="100"/>
    </row>
    <row r="64" spans="1:30" x14ac:dyDescent="0.2">
      <c r="A64" s="97">
        <f t="shared" ca="1" si="10"/>
        <v>38777</v>
      </c>
      <c r="B64" s="100">
        <f ca="1">VLOOKUP($A64,[2]CurveFetch!$D$8:$R$1000,2,0)</f>
        <v>4.3840000000000003</v>
      </c>
      <c r="C64" s="100">
        <f ca="1">VLOOKUP($A64,[2]CurveFetch!$D$8:$R$1000,7,0)</f>
        <v>0.6</v>
      </c>
      <c r="D64" s="100">
        <f ca="1">VLOOKUP($A64,[2]CurveFetch!$D$8:$R$1000,5,0)</f>
        <v>-0.28999999999999998</v>
      </c>
      <c r="E64" s="100">
        <f ca="1">VLOOKUP($A64,[2]CurveFetch!$D$8:$R$1000,4,0)</f>
        <v>0.01</v>
      </c>
      <c r="F64" s="100">
        <f ca="1">VLOOKUP($A64,[2]CurveFetch!$D$8:$R$1000,15,0)</f>
        <v>0.01</v>
      </c>
      <c r="G64" s="100">
        <f ca="1">VLOOKUP($A64,[2]CurveFetch!$D$8:$R$1000,3,0)</f>
        <v>-0.19</v>
      </c>
      <c r="H64" s="100">
        <f ca="1">VLOOKUP($A64,[2]CurveFetch!$D$8:$R$1000,9,0)</f>
        <v>0.5</v>
      </c>
      <c r="I64" s="100">
        <f ca="1">VLOOKUP($A64,[2]CurveFetch!$D$8:$R$1000,11,0)</f>
        <v>5.8922090415496002E-2</v>
      </c>
      <c r="J64" s="100">
        <f ca="1">VLOOKUP($A64,[2]CurveFetch!$D$8:$R$1000,8,0)</f>
        <v>0.69</v>
      </c>
      <c r="K64" s="100">
        <f t="shared" ca="1" si="1"/>
        <v>-8.9999999999999969E-2</v>
      </c>
      <c r="L64" s="100">
        <f t="shared" ca="1" si="2"/>
        <v>0.59</v>
      </c>
      <c r="M64" s="100">
        <f t="shared" ca="1" si="3"/>
        <v>37.380000000000003</v>
      </c>
      <c r="N64" s="97">
        <f t="shared" ca="1" si="11"/>
        <v>38777</v>
      </c>
      <c r="O64" s="100">
        <f ca="1">VLOOKUP($A64,[2]CurveFetch!$D$8:$V$1000,16,0)</f>
        <v>32.070300000000003</v>
      </c>
      <c r="P64" s="141">
        <f t="shared" ca="1" si="4"/>
        <v>16.035150000000002</v>
      </c>
      <c r="Q64" s="100">
        <f ca="1">VLOOKUP($A64,[2]CurveFetch!$D$8:$V$1000,16,0)</f>
        <v>32.070300000000003</v>
      </c>
      <c r="R64" s="141">
        <f t="shared" ca="1" si="5"/>
        <v>16.035150000000002</v>
      </c>
      <c r="S64" s="100">
        <f ca="1">VLOOKUP($A64,[2]CurveFetch!$D$8:$V$1000,16,0)</f>
        <v>32.070300000000003</v>
      </c>
      <c r="T64" s="141">
        <f t="shared" ca="1" si="6"/>
        <v>16.035150000000002</v>
      </c>
      <c r="U64" s="100"/>
      <c r="V64" s="100"/>
    </row>
    <row r="65" spans="1:22" x14ac:dyDescent="0.2">
      <c r="A65" s="97">
        <f t="shared" ca="1" si="10"/>
        <v>38808</v>
      </c>
      <c r="B65" s="100">
        <f ca="1">VLOOKUP($A65,[2]CurveFetch!$D$8:$R$1000,2,0)</f>
        <v>4.2009999999999996</v>
      </c>
      <c r="C65" s="100">
        <f ca="1">VLOOKUP($A65,[2]CurveFetch!$D$8:$R$1000,7,0)</f>
        <v>0.76</v>
      </c>
      <c r="D65" s="100">
        <f ca="1">VLOOKUP($A65,[2]CurveFetch!$D$8:$R$1000,5,0)</f>
        <v>-0.35499999999999998</v>
      </c>
      <c r="E65" s="100">
        <f ca="1">VLOOKUP($A65,[2]CurveFetch!$D$8:$R$1000,4,0)</f>
        <v>0.01</v>
      </c>
      <c r="F65" s="100">
        <f ca="1">VLOOKUP($A65,[2]CurveFetch!$D$8:$R$1000,15,0)</f>
        <v>0.01</v>
      </c>
      <c r="G65" s="100">
        <f ca="1">VLOOKUP($A65,[2]CurveFetch!$D$8:$R$1000,3,0)</f>
        <v>-0.23499999999999999</v>
      </c>
      <c r="H65" s="100">
        <f ca="1">VLOOKUP($A65,[2]CurveFetch!$D$8:$R$1000,9,0)</f>
        <v>0.66</v>
      </c>
      <c r="I65" s="100">
        <f ca="1">VLOOKUP($A65,[2]CurveFetch!$D$8:$R$1000,11,0)</f>
        <v>5.8987558584855E-2</v>
      </c>
      <c r="J65" s="100">
        <f ca="1">VLOOKUP($A65,[2]CurveFetch!$D$8:$R$1000,8,0)</f>
        <v>0.12</v>
      </c>
      <c r="K65" s="100">
        <f t="shared" ca="1" si="1"/>
        <v>0.64</v>
      </c>
      <c r="L65" s="100">
        <f t="shared" ca="1" si="2"/>
        <v>0.75</v>
      </c>
      <c r="M65" s="100">
        <f t="shared" ca="1" si="3"/>
        <v>37.207499999999996</v>
      </c>
      <c r="N65" s="97">
        <f t="shared" ca="1" si="11"/>
        <v>38808</v>
      </c>
      <c r="O65" s="100">
        <f ca="1">VLOOKUP($A65,[2]CurveFetch!$D$8:$V$1000,16,0)</f>
        <v>31.214200000000002</v>
      </c>
      <c r="P65" s="141">
        <f t="shared" ca="1" si="4"/>
        <v>15.607100000000001</v>
      </c>
      <c r="Q65" s="100">
        <f ca="1">VLOOKUP($A65,[2]CurveFetch!$D$8:$V$1000,16,0)</f>
        <v>31.214200000000002</v>
      </c>
      <c r="R65" s="141">
        <f t="shared" ca="1" si="5"/>
        <v>15.607100000000001</v>
      </c>
      <c r="S65" s="100">
        <f ca="1">VLOOKUP($A65,[2]CurveFetch!$D$8:$V$1000,16,0)</f>
        <v>31.214200000000002</v>
      </c>
      <c r="T65" s="141">
        <f t="shared" ca="1" si="6"/>
        <v>15.607100000000001</v>
      </c>
      <c r="U65" s="100"/>
      <c r="V65" s="100"/>
    </row>
    <row r="66" spans="1:22" x14ac:dyDescent="0.2">
      <c r="A66" s="97">
        <f t="shared" ca="1" si="10"/>
        <v>38838</v>
      </c>
      <c r="B66" s="100">
        <f ca="1">VLOOKUP($A66,[2]CurveFetch!$D$8:$R$1000,2,0)</f>
        <v>4.1760000000000002</v>
      </c>
      <c r="C66" s="100">
        <f ca="1">VLOOKUP($A66,[2]CurveFetch!$D$8:$R$1000,7,0)</f>
        <v>0.76</v>
      </c>
      <c r="D66" s="100">
        <f ca="1">VLOOKUP($A66,[2]CurveFetch!$D$8:$R$1000,5,0)</f>
        <v>-0.35499999999999998</v>
      </c>
      <c r="E66" s="100">
        <f ca="1">VLOOKUP($A66,[2]CurveFetch!$D$8:$R$1000,4,0)</f>
        <v>0.01</v>
      </c>
      <c r="F66" s="100">
        <f ca="1">VLOOKUP($A66,[2]CurveFetch!$D$8:$R$1000,15,0)</f>
        <v>0.01</v>
      </c>
      <c r="G66" s="100">
        <f ca="1">VLOOKUP($A66,[2]CurveFetch!$D$8:$R$1000,3,0)</f>
        <v>-0.23499999999999999</v>
      </c>
      <c r="H66" s="100">
        <f ca="1">VLOOKUP($A66,[2]CurveFetch!$D$8:$R$1000,9,0)</f>
        <v>0.66</v>
      </c>
      <c r="I66" s="100">
        <f ca="1">VLOOKUP($A66,[2]CurveFetch!$D$8:$R$1000,11,0)</f>
        <v>5.9050914879139001E-2</v>
      </c>
      <c r="J66" s="100">
        <f ca="1">VLOOKUP($A66,[2]CurveFetch!$D$8:$R$1000,8,0)</f>
        <v>0.12</v>
      </c>
      <c r="K66" s="100">
        <f t="shared" ca="1" si="1"/>
        <v>0.64</v>
      </c>
      <c r="L66" s="100">
        <f t="shared" ca="1" si="2"/>
        <v>0.75</v>
      </c>
      <c r="M66" s="100">
        <f t="shared" ca="1" si="3"/>
        <v>37.019999999999996</v>
      </c>
      <c r="N66" s="97">
        <f t="shared" ca="1" si="11"/>
        <v>38838</v>
      </c>
      <c r="O66" s="100">
        <f ca="1">VLOOKUP($A66,[2]CurveFetch!$D$8:$V$1000,16,0)</f>
        <v>36.214199999999998</v>
      </c>
      <c r="P66" s="141">
        <f t="shared" ca="1" si="4"/>
        <v>18.107099999999999</v>
      </c>
      <c r="Q66" s="100">
        <f ca="1">VLOOKUP($A66,[2]CurveFetch!$D$8:$V$1000,16,0)</f>
        <v>36.214199999999998</v>
      </c>
      <c r="R66" s="141">
        <f t="shared" ca="1" si="5"/>
        <v>18.107099999999999</v>
      </c>
      <c r="S66" s="100">
        <f ca="1">VLOOKUP($A66,[2]CurveFetch!$D$8:$V$1000,16,0)</f>
        <v>36.214199999999998</v>
      </c>
      <c r="T66" s="141">
        <f t="shared" ca="1" si="6"/>
        <v>18.107099999999999</v>
      </c>
      <c r="U66" s="100"/>
      <c r="V66" s="100"/>
    </row>
    <row r="67" spans="1:22" x14ac:dyDescent="0.2">
      <c r="A67" s="97">
        <f t="shared" ca="1" si="10"/>
        <v>38869</v>
      </c>
      <c r="B67" s="100">
        <f ca="1">VLOOKUP($A67,[2]CurveFetch!$D$8:$R$1000,2,0)</f>
        <v>4.2050000000000001</v>
      </c>
      <c r="C67" s="100">
        <f ca="1">VLOOKUP($A67,[2]CurveFetch!$D$8:$R$1000,7,0)</f>
        <v>0.76</v>
      </c>
      <c r="D67" s="100">
        <f ca="1">VLOOKUP($A67,[2]CurveFetch!$D$8:$R$1000,5,0)</f>
        <v>-0.35499999999999998</v>
      </c>
      <c r="E67" s="100">
        <f ca="1">VLOOKUP($A67,[2]CurveFetch!$D$8:$R$1000,4,0)</f>
        <v>0.01</v>
      </c>
      <c r="F67" s="100">
        <f ca="1">VLOOKUP($A67,[2]CurveFetch!$D$8:$R$1000,15,0)</f>
        <v>0.01</v>
      </c>
      <c r="G67" s="100">
        <f ca="1">VLOOKUP($A67,[2]CurveFetch!$D$8:$R$1000,3,0)</f>
        <v>-0.23499999999999999</v>
      </c>
      <c r="H67" s="100">
        <f ca="1">VLOOKUP($A67,[2]CurveFetch!$D$8:$R$1000,9,0)</f>
        <v>0.66</v>
      </c>
      <c r="I67" s="100">
        <f ca="1">VLOOKUP($A67,[2]CurveFetch!$D$8:$R$1000,11,0)</f>
        <v>5.9116383051301999E-2</v>
      </c>
      <c r="J67" s="100">
        <f ca="1">VLOOKUP($A67,[2]CurveFetch!$D$8:$R$1000,8,0)</f>
        <v>0.12</v>
      </c>
      <c r="K67" s="100">
        <f t="shared" ca="1" si="1"/>
        <v>0.64</v>
      </c>
      <c r="L67" s="100">
        <f t="shared" ca="1" si="2"/>
        <v>0.75</v>
      </c>
      <c r="M67" s="100">
        <f t="shared" ca="1" si="3"/>
        <v>37.237499999999997</v>
      </c>
      <c r="N67" s="97">
        <f t="shared" ca="1" si="11"/>
        <v>38869</v>
      </c>
      <c r="O67" s="100">
        <f ca="1">VLOOKUP($A67,[2]CurveFetch!$D$8:$V$1000,16,0)</f>
        <v>61.214199999999998</v>
      </c>
      <c r="P67" s="141">
        <f t="shared" ca="1" si="4"/>
        <v>30.607099999999999</v>
      </c>
      <c r="Q67" s="100">
        <f ca="1">VLOOKUP($A67,[2]CurveFetch!$D$8:$V$1000,16,0)</f>
        <v>61.214199999999998</v>
      </c>
      <c r="R67" s="141">
        <f t="shared" ca="1" si="5"/>
        <v>30.607099999999999</v>
      </c>
      <c r="S67" s="100">
        <f ca="1">VLOOKUP($A67,[2]CurveFetch!$D$8:$V$1000,16,0)</f>
        <v>61.214199999999998</v>
      </c>
      <c r="T67" s="141">
        <f t="shared" ca="1" si="6"/>
        <v>30.607099999999999</v>
      </c>
      <c r="U67" s="100"/>
      <c r="V67" s="100"/>
    </row>
    <row r="68" spans="1:22" x14ac:dyDescent="0.2">
      <c r="A68" s="97">
        <f t="shared" ca="1" si="10"/>
        <v>38899</v>
      </c>
      <c r="B68" s="100">
        <f ca="1">VLOOKUP($A68,[2]CurveFetch!$D$8:$R$1000,2,0)</f>
        <v>4.2350000000000003</v>
      </c>
      <c r="C68" s="100">
        <f ca="1">VLOOKUP($A68,[2]CurveFetch!$D$8:$R$1000,7,0)</f>
        <v>0.76</v>
      </c>
      <c r="D68" s="100">
        <f ca="1">VLOOKUP($A68,[2]CurveFetch!$D$8:$R$1000,5,0)</f>
        <v>-0.35499999999999998</v>
      </c>
      <c r="E68" s="100">
        <f ca="1">VLOOKUP($A68,[2]CurveFetch!$D$8:$R$1000,4,0)</f>
        <v>0.01</v>
      </c>
      <c r="F68" s="100">
        <f ca="1">VLOOKUP($A68,[2]CurveFetch!$D$8:$R$1000,15,0)</f>
        <v>0.01</v>
      </c>
      <c r="G68" s="100">
        <f ca="1">VLOOKUP($A68,[2]CurveFetch!$D$8:$R$1000,3,0)</f>
        <v>-0.23499999999999999</v>
      </c>
      <c r="H68" s="100">
        <f ca="1">VLOOKUP($A68,[2]CurveFetch!$D$8:$R$1000,9,0)</f>
        <v>0.66</v>
      </c>
      <c r="I68" s="100">
        <f ca="1">VLOOKUP($A68,[2]CurveFetch!$D$8:$R$1000,11,0)</f>
        <v>5.9179739348299003E-2</v>
      </c>
      <c r="J68" s="100">
        <f ca="1">VLOOKUP($A68,[2]CurveFetch!$D$8:$R$1000,8,0)</f>
        <v>0.12</v>
      </c>
      <c r="K68" s="100">
        <f t="shared" ref="K68:K131" ca="1" si="41">C68-J68</f>
        <v>0.64</v>
      </c>
      <c r="L68" s="100">
        <f t="shared" ref="L68:L131" ca="1" si="42">C68-F68</f>
        <v>0.75</v>
      </c>
      <c r="M68" s="100">
        <f t="shared" ca="1" si="3"/>
        <v>37.462499999999999</v>
      </c>
      <c r="N68" s="97">
        <f t="shared" ca="1" si="11"/>
        <v>38899</v>
      </c>
      <c r="O68" s="100">
        <f ca="1">VLOOKUP($A68,[2]CurveFetch!$D$8:$V$1000,16,0)</f>
        <v>65.032799999999995</v>
      </c>
      <c r="P68" s="141">
        <f t="shared" ref="P68:P131" ca="1" si="43">O68/2</f>
        <v>32.516399999999997</v>
      </c>
      <c r="Q68" s="100">
        <f ca="1">VLOOKUP($A68,[2]CurveFetch!$D$8:$V$1000,16,0)</f>
        <v>65.032799999999995</v>
      </c>
      <c r="R68" s="141">
        <f t="shared" ref="R68:R131" ca="1" si="44">Q68/2</f>
        <v>32.516399999999997</v>
      </c>
      <c r="S68" s="100">
        <f ca="1">VLOOKUP($A68,[2]CurveFetch!$D$8:$V$1000,16,0)</f>
        <v>65.032799999999995</v>
      </c>
      <c r="T68" s="141">
        <f t="shared" ref="T68:T131" ca="1" si="45">S68/2</f>
        <v>32.516399999999997</v>
      </c>
    </row>
    <row r="69" spans="1:22" x14ac:dyDescent="0.2">
      <c r="A69" s="97">
        <f t="shared" ref="A69:A132" ca="1" si="46">DATE(YEAR(A68),MONTH(A68)+1,1)</f>
        <v>38930</v>
      </c>
      <c r="B69" s="100">
        <f ca="1">VLOOKUP($A69,[2]CurveFetch!$D$8:$R$1000,2,0)</f>
        <v>4.2549999999999999</v>
      </c>
      <c r="C69" s="100">
        <f ca="1">VLOOKUP($A69,[2]CurveFetch!$D$8:$R$1000,7,0)</f>
        <v>0.76</v>
      </c>
      <c r="D69" s="100">
        <f ca="1">VLOOKUP($A69,[2]CurveFetch!$D$8:$R$1000,5,0)</f>
        <v>-0.35499999999999998</v>
      </c>
      <c r="E69" s="100">
        <f ca="1">VLOOKUP($A69,[2]CurveFetch!$D$8:$R$1000,4,0)</f>
        <v>0.01</v>
      </c>
      <c r="F69" s="100">
        <f ca="1">VLOOKUP($A69,[2]CurveFetch!$D$8:$R$1000,15,0)</f>
        <v>0.01</v>
      </c>
      <c r="G69" s="100">
        <f ca="1">VLOOKUP($A69,[2]CurveFetch!$D$8:$R$1000,3,0)</f>
        <v>-0.23499999999999999</v>
      </c>
      <c r="H69" s="100">
        <f ca="1">VLOOKUP($A69,[2]CurveFetch!$D$8:$R$1000,9,0)</f>
        <v>0.66</v>
      </c>
      <c r="I69" s="100">
        <f ca="1">VLOOKUP($A69,[2]CurveFetch!$D$8:$R$1000,11,0)</f>
        <v>5.9245207523265002E-2</v>
      </c>
      <c r="J69" s="100">
        <f ca="1">VLOOKUP($A69,[2]CurveFetch!$D$8:$R$1000,8,0)</f>
        <v>0.12</v>
      </c>
      <c r="K69" s="100">
        <f t="shared" ca="1" si="41"/>
        <v>0.64</v>
      </c>
      <c r="L69" s="100">
        <f t="shared" ca="1" si="42"/>
        <v>0.75</v>
      </c>
      <c r="M69" s="100">
        <f t="shared" ref="M69:M132" ca="1" si="47">($B69+$C69)*$M$1</f>
        <v>37.612499999999997</v>
      </c>
      <c r="N69" s="97">
        <f t="shared" ref="N69:N132" ca="1" si="48">DATE(YEAR(N68),MONTH(N68)+1,1)</f>
        <v>38930</v>
      </c>
      <c r="O69" s="100">
        <f ca="1">VLOOKUP($A69,[2]CurveFetch!$D$8:$V$1000,16,0)</f>
        <v>80.032799999999995</v>
      </c>
      <c r="P69" s="141">
        <f t="shared" ca="1" si="43"/>
        <v>40.016399999999997</v>
      </c>
      <c r="Q69" s="100">
        <f ca="1">VLOOKUP($A69,[2]CurveFetch!$D$8:$V$1000,16,0)</f>
        <v>80.032799999999995</v>
      </c>
      <c r="R69" s="141">
        <f t="shared" ca="1" si="44"/>
        <v>40.016399999999997</v>
      </c>
      <c r="S69" s="100">
        <f ca="1">VLOOKUP($A69,[2]CurveFetch!$D$8:$V$1000,16,0)</f>
        <v>80.032799999999995</v>
      </c>
      <c r="T69" s="141">
        <f t="shared" ca="1" si="45"/>
        <v>40.016399999999997</v>
      </c>
    </row>
    <row r="70" spans="1:22" x14ac:dyDescent="0.2">
      <c r="A70" s="97">
        <f t="shared" ca="1" si="46"/>
        <v>38961</v>
      </c>
      <c r="B70" s="100">
        <f ca="1">VLOOKUP($A70,[2]CurveFetch!$D$8:$R$1000,2,0)</f>
        <v>4.2759999999999998</v>
      </c>
      <c r="C70" s="100">
        <f ca="1">VLOOKUP($A70,[2]CurveFetch!$D$8:$R$1000,7,0)</f>
        <v>0.76</v>
      </c>
      <c r="D70" s="100">
        <f ca="1">VLOOKUP($A70,[2]CurveFetch!$D$8:$R$1000,5,0)</f>
        <v>-0.35499999999999998</v>
      </c>
      <c r="E70" s="100">
        <f ca="1">VLOOKUP($A70,[2]CurveFetch!$D$8:$R$1000,4,0)</f>
        <v>0.01</v>
      </c>
      <c r="F70" s="100">
        <f ca="1">VLOOKUP($A70,[2]CurveFetch!$D$8:$R$1000,15,0)</f>
        <v>0.01</v>
      </c>
      <c r="G70" s="100">
        <f ca="1">VLOOKUP($A70,[2]CurveFetch!$D$8:$R$1000,3,0)</f>
        <v>-0.23499999999999999</v>
      </c>
      <c r="H70" s="100">
        <f ca="1">VLOOKUP($A70,[2]CurveFetch!$D$8:$R$1000,9,0)</f>
        <v>0.66</v>
      </c>
      <c r="I70" s="100">
        <f ca="1">VLOOKUP($A70,[2]CurveFetch!$D$8:$R$1000,11,0)</f>
        <v>5.9310675699655001E-2</v>
      </c>
      <c r="J70" s="100">
        <f ca="1">VLOOKUP($A70,[2]CurveFetch!$D$8:$R$1000,8,0)</f>
        <v>0.12</v>
      </c>
      <c r="K70" s="100">
        <f t="shared" ca="1" si="41"/>
        <v>0.64</v>
      </c>
      <c r="L70" s="100">
        <f t="shared" ca="1" si="42"/>
        <v>0.75</v>
      </c>
      <c r="M70" s="100">
        <f t="shared" ca="1" si="47"/>
        <v>37.769999999999996</v>
      </c>
      <c r="N70" s="97">
        <f t="shared" ca="1" si="48"/>
        <v>38961</v>
      </c>
      <c r="O70" s="100">
        <f ca="1">VLOOKUP($A70,[2]CurveFetch!$D$8:$V$1000,16,0)</f>
        <v>50.032800000000002</v>
      </c>
      <c r="P70" s="141">
        <f t="shared" ca="1" si="43"/>
        <v>25.016400000000001</v>
      </c>
      <c r="Q70" s="100">
        <f ca="1">VLOOKUP($A70,[2]CurveFetch!$D$8:$V$1000,16,0)</f>
        <v>50.032800000000002</v>
      </c>
      <c r="R70" s="141">
        <f t="shared" ca="1" si="44"/>
        <v>25.016400000000001</v>
      </c>
      <c r="S70" s="100">
        <f ca="1">VLOOKUP($A70,[2]CurveFetch!$D$8:$V$1000,16,0)</f>
        <v>50.032800000000002</v>
      </c>
      <c r="T70" s="141">
        <f t="shared" ca="1" si="45"/>
        <v>25.016400000000001</v>
      </c>
    </row>
    <row r="71" spans="1:22" x14ac:dyDescent="0.2">
      <c r="A71" s="97">
        <f t="shared" ca="1" si="46"/>
        <v>38991</v>
      </c>
      <c r="B71" s="100">
        <f ca="1">VLOOKUP($A71,[2]CurveFetch!$D$8:$R$1000,2,0)</f>
        <v>4.306</v>
      </c>
      <c r="C71" s="100">
        <f ca="1">VLOOKUP($A71,[2]CurveFetch!$D$8:$R$1000,7,0)</f>
        <v>0.76</v>
      </c>
      <c r="D71" s="100">
        <f ca="1">VLOOKUP($A71,[2]CurveFetch!$D$8:$R$1000,5,0)</f>
        <v>-0.35499999999999998</v>
      </c>
      <c r="E71" s="100">
        <f ca="1">VLOOKUP($A71,[2]CurveFetch!$D$8:$R$1000,4,0)</f>
        <v>0.01</v>
      </c>
      <c r="F71" s="100">
        <f ca="1">VLOOKUP($A71,[2]CurveFetch!$D$8:$R$1000,15,0)</f>
        <v>0.01</v>
      </c>
      <c r="G71" s="100">
        <f ca="1">VLOOKUP($A71,[2]CurveFetch!$D$8:$R$1000,3,0)</f>
        <v>-0.23499999999999999</v>
      </c>
      <c r="H71" s="100">
        <f ca="1">VLOOKUP($A71,[2]CurveFetch!$D$8:$R$1000,9,0)</f>
        <v>0.66</v>
      </c>
      <c r="I71" s="100">
        <f ca="1">VLOOKUP($A71,[2]CurveFetch!$D$8:$R$1000,11,0)</f>
        <v>5.9374032000744002E-2</v>
      </c>
      <c r="J71" s="100">
        <f ca="1">VLOOKUP($A71,[2]CurveFetch!$D$8:$R$1000,8,0)</f>
        <v>0.12</v>
      </c>
      <c r="K71" s="100">
        <f t="shared" ca="1" si="41"/>
        <v>0.64</v>
      </c>
      <c r="L71" s="100">
        <f t="shared" ca="1" si="42"/>
        <v>0.75</v>
      </c>
      <c r="M71" s="100">
        <f t="shared" ca="1" si="47"/>
        <v>37.994999999999997</v>
      </c>
      <c r="N71" s="97">
        <f t="shared" ca="1" si="48"/>
        <v>38991</v>
      </c>
      <c r="O71" s="100">
        <f ca="1">VLOOKUP($A71,[2]CurveFetch!$D$8:$V$1000,16,0)</f>
        <v>64.633099999999999</v>
      </c>
      <c r="P71" s="141">
        <f t="shared" ca="1" si="43"/>
        <v>32.316549999999999</v>
      </c>
      <c r="Q71" s="100">
        <f ca="1">VLOOKUP($A71,[2]CurveFetch!$D$8:$V$1000,16,0)</f>
        <v>64.633099999999999</v>
      </c>
      <c r="R71" s="141">
        <f t="shared" ca="1" si="44"/>
        <v>32.316549999999999</v>
      </c>
      <c r="S71" s="100">
        <f ca="1">VLOOKUP($A71,[2]CurveFetch!$D$8:$V$1000,16,0)</f>
        <v>64.633099999999999</v>
      </c>
      <c r="T71" s="141">
        <f t="shared" ca="1" si="45"/>
        <v>32.316549999999999</v>
      </c>
    </row>
    <row r="72" spans="1:22" x14ac:dyDescent="0.2">
      <c r="A72" s="97">
        <f t="shared" ca="1" si="46"/>
        <v>39022</v>
      </c>
      <c r="B72" s="100">
        <f ca="1">VLOOKUP($A72,[2]CurveFetch!$D$8:$R$1000,2,0)</f>
        <v>4.4459999999999997</v>
      </c>
      <c r="C72" s="100">
        <f ca="1">VLOOKUP($A72,[2]CurveFetch!$D$8:$R$1000,7,0)</f>
        <v>0.6</v>
      </c>
      <c r="D72" s="100">
        <f ca="1">VLOOKUP($A72,[2]CurveFetch!$D$8:$R$1000,5,0)</f>
        <v>-0.28999999999999998</v>
      </c>
      <c r="E72" s="100">
        <f ca="1">VLOOKUP($A72,[2]CurveFetch!$D$8:$R$1000,4,0)</f>
        <v>0.01</v>
      </c>
      <c r="F72" s="100">
        <f ca="1">VLOOKUP($A72,[2]CurveFetch!$D$8:$R$1000,15,0)</f>
        <v>0.01</v>
      </c>
      <c r="G72" s="100">
        <f ca="1">VLOOKUP($A72,[2]CurveFetch!$D$8:$R$1000,3,0)</f>
        <v>-0.19</v>
      </c>
      <c r="H72" s="100">
        <f ca="1">VLOOKUP($A72,[2]CurveFetch!$D$8:$R$1000,9,0)</f>
        <v>0.5</v>
      </c>
      <c r="I72" s="100">
        <f ca="1">VLOOKUP($A72,[2]CurveFetch!$D$8:$R$1000,11,0)</f>
        <v>5.9439500179938001E-2</v>
      </c>
      <c r="J72" s="100">
        <f ca="1">VLOOKUP($A72,[2]CurveFetch!$D$8:$R$1000,8,0)</f>
        <v>0.69</v>
      </c>
      <c r="K72" s="100">
        <f t="shared" ca="1" si="41"/>
        <v>-8.9999999999999969E-2</v>
      </c>
      <c r="L72" s="100">
        <f t="shared" ca="1" si="42"/>
        <v>0.59</v>
      </c>
      <c r="M72" s="100">
        <f t="shared" ca="1" si="47"/>
        <v>37.844999999999999</v>
      </c>
      <c r="N72" s="97">
        <f t="shared" ca="1" si="48"/>
        <v>39022</v>
      </c>
      <c r="O72" s="100">
        <f ca="1">VLOOKUP($A72,[2]CurveFetch!$D$8:$V$1000,16,0)</f>
        <v>34.633099999999999</v>
      </c>
      <c r="P72" s="141">
        <f t="shared" ca="1" si="43"/>
        <v>17.316549999999999</v>
      </c>
      <c r="Q72" s="100">
        <f ca="1">VLOOKUP($A72,[2]CurveFetch!$D$8:$V$1000,16,0)</f>
        <v>34.633099999999999</v>
      </c>
      <c r="R72" s="141">
        <f t="shared" ca="1" si="44"/>
        <v>17.316549999999999</v>
      </c>
      <c r="S72" s="100">
        <f ca="1">VLOOKUP($A72,[2]CurveFetch!$D$8:$V$1000,16,0)</f>
        <v>34.633099999999999</v>
      </c>
      <c r="T72" s="141">
        <f t="shared" ca="1" si="45"/>
        <v>17.316549999999999</v>
      </c>
    </row>
    <row r="73" spans="1:22" x14ac:dyDescent="0.2">
      <c r="A73" s="97">
        <f t="shared" ca="1" si="46"/>
        <v>39052</v>
      </c>
      <c r="B73" s="100">
        <f ca="1">VLOOKUP($A73,[2]CurveFetch!$D$8:$R$1000,2,0)</f>
        <v>4.5709999999999997</v>
      </c>
      <c r="C73" s="100">
        <f ca="1">VLOOKUP($A73,[2]CurveFetch!$D$8:$R$1000,7,0)</f>
        <v>0.6</v>
      </c>
      <c r="D73" s="100">
        <f ca="1">VLOOKUP($A73,[2]CurveFetch!$D$8:$R$1000,5,0)</f>
        <v>-0.28999999999999998</v>
      </c>
      <c r="E73" s="100">
        <f ca="1">VLOOKUP($A73,[2]CurveFetch!$D$8:$R$1000,4,0)</f>
        <v>0.01</v>
      </c>
      <c r="F73" s="100">
        <f ca="1">VLOOKUP($A73,[2]CurveFetch!$D$8:$R$1000,15,0)</f>
        <v>0.01</v>
      </c>
      <c r="G73" s="100">
        <f ca="1">VLOOKUP($A73,[2]CurveFetch!$D$8:$R$1000,3,0)</f>
        <v>-0.19</v>
      </c>
      <c r="H73" s="100">
        <f ca="1">VLOOKUP($A73,[2]CurveFetch!$D$8:$R$1000,9,0)</f>
        <v>0.5</v>
      </c>
      <c r="I73" s="100">
        <f ca="1">VLOOKUP($A73,[2]CurveFetch!$D$8:$R$1000,11,0)</f>
        <v>5.9502856483739E-2</v>
      </c>
      <c r="J73" s="100">
        <f ca="1">VLOOKUP($A73,[2]CurveFetch!$D$8:$R$1000,8,0)</f>
        <v>0.69</v>
      </c>
      <c r="K73" s="100">
        <f t="shared" ca="1" si="41"/>
        <v>-8.9999999999999969E-2</v>
      </c>
      <c r="L73" s="100">
        <f t="shared" ca="1" si="42"/>
        <v>0.59</v>
      </c>
      <c r="M73" s="100">
        <f t="shared" ca="1" si="47"/>
        <v>38.782499999999999</v>
      </c>
      <c r="N73" s="97">
        <f t="shared" ca="1" si="48"/>
        <v>39052</v>
      </c>
      <c r="O73" s="100">
        <f ca="1">VLOOKUP($A73,[2]CurveFetch!$D$8:$V$1000,16,0)</f>
        <v>19.633099999999999</v>
      </c>
      <c r="P73" s="141">
        <f t="shared" ca="1" si="43"/>
        <v>9.8165499999999994</v>
      </c>
      <c r="Q73" s="100">
        <f ca="1">VLOOKUP($A73,[2]CurveFetch!$D$8:$V$1000,16,0)</f>
        <v>19.633099999999999</v>
      </c>
      <c r="R73" s="141">
        <f t="shared" ca="1" si="44"/>
        <v>9.8165499999999994</v>
      </c>
      <c r="S73" s="100">
        <f ca="1">VLOOKUP($A73,[2]CurveFetch!$D$8:$V$1000,16,0)</f>
        <v>19.633099999999999</v>
      </c>
      <c r="T73" s="141">
        <f t="shared" ca="1" si="45"/>
        <v>9.8165499999999994</v>
      </c>
    </row>
    <row r="74" spans="1:22" x14ac:dyDescent="0.2">
      <c r="A74" s="97">
        <f t="shared" ca="1" si="46"/>
        <v>39083</v>
      </c>
      <c r="B74" s="100">
        <f ca="1">VLOOKUP($A74,[2]CurveFetch!$D$8:$R$1000,2,0)</f>
        <v>4.6749999999999998</v>
      </c>
      <c r="C74" s="100">
        <f ca="1">VLOOKUP($A74,[2]CurveFetch!$D$8:$R$1000,7,0)</f>
        <v>0.6</v>
      </c>
      <c r="D74" s="100">
        <f ca="1">VLOOKUP($A74,[2]CurveFetch!$D$8:$R$1000,5,0)</f>
        <v>-0.28999999999999998</v>
      </c>
      <c r="E74" s="100">
        <f ca="1">VLOOKUP($A74,[2]CurveFetch!$D$8:$R$1000,4,0)</f>
        <v>0.01</v>
      </c>
      <c r="F74" s="100">
        <f ca="1">VLOOKUP($A74,[2]CurveFetch!$D$8:$R$1000,15,0)</f>
        <v>0</v>
      </c>
      <c r="G74" s="100">
        <f ca="1">VLOOKUP($A74,[2]CurveFetch!$D$8:$R$1000,3,0)</f>
        <v>-0.19</v>
      </c>
      <c r="H74" s="100">
        <f ca="1">VLOOKUP($A74,[2]CurveFetch!$D$8:$R$1000,9,0)</f>
        <v>0.5</v>
      </c>
      <c r="I74" s="100">
        <f ca="1">VLOOKUP($A74,[2]CurveFetch!$D$8:$R$1000,11,0)</f>
        <v>5.9568324665736E-2</v>
      </c>
      <c r="J74" s="100">
        <f ca="1">VLOOKUP($A74,[2]CurveFetch!$D$8:$R$1000,8,0)</f>
        <v>0.69</v>
      </c>
      <c r="K74" s="100">
        <f t="shared" ca="1" si="41"/>
        <v>-8.9999999999999969E-2</v>
      </c>
      <c r="L74" s="100">
        <f t="shared" ca="1" si="42"/>
        <v>0.6</v>
      </c>
      <c r="M74" s="100">
        <f t="shared" ca="1" si="47"/>
        <v>39.562499999999993</v>
      </c>
      <c r="N74" s="97">
        <f t="shared" ca="1" si="48"/>
        <v>39083</v>
      </c>
      <c r="O74" s="100">
        <f ca="1">VLOOKUP($A74,[2]CurveFetch!$D$8:$V$1000,16,0)</f>
        <v>51.267600000000002</v>
      </c>
      <c r="P74" s="141">
        <f t="shared" ca="1" si="43"/>
        <v>25.633800000000001</v>
      </c>
      <c r="Q74" s="100">
        <f ca="1">VLOOKUP($A74,[2]CurveFetch!$D$8:$V$1000,16,0)</f>
        <v>51.267600000000002</v>
      </c>
      <c r="R74" s="141">
        <f t="shared" ca="1" si="44"/>
        <v>25.633800000000001</v>
      </c>
      <c r="S74" s="100">
        <f ca="1">VLOOKUP($A74,[2]CurveFetch!$D$8:$V$1000,16,0)</f>
        <v>51.267600000000002</v>
      </c>
      <c r="T74" s="141">
        <f t="shared" ca="1" si="45"/>
        <v>25.633800000000001</v>
      </c>
    </row>
    <row r="75" spans="1:22" x14ac:dyDescent="0.2">
      <c r="A75" s="97">
        <f t="shared" ca="1" si="46"/>
        <v>39114</v>
      </c>
      <c r="B75" s="100">
        <f ca="1">VLOOKUP($A75,[2]CurveFetch!$D$8:$R$1000,2,0)</f>
        <v>4.569</v>
      </c>
      <c r="C75" s="100">
        <f ca="1">VLOOKUP($A75,[2]CurveFetch!$D$8:$R$1000,7,0)</f>
        <v>0.6</v>
      </c>
      <c r="D75" s="100">
        <f ca="1">VLOOKUP($A75,[2]CurveFetch!$D$8:$R$1000,5,0)</f>
        <v>-0.28999999999999998</v>
      </c>
      <c r="E75" s="100">
        <f ca="1">VLOOKUP($A75,[2]CurveFetch!$D$8:$R$1000,4,0)</f>
        <v>0.01</v>
      </c>
      <c r="F75" s="100">
        <f ca="1">VLOOKUP($A75,[2]CurveFetch!$D$8:$R$1000,15,0)</f>
        <v>0</v>
      </c>
      <c r="G75" s="100">
        <f ca="1">VLOOKUP($A75,[2]CurveFetch!$D$8:$R$1000,3,0)</f>
        <v>-0.19</v>
      </c>
      <c r="H75" s="100">
        <f ca="1">VLOOKUP($A75,[2]CurveFetch!$D$8:$R$1000,9,0)</f>
        <v>0.5</v>
      </c>
      <c r="I75" s="100">
        <f ca="1">VLOOKUP($A75,[2]CurveFetch!$D$8:$R$1000,11,0)</f>
        <v>5.9633792849157E-2</v>
      </c>
      <c r="J75" s="100">
        <f ca="1">VLOOKUP($A75,[2]CurveFetch!$D$8:$R$1000,8,0)</f>
        <v>0.69</v>
      </c>
      <c r="K75" s="100">
        <f t="shared" ca="1" si="41"/>
        <v>-8.9999999999999969E-2</v>
      </c>
      <c r="L75" s="100">
        <f t="shared" ca="1" si="42"/>
        <v>0.6</v>
      </c>
      <c r="M75" s="100">
        <f t="shared" ca="1" si="47"/>
        <v>38.767499999999998</v>
      </c>
      <c r="N75" s="97">
        <f t="shared" ca="1" si="48"/>
        <v>39114</v>
      </c>
      <c r="O75" s="100">
        <f ca="1">VLOOKUP($A75,[2]CurveFetch!$D$8:$V$1000,16,0)</f>
        <v>41.267600000000002</v>
      </c>
      <c r="P75" s="141">
        <f t="shared" ca="1" si="43"/>
        <v>20.633800000000001</v>
      </c>
      <c r="Q75" s="100">
        <f ca="1">VLOOKUP($A75,[2]CurveFetch!$D$8:$V$1000,16,0)</f>
        <v>41.267600000000002</v>
      </c>
      <c r="R75" s="141">
        <f t="shared" ca="1" si="44"/>
        <v>20.633800000000001</v>
      </c>
      <c r="S75" s="100">
        <f ca="1">VLOOKUP($A75,[2]CurveFetch!$D$8:$V$1000,16,0)</f>
        <v>41.267600000000002</v>
      </c>
      <c r="T75" s="141">
        <f t="shared" ca="1" si="45"/>
        <v>20.633800000000001</v>
      </c>
    </row>
    <row r="76" spans="1:22" x14ac:dyDescent="0.2">
      <c r="A76" s="97">
        <f t="shared" ca="1" si="46"/>
        <v>39142</v>
      </c>
      <c r="B76" s="100">
        <f ca="1">VLOOKUP($A76,[2]CurveFetch!$D$8:$R$1000,2,0)</f>
        <v>4.4189999999999996</v>
      </c>
      <c r="C76" s="100">
        <f ca="1">VLOOKUP($A76,[2]CurveFetch!$D$8:$R$1000,7,0)</f>
        <v>0.6</v>
      </c>
      <c r="D76" s="100">
        <f ca="1">VLOOKUP($A76,[2]CurveFetch!$D$8:$R$1000,5,0)</f>
        <v>-0.28999999999999998</v>
      </c>
      <c r="E76" s="100">
        <f ca="1">VLOOKUP($A76,[2]CurveFetch!$D$8:$R$1000,4,0)</f>
        <v>0.01</v>
      </c>
      <c r="F76" s="100">
        <f ca="1">VLOOKUP($A76,[2]CurveFetch!$D$8:$R$1000,15,0)</f>
        <v>0</v>
      </c>
      <c r="G76" s="100">
        <f ca="1">VLOOKUP($A76,[2]CurveFetch!$D$8:$R$1000,3,0)</f>
        <v>-0.19</v>
      </c>
      <c r="H76" s="100">
        <f ca="1">VLOOKUP($A76,[2]CurveFetch!$D$8:$R$1000,9,0)</f>
        <v>0.5</v>
      </c>
      <c r="I76" s="100">
        <f ca="1">VLOOKUP($A76,[2]CurveFetch!$D$8:$R$1000,11,0)</f>
        <v>5.9692925403148002E-2</v>
      </c>
      <c r="J76" s="100">
        <f ca="1">VLOOKUP($A76,[2]CurveFetch!$D$8:$R$1000,8,0)</f>
        <v>0.69</v>
      </c>
      <c r="K76" s="100">
        <f t="shared" ca="1" si="41"/>
        <v>-8.9999999999999969E-2</v>
      </c>
      <c r="L76" s="100">
        <f t="shared" ca="1" si="42"/>
        <v>0.6</v>
      </c>
      <c r="M76" s="100">
        <f t="shared" ca="1" si="47"/>
        <v>37.642499999999991</v>
      </c>
      <c r="N76" s="97">
        <f t="shared" ca="1" si="48"/>
        <v>39142</v>
      </c>
      <c r="O76" s="100">
        <f ca="1">VLOOKUP($A76,[2]CurveFetch!$D$8:$V$1000,16,0)</f>
        <v>31.267600000000002</v>
      </c>
      <c r="P76" s="141">
        <f t="shared" ca="1" si="43"/>
        <v>15.633800000000001</v>
      </c>
      <c r="Q76" s="100">
        <f ca="1">VLOOKUP($A76,[2]CurveFetch!$D$8:$V$1000,16,0)</f>
        <v>31.267600000000002</v>
      </c>
      <c r="R76" s="141">
        <f t="shared" ca="1" si="44"/>
        <v>15.633800000000001</v>
      </c>
      <c r="S76" s="100">
        <f ca="1">VLOOKUP($A76,[2]CurveFetch!$D$8:$V$1000,16,0)</f>
        <v>31.267600000000002</v>
      </c>
      <c r="T76" s="141">
        <f t="shared" ca="1" si="45"/>
        <v>15.633800000000001</v>
      </c>
    </row>
    <row r="77" spans="1:22" x14ac:dyDescent="0.2">
      <c r="A77" s="97">
        <f t="shared" ca="1" si="46"/>
        <v>39173</v>
      </c>
      <c r="B77" s="100">
        <f ca="1">VLOOKUP($A77,[2]CurveFetch!$D$8:$R$1000,2,0)</f>
        <v>4.2359999999999998</v>
      </c>
      <c r="C77" s="100">
        <f ca="1">VLOOKUP($A77,[2]CurveFetch!$D$8:$R$1000,7,0)</f>
        <v>0.76</v>
      </c>
      <c r="D77" s="100">
        <f ca="1">VLOOKUP($A77,[2]CurveFetch!$D$8:$R$1000,5,0)</f>
        <v>-0.35499999999999998</v>
      </c>
      <c r="E77" s="100">
        <f ca="1">VLOOKUP($A77,[2]CurveFetch!$D$8:$R$1000,4,0)</f>
        <v>0.01</v>
      </c>
      <c r="F77" s="100">
        <f ca="1">VLOOKUP($A77,[2]CurveFetch!$D$8:$R$1000,15,0)</f>
        <v>0</v>
      </c>
      <c r="G77" s="100">
        <f ca="1">VLOOKUP($A77,[2]CurveFetch!$D$8:$R$1000,3,0)</f>
        <v>-0.23499999999999999</v>
      </c>
      <c r="H77" s="100">
        <f ca="1">VLOOKUP($A77,[2]CurveFetch!$D$8:$R$1000,9,0)</f>
        <v>0.66</v>
      </c>
      <c r="I77" s="100">
        <f ca="1">VLOOKUP($A77,[2]CurveFetch!$D$8:$R$1000,11,0)</f>
        <v>5.975839358928E-2</v>
      </c>
      <c r="J77" s="100">
        <f ca="1">VLOOKUP($A77,[2]CurveFetch!$D$8:$R$1000,8,0)</f>
        <v>0.12</v>
      </c>
      <c r="K77" s="100">
        <f t="shared" ca="1" si="41"/>
        <v>0.64</v>
      </c>
      <c r="L77" s="100">
        <f t="shared" ca="1" si="42"/>
        <v>0.76</v>
      </c>
      <c r="M77" s="100">
        <f t="shared" ca="1" si="47"/>
        <v>37.47</v>
      </c>
      <c r="N77" s="97">
        <f t="shared" ca="1" si="48"/>
        <v>39173</v>
      </c>
      <c r="O77" s="100">
        <f ca="1">VLOOKUP($A77,[2]CurveFetch!$D$8:$V$1000,16,0)</f>
        <v>30.299499999999998</v>
      </c>
      <c r="P77" s="141">
        <f t="shared" ca="1" si="43"/>
        <v>15.149749999999999</v>
      </c>
      <c r="Q77" s="100">
        <f ca="1">VLOOKUP($A77,[2]CurveFetch!$D$8:$V$1000,16,0)</f>
        <v>30.299499999999998</v>
      </c>
      <c r="R77" s="141">
        <f t="shared" ca="1" si="44"/>
        <v>15.149749999999999</v>
      </c>
      <c r="S77" s="100">
        <f ca="1">VLOOKUP($A77,[2]CurveFetch!$D$8:$V$1000,16,0)</f>
        <v>30.299499999999998</v>
      </c>
      <c r="T77" s="141">
        <f t="shared" ca="1" si="45"/>
        <v>15.149749999999999</v>
      </c>
    </row>
    <row r="78" spans="1:22" x14ac:dyDescent="0.2">
      <c r="A78" s="97">
        <f t="shared" ca="1" si="46"/>
        <v>39203</v>
      </c>
      <c r="B78" s="100">
        <f ca="1">VLOOKUP($A78,[2]CurveFetch!$D$8:$R$1000,2,0)</f>
        <v>4.2110000000000003</v>
      </c>
      <c r="C78" s="100">
        <f ca="1">VLOOKUP($A78,[2]CurveFetch!$D$8:$R$1000,7,0)</f>
        <v>0.76</v>
      </c>
      <c r="D78" s="100">
        <f ca="1">VLOOKUP($A78,[2]CurveFetch!$D$8:$R$1000,5,0)</f>
        <v>-0.35499999999999998</v>
      </c>
      <c r="E78" s="100">
        <f ca="1">VLOOKUP($A78,[2]CurveFetch!$D$8:$R$1000,4,0)</f>
        <v>0.01</v>
      </c>
      <c r="F78" s="100">
        <f ca="1">VLOOKUP($A78,[2]CurveFetch!$D$8:$R$1000,15,0)</f>
        <v>0</v>
      </c>
      <c r="G78" s="100">
        <f ca="1">VLOOKUP($A78,[2]CurveFetch!$D$8:$R$1000,3,0)</f>
        <v>-0.23499999999999999</v>
      </c>
      <c r="H78" s="100">
        <f ca="1">VLOOKUP($A78,[2]CurveFetch!$D$8:$R$1000,9,0)</f>
        <v>0.66</v>
      </c>
      <c r="I78" s="100">
        <f ca="1">VLOOKUP($A78,[2]CurveFetch!$D$8:$R$1000,11,0)</f>
        <v>5.9821749899796002E-2</v>
      </c>
      <c r="J78" s="100">
        <f ca="1">VLOOKUP($A78,[2]CurveFetch!$D$8:$R$1000,8,0)</f>
        <v>0.12</v>
      </c>
      <c r="K78" s="100">
        <f t="shared" ca="1" si="41"/>
        <v>0.64</v>
      </c>
      <c r="L78" s="100">
        <f t="shared" ca="1" si="42"/>
        <v>0.76</v>
      </c>
      <c r="M78" s="100">
        <f t="shared" ca="1" si="47"/>
        <v>37.282499999999999</v>
      </c>
      <c r="N78" s="97">
        <f t="shared" ca="1" si="48"/>
        <v>39203</v>
      </c>
      <c r="O78" s="100">
        <f ca="1">VLOOKUP($A78,[2]CurveFetch!$D$8:$V$1000,16,0)</f>
        <v>35.299500000000002</v>
      </c>
      <c r="P78" s="141">
        <f t="shared" ca="1" si="43"/>
        <v>17.649750000000001</v>
      </c>
      <c r="Q78" s="100">
        <f ca="1">VLOOKUP($A78,[2]CurveFetch!$D$8:$V$1000,16,0)</f>
        <v>35.299500000000002</v>
      </c>
      <c r="R78" s="141">
        <f t="shared" ca="1" si="44"/>
        <v>17.649750000000001</v>
      </c>
      <c r="S78" s="100">
        <f ca="1">VLOOKUP($A78,[2]CurveFetch!$D$8:$V$1000,16,0)</f>
        <v>35.299500000000002</v>
      </c>
      <c r="T78" s="141">
        <f t="shared" ca="1" si="45"/>
        <v>17.649750000000001</v>
      </c>
    </row>
    <row r="79" spans="1:22" x14ac:dyDescent="0.2">
      <c r="A79" s="97">
        <f t="shared" ca="1" si="46"/>
        <v>39234</v>
      </c>
      <c r="B79" s="100">
        <f ca="1">VLOOKUP($A79,[2]CurveFetch!$D$8:$R$1000,2,0)</f>
        <v>4.24</v>
      </c>
      <c r="C79" s="100">
        <f ca="1">VLOOKUP($A79,[2]CurveFetch!$D$8:$R$1000,7,0)</f>
        <v>0.76</v>
      </c>
      <c r="D79" s="100">
        <f ca="1">VLOOKUP($A79,[2]CurveFetch!$D$8:$R$1000,5,0)</f>
        <v>-0.35499999999999998</v>
      </c>
      <c r="E79" s="100">
        <f ca="1">VLOOKUP($A79,[2]CurveFetch!$D$8:$R$1000,4,0)</f>
        <v>0.01</v>
      </c>
      <c r="F79" s="100">
        <f ca="1">VLOOKUP($A79,[2]CurveFetch!$D$8:$R$1000,15,0)</f>
        <v>0</v>
      </c>
      <c r="G79" s="100">
        <f ca="1">VLOOKUP($A79,[2]CurveFetch!$D$8:$R$1000,3,0)</f>
        <v>-0.23499999999999999</v>
      </c>
      <c r="H79" s="100">
        <f ca="1">VLOOKUP($A79,[2]CurveFetch!$D$8:$R$1000,9,0)</f>
        <v>0</v>
      </c>
      <c r="I79" s="100">
        <f ca="1">VLOOKUP($A79,[2]CurveFetch!$D$8:$R$1000,11,0)</f>
        <v>5.9887218088730002E-2</v>
      </c>
      <c r="J79" s="100">
        <f ca="1">VLOOKUP($A79,[2]CurveFetch!$D$8:$R$1000,8,0)</f>
        <v>0.12</v>
      </c>
      <c r="K79" s="100">
        <f t="shared" ca="1" si="41"/>
        <v>0.64</v>
      </c>
      <c r="L79" s="100">
        <f t="shared" ca="1" si="42"/>
        <v>0.76</v>
      </c>
      <c r="M79" s="100">
        <f t="shared" ca="1" si="47"/>
        <v>37.5</v>
      </c>
      <c r="N79" s="97">
        <f t="shared" ca="1" si="48"/>
        <v>39234</v>
      </c>
      <c r="O79" s="100">
        <f ca="1">VLOOKUP($A79,[2]CurveFetch!$D$8:$V$1000,16,0)</f>
        <v>60.299500000000002</v>
      </c>
      <c r="P79" s="141">
        <f t="shared" ca="1" si="43"/>
        <v>30.149750000000001</v>
      </c>
      <c r="Q79" s="100">
        <f ca="1">VLOOKUP($A79,[2]CurveFetch!$D$8:$V$1000,16,0)</f>
        <v>60.299500000000002</v>
      </c>
      <c r="R79" s="141">
        <f t="shared" ca="1" si="44"/>
        <v>30.149750000000001</v>
      </c>
      <c r="S79" s="100">
        <f ca="1">VLOOKUP($A79,[2]CurveFetch!$D$8:$V$1000,16,0)</f>
        <v>60.299500000000002</v>
      </c>
      <c r="T79" s="141">
        <f t="shared" ca="1" si="45"/>
        <v>30.149750000000001</v>
      </c>
    </row>
    <row r="80" spans="1:22" x14ac:dyDescent="0.2">
      <c r="A80" s="97">
        <f t="shared" ca="1" si="46"/>
        <v>39264</v>
      </c>
      <c r="B80" s="100">
        <f ca="1">VLOOKUP($A80,[2]CurveFetch!$D$8:$R$1000,2,0)</f>
        <v>4.2699999999999996</v>
      </c>
      <c r="C80" s="100">
        <f ca="1">VLOOKUP($A80,[2]CurveFetch!$D$8:$R$1000,7,0)</f>
        <v>0.76</v>
      </c>
      <c r="D80" s="100">
        <f ca="1">VLOOKUP($A80,[2]CurveFetch!$D$8:$R$1000,5,0)</f>
        <v>-0.35499999999999998</v>
      </c>
      <c r="E80" s="100">
        <f ca="1">VLOOKUP($A80,[2]CurveFetch!$D$8:$R$1000,4,0)</f>
        <v>0.01</v>
      </c>
      <c r="F80" s="100">
        <f ca="1">VLOOKUP($A80,[2]CurveFetch!$D$8:$R$1000,15,0)</f>
        <v>0</v>
      </c>
      <c r="G80" s="100">
        <f ca="1">VLOOKUP($A80,[2]CurveFetch!$D$8:$R$1000,3,0)</f>
        <v>-0.23499999999999999</v>
      </c>
      <c r="H80" s="100">
        <f ca="1">VLOOKUP($A80,[2]CurveFetch!$D$8:$R$1000,9,0)</f>
        <v>0</v>
      </c>
      <c r="I80" s="100">
        <f ca="1">VLOOKUP($A80,[2]CurveFetch!$D$8:$R$1000,11,0)</f>
        <v>5.9950574401959E-2</v>
      </c>
      <c r="J80" s="100">
        <f ca="1">VLOOKUP($A80,[2]CurveFetch!$D$8:$R$1000,8,0)</f>
        <v>0.12</v>
      </c>
      <c r="K80" s="100">
        <f t="shared" ca="1" si="41"/>
        <v>0.64</v>
      </c>
      <c r="L80" s="100">
        <f t="shared" ca="1" si="42"/>
        <v>0.76</v>
      </c>
      <c r="M80" s="100">
        <f t="shared" ca="1" si="47"/>
        <v>37.724999999999994</v>
      </c>
      <c r="N80" s="97">
        <f t="shared" ca="1" si="48"/>
        <v>39264</v>
      </c>
      <c r="O80" s="100">
        <f ca="1">VLOOKUP($A80,[2]CurveFetch!$D$8:$V$1000,16,0)</f>
        <v>61.263800000000003</v>
      </c>
      <c r="P80" s="141">
        <f t="shared" ca="1" si="43"/>
        <v>30.631900000000002</v>
      </c>
      <c r="Q80" s="100">
        <f ca="1">VLOOKUP($A80,[2]CurveFetch!$D$8:$V$1000,16,0)</f>
        <v>61.263800000000003</v>
      </c>
      <c r="R80" s="141">
        <f t="shared" ca="1" si="44"/>
        <v>30.631900000000002</v>
      </c>
      <c r="S80" s="100">
        <f ca="1">VLOOKUP($A80,[2]CurveFetch!$D$8:$V$1000,16,0)</f>
        <v>61.263800000000003</v>
      </c>
      <c r="T80" s="141">
        <f t="shared" ca="1" si="45"/>
        <v>30.631900000000002</v>
      </c>
    </row>
    <row r="81" spans="1:20" x14ac:dyDescent="0.2">
      <c r="A81" s="97">
        <f t="shared" ca="1" si="46"/>
        <v>39295</v>
      </c>
      <c r="B81" s="100">
        <f ca="1">VLOOKUP($A81,[2]CurveFetch!$D$8:$R$1000,2,0)</f>
        <v>4.29</v>
      </c>
      <c r="C81" s="100">
        <f ca="1">VLOOKUP($A81,[2]CurveFetch!$D$8:$R$1000,7,0)</f>
        <v>0.76</v>
      </c>
      <c r="D81" s="100">
        <f ca="1">VLOOKUP($A81,[2]CurveFetch!$D$8:$R$1000,5,0)</f>
        <v>-0.35499999999999998</v>
      </c>
      <c r="E81" s="100">
        <f ca="1">VLOOKUP($A81,[2]CurveFetch!$D$8:$R$1000,4,0)</f>
        <v>0.01</v>
      </c>
      <c r="F81" s="100">
        <f ca="1">VLOOKUP($A81,[2]CurveFetch!$D$8:$R$1000,15,0)</f>
        <v>0</v>
      </c>
      <c r="G81" s="100">
        <f ca="1">VLOOKUP($A81,[2]CurveFetch!$D$8:$R$1000,3,0)</f>
        <v>-0.23499999999999999</v>
      </c>
      <c r="H81" s="100">
        <f ca="1">VLOOKUP($A81,[2]CurveFetch!$D$8:$R$1000,9,0)</f>
        <v>0</v>
      </c>
      <c r="I81" s="100">
        <f ca="1">VLOOKUP($A81,[2]CurveFetch!$D$8:$R$1000,11,0)</f>
        <v>6.0016042593695001E-2</v>
      </c>
      <c r="J81" s="100">
        <f ca="1">VLOOKUP($A81,[2]CurveFetch!$D$8:$R$1000,8,0)</f>
        <v>0.12</v>
      </c>
      <c r="K81" s="100">
        <f t="shared" ca="1" si="41"/>
        <v>0.64</v>
      </c>
      <c r="L81" s="100">
        <f t="shared" ca="1" si="42"/>
        <v>0.76</v>
      </c>
      <c r="M81" s="100">
        <f t="shared" ca="1" si="47"/>
        <v>37.875</v>
      </c>
      <c r="N81" s="97">
        <f t="shared" ca="1" si="48"/>
        <v>39295</v>
      </c>
      <c r="O81" s="100">
        <f ca="1">VLOOKUP($A81,[2]CurveFetch!$D$8:$V$1000,16,0)</f>
        <v>76.263800000000003</v>
      </c>
      <c r="P81" s="141">
        <f t="shared" ca="1" si="43"/>
        <v>38.131900000000002</v>
      </c>
      <c r="Q81" s="100">
        <f ca="1">VLOOKUP($A81,[2]CurveFetch!$D$8:$V$1000,16,0)</f>
        <v>76.263800000000003</v>
      </c>
      <c r="R81" s="141">
        <f t="shared" ca="1" si="44"/>
        <v>38.131900000000002</v>
      </c>
      <c r="S81" s="100">
        <f ca="1">VLOOKUP($A81,[2]CurveFetch!$D$8:$V$1000,16,0)</f>
        <v>76.263800000000003</v>
      </c>
      <c r="T81" s="141">
        <f t="shared" ca="1" si="45"/>
        <v>38.131900000000002</v>
      </c>
    </row>
    <row r="82" spans="1:20" x14ac:dyDescent="0.2">
      <c r="A82" s="97">
        <f t="shared" ca="1" si="46"/>
        <v>39326</v>
      </c>
      <c r="B82" s="100">
        <f ca="1">VLOOKUP($A82,[2]CurveFetch!$D$8:$R$1000,2,0)</f>
        <v>4.3109999999999999</v>
      </c>
      <c r="C82" s="100">
        <f ca="1">VLOOKUP($A82,[2]CurveFetch!$D$8:$R$1000,7,0)</f>
        <v>0.76</v>
      </c>
      <c r="D82" s="100">
        <f ca="1">VLOOKUP($A82,[2]CurveFetch!$D$8:$R$1000,5,0)</f>
        <v>-0.35499999999999998</v>
      </c>
      <c r="E82" s="100">
        <f ca="1">VLOOKUP($A82,[2]CurveFetch!$D$8:$R$1000,4,0)</f>
        <v>0.01</v>
      </c>
      <c r="F82" s="100">
        <f ca="1">VLOOKUP($A82,[2]CurveFetch!$D$8:$R$1000,15,0)</f>
        <v>0</v>
      </c>
      <c r="G82" s="100">
        <f ca="1">VLOOKUP($A82,[2]CurveFetch!$D$8:$R$1000,3,0)</f>
        <v>-0.23499999999999999</v>
      </c>
      <c r="H82" s="100">
        <f ca="1">VLOOKUP($A82,[2]CurveFetch!$D$8:$R$1000,9,0)</f>
        <v>0</v>
      </c>
      <c r="I82" s="100">
        <f ca="1">VLOOKUP($A82,[2]CurveFetch!$D$8:$R$1000,11,0)</f>
        <v>6.0081510786856002E-2</v>
      </c>
      <c r="J82" s="100">
        <f ca="1">VLOOKUP($A82,[2]CurveFetch!$D$8:$R$1000,8,0)</f>
        <v>0.12</v>
      </c>
      <c r="K82" s="100">
        <f t="shared" ca="1" si="41"/>
        <v>0.64</v>
      </c>
      <c r="L82" s="100">
        <f t="shared" ca="1" si="42"/>
        <v>0.76</v>
      </c>
      <c r="M82" s="100">
        <f t="shared" ca="1" si="47"/>
        <v>38.032499999999999</v>
      </c>
      <c r="N82" s="97">
        <f t="shared" ca="1" si="48"/>
        <v>39326</v>
      </c>
      <c r="O82" s="100">
        <f ca="1">VLOOKUP($A82,[2]CurveFetch!$D$8:$V$1000,16,0)</f>
        <v>46.263800000000003</v>
      </c>
      <c r="P82" s="141">
        <f t="shared" ca="1" si="43"/>
        <v>23.131900000000002</v>
      </c>
      <c r="Q82" s="100">
        <f ca="1">VLOOKUP($A82,[2]CurveFetch!$D$8:$V$1000,16,0)</f>
        <v>46.263800000000003</v>
      </c>
      <c r="R82" s="141">
        <f t="shared" ca="1" si="44"/>
        <v>23.131900000000002</v>
      </c>
      <c r="S82" s="100">
        <f ca="1">VLOOKUP($A82,[2]CurveFetch!$D$8:$V$1000,16,0)</f>
        <v>46.263800000000003</v>
      </c>
      <c r="T82" s="141">
        <f t="shared" ca="1" si="45"/>
        <v>23.131900000000002</v>
      </c>
    </row>
    <row r="83" spans="1:20" x14ac:dyDescent="0.2">
      <c r="A83" s="97">
        <f t="shared" ca="1" si="46"/>
        <v>39356</v>
      </c>
      <c r="B83" s="100">
        <f ca="1">VLOOKUP($A83,[2]CurveFetch!$D$8:$R$1000,2,0)</f>
        <v>4.3410000000000002</v>
      </c>
      <c r="C83" s="100">
        <f ca="1">VLOOKUP($A83,[2]CurveFetch!$D$8:$R$1000,7,0)</f>
        <v>0.76</v>
      </c>
      <c r="D83" s="100">
        <f ca="1">VLOOKUP($A83,[2]CurveFetch!$D$8:$R$1000,5,0)</f>
        <v>-0.35499999999999998</v>
      </c>
      <c r="E83" s="100">
        <f ca="1">VLOOKUP($A83,[2]CurveFetch!$D$8:$R$1000,4,0)</f>
        <v>0.01</v>
      </c>
      <c r="F83" s="100">
        <f ca="1">VLOOKUP($A83,[2]CurveFetch!$D$8:$R$1000,15,0)</f>
        <v>0</v>
      </c>
      <c r="G83" s="100">
        <f ca="1">VLOOKUP($A83,[2]CurveFetch!$D$8:$R$1000,3,0)</f>
        <v>-0.23499999999999999</v>
      </c>
      <c r="H83" s="100">
        <f ca="1">VLOOKUP($A83,[2]CurveFetch!$D$8:$R$1000,9,0)</f>
        <v>0</v>
      </c>
      <c r="I83" s="100">
        <f ca="1">VLOOKUP($A83,[2]CurveFetch!$D$8:$R$1000,11,0)</f>
        <v>6.0144867104174E-2</v>
      </c>
      <c r="J83" s="100">
        <f ca="1">VLOOKUP($A83,[2]CurveFetch!$D$8:$R$1000,8,0)</f>
        <v>0.12</v>
      </c>
      <c r="K83" s="100">
        <f t="shared" ca="1" si="41"/>
        <v>0.64</v>
      </c>
      <c r="L83" s="100">
        <f t="shared" ca="1" si="42"/>
        <v>0.76</v>
      </c>
      <c r="M83" s="100">
        <f t="shared" ca="1" si="47"/>
        <v>38.2575</v>
      </c>
      <c r="N83" s="97">
        <f t="shared" ca="1" si="48"/>
        <v>39356</v>
      </c>
      <c r="O83" s="100">
        <f ca="1">VLOOKUP($A83,[2]CurveFetch!$D$8:$V$1000,16,0)</f>
        <v>64.120199999999997</v>
      </c>
      <c r="P83" s="141">
        <f t="shared" ca="1" si="43"/>
        <v>32.060099999999998</v>
      </c>
      <c r="Q83" s="100">
        <f ca="1">VLOOKUP($A83,[2]CurveFetch!$D$8:$V$1000,16,0)</f>
        <v>64.120199999999997</v>
      </c>
      <c r="R83" s="141">
        <f t="shared" ca="1" si="44"/>
        <v>32.060099999999998</v>
      </c>
      <c r="S83" s="100">
        <f ca="1">VLOOKUP($A83,[2]CurveFetch!$D$8:$V$1000,16,0)</f>
        <v>64.120199999999997</v>
      </c>
      <c r="T83" s="141">
        <f t="shared" ca="1" si="45"/>
        <v>32.060099999999998</v>
      </c>
    </row>
    <row r="84" spans="1:20" x14ac:dyDescent="0.2">
      <c r="A84" s="97">
        <f t="shared" ca="1" si="46"/>
        <v>39387</v>
      </c>
      <c r="B84" s="100">
        <f ca="1">VLOOKUP($A84,[2]CurveFetch!$D$8:$R$1000,2,0)</f>
        <v>4.4809999999999999</v>
      </c>
      <c r="C84" s="100">
        <f ca="1">VLOOKUP($A84,[2]CurveFetch!$D$8:$R$1000,7,0)</f>
        <v>0.6</v>
      </c>
      <c r="D84" s="100">
        <f ca="1">VLOOKUP($A84,[2]CurveFetch!$D$8:$R$1000,5,0)</f>
        <v>-0.28999999999999998</v>
      </c>
      <c r="E84" s="100">
        <f ca="1">VLOOKUP($A84,[2]CurveFetch!$D$8:$R$1000,4,0)</f>
        <v>0.01</v>
      </c>
      <c r="F84" s="100">
        <f ca="1">VLOOKUP($A84,[2]CurveFetch!$D$8:$R$1000,15,0)</f>
        <v>0</v>
      </c>
      <c r="G84" s="100">
        <f ca="1">VLOOKUP($A84,[2]CurveFetch!$D$8:$R$1000,3,0)</f>
        <v>-0.19</v>
      </c>
      <c r="H84" s="100">
        <f ca="1">VLOOKUP($A84,[2]CurveFetch!$D$8:$R$1000,9,0)</f>
        <v>0</v>
      </c>
      <c r="I84" s="100">
        <f ca="1">VLOOKUP($A84,[2]CurveFetch!$D$8:$R$1000,11,0)</f>
        <v>6.0210335300137002E-2</v>
      </c>
      <c r="J84" s="100">
        <f ca="1">VLOOKUP($A84,[2]CurveFetch!$D$8:$R$1000,8,0)</f>
        <v>0.69</v>
      </c>
      <c r="K84" s="100">
        <f t="shared" ca="1" si="41"/>
        <v>-8.9999999999999969E-2</v>
      </c>
      <c r="L84" s="100">
        <f t="shared" ca="1" si="42"/>
        <v>0.6</v>
      </c>
      <c r="M84" s="100">
        <f t="shared" ca="1" si="47"/>
        <v>38.107499999999995</v>
      </c>
      <c r="N84" s="97">
        <f t="shared" ca="1" si="48"/>
        <v>39387</v>
      </c>
      <c r="O84" s="100">
        <f ca="1">VLOOKUP($A84,[2]CurveFetch!$D$8:$V$1000,16,0)</f>
        <v>34.120199999999997</v>
      </c>
      <c r="P84" s="141">
        <f t="shared" ca="1" si="43"/>
        <v>17.060099999999998</v>
      </c>
      <c r="Q84" s="100">
        <f ca="1">VLOOKUP($A84,[2]CurveFetch!$D$8:$V$1000,16,0)</f>
        <v>34.120199999999997</v>
      </c>
      <c r="R84" s="141">
        <f t="shared" ca="1" si="44"/>
        <v>17.060099999999998</v>
      </c>
      <c r="S84" s="100">
        <f ca="1">VLOOKUP($A84,[2]CurveFetch!$D$8:$V$1000,16,0)</f>
        <v>34.120199999999997</v>
      </c>
      <c r="T84" s="141">
        <f t="shared" ca="1" si="45"/>
        <v>17.060099999999998</v>
      </c>
    </row>
    <row r="85" spans="1:20" x14ac:dyDescent="0.2">
      <c r="A85" s="97">
        <f t="shared" ca="1" si="46"/>
        <v>39417</v>
      </c>
      <c r="B85" s="100">
        <f ca="1">VLOOKUP($A85,[2]CurveFetch!$D$8:$R$1000,2,0)</f>
        <v>4.6059999999999999</v>
      </c>
      <c r="C85" s="100">
        <f ca="1">VLOOKUP($A85,[2]CurveFetch!$D$8:$R$1000,7,0)</f>
        <v>0.6</v>
      </c>
      <c r="D85" s="100">
        <f ca="1">VLOOKUP($A85,[2]CurveFetch!$D$8:$R$1000,5,0)</f>
        <v>-0.28999999999999998</v>
      </c>
      <c r="E85" s="100">
        <f ca="1">VLOOKUP($A85,[2]CurveFetch!$D$8:$R$1000,4,0)</f>
        <v>0.01</v>
      </c>
      <c r="F85" s="100">
        <f ca="1">VLOOKUP($A85,[2]CurveFetch!$D$8:$R$1000,15,0)</f>
        <v>0</v>
      </c>
      <c r="G85" s="100">
        <f ca="1">VLOOKUP($A85,[2]CurveFetch!$D$8:$R$1000,3,0)</f>
        <v>-0.19</v>
      </c>
      <c r="H85" s="100">
        <f ca="1">VLOOKUP($A85,[2]CurveFetch!$D$8:$R$1000,9,0)</f>
        <v>0</v>
      </c>
      <c r="I85" s="100">
        <f ca="1">VLOOKUP($A85,[2]CurveFetch!$D$8:$R$1000,11,0)</f>
        <v>6.0273691620165999E-2</v>
      </c>
      <c r="J85" s="100">
        <f ca="1">VLOOKUP($A85,[2]CurveFetch!$D$8:$R$1000,8,0)</f>
        <v>0.69</v>
      </c>
      <c r="K85" s="100">
        <f t="shared" ca="1" si="41"/>
        <v>-8.9999999999999969E-2</v>
      </c>
      <c r="L85" s="100">
        <f t="shared" ca="1" si="42"/>
        <v>0.6</v>
      </c>
      <c r="M85" s="100">
        <f t="shared" ca="1" si="47"/>
        <v>39.044999999999995</v>
      </c>
      <c r="N85" s="97">
        <f t="shared" ca="1" si="48"/>
        <v>39417</v>
      </c>
      <c r="O85" s="100">
        <f ca="1">VLOOKUP($A85,[2]CurveFetch!$D$8:$V$1000,16,0)</f>
        <v>19.120200000000001</v>
      </c>
      <c r="P85" s="141">
        <f t="shared" ca="1" si="43"/>
        <v>9.5601000000000003</v>
      </c>
      <c r="Q85" s="100">
        <f ca="1">VLOOKUP($A85,[2]CurveFetch!$D$8:$V$1000,16,0)</f>
        <v>19.120200000000001</v>
      </c>
      <c r="R85" s="141">
        <f t="shared" ca="1" si="44"/>
        <v>9.5601000000000003</v>
      </c>
      <c r="S85" s="100">
        <f ca="1">VLOOKUP($A85,[2]CurveFetch!$D$8:$V$1000,16,0)</f>
        <v>19.120200000000001</v>
      </c>
      <c r="T85" s="141">
        <f t="shared" ca="1" si="45"/>
        <v>9.5601000000000003</v>
      </c>
    </row>
    <row r="86" spans="1:20" x14ac:dyDescent="0.2">
      <c r="A86" s="97">
        <f t="shared" ca="1" si="46"/>
        <v>39448</v>
      </c>
      <c r="B86" s="100">
        <f ca="1">VLOOKUP($A86,[2]CurveFetch!$D$8:$R$1000,2,0)</f>
        <v>4.72</v>
      </c>
      <c r="C86" s="100">
        <f ca="1">VLOOKUP($A86,[2]CurveFetch!$D$8:$R$1000,7,0)</f>
        <v>0.6</v>
      </c>
      <c r="D86" s="100">
        <f ca="1">VLOOKUP($A86,[2]CurveFetch!$D$8:$R$1000,5,0)</f>
        <v>-0.28999999999999998</v>
      </c>
      <c r="E86" s="100">
        <f ca="1">VLOOKUP($A86,[2]CurveFetch!$D$8:$R$1000,4,0)</f>
        <v>0.01</v>
      </c>
      <c r="F86" s="100">
        <f ca="1">VLOOKUP($A86,[2]CurveFetch!$D$8:$R$1000,15,0)</f>
        <v>0</v>
      </c>
      <c r="G86" s="100">
        <f ca="1">VLOOKUP($A86,[2]CurveFetch!$D$8:$R$1000,3,0)</f>
        <v>-0.19</v>
      </c>
      <c r="H86" s="100">
        <f ca="1">VLOOKUP($A86,[2]CurveFetch!$D$8:$R$1000,9,0)</f>
        <v>0</v>
      </c>
      <c r="I86" s="100">
        <f ca="1">VLOOKUP($A86,[2]CurveFetch!$D$8:$R$1000,11,0)</f>
        <v>6.0339159818931003E-2</v>
      </c>
      <c r="J86" s="100">
        <f ca="1">VLOOKUP($A86,[2]CurveFetch!$D$8:$R$1000,8,0)</f>
        <v>0.69</v>
      </c>
      <c r="K86" s="100">
        <f t="shared" ca="1" si="41"/>
        <v>-8.9999999999999969E-2</v>
      </c>
      <c r="L86" s="100">
        <f t="shared" ca="1" si="42"/>
        <v>0.6</v>
      </c>
      <c r="M86" s="100">
        <f t="shared" ca="1" si="47"/>
        <v>39.9</v>
      </c>
      <c r="N86" s="97">
        <f t="shared" ca="1" si="48"/>
        <v>39448</v>
      </c>
      <c r="O86" s="100">
        <f ca="1">VLOOKUP($A86,[2]CurveFetch!$D$8:$V$1000,16,0)</f>
        <v>50.250100000000003</v>
      </c>
      <c r="P86" s="141">
        <f t="shared" ca="1" si="43"/>
        <v>25.125050000000002</v>
      </c>
      <c r="Q86" s="100">
        <f ca="1">VLOOKUP($A86,[2]CurveFetch!$D$8:$V$1000,16,0)</f>
        <v>50.250100000000003</v>
      </c>
      <c r="R86" s="141">
        <f t="shared" ca="1" si="44"/>
        <v>25.125050000000002</v>
      </c>
      <c r="S86" s="100">
        <f ca="1">VLOOKUP($A86,[2]CurveFetch!$D$8:$V$1000,16,0)</f>
        <v>50.250100000000003</v>
      </c>
      <c r="T86" s="141">
        <f t="shared" ca="1" si="45"/>
        <v>25.125050000000002</v>
      </c>
    </row>
    <row r="87" spans="1:20" x14ac:dyDescent="0.2">
      <c r="A87" s="97">
        <f t="shared" ca="1" si="46"/>
        <v>39479</v>
      </c>
      <c r="B87" s="100">
        <f ca="1">VLOOKUP($A87,[2]CurveFetch!$D$8:$R$1000,2,0)</f>
        <v>4.6139999999999999</v>
      </c>
      <c r="C87" s="100">
        <f ca="1">VLOOKUP($A87,[2]CurveFetch!$D$8:$R$1000,7,0)</f>
        <v>0.6</v>
      </c>
      <c r="D87" s="100">
        <f ca="1">VLOOKUP($A87,[2]CurveFetch!$D$8:$R$1000,5,0)</f>
        <v>-0.28999999999999998</v>
      </c>
      <c r="E87" s="100">
        <f ca="1">VLOOKUP($A87,[2]CurveFetch!$D$8:$R$1000,4,0)</f>
        <v>0.01</v>
      </c>
      <c r="F87" s="100">
        <f ca="1">VLOOKUP($A87,[2]CurveFetch!$D$8:$R$1000,15,0)</f>
        <v>0</v>
      </c>
      <c r="G87" s="100">
        <f ca="1">VLOOKUP($A87,[2]CurveFetch!$D$8:$R$1000,3,0)</f>
        <v>-0.19</v>
      </c>
      <c r="H87" s="100">
        <f ca="1">VLOOKUP($A87,[2]CurveFetch!$D$8:$R$1000,9,0)</f>
        <v>0</v>
      </c>
      <c r="I87" s="100">
        <f ca="1">VLOOKUP($A87,[2]CurveFetch!$D$8:$R$1000,11,0)</f>
        <v>6.0396432492142001E-2</v>
      </c>
      <c r="J87" s="100">
        <f ca="1">VLOOKUP($A87,[2]CurveFetch!$D$8:$R$1000,8,0)</f>
        <v>0.69</v>
      </c>
      <c r="K87" s="100">
        <f t="shared" ca="1" si="41"/>
        <v>-8.9999999999999969E-2</v>
      </c>
      <c r="L87" s="100">
        <f t="shared" ca="1" si="42"/>
        <v>0.6</v>
      </c>
      <c r="M87" s="100">
        <f t="shared" ca="1" si="47"/>
        <v>39.104999999999997</v>
      </c>
      <c r="N87" s="97">
        <f t="shared" ca="1" si="48"/>
        <v>39479</v>
      </c>
      <c r="O87" s="100">
        <f ca="1">VLOOKUP($A87,[2]CurveFetch!$D$8:$V$1000,16,0)</f>
        <v>40.250100000000003</v>
      </c>
      <c r="P87" s="141">
        <f t="shared" ca="1" si="43"/>
        <v>20.125050000000002</v>
      </c>
      <c r="Q87" s="100">
        <f ca="1">VLOOKUP($A87,[2]CurveFetch!$D$8:$V$1000,16,0)</f>
        <v>40.250100000000003</v>
      </c>
      <c r="R87" s="141">
        <f t="shared" ca="1" si="44"/>
        <v>20.125050000000002</v>
      </c>
      <c r="S87" s="100">
        <f ca="1">VLOOKUP($A87,[2]CurveFetch!$D$8:$V$1000,16,0)</f>
        <v>40.250100000000003</v>
      </c>
      <c r="T87" s="141">
        <f t="shared" ca="1" si="45"/>
        <v>20.125050000000002</v>
      </c>
    </row>
    <row r="88" spans="1:20" x14ac:dyDescent="0.2">
      <c r="A88" s="97">
        <f t="shared" ca="1" si="46"/>
        <v>39508</v>
      </c>
      <c r="B88" s="100">
        <f ca="1">VLOOKUP($A88,[2]CurveFetch!$D$8:$R$1000,2,0)</f>
        <v>4.4640000000000004</v>
      </c>
      <c r="C88" s="100">
        <f ca="1">VLOOKUP($A88,[2]CurveFetch!$D$8:$R$1000,7,0)</f>
        <v>0.6</v>
      </c>
      <c r="D88" s="100">
        <f ca="1">VLOOKUP($A88,[2]CurveFetch!$D$8:$R$1000,5,0)</f>
        <v>-0.28999999999999998</v>
      </c>
      <c r="E88" s="100">
        <f ca="1">VLOOKUP($A88,[2]CurveFetch!$D$8:$R$1000,4,0)</f>
        <v>0.01</v>
      </c>
      <c r="F88" s="100">
        <f ca="1">VLOOKUP($A88,[2]CurveFetch!$D$8:$R$1000,15,0)</f>
        <v>0</v>
      </c>
      <c r="G88" s="100">
        <f ca="1">VLOOKUP($A88,[2]CurveFetch!$D$8:$R$1000,3,0)</f>
        <v>-0.19</v>
      </c>
      <c r="H88" s="100">
        <f ca="1">VLOOKUP($A88,[2]CurveFetch!$D$8:$R$1000,9,0)</f>
        <v>0</v>
      </c>
      <c r="I88" s="100">
        <f ca="1">VLOOKUP($A88,[2]CurveFetch!$D$8:$R$1000,11,0)</f>
        <v>6.0441832252850998E-2</v>
      </c>
      <c r="J88" s="100">
        <f ca="1">VLOOKUP($A88,[2]CurveFetch!$D$8:$R$1000,8,0)</f>
        <v>0.69</v>
      </c>
      <c r="K88" s="100">
        <f t="shared" ca="1" si="41"/>
        <v>-8.9999999999999969E-2</v>
      </c>
      <c r="L88" s="100">
        <f t="shared" ca="1" si="42"/>
        <v>0.6</v>
      </c>
      <c r="M88" s="100">
        <f t="shared" ca="1" si="47"/>
        <v>37.980000000000004</v>
      </c>
      <c r="N88" s="97">
        <f t="shared" ca="1" si="48"/>
        <v>39508</v>
      </c>
      <c r="O88" s="100">
        <f ca="1">VLOOKUP($A88,[2]CurveFetch!$D$8:$V$1000,16,0)</f>
        <v>30.2501</v>
      </c>
      <c r="P88" s="141">
        <f t="shared" ca="1" si="43"/>
        <v>15.12505</v>
      </c>
      <c r="Q88" s="100">
        <f ca="1">VLOOKUP($A88,[2]CurveFetch!$D$8:$V$1000,16,0)</f>
        <v>30.2501</v>
      </c>
      <c r="R88" s="141">
        <f t="shared" ca="1" si="44"/>
        <v>15.12505</v>
      </c>
      <c r="S88" s="100">
        <f ca="1">VLOOKUP($A88,[2]CurveFetch!$D$8:$V$1000,16,0)</f>
        <v>30.2501</v>
      </c>
      <c r="T88" s="141">
        <f t="shared" ca="1" si="45"/>
        <v>15.12505</v>
      </c>
    </row>
    <row r="89" spans="1:20" x14ac:dyDescent="0.2">
      <c r="A89" s="97">
        <f t="shared" ca="1" si="46"/>
        <v>39539</v>
      </c>
      <c r="B89" s="100">
        <f ca="1">VLOOKUP($A89,[2]CurveFetch!$D$8:$R$1000,2,0)</f>
        <v>4.2809999999999997</v>
      </c>
      <c r="C89" s="100">
        <f ca="1">VLOOKUP($A89,[2]CurveFetch!$D$8:$R$1000,7,0)</f>
        <v>0.76</v>
      </c>
      <c r="D89" s="100">
        <f ca="1">VLOOKUP($A89,[2]CurveFetch!$D$8:$R$1000,5,0)</f>
        <v>-0.35499999999999998</v>
      </c>
      <c r="E89" s="100">
        <f ca="1">VLOOKUP($A89,[2]CurveFetch!$D$8:$R$1000,4,0)</f>
        <v>0.01</v>
      </c>
      <c r="F89" s="100">
        <f ca="1">VLOOKUP($A89,[2]CurveFetch!$D$8:$R$1000,15,0)</f>
        <v>0</v>
      </c>
      <c r="G89" s="100">
        <f ca="1">VLOOKUP($A89,[2]CurveFetch!$D$8:$R$1000,3,0)</f>
        <v>-0.23499999999999999</v>
      </c>
      <c r="H89" s="100">
        <f ca="1">VLOOKUP($A89,[2]CurveFetch!$D$8:$R$1000,9,0)</f>
        <v>0</v>
      </c>
      <c r="I89" s="100">
        <f ca="1">VLOOKUP($A89,[2]CurveFetch!$D$8:$R$1000,11,0)</f>
        <v>6.0490363032295998E-2</v>
      </c>
      <c r="J89" s="100">
        <f ca="1">VLOOKUP($A89,[2]CurveFetch!$D$8:$R$1000,8,0)</f>
        <v>0.12</v>
      </c>
      <c r="K89" s="100">
        <f t="shared" ca="1" si="41"/>
        <v>0.64</v>
      </c>
      <c r="L89" s="100">
        <f t="shared" ca="1" si="42"/>
        <v>0.76</v>
      </c>
      <c r="M89" s="100">
        <f t="shared" ca="1" si="47"/>
        <v>37.807499999999997</v>
      </c>
      <c r="N89" s="97">
        <f t="shared" ca="1" si="48"/>
        <v>39539</v>
      </c>
      <c r="O89" s="100">
        <f ca="1">VLOOKUP($A89,[2]CurveFetch!$D$8:$V$1000,16,0)</f>
        <v>29.227499999999999</v>
      </c>
      <c r="P89" s="141">
        <f t="shared" ca="1" si="43"/>
        <v>14.61375</v>
      </c>
      <c r="Q89" s="100">
        <f ca="1">VLOOKUP($A89,[2]CurveFetch!$D$8:$V$1000,16,0)</f>
        <v>29.227499999999999</v>
      </c>
      <c r="R89" s="141">
        <f t="shared" ca="1" si="44"/>
        <v>14.61375</v>
      </c>
      <c r="S89" s="100">
        <f ca="1">VLOOKUP($A89,[2]CurveFetch!$D$8:$V$1000,16,0)</f>
        <v>29.227499999999999</v>
      </c>
      <c r="T89" s="141">
        <f t="shared" ca="1" si="45"/>
        <v>14.61375</v>
      </c>
    </row>
    <row r="90" spans="1:20" x14ac:dyDescent="0.2">
      <c r="A90" s="97">
        <f t="shared" ca="1" si="46"/>
        <v>39569</v>
      </c>
      <c r="B90" s="100">
        <f ca="1">VLOOKUP($A90,[2]CurveFetch!$D$8:$R$1000,2,0)</f>
        <v>4.2560000000000002</v>
      </c>
      <c r="C90" s="100">
        <f ca="1">VLOOKUP($A90,[2]CurveFetch!$D$8:$R$1000,7,0)</f>
        <v>0.76</v>
      </c>
      <c r="D90" s="100">
        <f ca="1">VLOOKUP($A90,[2]CurveFetch!$D$8:$R$1000,5,0)</f>
        <v>-0.35499999999999998</v>
      </c>
      <c r="E90" s="100">
        <f ca="1">VLOOKUP($A90,[2]CurveFetch!$D$8:$R$1000,4,0)</f>
        <v>0.01</v>
      </c>
      <c r="F90" s="100">
        <f ca="1">VLOOKUP($A90,[2]CurveFetch!$D$8:$R$1000,15,0)</f>
        <v>0</v>
      </c>
      <c r="G90" s="100">
        <f ca="1">VLOOKUP($A90,[2]CurveFetch!$D$8:$R$1000,3,0)</f>
        <v>-0.23499999999999999</v>
      </c>
      <c r="H90" s="100">
        <f ca="1">VLOOKUP($A90,[2]CurveFetch!$D$8:$R$1000,9,0)</f>
        <v>0</v>
      </c>
      <c r="I90" s="100">
        <f ca="1">VLOOKUP($A90,[2]CurveFetch!$D$8:$R$1000,11,0)</f>
        <v>6.0537328303471999E-2</v>
      </c>
      <c r="J90" s="100">
        <f ca="1">VLOOKUP($A90,[2]CurveFetch!$D$8:$R$1000,8,0)</f>
        <v>0.12</v>
      </c>
      <c r="K90" s="100">
        <f t="shared" ca="1" si="41"/>
        <v>0.64</v>
      </c>
      <c r="L90" s="100">
        <f t="shared" ca="1" si="42"/>
        <v>0.76</v>
      </c>
      <c r="M90" s="100">
        <f t="shared" ca="1" si="47"/>
        <v>37.619999999999997</v>
      </c>
      <c r="N90" s="97">
        <f t="shared" ca="1" si="48"/>
        <v>39569</v>
      </c>
      <c r="O90" s="100">
        <f ca="1">VLOOKUP($A90,[2]CurveFetch!$D$8:$V$1000,16,0)</f>
        <v>34.227499999999999</v>
      </c>
      <c r="P90" s="141">
        <f t="shared" ca="1" si="43"/>
        <v>17.11375</v>
      </c>
      <c r="Q90" s="100">
        <f ca="1">VLOOKUP($A90,[2]CurveFetch!$D$8:$V$1000,16,0)</f>
        <v>34.227499999999999</v>
      </c>
      <c r="R90" s="141">
        <f t="shared" ca="1" si="44"/>
        <v>17.11375</v>
      </c>
      <c r="S90" s="100">
        <f ca="1">VLOOKUP($A90,[2]CurveFetch!$D$8:$V$1000,16,0)</f>
        <v>34.227499999999999</v>
      </c>
      <c r="T90" s="141">
        <f t="shared" ca="1" si="45"/>
        <v>17.11375</v>
      </c>
    </row>
    <row r="91" spans="1:20" x14ac:dyDescent="0.2">
      <c r="A91" s="97">
        <f t="shared" ca="1" si="46"/>
        <v>39600</v>
      </c>
      <c r="B91" s="100">
        <f ca="1">VLOOKUP($A91,[2]CurveFetch!$D$8:$R$1000,2,0)</f>
        <v>4.2850000000000001</v>
      </c>
      <c r="C91" s="100">
        <f ca="1">VLOOKUP($A91,[2]CurveFetch!$D$8:$R$1000,7,0)</f>
        <v>0.76</v>
      </c>
      <c r="D91" s="100">
        <f ca="1">VLOOKUP($A91,[2]CurveFetch!$D$8:$R$1000,5,0)</f>
        <v>-0.35499999999999998</v>
      </c>
      <c r="E91" s="100">
        <f ca="1">VLOOKUP($A91,[2]CurveFetch!$D$8:$R$1000,4,0)</f>
        <v>0.01</v>
      </c>
      <c r="F91" s="100">
        <f ca="1">VLOOKUP($A91,[2]CurveFetch!$D$8:$R$1000,15,0)</f>
        <v>0</v>
      </c>
      <c r="G91" s="100">
        <f ca="1">VLOOKUP($A91,[2]CurveFetch!$D$8:$R$1000,3,0)</f>
        <v>-0.23499999999999999</v>
      </c>
      <c r="H91" s="100">
        <f ca="1">VLOOKUP($A91,[2]CurveFetch!$D$8:$R$1000,9,0)</f>
        <v>0</v>
      </c>
      <c r="I91" s="100">
        <f ca="1">VLOOKUP($A91,[2]CurveFetch!$D$8:$R$1000,11,0)</f>
        <v>6.0585859084458002E-2</v>
      </c>
      <c r="J91" s="100">
        <f ca="1">VLOOKUP($A91,[2]CurveFetch!$D$8:$R$1000,8,0)</f>
        <v>0.12</v>
      </c>
      <c r="K91" s="100">
        <f t="shared" ca="1" si="41"/>
        <v>0.64</v>
      </c>
      <c r="L91" s="100">
        <f t="shared" ca="1" si="42"/>
        <v>0.76</v>
      </c>
      <c r="M91" s="100">
        <f t="shared" ca="1" si="47"/>
        <v>37.837499999999999</v>
      </c>
      <c r="N91" s="97">
        <f t="shared" ca="1" si="48"/>
        <v>39600</v>
      </c>
      <c r="O91" s="100">
        <f ca="1">VLOOKUP($A91,[2]CurveFetch!$D$8:$V$1000,16,0)</f>
        <v>59.227499999999999</v>
      </c>
      <c r="P91" s="141">
        <f t="shared" ca="1" si="43"/>
        <v>29.61375</v>
      </c>
      <c r="Q91" s="100">
        <f ca="1">VLOOKUP($A91,[2]CurveFetch!$D$8:$V$1000,16,0)</f>
        <v>59.227499999999999</v>
      </c>
      <c r="R91" s="141">
        <f t="shared" ca="1" si="44"/>
        <v>29.61375</v>
      </c>
      <c r="S91" s="100">
        <f ca="1">VLOOKUP($A91,[2]CurveFetch!$D$8:$V$1000,16,0)</f>
        <v>59.227499999999999</v>
      </c>
      <c r="T91" s="141">
        <f t="shared" ca="1" si="45"/>
        <v>29.61375</v>
      </c>
    </row>
    <row r="92" spans="1:20" x14ac:dyDescent="0.2">
      <c r="A92" s="97">
        <f t="shared" ca="1" si="46"/>
        <v>39630</v>
      </c>
      <c r="B92" s="100">
        <f ca="1">VLOOKUP($A92,[2]CurveFetch!$D$8:$R$1000,2,0)</f>
        <v>4.3150000000000004</v>
      </c>
      <c r="C92" s="100">
        <f ca="1">VLOOKUP($A92,[2]CurveFetch!$D$8:$R$1000,7,0)</f>
        <v>0.76</v>
      </c>
      <c r="D92" s="100">
        <f ca="1">VLOOKUP($A92,[2]CurveFetch!$D$8:$R$1000,5,0)</f>
        <v>-0.35499999999999998</v>
      </c>
      <c r="E92" s="100">
        <f ca="1">VLOOKUP($A92,[2]CurveFetch!$D$8:$R$1000,4,0)</f>
        <v>0.01</v>
      </c>
      <c r="F92" s="100">
        <f ca="1">VLOOKUP($A92,[2]CurveFetch!$D$8:$R$1000,15,0)</f>
        <v>0</v>
      </c>
      <c r="G92" s="100">
        <f ca="1">VLOOKUP($A92,[2]CurveFetch!$D$8:$R$1000,3,0)</f>
        <v>-0.23499999999999999</v>
      </c>
      <c r="H92" s="100">
        <f ca="1">VLOOKUP($A92,[2]CurveFetch!$D$8:$R$1000,9,0)</f>
        <v>0</v>
      </c>
      <c r="I92" s="100">
        <f ca="1">VLOOKUP($A92,[2]CurveFetch!$D$8:$R$1000,11,0)</f>
        <v>6.0632824357123999E-2</v>
      </c>
      <c r="J92" s="100">
        <f ca="1">VLOOKUP($A92,[2]CurveFetch!$D$8:$R$1000,8,0)</f>
        <v>0.12</v>
      </c>
      <c r="K92" s="100">
        <f t="shared" ca="1" si="41"/>
        <v>0.64</v>
      </c>
      <c r="L92" s="100">
        <f t="shared" ca="1" si="42"/>
        <v>0.76</v>
      </c>
      <c r="M92" s="100">
        <f t="shared" ca="1" si="47"/>
        <v>38.0625</v>
      </c>
      <c r="N92" s="97">
        <f t="shared" ca="1" si="48"/>
        <v>39630</v>
      </c>
      <c r="O92" s="100">
        <f ca="1">VLOOKUP($A92,[2]CurveFetch!$D$8:$V$1000,16,0)</f>
        <v>58.096800000000002</v>
      </c>
      <c r="P92" s="141">
        <f t="shared" ca="1" si="43"/>
        <v>29.048400000000001</v>
      </c>
      <c r="Q92" s="100">
        <f ca="1">VLOOKUP($A92,[2]CurveFetch!$D$8:$V$1000,16,0)</f>
        <v>58.096800000000002</v>
      </c>
      <c r="R92" s="141">
        <f t="shared" ca="1" si="44"/>
        <v>29.048400000000001</v>
      </c>
      <c r="S92" s="100">
        <f ca="1">VLOOKUP($A92,[2]CurveFetch!$D$8:$V$1000,16,0)</f>
        <v>58.096800000000002</v>
      </c>
      <c r="T92" s="141">
        <f t="shared" ca="1" si="45"/>
        <v>29.048400000000001</v>
      </c>
    </row>
    <row r="93" spans="1:20" x14ac:dyDescent="0.2">
      <c r="A93" s="97">
        <f t="shared" ca="1" si="46"/>
        <v>39661</v>
      </c>
      <c r="B93" s="100">
        <f ca="1">VLOOKUP($A93,[2]CurveFetch!$D$8:$R$1000,2,0)</f>
        <v>4.335</v>
      </c>
      <c r="C93" s="100">
        <f ca="1">VLOOKUP($A93,[2]CurveFetch!$D$8:$R$1000,7,0)</f>
        <v>0.76</v>
      </c>
      <c r="D93" s="100">
        <f ca="1">VLOOKUP($A93,[2]CurveFetch!$D$8:$R$1000,5,0)</f>
        <v>-0.35499999999999998</v>
      </c>
      <c r="E93" s="100">
        <f ca="1">VLOOKUP($A93,[2]CurveFetch!$D$8:$R$1000,4,0)</f>
        <v>0.01</v>
      </c>
      <c r="F93" s="100">
        <f ca="1">VLOOKUP($A93,[2]CurveFetch!$D$8:$R$1000,15,0)</f>
        <v>0</v>
      </c>
      <c r="G93" s="100">
        <f ca="1">VLOOKUP($A93,[2]CurveFetch!$D$8:$R$1000,3,0)</f>
        <v>-0.23499999999999999</v>
      </c>
      <c r="H93" s="100">
        <f ca="1">VLOOKUP($A93,[2]CurveFetch!$D$8:$R$1000,9,0)</f>
        <v>0</v>
      </c>
      <c r="I93" s="100">
        <f ca="1">VLOOKUP($A93,[2]CurveFetch!$D$8:$R$1000,11,0)</f>
        <v>6.0681355139648001E-2</v>
      </c>
      <c r="J93" s="100">
        <f ca="1">VLOOKUP($A93,[2]CurveFetch!$D$8:$R$1000,8,0)</f>
        <v>0.12</v>
      </c>
      <c r="K93" s="100">
        <f t="shared" ca="1" si="41"/>
        <v>0.64</v>
      </c>
      <c r="L93" s="100">
        <f t="shared" ca="1" si="42"/>
        <v>0.76</v>
      </c>
      <c r="M93" s="100">
        <f t="shared" ca="1" si="47"/>
        <v>38.212499999999999</v>
      </c>
      <c r="N93" s="97">
        <f t="shared" ca="1" si="48"/>
        <v>39661</v>
      </c>
      <c r="O93" s="100">
        <f ca="1">VLOOKUP($A93,[2]CurveFetch!$D$8:$V$1000,16,0)</f>
        <v>73.096800000000002</v>
      </c>
      <c r="P93" s="141">
        <f t="shared" ca="1" si="43"/>
        <v>36.548400000000001</v>
      </c>
      <c r="Q93" s="100">
        <f ca="1">VLOOKUP($A93,[2]CurveFetch!$D$8:$V$1000,16,0)</f>
        <v>73.096800000000002</v>
      </c>
      <c r="R93" s="141">
        <f t="shared" ca="1" si="44"/>
        <v>36.548400000000001</v>
      </c>
      <c r="S93" s="100">
        <f ca="1">VLOOKUP($A93,[2]CurveFetch!$D$8:$V$1000,16,0)</f>
        <v>73.096800000000002</v>
      </c>
      <c r="T93" s="141">
        <f t="shared" ca="1" si="45"/>
        <v>36.548400000000001</v>
      </c>
    </row>
    <row r="94" spans="1:20" x14ac:dyDescent="0.2">
      <c r="A94" s="97">
        <f t="shared" ca="1" si="46"/>
        <v>39692</v>
      </c>
      <c r="B94" s="100">
        <f ca="1">VLOOKUP($A94,[2]CurveFetch!$D$8:$R$1000,2,0)</f>
        <v>4.3559999999999999</v>
      </c>
      <c r="C94" s="100">
        <f ca="1">VLOOKUP($A94,[2]CurveFetch!$D$8:$R$1000,7,0)</f>
        <v>0.76</v>
      </c>
      <c r="D94" s="100">
        <f ca="1">VLOOKUP($A94,[2]CurveFetch!$D$8:$R$1000,5,0)</f>
        <v>-0.35499999999999998</v>
      </c>
      <c r="E94" s="100">
        <f ca="1">VLOOKUP($A94,[2]CurveFetch!$D$8:$R$1000,4,0)</f>
        <v>0.01</v>
      </c>
      <c r="F94" s="100">
        <f ca="1">VLOOKUP($A94,[2]CurveFetch!$D$8:$R$1000,15,0)</f>
        <v>0</v>
      </c>
      <c r="G94" s="100">
        <f ca="1">VLOOKUP($A94,[2]CurveFetch!$D$8:$R$1000,3,0)</f>
        <v>-0.23499999999999999</v>
      </c>
      <c r="H94" s="100">
        <f ca="1">VLOOKUP($A94,[2]CurveFetch!$D$8:$R$1000,9,0)</f>
        <v>0</v>
      </c>
      <c r="I94" s="100">
        <f ca="1">VLOOKUP($A94,[2]CurveFetch!$D$8:$R$1000,11,0)</f>
        <v>6.0729885922956001E-2</v>
      </c>
      <c r="J94" s="100">
        <f ca="1">VLOOKUP($A94,[2]CurveFetch!$D$8:$R$1000,8,0)</f>
        <v>0.12</v>
      </c>
      <c r="K94" s="100">
        <f t="shared" ca="1" si="41"/>
        <v>0.64</v>
      </c>
      <c r="L94" s="100">
        <f t="shared" ca="1" si="42"/>
        <v>0.76</v>
      </c>
      <c r="M94" s="100">
        <f t="shared" ca="1" si="47"/>
        <v>38.369999999999997</v>
      </c>
      <c r="N94" s="97">
        <f t="shared" ca="1" si="48"/>
        <v>39692</v>
      </c>
      <c r="O94" s="100">
        <f ca="1">VLOOKUP($A94,[2]CurveFetch!$D$8:$V$1000,16,0)</f>
        <v>43.096800000000002</v>
      </c>
      <c r="P94" s="141">
        <f t="shared" ca="1" si="43"/>
        <v>21.548400000000001</v>
      </c>
      <c r="Q94" s="100">
        <f ca="1">VLOOKUP($A94,[2]CurveFetch!$D$8:$V$1000,16,0)</f>
        <v>43.096800000000002</v>
      </c>
      <c r="R94" s="141">
        <f t="shared" ca="1" si="44"/>
        <v>21.548400000000001</v>
      </c>
      <c r="S94" s="100">
        <f ca="1">VLOOKUP($A94,[2]CurveFetch!$D$8:$V$1000,16,0)</f>
        <v>43.096800000000002</v>
      </c>
      <c r="T94" s="141">
        <f t="shared" ca="1" si="45"/>
        <v>21.548400000000001</v>
      </c>
    </row>
    <row r="95" spans="1:20" x14ac:dyDescent="0.2">
      <c r="A95" s="97">
        <f t="shared" ca="1" si="46"/>
        <v>39722</v>
      </c>
      <c r="B95" s="100">
        <f ca="1">VLOOKUP($A95,[2]CurveFetch!$D$8:$R$1000,2,0)</f>
        <v>4.3860000000000001</v>
      </c>
      <c r="C95" s="100">
        <f ca="1">VLOOKUP($A95,[2]CurveFetch!$D$8:$R$1000,7,0)</f>
        <v>0.76</v>
      </c>
      <c r="D95" s="100">
        <f ca="1">VLOOKUP($A95,[2]CurveFetch!$D$8:$R$1000,5,0)</f>
        <v>-0.35499999999999998</v>
      </c>
      <c r="E95" s="100">
        <f ca="1">VLOOKUP($A95,[2]CurveFetch!$D$8:$R$1000,4,0)</f>
        <v>0.01</v>
      </c>
      <c r="F95" s="100">
        <f ca="1">VLOOKUP($A95,[2]CurveFetch!$D$8:$R$1000,15,0)</f>
        <v>0</v>
      </c>
      <c r="G95" s="100">
        <f ca="1">VLOOKUP($A95,[2]CurveFetch!$D$8:$R$1000,3,0)</f>
        <v>-0.23499999999999999</v>
      </c>
      <c r="H95" s="100">
        <f ca="1">VLOOKUP($A95,[2]CurveFetch!$D$8:$R$1000,9,0)</f>
        <v>0</v>
      </c>
      <c r="I95" s="100">
        <f ca="1">VLOOKUP($A95,[2]CurveFetch!$D$8:$R$1000,11,0)</f>
        <v>6.0776851197868999E-2</v>
      </c>
      <c r="J95" s="100">
        <f ca="1">VLOOKUP($A95,[2]CurveFetch!$D$8:$R$1000,8,0)</f>
        <v>0.12</v>
      </c>
      <c r="K95" s="100">
        <f t="shared" ca="1" si="41"/>
        <v>0.64</v>
      </c>
      <c r="L95" s="100">
        <f t="shared" ca="1" si="42"/>
        <v>0.76</v>
      </c>
      <c r="M95" s="100">
        <f t="shared" ca="1" si="47"/>
        <v>38.594999999999999</v>
      </c>
      <c r="N95" s="97">
        <f t="shared" ca="1" si="48"/>
        <v>39722</v>
      </c>
      <c r="O95" s="100">
        <f ca="1">VLOOKUP($A95,[2]CurveFetch!$D$8:$V$1000,16,0)</f>
        <v>63.401499999999999</v>
      </c>
      <c r="P95" s="141">
        <f t="shared" ca="1" si="43"/>
        <v>31.700749999999999</v>
      </c>
      <c r="Q95" s="100">
        <f ca="1">VLOOKUP($A95,[2]CurveFetch!$D$8:$V$1000,16,0)</f>
        <v>63.401499999999999</v>
      </c>
      <c r="R95" s="141">
        <f t="shared" ca="1" si="44"/>
        <v>31.700749999999999</v>
      </c>
      <c r="S95" s="100">
        <f ca="1">VLOOKUP($A95,[2]CurveFetch!$D$8:$V$1000,16,0)</f>
        <v>63.401499999999999</v>
      </c>
      <c r="T95" s="141">
        <f t="shared" ca="1" si="45"/>
        <v>31.700749999999999</v>
      </c>
    </row>
    <row r="96" spans="1:20" x14ac:dyDescent="0.2">
      <c r="A96" s="97">
        <f t="shared" ca="1" si="46"/>
        <v>39753</v>
      </c>
      <c r="B96" s="100">
        <f ca="1">VLOOKUP($A96,[2]CurveFetch!$D$8:$R$1000,2,0)</f>
        <v>4.5259999999999998</v>
      </c>
      <c r="C96" s="100">
        <f ca="1">VLOOKUP($A96,[2]CurveFetch!$D$8:$R$1000,7,0)</f>
        <v>0.6</v>
      </c>
      <c r="D96" s="100">
        <f ca="1">VLOOKUP($A96,[2]CurveFetch!$D$8:$R$1000,5,0)</f>
        <v>-0.28999999999999998</v>
      </c>
      <c r="E96" s="100">
        <f ca="1">VLOOKUP($A96,[2]CurveFetch!$D$8:$R$1000,4,0)</f>
        <v>0.01</v>
      </c>
      <c r="F96" s="100">
        <f ca="1">VLOOKUP($A96,[2]CurveFetch!$D$8:$R$1000,15,0)</f>
        <v>0</v>
      </c>
      <c r="G96" s="100">
        <f ca="1">VLOOKUP($A96,[2]CurveFetch!$D$8:$R$1000,3,0)</f>
        <v>-0.19</v>
      </c>
      <c r="H96" s="100">
        <f ca="1">VLOOKUP($A96,[2]CurveFetch!$D$8:$R$1000,9,0)</f>
        <v>0</v>
      </c>
      <c r="I96" s="100">
        <f ca="1">VLOOKUP($A96,[2]CurveFetch!$D$8:$R$1000,11,0)</f>
        <v>6.0825381982714997E-2</v>
      </c>
      <c r="J96" s="100">
        <f ca="1">VLOOKUP($A96,[2]CurveFetch!$D$8:$R$1000,8,0)</f>
        <v>0</v>
      </c>
      <c r="K96" s="100">
        <f t="shared" ca="1" si="41"/>
        <v>0.6</v>
      </c>
      <c r="L96" s="100">
        <f t="shared" ca="1" si="42"/>
        <v>0.6</v>
      </c>
      <c r="M96" s="100">
        <f t="shared" ca="1" si="47"/>
        <v>38.444999999999993</v>
      </c>
      <c r="N96" s="97">
        <f t="shared" ca="1" si="48"/>
        <v>39753</v>
      </c>
      <c r="O96" s="100">
        <f ca="1">VLOOKUP($A96,[2]CurveFetch!$D$8:$V$1000,16,0)</f>
        <v>33.401499999999999</v>
      </c>
      <c r="P96" s="141">
        <f t="shared" ca="1" si="43"/>
        <v>16.700749999999999</v>
      </c>
      <c r="Q96" s="100">
        <f ca="1">VLOOKUP($A96,[2]CurveFetch!$D$8:$V$1000,16,0)</f>
        <v>33.401499999999999</v>
      </c>
      <c r="R96" s="141">
        <f t="shared" ca="1" si="44"/>
        <v>16.700749999999999</v>
      </c>
      <c r="S96" s="100">
        <f ca="1">VLOOKUP($A96,[2]CurveFetch!$D$8:$V$1000,16,0)</f>
        <v>33.401499999999999</v>
      </c>
      <c r="T96" s="141">
        <f t="shared" ca="1" si="45"/>
        <v>16.700749999999999</v>
      </c>
    </row>
    <row r="97" spans="1:20" x14ac:dyDescent="0.2">
      <c r="A97" s="97">
        <f t="shared" ca="1" si="46"/>
        <v>39783</v>
      </c>
      <c r="B97" s="100">
        <f ca="1">VLOOKUP($A97,[2]CurveFetch!$D$8:$R$1000,2,0)</f>
        <v>4.6509999999999998</v>
      </c>
      <c r="C97" s="100">
        <f ca="1">VLOOKUP($A97,[2]CurveFetch!$D$8:$R$1000,7,0)</f>
        <v>0.6</v>
      </c>
      <c r="D97" s="100">
        <f ca="1">VLOOKUP($A97,[2]CurveFetch!$D$8:$R$1000,5,0)</f>
        <v>-0.28999999999999998</v>
      </c>
      <c r="E97" s="100">
        <f ca="1">VLOOKUP($A97,[2]CurveFetch!$D$8:$R$1000,4,0)</f>
        <v>0.01</v>
      </c>
      <c r="F97" s="100">
        <f ca="1">VLOOKUP($A97,[2]CurveFetch!$D$8:$R$1000,15,0)</f>
        <v>0</v>
      </c>
      <c r="G97" s="100">
        <f ca="1">VLOOKUP($A97,[2]CurveFetch!$D$8:$R$1000,3,0)</f>
        <v>-0.19</v>
      </c>
      <c r="H97" s="100">
        <f ca="1">VLOOKUP($A97,[2]CurveFetch!$D$8:$R$1000,9,0)</f>
        <v>0</v>
      </c>
      <c r="I97" s="100">
        <f ca="1">VLOOKUP($A97,[2]CurveFetch!$D$8:$R$1000,11,0)</f>
        <v>6.0872347259117998E-2</v>
      </c>
      <c r="J97" s="100">
        <f ca="1">VLOOKUP($A97,[2]CurveFetch!$D$8:$R$1000,8,0)</f>
        <v>0</v>
      </c>
      <c r="K97" s="100">
        <f t="shared" ca="1" si="41"/>
        <v>0.6</v>
      </c>
      <c r="L97" s="100">
        <f t="shared" ca="1" si="42"/>
        <v>0.6</v>
      </c>
      <c r="M97" s="100">
        <f t="shared" ca="1" si="47"/>
        <v>39.382499999999993</v>
      </c>
      <c r="N97" s="97">
        <f t="shared" ca="1" si="48"/>
        <v>39783</v>
      </c>
      <c r="O97" s="100">
        <f ca="1">VLOOKUP($A97,[2]CurveFetch!$D$8:$V$1000,16,0)</f>
        <v>18.401499999999999</v>
      </c>
      <c r="P97" s="141">
        <f t="shared" ca="1" si="43"/>
        <v>9.2007499999999993</v>
      </c>
      <c r="Q97" s="100">
        <f ca="1">VLOOKUP($A97,[2]CurveFetch!$D$8:$V$1000,16,0)</f>
        <v>18.401499999999999</v>
      </c>
      <c r="R97" s="141">
        <f t="shared" ca="1" si="44"/>
        <v>9.2007499999999993</v>
      </c>
      <c r="S97" s="100">
        <f ca="1">VLOOKUP($A97,[2]CurveFetch!$D$8:$V$1000,16,0)</f>
        <v>18.401499999999999</v>
      </c>
      <c r="T97" s="141">
        <f t="shared" ca="1" si="45"/>
        <v>9.2007499999999993</v>
      </c>
    </row>
    <row r="98" spans="1:20" x14ac:dyDescent="0.2">
      <c r="A98" s="97">
        <f t="shared" ca="1" si="46"/>
        <v>39814</v>
      </c>
      <c r="B98" s="100">
        <f ca="1">VLOOKUP($A98,[2]CurveFetch!$D$8:$R$1000,2,0)</f>
        <v>4.7750000000000004</v>
      </c>
      <c r="C98" s="100">
        <f ca="1">VLOOKUP($A98,[2]CurveFetch!$D$8:$R$1000,7,0)</f>
        <v>0.6</v>
      </c>
      <c r="D98" s="100">
        <f ca="1">VLOOKUP($A98,[2]CurveFetch!$D$8:$R$1000,5,0)</f>
        <v>-0.28999999999999998</v>
      </c>
      <c r="E98" s="100">
        <f ca="1">VLOOKUP($A98,[2]CurveFetch!$D$8:$R$1000,4,0)</f>
        <v>0.01</v>
      </c>
      <c r="F98" s="100">
        <f ca="1">VLOOKUP($A98,[2]CurveFetch!$D$8:$R$1000,15,0)</f>
        <v>0</v>
      </c>
      <c r="G98" s="100">
        <f ca="1">VLOOKUP($A98,[2]CurveFetch!$D$8:$R$1000,3,0)</f>
        <v>-0.19</v>
      </c>
      <c r="H98" s="100">
        <f ca="1">VLOOKUP($A98,[2]CurveFetch!$D$8:$R$1000,9,0)</f>
        <v>0</v>
      </c>
      <c r="I98" s="100">
        <f ca="1">VLOOKUP($A98,[2]CurveFetch!$D$8:$R$1000,11,0)</f>
        <v>6.0920878045503002E-2</v>
      </c>
      <c r="J98" s="100">
        <f ca="1">VLOOKUP($A98,[2]CurveFetch!$D$8:$R$1000,8,0)</f>
        <v>0</v>
      </c>
      <c r="K98" s="100">
        <f t="shared" ca="1" si="41"/>
        <v>0.6</v>
      </c>
      <c r="L98" s="100">
        <f t="shared" ca="1" si="42"/>
        <v>0.6</v>
      </c>
      <c r="M98" s="100">
        <f t="shared" ca="1" si="47"/>
        <v>40.3125</v>
      </c>
      <c r="N98" s="97">
        <f t="shared" ca="1" si="48"/>
        <v>39814</v>
      </c>
      <c r="O98" s="100">
        <f ca="1">VLOOKUP($A98,[2]CurveFetch!$D$8:$V$1000,16,0)</f>
        <v>49.863700000000001</v>
      </c>
      <c r="P98" s="141">
        <f t="shared" ca="1" si="43"/>
        <v>24.931850000000001</v>
      </c>
      <c r="Q98" s="100">
        <f ca="1">VLOOKUP($A98,[2]CurveFetch!$D$8:$V$1000,16,0)</f>
        <v>49.863700000000001</v>
      </c>
      <c r="R98" s="141">
        <f t="shared" ca="1" si="44"/>
        <v>24.931850000000001</v>
      </c>
      <c r="S98" s="100">
        <f ca="1">VLOOKUP($A98,[2]CurveFetch!$D$8:$V$1000,16,0)</f>
        <v>49.863700000000001</v>
      </c>
      <c r="T98" s="141">
        <f t="shared" ca="1" si="45"/>
        <v>24.931850000000001</v>
      </c>
    </row>
    <row r="99" spans="1:20" x14ac:dyDescent="0.2">
      <c r="A99" s="97">
        <f t="shared" ca="1" si="46"/>
        <v>39845</v>
      </c>
      <c r="B99" s="100">
        <f ca="1">VLOOKUP($A99,[2]CurveFetch!$D$8:$R$1000,2,0)</f>
        <v>4.6689999999999996</v>
      </c>
      <c r="C99" s="100">
        <f ca="1">VLOOKUP($A99,[2]CurveFetch!$D$8:$R$1000,7,0)</f>
        <v>0.6</v>
      </c>
      <c r="D99" s="100">
        <f ca="1">VLOOKUP($A99,[2]CurveFetch!$D$8:$R$1000,5,0)</f>
        <v>-0.28999999999999998</v>
      </c>
      <c r="E99" s="100">
        <f ca="1">VLOOKUP($A99,[2]CurveFetch!$D$8:$R$1000,4,0)</f>
        <v>0.01</v>
      </c>
      <c r="F99" s="100">
        <f ca="1">VLOOKUP($A99,[2]CurveFetch!$D$8:$R$1000,15,0)</f>
        <v>0</v>
      </c>
      <c r="G99" s="100">
        <f ca="1">VLOOKUP($A99,[2]CurveFetch!$D$8:$R$1000,3,0)</f>
        <v>-0.19</v>
      </c>
      <c r="H99" s="100">
        <f ca="1">VLOOKUP($A99,[2]CurveFetch!$D$8:$R$1000,9,0)</f>
        <v>0</v>
      </c>
      <c r="I99" s="100">
        <f ca="1">VLOOKUP($A99,[2]CurveFetch!$D$8:$R$1000,11,0)</f>
        <v>6.0969408832670997E-2</v>
      </c>
      <c r="J99" s="100">
        <f ca="1">VLOOKUP($A99,[2]CurveFetch!$D$8:$R$1000,8,0)</f>
        <v>0</v>
      </c>
      <c r="K99" s="100">
        <f t="shared" ca="1" si="41"/>
        <v>0.6</v>
      </c>
      <c r="L99" s="100">
        <f t="shared" ca="1" si="42"/>
        <v>0.6</v>
      </c>
      <c r="M99" s="100">
        <f t="shared" ca="1" si="47"/>
        <v>39.517499999999991</v>
      </c>
      <c r="N99" s="97">
        <f t="shared" ca="1" si="48"/>
        <v>39845</v>
      </c>
      <c r="O99" s="100">
        <f ca="1">VLOOKUP($A99,[2]CurveFetch!$D$8:$V$1000,16,0)</f>
        <v>39.863700000000001</v>
      </c>
      <c r="P99" s="141">
        <f t="shared" ca="1" si="43"/>
        <v>19.931850000000001</v>
      </c>
      <c r="Q99" s="100">
        <f ca="1">VLOOKUP($A99,[2]CurveFetch!$D$8:$V$1000,16,0)</f>
        <v>39.863700000000001</v>
      </c>
      <c r="R99" s="141">
        <f t="shared" ca="1" si="44"/>
        <v>19.931850000000001</v>
      </c>
      <c r="S99" s="100">
        <f ca="1">VLOOKUP($A99,[2]CurveFetch!$D$8:$V$1000,16,0)</f>
        <v>39.863700000000001</v>
      </c>
      <c r="T99" s="141">
        <f t="shared" ca="1" si="45"/>
        <v>19.931850000000001</v>
      </c>
    </row>
    <row r="100" spans="1:20" x14ac:dyDescent="0.2">
      <c r="A100" s="97">
        <f t="shared" ca="1" si="46"/>
        <v>39873</v>
      </c>
      <c r="B100" s="100">
        <f ca="1">VLOOKUP($A100,[2]CurveFetch!$D$8:$R$1000,2,0)</f>
        <v>4.5190000000000001</v>
      </c>
      <c r="C100" s="100">
        <f ca="1">VLOOKUP($A100,[2]CurveFetch!$D$8:$R$1000,7,0)</f>
        <v>0.6</v>
      </c>
      <c r="D100" s="100">
        <f ca="1">VLOOKUP($A100,[2]CurveFetch!$D$8:$R$1000,5,0)</f>
        <v>-0.28999999999999998</v>
      </c>
      <c r="E100" s="100">
        <f ca="1">VLOOKUP($A100,[2]CurveFetch!$D$8:$R$1000,4,0)</f>
        <v>0.01</v>
      </c>
      <c r="F100" s="100">
        <f ca="1">VLOOKUP($A100,[2]CurveFetch!$D$8:$R$1000,15,0)</f>
        <v>0</v>
      </c>
      <c r="G100" s="100">
        <f ca="1">VLOOKUP($A100,[2]CurveFetch!$D$8:$R$1000,3,0)</f>
        <v>-0.19</v>
      </c>
      <c r="H100" s="100">
        <f ca="1">VLOOKUP($A100,[2]CurveFetch!$D$8:$R$1000,9,0)</f>
        <v>0</v>
      </c>
      <c r="I100" s="100">
        <f ca="1">VLOOKUP($A100,[2]CurveFetch!$D$8:$R$1000,11,0)</f>
        <v>6.1013243092720999E-2</v>
      </c>
      <c r="J100" s="100">
        <f ca="1">VLOOKUP($A100,[2]CurveFetch!$D$8:$R$1000,8,0)</f>
        <v>0</v>
      </c>
      <c r="K100" s="100">
        <f t="shared" ca="1" si="41"/>
        <v>0.6</v>
      </c>
      <c r="L100" s="100">
        <f t="shared" ca="1" si="42"/>
        <v>0.6</v>
      </c>
      <c r="M100" s="100">
        <f t="shared" ca="1" si="47"/>
        <v>38.392499999999998</v>
      </c>
      <c r="N100" s="97">
        <f t="shared" ca="1" si="48"/>
        <v>39873</v>
      </c>
      <c r="O100" s="100">
        <f ca="1">VLOOKUP($A100,[2]CurveFetch!$D$8:$V$1000,16,0)</f>
        <v>29.863700000000001</v>
      </c>
      <c r="P100" s="141">
        <f t="shared" ca="1" si="43"/>
        <v>14.931850000000001</v>
      </c>
      <c r="Q100" s="100">
        <f ca="1">VLOOKUP($A100,[2]CurveFetch!$D$8:$V$1000,16,0)</f>
        <v>29.863700000000001</v>
      </c>
      <c r="R100" s="141">
        <f t="shared" ca="1" si="44"/>
        <v>14.931850000000001</v>
      </c>
      <c r="S100" s="100">
        <f ca="1">VLOOKUP($A100,[2]CurveFetch!$D$8:$V$1000,16,0)</f>
        <v>29.863700000000001</v>
      </c>
      <c r="T100" s="141">
        <f t="shared" ca="1" si="45"/>
        <v>14.931850000000001</v>
      </c>
    </row>
    <row r="101" spans="1:20" x14ac:dyDescent="0.2">
      <c r="A101" s="97">
        <f t="shared" ca="1" si="46"/>
        <v>39904</v>
      </c>
      <c r="B101" s="100">
        <f ca="1">VLOOKUP($A101,[2]CurveFetch!$D$8:$R$1000,2,0)</f>
        <v>4.3360000000000003</v>
      </c>
      <c r="C101" s="100">
        <f ca="1">VLOOKUP($A101,[2]CurveFetch!$D$8:$R$1000,7,0)</f>
        <v>0.76</v>
      </c>
      <c r="D101" s="100">
        <f ca="1">VLOOKUP($A101,[2]CurveFetch!$D$8:$R$1000,5,0)</f>
        <v>-0.35499999999999998</v>
      </c>
      <c r="E101" s="100">
        <f ca="1">VLOOKUP($A101,[2]CurveFetch!$D$8:$R$1000,4,0)</f>
        <v>0.01</v>
      </c>
      <c r="F101" s="100">
        <f ca="1">VLOOKUP($A101,[2]CurveFetch!$D$8:$R$1000,15,0)</f>
        <v>0</v>
      </c>
      <c r="G101" s="100">
        <f ca="1">VLOOKUP($A101,[2]CurveFetch!$D$8:$R$1000,3,0)</f>
        <v>-0.23499999999999999</v>
      </c>
      <c r="H101" s="100">
        <f ca="1">VLOOKUP($A101,[2]CurveFetch!$D$8:$R$1000,9,0)</f>
        <v>0</v>
      </c>
      <c r="I101" s="100">
        <f ca="1">VLOOKUP($A101,[2]CurveFetch!$D$8:$R$1000,11,0)</f>
        <v>6.1061773881376999E-2</v>
      </c>
      <c r="J101" s="100">
        <f ca="1">VLOOKUP($A101,[2]CurveFetch!$D$8:$R$1000,8,0)</f>
        <v>0</v>
      </c>
      <c r="K101" s="100">
        <f t="shared" ca="1" si="41"/>
        <v>0.76</v>
      </c>
      <c r="L101" s="100">
        <f t="shared" ca="1" si="42"/>
        <v>0.76</v>
      </c>
      <c r="M101" s="100">
        <f t="shared" ca="1" si="47"/>
        <v>38.22</v>
      </c>
      <c r="N101" s="97">
        <f t="shared" ca="1" si="48"/>
        <v>39904</v>
      </c>
      <c r="O101" s="100">
        <f ca="1">VLOOKUP($A101,[2]CurveFetch!$D$8:$V$1000,16,0)</f>
        <v>28.805900000000001</v>
      </c>
      <c r="P101" s="141">
        <f t="shared" ca="1" si="43"/>
        <v>14.402950000000001</v>
      </c>
      <c r="Q101" s="100">
        <f ca="1">VLOOKUP($A101,[2]CurveFetch!$D$8:$V$1000,16,0)</f>
        <v>28.805900000000001</v>
      </c>
      <c r="R101" s="141">
        <f t="shared" ca="1" si="44"/>
        <v>14.402950000000001</v>
      </c>
      <c r="S101" s="100">
        <f ca="1">VLOOKUP($A101,[2]CurveFetch!$D$8:$V$1000,16,0)</f>
        <v>28.805900000000001</v>
      </c>
      <c r="T101" s="141">
        <f t="shared" ca="1" si="45"/>
        <v>14.402950000000001</v>
      </c>
    </row>
    <row r="102" spans="1:20" x14ac:dyDescent="0.2">
      <c r="A102" s="97">
        <f t="shared" ca="1" si="46"/>
        <v>39934</v>
      </c>
      <c r="B102" s="100">
        <f ca="1">VLOOKUP($A102,[2]CurveFetch!$D$8:$R$1000,2,0)</f>
        <v>4.3109999999999999</v>
      </c>
      <c r="C102" s="100">
        <f ca="1">VLOOKUP($A102,[2]CurveFetch!$D$8:$R$1000,7,0)</f>
        <v>0.76</v>
      </c>
      <c r="D102" s="100">
        <f ca="1">VLOOKUP($A102,[2]CurveFetch!$D$8:$R$1000,5,0)</f>
        <v>-0.35499999999999998</v>
      </c>
      <c r="E102" s="100">
        <f ca="1">VLOOKUP($A102,[2]CurveFetch!$D$8:$R$1000,4,0)</f>
        <v>0.01</v>
      </c>
      <c r="F102" s="100">
        <f ca="1">VLOOKUP($A102,[2]CurveFetch!$D$8:$R$1000,15,0)</f>
        <v>0</v>
      </c>
      <c r="G102" s="100">
        <f ca="1">VLOOKUP($A102,[2]CurveFetch!$D$8:$R$1000,3,0)</f>
        <v>-0.23499999999999999</v>
      </c>
      <c r="H102" s="100">
        <f ca="1">VLOOKUP($A102,[2]CurveFetch!$D$8:$R$1000,9,0)</f>
        <v>0</v>
      </c>
      <c r="I102" s="100">
        <f ca="1">VLOOKUP($A102,[2]CurveFetch!$D$8:$R$1000,11,0)</f>
        <v>6.1108739161467002E-2</v>
      </c>
      <c r="J102" s="100">
        <f ca="1">VLOOKUP($A102,[2]CurveFetch!$D$8:$R$1000,8,0)</f>
        <v>0</v>
      </c>
      <c r="K102" s="100">
        <f t="shared" ca="1" si="41"/>
        <v>0.76</v>
      </c>
      <c r="L102" s="100">
        <f t="shared" ca="1" si="42"/>
        <v>0.76</v>
      </c>
      <c r="M102" s="100">
        <f t="shared" ca="1" si="47"/>
        <v>38.032499999999999</v>
      </c>
      <c r="N102" s="97">
        <f t="shared" ca="1" si="48"/>
        <v>39934</v>
      </c>
      <c r="O102" s="100">
        <f ca="1">VLOOKUP($A102,[2]CurveFetch!$D$8:$V$1000,16,0)</f>
        <v>33.805900000000001</v>
      </c>
      <c r="P102" s="141">
        <f t="shared" ca="1" si="43"/>
        <v>16.902950000000001</v>
      </c>
      <c r="Q102" s="100">
        <f ca="1">VLOOKUP($A102,[2]CurveFetch!$D$8:$V$1000,16,0)</f>
        <v>33.805900000000001</v>
      </c>
      <c r="R102" s="141">
        <f t="shared" ca="1" si="44"/>
        <v>16.902950000000001</v>
      </c>
      <c r="S102" s="100">
        <f ca="1">VLOOKUP($A102,[2]CurveFetch!$D$8:$V$1000,16,0)</f>
        <v>33.805900000000001</v>
      </c>
      <c r="T102" s="141">
        <f t="shared" ca="1" si="45"/>
        <v>16.902950000000001</v>
      </c>
    </row>
    <row r="103" spans="1:20" x14ac:dyDescent="0.2">
      <c r="A103" s="97">
        <f t="shared" ca="1" si="46"/>
        <v>39965</v>
      </c>
      <c r="B103" s="100">
        <f ca="1">VLOOKUP($A103,[2]CurveFetch!$D$8:$R$1000,2,0)</f>
        <v>4.34</v>
      </c>
      <c r="C103" s="100">
        <f ca="1">VLOOKUP($A103,[2]CurveFetch!$D$8:$R$1000,7,0)</f>
        <v>0.76</v>
      </c>
      <c r="D103" s="100">
        <f ca="1">VLOOKUP($A103,[2]CurveFetch!$D$8:$R$1000,5,0)</f>
        <v>-0.35499999999999998</v>
      </c>
      <c r="E103" s="100">
        <f ca="1">VLOOKUP($A103,[2]CurveFetch!$D$8:$R$1000,4,0)</f>
        <v>0.01</v>
      </c>
      <c r="F103" s="100">
        <f ca="1">VLOOKUP($A103,[2]CurveFetch!$D$8:$R$1000,15,0)</f>
        <v>0</v>
      </c>
      <c r="G103" s="100">
        <f ca="1">VLOOKUP($A103,[2]CurveFetch!$D$8:$R$1000,3,0)</f>
        <v>-0.23499999999999999</v>
      </c>
      <c r="H103" s="100">
        <f ca="1">VLOOKUP($A103,[2]CurveFetch!$D$8:$R$1000,9,0)</f>
        <v>0</v>
      </c>
      <c r="I103" s="100">
        <f ca="1">VLOOKUP($A103,[2]CurveFetch!$D$8:$R$1000,11,0)</f>
        <v>6.1157269951661999E-2</v>
      </c>
      <c r="J103" s="100">
        <f ca="1">VLOOKUP($A103,[2]CurveFetch!$D$8:$R$1000,8,0)</f>
        <v>0</v>
      </c>
      <c r="K103" s="100">
        <f t="shared" ca="1" si="41"/>
        <v>0.76</v>
      </c>
      <c r="L103" s="100">
        <f t="shared" ca="1" si="42"/>
        <v>0.76</v>
      </c>
      <c r="M103" s="100">
        <f t="shared" ca="1" si="47"/>
        <v>38.25</v>
      </c>
      <c r="N103" s="97">
        <f t="shared" ca="1" si="48"/>
        <v>39965</v>
      </c>
      <c r="O103" s="100">
        <f ca="1">VLOOKUP($A103,[2]CurveFetch!$D$8:$V$1000,16,0)</f>
        <v>58.805900000000001</v>
      </c>
      <c r="P103" s="141">
        <f t="shared" ca="1" si="43"/>
        <v>29.402950000000001</v>
      </c>
      <c r="Q103" s="100">
        <f ca="1">VLOOKUP($A103,[2]CurveFetch!$D$8:$V$1000,16,0)</f>
        <v>58.805900000000001</v>
      </c>
      <c r="R103" s="141">
        <f t="shared" ca="1" si="44"/>
        <v>29.402950000000001</v>
      </c>
      <c r="S103" s="100">
        <f ca="1">VLOOKUP($A103,[2]CurveFetch!$D$8:$V$1000,16,0)</f>
        <v>58.805900000000001</v>
      </c>
      <c r="T103" s="141">
        <f t="shared" ca="1" si="45"/>
        <v>29.402950000000001</v>
      </c>
    </row>
    <row r="104" spans="1:20" x14ac:dyDescent="0.2">
      <c r="A104" s="97">
        <f t="shared" ca="1" si="46"/>
        <v>39995</v>
      </c>
      <c r="B104" s="100">
        <f ca="1">VLOOKUP($A104,[2]CurveFetch!$D$8:$R$1000,2,0)</f>
        <v>4.37</v>
      </c>
      <c r="C104" s="100">
        <f ca="1">VLOOKUP($A104,[2]CurveFetch!$D$8:$R$1000,7,0)</f>
        <v>0.76</v>
      </c>
      <c r="D104" s="100">
        <f ca="1">VLOOKUP($A104,[2]CurveFetch!$D$8:$R$1000,5,0)</f>
        <v>-0.35499999999999998</v>
      </c>
      <c r="E104" s="100">
        <f ca="1">VLOOKUP($A104,[2]CurveFetch!$D$8:$R$1000,4,0)</f>
        <v>0.01</v>
      </c>
      <c r="F104" s="100">
        <f ca="1">VLOOKUP($A104,[2]CurveFetch!$D$8:$R$1000,15,0)</f>
        <v>0</v>
      </c>
      <c r="G104" s="100">
        <f ca="1">VLOOKUP($A104,[2]CurveFetch!$D$8:$R$1000,3,0)</f>
        <v>-0.23499999999999999</v>
      </c>
      <c r="H104" s="100">
        <f ca="1">VLOOKUP($A104,[2]CurveFetch!$D$8:$R$1000,9,0)</f>
        <v>0</v>
      </c>
      <c r="I104" s="100">
        <f ca="1">VLOOKUP($A104,[2]CurveFetch!$D$8:$R$1000,11,0)</f>
        <v>6.1204235233240999E-2</v>
      </c>
      <c r="J104" s="100">
        <f ca="1">VLOOKUP($A104,[2]CurveFetch!$D$8:$R$1000,8,0)</f>
        <v>0</v>
      </c>
      <c r="K104" s="100">
        <f t="shared" ca="1" si="41"/>
        <v>0.76</v>
      </c>
      <c r="L104" s="100">
        <f t="shared" ca="1" si="42"/>
        <v>0.76</v>
      </c>
      <c r="M104" s="100">
        <f t="shared" ca="1" si="47"/>
        <v>38.475000000000001</v>
      </c>
      <c r="N104" s="97">
        <f t="shared" ca="1" si="48"/>
        <v>39995</v>
      </c>
      <c r="O104" s="100">
        <f ca="1">VLOOKUP($A104,[2]CurveFetch!$D$8:$V$1000,16,0)</f>
        <v>56.064300000000003</v>
      </c>
      <c r="P104" s="141">
        <f t="shared" ca="1" si="43"/>
        <v>28.032150000000001</v>
      </c>
      <c r="Q104" s="100">
        <f ca="1">VLOOKUP($A104,[2]CurveFetch!$D$8:$V$1000,16,0)</f>
        <v>56.064300000000003</v>
      </c>
      <c r="R104" s="141">
        <f t="shared" ca="1" si="44"/>
        <v>28.032150000000001</v>
      </c>
      <c r="S104" s="100">
        <f ca="1">VLOOKUP($A104,[2]CurveFetch!$D$8:$V$1000,16,0)</f>
        <v>56.064300000000003</v>
      </c>
      <c r="T104" s="141">
        <f t="shared" ca="1" si="45"/>
        <v>28.032150000000001</v>
      </c>
    </row>
    <row r="105" spans="1:20" x14ac:dyDescent="0.2">
      <c r="A105" s="97">
        <f t="shared" ca="1" si="46"/>
        <v>40026</v>
      </c>
      <c r="B105" s="100">
        <f ca="1">VLOOKUP($A105,[2]CurveFetch!$D$8:$R$1000,2,0)</f>
        <v>4.3899999999999997</v>
      </c>
      <c r="C105" s="100">
        <f ca="1">VLOOKUP($A105,[2]CurveFetch!$D$8:$R$1000,7,0)</f>
        <v>0.76</v>
      </c>
      <c r="D105" s="100">
        <f ca="1">VLOOKUP($A105,[2]CurveFetch!$D$8:$R$1000,5,0)</f>
        <v>-0.35499999999999998</v>
      </c>
      <c r="E105" s="100">
        <f ca="1">VLOOKUP($A105,[2]CurveFetch!$D$8:$R$1000,4,0)</f>
        <v>0.01</v>
      </c>
      <c r="F105" s="100">
        <f ca="1">VLOOKUP($A105,[2]CurveFetch!$D$8:$R$1000,15,0)</f>
        <v>0</v>
      </c>
      <c r="G105" s="100">
        <f ca="1">VLOOKUP($A105,[2]CurveFetch!$D$8:$R$1000,3,0)</f>
        <v>-0.23499999999999999</v>
      </c>
      <c r="H105" s="100">
        <f ca="1">VLOOKUP($A105,[2]CurveFetch!$D$8:$R$1000,9,0)</f>
        <v>0</v>
      </c>
      <c r="I105" s="100">
        <f ca="1">VLOOKUP($A105,[2]CurveFetch!$D$8:$R$1000,11,0)</f>
        <v>6.1252766024976001E-2</v>
      </c>
      <c r="J105" s="100">
        <f ca="1">VLOOKUP($A105,[2]CurveFetch!$D$8:$R$1000,8,0)</f>
        <v>0</v>
      </c>
      <c r="K105" s="100">
        <f t="shared" ca="1" si="41"/>
        <v>0.76</v>
      </c>
      <c r="L105" s="100">
        <f t="shared" ca="1" si="42"/>
        <v>0.76</v>
      </c>
      <c r="M105" s="100">
        <f t="shared" ca="1" si="47"/>
        <v>38.624999999999993</v>
      </c>
      <c r="N105" s="97">
        <f t="shared" ca="1" si="48"/>
        <v>40026</v>
      </c>
      <c r="O105" s="100">
        <f ca="1">VLOOKUP($A105,[2]CurveFetch!$D$8:$V$1000,16,0)</f>
        <v>71.064300000000003</v>
      </c>
      <c r="P105" s="141">
        <f t="shared" ca="1" si="43"/>
        <v>35.532150000000001</v>
      </c>
      <c r="Q105" s="100">
        <f ca="1">VLOOKUP($A105,[2]CurveFetch!$D$8:$V$1000,16,0)</f>
        <v>71.064300000000003</v>
      </c>
      <c r="R105" s="141">
        <f t="shared" ca="1" si="44"/>
        <v>35.532150000000001</v>
      </c>
      <c r="S105" s="100">
        <f ca="1">VLOOKUP($A105,[2]CurveFetch!$D$8:$V$1000,16,0)</f>
        <v>71.064300000000003</v>
      </c>
      <c r="T105" s="141">
        <f t="shared" ca="1" si="45"/>
        <v>35.532150000000001</v>
      </c>
    </row>
    <row r="106" spans="1:20" x14ac:dyDescent="0.2">
      <c r="A106" s="97">
        <f t="shared" ca="1" si="46"/>
        <v>40057</v>
      </c>
      <c r="B106" s="100">
        <f ca="1">VLOOKUP($A106,[2]CurveFetch!$D$8:$R$1000,2,0)</f>
        <v>4.4109999999999996</v>
      </c>
      <c r="C106" s="100">
        <f ca="1">VLOOKUP($A106,[2]CurveFetch!$D$8:$R$1000,7,0)</f>
        <v>0.76</v>
      </c>
      <c r="D106" s="100">
        <f ca="1">VLOOKUP($A106,[2]CurveFetch!$D$8:$R$1000,5,0)</f>
        <v>-0.35499999999999998</v>
      </c>
      <c r="E106" s="100">
        <f ca="1">VLOOKUP($A106,[2]CurveFetch!$D$8:$R$1000,4,0)</f>
        <v>0.01</v>
      </c>
      <c r="F106" s="100">
        <f ca="1">VLOOKUP($A106,[2]CurveFetch!$D$8:$R$1000,15,0)</f>
        <v>0</v>
      </c>
      <c r="G106" s="100">
        <f ca="1">VLOOKUP($A106,[2]CurveFetch!$D$8:$R$1000,3,0)</f>
        <v>-0.23499999999999999</v>
      </c>
      <c r="H106" s="100">
        <f ca="1">VLOOKUP($A106,[2]CurveFetch!$D$8:$R$1000,9,0)</f>
        <v>0</v>
      </c>
      <c r="I106" s="100">
        <f ca="1">VLOOKUP($A106,[2]CurveFetch!$D$8:$R$1000,11,0)</f>
        <v>6.1301296817493002E-2</v>
      </c>
      <c r="J106" s="100">
        <f ca="1">VLOOKUP($A106,[2]CurveFetch!$D$8:$R$1000,8,0)</f>
        <v>0</v>
      </c>
      <c r="K106" s="100">
        <f t="shared" ca="1" si="41"/>
        <v>0.76</v>
      </c>
      <c r="L106" s="100">
        <f t="shared" ca="1" si="42"/>
        <v>0.76</v>
      </c>
      <c r="M106" s="100">
        <f t="shared" ca="1" si="47"/>
        <v>38.782499999999999</v>
      </c>
      <c r="N106" s="97">
        <f t="shared" ca="1" si="48"/>
        <v>40057</v>
      </c>
      <c r="O106" s="100">
        <f ca="1">VLOOKUP($A106,[2]CurveFetch!$D$8:$V$1000,16,0)</f>
        <v>41.064300000000003</v>
      </c>
      <c r="P106" s="141">
        <f t="shared" ca="1" si="43"/>
        <v>20.532150000000001</v>
      </c>
      <c r="Q106" s="100">
        <f ca="1">VLOOKUP($A106,[2]CurveFetch!$D$8:$V$1000,16,0)</f>
        <v>41.064300000000003</v>
      </c>
      <c r="R106" s="141">
        <f t="shared" ca="1" si="44"/>
        <v>20.532150000000001</v>
      </c>
      <c r="S106" s="100">
        <f ca="1">VLOOKUP($A106,[2]CurveFetch!$D$8:$V$1000,16,0)</f>
        <v>41.064300000000003</v>
      </c>
      <c r="T106" s="141">
        <f t="shared" ca="1" si="45"/>
        <v>20.532150000000001</v>
      </c>
    </row>
    <row r="107" spans="1:20" x14ac:dyDescent="0.2">
      <c r="A107" s="97">
        <f t="shared" ca="1" si="46"/>
        <v>40087</v>
      </c>
      <c r="B107" s="100">
        <f ca="1">VLOOKUP($A107,[2]CurveFetch!$D$8:$R$1000,2,0)</f>
        <v>4.4409999999999998</v>
      </c>
      <c r="C107" s="100">
        <f ca="1">VLOOKUP($A107,[2]CurveFetch!$D$8:$R$1000,7,0)</f>
        <v>0.76</v>
      </c>
      <c r="D107" s="100">
        <f ca="1">VLOOKUP($A107,[2]CurveFetch!$D$8:$R$1000,5,0)</f>
        <v>-0.35499999999999998</v>
      </c>
      <c r="E107" s="100">
        <f ca="1">VLOOKUP($A107,[2]CurveFetch!$D$8:$R$1000,4,0)</f>
        <v>0.01</v>
      </c>
      <c r="F107" s="100">
        <f ca="1">VLOOKUP($A107,[2]CurveFetch!$D$8:$R$1000,15,0)</f>
        <v>0</v>
      </c>
      <c r="G107" s="100">
        <f ca="1">VLOOKUP($A107,[2]CurveFetch!$D$8:$R$1000,3,0)</f>
        <v>-0.23499999999999999</v>
      </c>
      <c r="H107" s="100">
        <f ca="1">VLOOKUP($A107,[2]CurveFetch!$D$8:$R$1000,9,0)</f>
        <v>0</v>
      </c>
      <c r="I107" s="100">
        <f ca="1">VLOOKUP($A107,[2]CurveFetch!$D$8:$R$1000,11,0)</f>
        <v>6.1348262101318003E-2</v>
      </c>
      <c r="J107" s="100">
        <f ca="1">VLOOKUP($A107,[2]CurveFetch!$D$8:$R$1000,8,0)</f>
        <v>0</v>
      </c>
      <c r="K107" s="100">
        <f t="shared" ca="1" si="41"/>
        <v>0.76</v>
      </c>
      <c r="L107" s="100">
        <f t="shared" ca="1" si="42"/>
        <v>0.76</v>
      </c>
      <c r="M107" s="100">
        <f t="shared" ca="1" si="47"/>
        <v>39.0075</v>
      </c>
      <c r="N107" s="97">
        <f t="shared" ca="1" si="48"/>
        <v>40087</v>
      </c>
      <c r="O107" s="100">
        <f ca="1">VLOOKUP($A107,[2]CurveFetch!$D$8:$V$1000,16,0)</f>
        <v>63.266100000000002</v>
      </c>
      <c r="P107" s="141">
        <f t="shared" ca="1" si="43"/>
        <v>31.633050000000001</v>
      </c>
      <c r="Q107" s="100">
        <f ca="1">VLOOKUP($A107,[2]CurveFetch!$D$8:$V$1000,16,0)</f>
        <v>63.266100000000002</v>
      </c>
      <c r="R107" s="141">
        <f t="shared" ca="1" si="44"/>
        <v>31.633050000000001</v>
      </c>
      <c r="S107" s="100">
        <f ca="1">VLOOKUP($A107,[2]CurveFetch!$D$8:$V$1000,16,0)</f>
        <v>63.266100000000002</v>
      </c>
      <c r="T107" s="141">
        <f t="shared" ca="1" si="45"/>
        <v>31.633050000000001</v>
      </c>
    </row>
    <row r="108" spans="1:20" x14ac:dyDescent="0.2">
      <c r="A108" s="97">
        <f t="shared" ca="1" si="46"/>
        <v>40118</v>
      </c>
      <c r="B108" s="100">
        <f ca="1">VLOOKUP($A108,[2]CurveFetch!$D$8:$R$1000,2,0)</f>
        <v>4.5810000000000004</v>
      </c>
      <c r="C108" s="100">
        <f ca="1">VLOOKUP($A108,[2]CurveFetch!$D$8:$R$1000,7,0)</f>
        <v>0.6</v>
      </c>
      <c r="D108" s="100">
        <f ca="1">VLOOKUP($A108,[2]CurveFetch!$D$8:$R$1000,5,0)</f>
        <v>-0.28999999999999998</v>
      </c>
      <c r="E108" s="100">
        <f ca="1">VLOOKUP($A108,[2]CurveFetch!$D$8:$R$1000,4,0)</f>
        <v>0.01</v>
      </c>
      <c r="F108" s="100">
        <f ca="1">VLOOKUP($A108,[2]CurveFetch!$D$8:$R$1000,15,0)</f>
        <v>0</v>
      </c>
      <c r="G108" s="100">
        <f ca="1">VLOOKUP($A108,[2]CurveFetch!$D$8:$R$1000,3,0)</f>
        <v>-0.19</v>
      </c>
      <c r="H108" s="100">
        <f ca="1">VLOOKUP($A108,[2]CurveFetch!$D$8:$R$1000,9,0)</f>
        <v>0</v>
      </c>
      <c r="I108" s="100">
        <f ca="1">VLOOKUP($A108,[2]CurveFetch!$D$8:$R$1000,11,0)</f>
        <v>6.1396792895372997E-2</v>
      </c>
      <c r="J108" s="100">
        <f ca="1">VLOOKUP($A108,[2]CurveFetch!$D$8:$R$1000,8,0)</f>
        <v>0</v>
      </c>
      <c r="K108" s="100">
        <f t="shared" ca="1" si="41"/>
        <v>0.6</v>
      </c>
      <c r="L108" s="100">
        <f t="shared" ca="1" si="42"/>
        <v>0.6</v>
      </c>
      <c r="M108" s="100">
        <f t="shared" ca="1" si="47"/>
        <v>38.857500000000002</v>
      </c>
      <c r="N108" s="97">
        <f t="shared" ca="1" si="48"/>
        <v>40118</v>
      </c>
      <c r="O108" s="100">
        <f ca="1">VLOOKUP($A108,[2]CurveFetch!$D$8:$V$1000,16,0)</f>
        <v>33.266100000000002</v>
      </c>
      <c r="P108" s="141">
        <f t="shared" ca="1" si="43"/>
        <v>16.633050000000001</v>
      </c>
      <c r="Q108" s="100">
        <f ca="1">VLOOKUP($A108,[2]CurveFetch!$D$8:$V$1000,16,0)</f>
        <v>33.266100000000002</v>
      </c>
      <c r="R108" s="141">
        <f t="shared" ca="1" si="44"/>
        <v>16.633050000000001</v>
      </c>
      <c r="S108" s="100">
        <f ca="1">VLOOKUP($A108,[2]CurveFetch!$D$8:$V$1000,16,0)</f>
        <v>33.266100000000002</v>
      </c>
      <c r="T108" s="141">
        <f t="shared" ca="1" si="45"/>
        <v>16.633050000000001</v>
      </c>
    </row>
    <row r="109" spans="1:20" x14ac:dyDescent="0.2">
      <c r="A109" s="97">
        <f t="shared" ca="1" si="46"/>
        <v>40148</v>
      </c>
      <c r="B109" s="100">
        <f ca="1">VLOOKUP($A109,[2]CurveFetch!$D$8:$R$1000,2,0)</f>
        <v>4.7060000000000004</v>
      </c>
      <c r="C109" s="100">
        <f ca="1">VLOOKUP($A109,[2]CurveFetch!$D$8:$R$1000,7,0)</f>
        <v>0.6</v>
      </c>
      <c r="D109" s="100">
        <f ca="1">VLOOKUP($A109,[2]CurveFetch!$D$8:$R$1000,5,0)</f>
        <v>-0.28999999999999998</v>
      </c>
      <c r="E109" s="100">
        <f ca="1">VLOOKUP($A109,[2]CurveFetch!$D$8:$R$1000,4,0)</f>
        <v>0.01</v>
      </c>
      <c r="F109" s="100">
        <f ca="1">VLOOKUP($A109,[2]CurveFetch!$D$8:$R$1000,15,0)</f>
        <v>0</v>
      </c>
      <c r="G109" s="100">
        <f ca="1">VLOOKUP($A109,[2]CurveFetch!$D$8:$R$1000,3,0)</f>
        <v>-0.19</v>
      </c>
      <c r="H109" s="100">
        <f ca="1">VLOOKUP($A109,[2]CurveFetch!$D$8:$R$1000,9,0)</f>
        <v>0</v>
      </c>
      <c r="I109" s="100">
        <f ca="1">VLOOKUP($A109,[2]CurveFetch!$D$8:$R$1000,11,0)</f>
        <v>6.1443758180688E-2</v>
      </c>
      <c r="J109" s="100">
        <f ca="1">VLOOKUP($A109,[2]CurveFetch!$D$8:$R$1000,8,0)</f>
        <v>0</v>
      </c>
      <c r="K109" s="100">
        <f t="shared" ca="1" si="41"/>
        <v>0.6</v>
      </c>
      <c r="L109" s="100">
        <f t="shared" ca="1" si="42"/>
        <v>0.6</v>
      </c>
      <c r="M109" s="100">
        <f t="shared" ca="1" si="47"/>
        <v>39.795000000000002</v>
      </c>
      <c r="N109" s="97">
        <f t="shared" ca="1" si="48"/>
        <v>40148</v>
      </c>
      <c r="O109" s="100">
        <f ca="1">VLOOKUP($A109,[2]CurveFetch!$D$8:$V$1000,16,0)</f>
        <v>18.266100000000002</v>
      </c>
      <c r="P109" s="141">
        <f t="shared" ca="1" si="43"/>
        <v>9.1330500000000008</v>
      </c>
      <c r="Q109" s="100">
        <f ca="1">VLOOKUP($A109,[2]CurveFetch!$D$8:$V$1000,16,0)</f>
        <v>18.266100000000002</v>
      </c>
      <c r="R109" s="141">
        <f t="shared" ca="1" si="44"/>
        <v>9.1330500000000008</v>
      </c>
      <c r="S109" s="100">
        <f ca="1">VLOOKUP($A109,[2]CurveFetch!$D$8:$V$1000,16,0)</f>
        <v>18.266100000000002</v>
      </c>
      <c r="T109" s="141">
        <f t="shared" ca="1" si="45"/>
        <v>9.1330500000000008</v>
      </c>
    </row>
    <row r="110" spans="1:20" x14ac:dyDescent="0.2">
      <c r="A110" s="97">
        <f t="shared" ca="1" si="46"/>
        <v>40179</v>
      </c>
      <c r="B110" s="100">
        <f ca="1">VLOOKUP($A110,[2]CurveFetch!$D$8:$R$1000,2,0)</f>
        <v>4.84</v>
      </c>
      <c r="C110" s="100">
        <f ca="1">VLOOKUP($A110,[2]CurveFetch!$D$8:$R$1000,7,0)</f>
        <v>0.6</v>
      </c>
      <c r="D110" s="100">
        <f ca="1">VLOOKUP($A110,[2]CurveFetch!$D$8:$R$1000,5,0)</f>
        <v>-0.28999999999999998</v>
      </c>
      <c r="E110" s="100">
        <f ca="1">VLOOKUP($A110,[2]CurveFetch!$D$8:$R$1000,4,0)</f>
        <v>0.01</v>
      </c>
      <c r="F110" s="100">
        <f ca="1">VLOOKUP($A110,[2]CurveFetch!$D$8:$R$1000,15,0)</f>
        <v>0</v>
      </c>
      <c r="G110" s="100">
        <f ca="1">VLOOKUP($A110,[2]CurveFetch!$D$8:$R$1000,3,0)</f>
        <v>-0.19</v>
      </c>
      <c r="H110" s="100">
        <f ca="1">VLOOKUP($A110,[2]CurveFetch!$D$8:$R$1000,9,0)</f>
        <v>0</v>
      </c>
      <c r="I110" s="100">
        <f ca="1">VLOOKUP($A110,[2]CurveFetch!$D$8:$R$1000,11,0)</f>
        <v>6.1492288976281999E-2</v>
      </c>
      <c r="J110" s="100">
        <f ca="1">VLOOKUP($A110,[2]CurveFetch!$D$8:$R$1000,8,0)</f>
        <v>0</v>
      </c>
      <c r="K110" s="100">
        <f t="shared" ca="1" si="41"/>
        <v>0.6</v>
      </c>
      <c r="L110" s="100">
        <f t="shared" ca="1" si="42"/>
        <v>0.6</v>
      </c>
      <c r="M110" s="100">
        <f t="shared" ca="1" si="47"/>
        <v>40.799999999999997</v>
      </c>
      <c r="N110" s="97">
        <f t="shared" ca="1" si="48"/>
        <v>40179</v>
      </c>
      <c r="O110" s="100">
        <f ca="1">VLOOKUP($A110,[2]CurveFetch!$D$8:$V$1000,16,0)</f>
        <v>50.149900000000002</v>
      </c>
      <c r="P110" s="141">
        <f t="shared" ca="1" si="43"/>
        <v>25.074950000000001</v>
      </c>
      <c r="Q110" s="100">
        <f ca="1">VLOOKUP($A110,[2]CurveFetch!$D$8:$V$1000,16,0)</f>
        <v>50.149900000000002</v>
      </c>
      <c r="R110" s="141">
        <f t="shared" ca="1" si="44"/>
        <v>25.074950000000001</v>
      </c>
      <c r="S110" s="100">
        <f ca="1">VLOOKUP($A110,[2]CurveFetch!$D$8:$V$1000,16,0)</f>
        <v>50.149900000000002</v>
      </c>
      <c r="T110" s="141">
        <f t="shared" ca="1" si="45"/>
        <v>25.074950000000001</v>
      </c>
    </row>
    <row r="111" spans="1:20" x14ac:dyDescent="0.2">
      <c r="A111" s="97">
        <f t="shared" ca="1" si="46"/>
        <v>40210</v>
      </c>
      <c r="B111" s="100">
        <f ca="1">VLOOKUP($A111,[2]CurveFetch!$D$8:$R$1000,2,0)</f>
        <v>4.734</v>
      </c>
      <c r="C111" s="100">
        <f ca="1">VLOOKUP($A111,[2]CurveFetch!$D$8:$R$1000,7,0)</f>
        <v>0.6</v>
      </c>
      <c r="D111" s="100">
        <f ca="1">VLOOKUP($A111,[2]CurveFetch!$D$8:$R$1000,5,0)</f>
        <v>-0.28999999999999998</v>
      </c>
      <c r="E111" s="100">
        <f ca="1">VLOOKUP($A111,[2]CurveFetch!$D$8:$R$1000,4,0)</f>
        <v>0.01</v>
      </c>
      <c r="F111" s="100">
        <f ca="1">VLOOKUP($A111,[2]CurveFetch!$D$8:$R$1000,15,0)</f>
        <v>0</v>
      </c>
      <c r="G111" s="100">
        <f ca="1">VLOOKUP($A111,[2]CurveFetch!$D$8:$R$1000,3,0)</f>
        <v>-0.19</v>
      </c>
      <c r="H111" s="100">
        <f ca="1">VLOOKUP($A111,[2]CurveFetch!$D$8:$R$1000,9,0)</f>
        <v>0</v>
      </c>
      <c r="I111" s="100">
        <f ca="1">VLOOKUP($A111,[2]CurveFetch!$D$8:$R$1000,11,0)</f>
        <v>6.1540819772657997E-2</v>
      </c>
      <c r="J111" s="100">
        <f ca="1">VLOOKUP($A111,[2]CurveFetch!$D$8:$R$1000,8,0)</f>
        <v>0</v>
      </c>
      <c r="K111" s="100">
        <f t="shared" ca="1" si="41"/>
        <v>0.6</v>
      </c>
      <c r="L111" s="100">
        <f t="shared" ca="1" si="42"/>
        <v>0.6</v>
      </c>
      <c r="M111" s="100">
        <f t="shared" ca="1" si="47"/>
        <v>40.004999999999995</v>
      </c>
      <c r="N111" s="97">
        <f t="shared" ca="1" si="48"/>
        <v>40210</v>
      </c>
      <c r="O111" s="100">
        <f ca="1">VLOOKUP($A111,[2]CurveFetch!$D$8:$V$1000,16,0)</f>
        <v>40.149900000000002</v>
      </c>
      <c r="P111" s="141">
        <f t="shared" ca="1" si="43"/>
        <v>20.074950000000001</v>
      </c>
      <c r="Q111" s="100">
        <f ca="1">VLOOKUP($A111,[2]CurveFetch!$D$8:$V$1000,16,0)</f>
        <v>40.149900000000002</v>
      </c>
      <c r="R111" s="141">
        <f t="shared" ca="1" si="44"/>
        <v>20.074950000000001</v>
      </c>
      <c r="S111" s="100">
        <f ca="1">VLOOKUP($A111,[2]CurveFetch!$D$8:$V$1000,16,0)</f>
        <v>40.149900000000002</v>
      </c>
      <c r="T111" s="141">
        <f t="shared" ca="1" si="45"/>
        <v>20.074950000000001</v>
      </c>
    </row>
    <row r="112" spans="1:20" x14ac:dyDescent="0.2">
      <c r="A112" s="97">
        <f t="shared" ca="1" si="46"/>
        <v>40238</v>
      </c>
      <c r="B112" s="100">
        <f ca="1">VLOOKUP($A112,[2]CurveFetch!$D$8:$R$1000,2,0)</f>
        <v>4.5839999999999996</v>
      </c>
      <c r="C112" s="100">
        <f ca="1">VLOOKUP($A112,[2]CurveFetch!$D$8:$R$1000,7,0)</f>
        <v>0.6</v>
      </c>
      <c r="D112" s="100">
        <f ca="1">VLOOKUP($A112,[2]CurveFetch!$D$8:$R$1000,5,0)</f>
        <v>-0.28999999999999998</v>
      </c>
      <c r="E112" s="100">
        <f ca="1">VLOOKUP($A112,[2]CurveFetch!$D$8:$R$1000,4,0)</f>
        <v>0.01</v>
      </c>
      <c r="F112" s="100">
        <f ca="1">VLOOKUP($A112,[2]CurveFetch!$D$8:$R$1000,15,0)</f>
        <v>0</v>
      </c>
      <c r="G112" s="100">
        <f ca="1">VLOOKUP($A112,[2]CurveFetch!$D$8:$R$1000,3,0)</f>
        <v>-0.19</v>
      </c>
      <c r="H112" s="100">
        <f ca="1">VLOOKUP($A112,[2]CurveFetch!$D$8:$R$1000,9,0)</f>
        <v>0</v>
      </c>
      <c r="I112" s="100">
        <f ca="1">VLOOKUP($A112,[2]CurveFetch!$D$8:$R$1000,11,0)</f>
        <v>6.1584654041024998E-2</v>
      </c>
      <c r="J112" s="100">
        <f ca="1">VLOOKUP($A112,[2]CurveFetch!$D$8:$R$1000,8,0)</f>
        <v>0</v>
      </c>
      <c r="K112" s="100">
        <f t="shared" ca="1" si="41"/>
        <v>0.6</v>
      </c>
      <c r="L112" s="100">
        <f t="shared" ca="1" si="42"/>
        <v>0.6</v>
      </c>
      <c r="M112" s="100">
        <f t="shared" ca="1" si="47"/>
        <v>38.879999999999995</v>
      </c>
      <c r="N112" s="97">
        <f t="shared" ca="1" si="48"/>
        <v>40238</v>
      </c>
      <c r="O112" s="100">
        <f ca="1">VLOOKUP($A112,[2]CurveFetch!$D$8:$V$1000,16,0)</f>
        <v>30.149899999999999</v>
      </c>
      <c r="P112" s="141">
        <f t="shared" ca="1" si="43"/>
        <v>15.074949999999999</v>
      </c>
      <c r="Q112" s="100">
        <f ca="1">VLOOKUP($A112,[2]CurveFetch!$D$8:$V$1000,16,0)</f>
        <v>30.149899999999999</v>
      </c>
      <c r="R112" s="141">
        <f t="shared" ca="1" si="44"/>
        <v>15.074949999999999</v>
      </c>
      <c r="S112" s="100">
        <f ca="1">VLOOKUP($A112,[2]CurveFetch!$D$8:$V$1000,16,0)</f>
        <v>30.149899999999999</v>
      </c>
      <c r="T112" s="141">
        <f t="shared" ca="1" si="45"/>
        <v>15.074949999999999</v>
      </c>
    </row>
    <row r="113" spans="1:20" x14ac:dyDescent="0.2">
      <c r="A113" s="97">
        <f t="shared" ca="1" si="46"/>
        <v>40269</v>
      </c>
      <c r="B113" s="100">
        <f ca="1">VLOOKUP($A113,[2]CurveFetch!$D$8:$R$1000,2,0)</f>
        <v>4.4009999999999998</v>
      </c>
      <c r="C113" s="100">
        <f ca="1">VLOOKUP($A113,[2]CurveFetch!$D$8:$R$1000,7,0)</f>
        <v>0.76</v>
      </c>
      <c r="D113" s="100">
        <f ca="1">VLOOKUP($A113,[2]CurveFetch!$D$8:$R$1000,5,0)</f>
        <v>-0.35499999999999998</v>
      </c>
      <c r="E113" s="100">
        <f ca="1">VLOOKUP($A113,[2]CurveFetch!$D$8:$R$1000,4,0)</f>
        <v>0.01</v>
      </c>
      <c r="F113" s="100">
        <f ca="1">VLOOKUP($A113,[2]CurveFetch!$D$8:$R$1000,15,0)</f>
        <v>0</v>
      </c>
      <c r="G113" s="100">
        <f ca="1">VLOOKUP($A113,[2]CurveFetch!$D$8:$R$1000,3,0)</f>
        <v>-0.23499999999999999</v>
      </c>
      <c r="H113" s="100">
        <f ca="1">VLOOKUP($A113,[2]CurveFetch!$D$8:$R$1000,9,0)</f>
        <v>0</v>
      </c>
      <c r="I113" s="100">
        <f ca="1">VLOOKUP($A113,[2]CurveFetch!$D$8:$R$1000,11,0)</f>
        <v>6.163318483889E-2</v>
      </c>
      <c r="J113" s="100">
        <f ca="1">VLOOKUP($A113,[2]CurveFetch!$D$8:$R$1000,8,0)</f>
        <v>0</v>
      </c>
      <c r="K113" s="100">
        <f t="shared" ca="1" si="41"/>
        <v>0.76</v>
      </c>
      <c r="L113" s="100">
        <f t="shared" ca="1" si="42"/>
        <v>0.76</v>
      </c>
      <c r="M113" s="100">
        <f t="shared" ca="1" si="47"/>
        <v>38.707499999999996</v>
      </c>
      <c r="N113" s="97">
        <f t="shared" ca="1" si="48"/>
        <v>40269</v>
      </c>
      <c r="O113" s="100">
        <f ca="1">VLOOKUP($A113,[2]CurveFetch!$D$8:$V$1000,16,0)</f>
        <v>29.057099999999998</v>
      </c>
      <c r="P113" s="141">
        <f t="shared" ca="1" si="43"/>
        <v>14.528549999999999</v>
      </c>
      <c r="Q113" s="100">
        <f ca="1">VLOOKUP($A113,[2]CurveFetch!$D$8:$V$1000,16,0)</f>
        <v>29.057099999999998</v>
      </c>
      <c r="R113" s="141">
        <f t="shared" ca="1" si="44"/>
        <v>14.528549999999999</v>
      </c>
      <c r="S113" s="100">
        <f ca="1">VLOOKUP($A113,[2]CurveFetch!$D$8:$V$1000,16,0)</f>
        <v>29.057099999999998</v>
      </c>
      <c r="T113" s="141">
        <f t="shared" ca="1" si="45"/>
        <v>14.528549999999999</v>
      </c>
    </row>
    <row r="114" spans="1:20" x14ac:dyDescent="0.2">
      <c r="A114" s="97">
        <f t="shared" ca="1" si="46"/>
        <v>40299</v>
      </c>
      <c r="B114" s="100">
        <f ca="1">VLOOKUP($A114,[2]CurveFetch!$D$8:$R$1000,2,0)</f>
        <v>4.3760000000000003</v>
      </c>
      <c r="C114" s="100">
        <f ca="1">VLOOKUP($A114,[2]CurveFetch!$D$8:$R$1000,7,0)</f>
        <v>0.76</v>
      </c>
      <c r="D114" s="100">
        <f ca="1">VLOOKUP($A114,[2]CurveFetch!$D$8:$R$1000,5,0)</f>
        <v>-0.35499999999999998</v>
      </c>
      <c r="E114" s="100">
        <f ca="1">VLOOKUP($A114,[2]CurveFetch!$D$8:$R$1000,4,0)</f>
        <v>0.01</v>
      </c>
      <c r="F114" s="100">
        <f ca="1">VLOOKUP($A114,[2]CurveFetch!$D$8:$R$1000,15,0)</f>
        <v>0</v>
      </c>
      <c r="G114" s="100">
        <f ca="1">VLOOKUP($A114,[2]CurveFetch!$D$8:$R$1000,3,0)</f>
        <v>-0.23499999999999999</v>
      </c>
      <c r="H114" s="100">
        <f ca="1">VLOOKUP($A114,[2]CurveFetch!$D$8:$R$1000,9,0)</f>
        <v>0</v>
      </c>
      <c r="I114" s="100">
        <f ca="1">VLOOKUP($A114,[2]CurveFetch!$D$8:$R$1000,11,0)</f>
        <v>6.1680150127890999E-2</v>
      </c>
      <c r="J114" s="100">
        <f ca="1">VLOOKUP($A114,[2]CurveFetch!$D$8:$R$1000,8,0)</f>
        <v>0</v>
      </c>
      <c r="K114" s="100">
        <f t="shared" ca="1" si="41"/>
        <v>0.76</v>
      </c>
      <c r="L114" s="100">
        <f t="shared" ca="1" si="42"/>
        <v>0.76</v>
      </c>
      <c r="M114" s="100">
        <f t="shared" ca="1" si="47"/>
        <v>38.520000000000003</v>
      </c>
      <c r="N114" s="97">
        <f t="shared" ca="1" si="48"/>
        <v>40299</v>
      </c>
      <c r="O114" s="100">
        <f ca="1">VLOOKUP($A114,[2]CurveFetch!$D$8:$V$1000,16,0)</f>
        <v>34.057099999999998</v>
      </c>
      <c r="P114" s="141">
        <f t="shared" ca="1" si="43"/>
        <v>17.028549999999999</v>
      </c>
      <c r="Q114" s="100">
        <f ca="1">VLOOKUP($A114,[2]CurveFetch!$D$8:$V$1000,16,0)</f>
        <v>34.057099999999998</v>
      </c>
      <c r="R114" s="141">
        <f t="shared" ca="1" si="44"/>
        <v>17.028549999999999</v>
      </c>
      <c r="S114" s="100">
        <f ca="1">VLOOKUP($A114,[2]CurveFetch!$D$8:$V$1000,16,0)</f>
        <v>34.057099999999998</v>
      </c>
      <c r="T114" s="141">
        <f t="shared" ca="1" si="45"/>
        <v>17.028549999999999</v>
      </c>
    </row>
    <row r="115" spans="1:20" x14ac:dyDescent="0.2">
      <c r="A115" s="97">
        <f t="shared" ca="1" si="46"/>
        <v>40330</v>
      </c>
      <c r="B115" s="100">
        <f ca="1">VLOOKUP($A115,[2]CurveFetch!$D$8:$R$1000,2,0)</f>
        <v>4.4050000000000002</v>
      </c>
      <c r="C115" s="100">
        <f ca="1">VLOOKUP($A115,[2]CurveFetch!$D$8:$R$1000,7,0)</f>
        <v>0.76</v>
      </c>
      <c r="D115" s="100">
        <f ca="1">VLOOKUP($A115,[2]CurveFetch!$D$8:$R$1000,5,0)</f>
        <v>-0.35499999999999998</v>
      </c>
      <c r="E115" s="100">
        <f ca="1">VLOOKUP($A115,[2]CurveFetch!$D$8:$R$1000,4,0)</f>
        <v>0.01</v>
      </c>
      <c r="F115" s="100">
        <f ca="1">VLOOKUP($A115,[2]CurveFetch!$D$8:$R$1000,15,0)</f>
        <v>0</v>
      </c>
      <c r="G115" s="100">
        <f ca="1">VLOOKUP($A115,[2]CurveFetch!$D$8:$R$1000,3,0)</f>
        <v>-0.23499999999999999</v>
      </c>
      <c r="H115" s="100">
        <f ca="1">VLOOKUP($A115,[2]CurveFetch!$D$8:$R$1000,9,0)</f>
        <v>0</v>
      </c>
      <c r="I115" s="100">
        <f ca="1">VLOOKUP($A115,[2]CurveFetch!$D$8:$R$1000,11,0)</f>
        <v>6.1728680927294E-2</v>
      </c>
      <c r="J115" s="100">
        <f ca="1">VLOOKUP($A115,[2]CurveFetch!$D$8:$R$1000,8,0)</f>
        <v>0</v>
      </c>
      <c r="K115" s="100">
        <f t="shared" ca="1" si="41"/>
        <v>0.76</v>
      </c>
      <c r="L115" s="100">
        <f t="shared" ca="1" si="42"/>
        <v>0.76</v>
      </c>
      <c r="M115" s="100">
        <f t="shared" ca="1" si="47"/>
        <v>38.737499999999997</v>
      </c>
      <c r="N115" s="97">
        <f t="shared" ca="1" si="48"/>
        <v>40330</v>
      </c>
      <c r="O115" s="100">
        <f ca="1">VLOOKUP($A115,[2]CurveFetch!$D$8:$V$1000,16,0)</f>
        <v>59.057099999999998</v>
      </c>
      <c r="P115" s="141">
        <f t="shared" ca="1" si="43"/>
        <v>29.528549999999999</v>
      </c>
      <c r="Q115" s="100">
        <f ca="1">VLOOKUP($A115,[2]CurveFetch!$D$8:$V$1000,16,0)</f>
        <v>59.057099999999998</v>
      </c>
      <c r="R115" s="141">
        <f t="shared" ca="1" si="44"/>
        <v>29.528549999999999</v>
      </c>
      <c r="S115" s="100">
        <f ca="1">VLOOKUP($A115,[2]CurveFetch!$D$8:$V$1000,16,0)</f>
        <v>59.057099999999998</v>
      </c>
      <c r="T115" s="141">
        <f t="shared" ca="1" si="45"/>
        <v>29.528549999999999</v>
      </c>
    </row>
    <row r="116" spans="1:20" x14ac:dyDescent="0.2">
      <c r="A116" s="97">
        <f t="shared" ca="1" si="46"/>
        <v>40360</v>
      </c>
      <c r="B116" s="100">
        <f ca="1">VLOOKUP($A116,[2]CurveFetch!$D$8:$R$1000,2,0)</f>
        <v>4.4349999999999996</v>
      </c>
      <c r="C116" s="100">
        <f ca="1">VLOOKUP($A116,[2]CurveFetch!$D$8:$R$1000,7,0)</f>
        <v>0.76</v>
      </c>
      <c r="D116" s="100">
        <f ca="1">VLOOKUP($A116,[2]CurveFetch!$D$8:$R$1000,5,0)</f>
        <v>-0.35499999999999998</v>
      </c>
      <c r="E116" s="100">
        <f ca="1">VLOOKUP($A116,[2]CurveFetch!$D$8:$R$1000,4,0)</f>
        <v>0.01</v>
      </c>
      <c r="F116" s="100">
        <f ca="1">VLOOKUP($A116,[2]CurveFetch!$D$8:$R$1000,15,0)</f>
        <v>0</v>
      </c>
      <c r="G116" s="100">
        <f ca="1">VLOOKUP($A116,[2]CurveFetch!$D$8:$R$1000,3,0)</f>
        <v>-0.23499999999999999</v>
      </c>
      <c r="H116" s="100">
        <f ca="1">VLOOKUP($A116,[2]CurveFetch!$D$8:$R$1000,9,0)</f>
        <v>0</v>
      </c>
      <c r="I116" s="100">
        <f ca="1">VLOOKUP($A116,[2]CurveFetch!$D$8:$R$1000,11,0)</f>
        <v>6.1775646217783003E-2</v>
      </c>
      <c r="J116" s="100">
        <f ca="1">VLOOKUP($A116,[2]CurveFetch!$D$8:$R$1000,8,0)</f>
        <v>0</v>
      </c>
      <c r="K116" s="100">
        <f t="shared" ca="1" si="41"/>
        <v>0.76</v>
      </c>
      <c r="L116" s="100">
        <f t="shared" ca="1" si="42"/>
        <v>0.76</v>
      </c>
      <c r="M116" s="100">
        <f t="shared" ca="1" si="47"/>
        <v>38.962499999999999</v>
      </c>
      <c r="N116" s="97">
        <f t="shared" ca="1" si="48"/>
        <v>40360</v>
      </c>
      <c r="O116" s="100">
        <f ca="1">VLOOKUP($A116,[2]CurveFetch!$D$8:$V$1000,16,0)</f>
        <v>55.084699999999998</v>
      </c>
      <c r="P116" s="141">
        <f t="shared" ca="1" si="43"/>
        <v>27.542349999999999</v>
      </c>
      <c r="Q116" s="100">
        <f ca="1">VLOOKUP($A116,[2]CurveFetch!$D$8:$V$1000,16,0)</f>
        <v>55.084699999999998</v>
      </c>
      <c r="R116" s="141">
        <f t="shared" ca="1" si="44"/>
        <v>27.542349999999999</v>
      </c>
      <c r="S116" s="100">
        <f ca="1">VLOOKUP($A116,[2]CurveFetch!$D$8:$V$1000,16,0)</f>
        <v>55.084699999999998</v>
      </c>
      <c r="T116" s="141">
        <f t="shared" ca="1" si="45"/>
        <v>27.542349999999999</v>
      </c>
    </row>
    <row r="117" spans="1:20" x14ac:dyDescent="0.2">
      <c r="A117" s="97">
        <f t="shared" ca="1" si="46"/>
        <v>40391</v>
      </c>
      <c r="B117" s="100">
        <f ca="1">VLOOKUP($A117,[2]CurveFetch!$D$8:$R$1000,2,0)</f>
        <v>4.4550000000000001</v>
      </c>
      <c r="C117" s="100">
        <f ca="1">VLOOKUP($A117,[2]CurveFetch!$D$8:$R$1000,7,0)</f>
        <v>0.76</v>
      </c>
      <c r="D117" s="100">
        <f ca="1">VLOOKUP($A117,[2]CurveFetch!$D$8:$R$1000,5,0)</f>
        <v>-0.35499999999999998</v>
      </c>
      <c r="E117" s="100">
        <f ca="1">VLOOKUP($A117,[2]CurveFetch!$D$8:$R$1000,4,0)</f>
        <v>0.01</v>
      </c>
      <c r="F117" s="100">
        <f ca="1">VLOOKUP($A117,[2]CurveFetch!$D$8:$R$1000,15,0)</f>
        <v>0</v>
      </c>
      <c r="G117" s="100">
        <f ca="1">VLOOKUP($A117,[2]CurveFetch!$D$8:$R$1000,3,0)</f>
        <v>-0.23499999999999999</v>
      </c>
      <c r="H117" s="100">
        <f ca="1">VLOOKUP($A117,[2]CurveFetch!$D$8:$R$1000,9,0)</f>
        <v>0</v>
      </c>
      <c r="I117" s="100">
        <f ca="1">VLOOKUP($A117,[2]CurveFetch!$D$8:$R$1000,11,0)</f>
        <v>6.1824177018725002E-2</v>
      </c>
      <c r="J117" s="100">
        <f ca="1">VLOOKUP($A117,[2]CurveFetch!$D$8:$R$1000,8,0)</f>
        <v>0</v>
      </c>
      <c r="K117" s="100">
        <f t="shared" ca="1" si="41"/>
        <v>0.76</v>
      </c>
      <c r="L117" s="100">
        <f t="shared" ca="1" si="42"/>
        <v>0.76</v>
      </c>
      <c r="M117" s="100">
        <f t="shared" ca="1" si="47"/>
        <v>39.112499999999997</v>
      </c>
      <c r="N117" s="97">
        <f t="shared" ca="1" si="48"/>
        <v>40391</v>
      </c>
      <c r="O117" s="100">
        <f ca="1">VLOOKUP($A117,[2]CurveFetch!$D$8:$V$1000,16,0)</f>
        <v>70.084699999999998</v>
      </c>
      <c r="P117" s="141">
        <f t="shared" ca="1" si="43"/>
        <v>35.042349999999999</v>
      </c>
      <c r="Q117" s="100">
        <f ca="1">VLOOKUP($A117,[2]CurveFetch!$D$8:$V$1000,16,0)</f>
        <v>70.084699999999998</v>
      </c>
      <c r="R117" s="141">
        <f t="shared" ca="1" si="44"/>
        <v>35.042349999999999</v>
      </c>
      <c r="S117" s="100">
        <f ca="1">VLOOKUP($A117,[2]CurveFetch!$D$8:$V$1000,16,0)</f>
        <v>70.084699999999998</v>
      </c>
      <c r="T117" s="141">
        <f t="shared" ca="1" si="45"/>
        <v>35.042349999999999</v>
      </c>
    </row>
    <row r="118" spans="1:20" x14ac:dyDescent="0.2">
      <c r="A118" s="97">
        <f t="shared" ca="1" si="46"/>
        <v>40422</v>
      </c>
      <c r="B118" s="100">
        <f ca="1">VLOOKUP($A118,[2]CurveFetch!$D$8:$R$1000,2,0)</f>
        <v>4.476</v>
      </c>
      <c r="C118" s="100">
        <f ca="1">VLOOKUP($A118,[2]CurveFetch!$D$8:$R$1000,7,0)</f>
        <v>0.76</v>
      </c>
      <c r="D118" s="100">
        <f ca="1">VLOOKUP($A118,[2]CurveFetch!$D$8:$R$1000,5,0)</f>
        <v>-0.35499999999999998</v>
      </c>
      <c r="E118" s="100">
        <f ca="1">VLOOKUP($A118,[2]CurveFetch!$D$8:$R$1000,4,0)</f>
        <v>0.01</v>
      </c>
      <c r="F118" s="100">
        <f ca="1">VLOOKUP($A118,[2]CurveFetch!$D$8:$R$1000,15,0)</f>
        <v>0</v>
      </c>
      <c r="G118" s="100">
        <f ca="1">VLOOKUP($A118,[2]CurveFetch!$D$8:$R$1000,3,0)</f>
        <v>-0.23499999999999999</v>
      </c>
      <c r="H118" s="100">
        <f ca="1">VLOOKUP($A118,[2]CurveFetch!$D$8:$R$1000,9,0)</f>
        <v>0</v>
      </c>
      <c r="I118" s="100">
        <f ca="1">VLOOKUP($A118,[2]CurveFetch!$D$8:$R$1000,11,0)</f>
        <v>6.1872707820448999E-2</v>
      </c>
      <c r="J118" s="100">
        <f ca="1">VLOOKUP($A118,[2]CurveFetch!$D$8:$R$1000,8,0)</f>
        <v>0</v>
      </c>
      <c r="K118" s="100">
        <f t="shared" ca="1" si="41"/>
        <v>0.76</v>
      </c>
      <c r="L118" s="100">
        <f t="shared" ca="1" si="42"/>
        <v>0.76</v>
      </c>
      <c r="M118" s="100">
        <f t="shared" ca="1" si="47"/>
        <v>39.269999999999996</v>
      </c>
      <c r="N118" s="97">
        <f t="shared" ca="1" si="48"/>
        <v>40422</v>
      </c>
      <c r="O118" s="100">
        <f ca="1">VLOOKUP($A118,[2]CurveFetch!$D$8:$V$1000,16,0)</f>
        <v>40.084699999999998</v>
      </c>
      <c r="P118" s="141">
        <f t="shared" ca="1" si="43"/>
        <v>20.042349999999999</v>
      </c>
      <c r="Q118" s="100">
        <f ca="1">VLOOKUP($A118,[2]CurveFetch!$D$8:$V$1000,16,0)</f>
        <v>40.084699999999998</v>
      </c>
      <c r="R118" s="141">
        <f t="shared" ca="1" si="44"/>
        <v>20.042349999999999</v>
      </c>
      <c r="S118" s="100">
        <f ca="1">VLOOKUP($A118,[2]CurveFetch!$D$8:$V$1000,16,0)</f>
        <v>40.084699999999998</v>
      </c>
      <c r="T118" s="141">
        <f t="shared" ca="1" si="45"/>
        <v>20.042349999999999</v>
      </c>
    </row>
    <row r="119" spans="1:20" x14ac:dyDescent="0.2">
      <c r="A119" s="97">
        <f t="shared" ca="1" si="46"/>
        <v>40452</v>
      </c>
      <c r="B119" s="100">
        <f ca="1">VLOOKUP($A119,[2]CurveFetch!$D$8:$R$1000,2,0)</f>
        <v>4.5060000000000002</v>
      </c>
      <c r="C119" s="100">
        <f ca="1">VLOOKUP($A119,[2]CurveFetch!$D$8:$R$1000,7,0)</f>
        <v>0.76</v>
      </c>
      <c r="D119" s="100">
        <f ca="1">VLOOKUP($A119,[2]CurveFetch!$D$8:$R$1000,5,0)</f>
        <v>-0.35499999999999998</v>
      </c>
      <c r="E119" s="100">
        <f ca="1">VLOOKUP($A119,[2]CurveFetch!$D$8:$R$1000,4,0)</f>
        <v>0.01</v>
      </c>
      <c r="F119" s="100">
        <f ca="1">VLOOKUP($A119,[2]CurveFetch!$D$8:$R$1000,15,0)</f>
        <v>0</v>
      </c>
      <c r="G119" s="100">
        <f ca="1">VLOOKUP($A119,[2]CurveFetch!$D$8:$R$1000,3,0)</f>
        <v>-0.23499999999999999</v>
      </c>
      <c r="H119" s="100">
        <f ca="1">VLOOKUP($A119,[2]CurveFetch!$D$8:$R$1000,9,0)</f>
        <v>0</v>
      </c>
      <c r="I119" s="100">
        <f ca="1">VLOOKUP($A119,[2]CurveFetch!$D$8:$R$1000,11,0)</f>
        <v>6.1919673113182999E-2</v>
      </c>
      <c r="J119" s="100">
        <f ca="1">VLOOKUP($A119,[2]CurveFetch!$D$8:$R$1000,8,0)</f>
        <v>0</v>
      </c>
      <c r="K119" s="100">
        <f t="shared" ca="1" si="41"/>
        <v>0.76</v>
      </c>
      <c r="L119" s="100">
        <f t="shared" ca="1" si="42"/>
        <v>0.76</v>
      </c>
      <c r="M119" s="100">
        <f t="shared" ca="1" si="47"/>
        <v>39.494999999999997</v>
      </c>
      <c r="N119" s="97">
        <f t="shared" ca="1" si="48"/>
        <v>40452</v>
      </c>
      <c r="O119" s="100">
        <f ca="1">VLOOKUP($A119,[2]CurveFetch!$D$8:$V$1000,16,0)</f>
        <v>63.719299999999997</v>
      </c>
      <c r="P119" s="141">
        <f t="shared" ca="1" si="43"/>
        <v>31.859649999999998</v>
      </c>
      <c r="Q119" s="100">
        <f ca="1">VLOOKUP($A119,[2]CurveFetch!$D$8:$V$1000,16,0)</f>
        <v>63.719299999999997</v>
      </c>
      <c r="R119" s="141">
        <f t="shared" ca="1" si="44"/>
        <v>31.859649999999998</v>
      </c>
      <c r="S119" s="100">
        <f ca="1">VLOOKUP($A119,[2]CurveFetch!$D$8:$V$1000,16,0)</f>
        <v>63.719299999999997</v>
      </c>
      <c r="T119" s="141">
        <f t="shared" ca="1" si="45"/>
        <v>31.859649999999998</v>
      </c>
    </row>
    <row r="120" spans="1:20" x14ac:dyDescent="0.2">
      <c r="A120" s="97">
        <f t="shared" ca="1" si="46"/>
        <v>40483</v>
      </c>
      <c r="B120" s="100">
        <f ca="1">VLOOKUP($A120,[2]CurveFetch!$D$8:$R$1000,2,0)</f>
        <v>4.6459999999999999</v>
      </c>
      <c r="C120" s="100">
        <f ca="1">VLOOKUP($A120,[2]CurveFetch!$D$8:$R$1000,7,0)</f>
        <v>0.6</v>
      </c>
      <c r="D120" s="100">
        <f ca="1">VLOOKUP($A120,[2]CurveFetch!$D$8:$R$1000,5,0)</f>
        <v>-0.28999999999999998</v>
      </c>
      <c r="E120" s="100">
        <f ca="1">VLOOKUP($A120,[2]CurveFetch!$D$8:$R$1000,4,0)</f>
        <v>0.01</v>
      </c>
      <c r="F120" s="100">
        <f ca="1">VLOOKUP($A120,[2]CurveFetch!$D$8:$R$1000,15,0)</f>
        <v>0</v>
      </c>
      <c r="G120" s="100">
        <f ca="1">VLOOKUP($A120,[2]CurveFetch!$D$8:$R$1000,3,0)</f>
        <v>-0.19</v>
      </c>
      <c r="H120" s="100">
        <f ca="1">VLOOKUP($A120,[2]CurveFetch!$D$8:$R$1000,9,0)</f>
        <v>0</v>
      </c>
      <c r="I120" s="100">
        <f ca="1">VLOOKUP($A120,[2]CurveFetch!$D$8:$R$1000,11,0)</f>
        <v>6.1968203916446002E-2</v>
      </c>
      <c r="J120" s="100">
        <f ca="1">VLOOKUP($A120,[2]CurveFetch!$D$8:$R$1000,8,0)</f>
        <v>0</v>
      </c>
      <c r="K120" s="100">
        <f t="shared" ca="1" si="41"/>
        <v>0.6</v>
      </c>
      <c r="L120" s="100">
        <f t="shared" ca="1" si="42"/>
        <v>0.6</v>
      </c>
      <c r="M120" s="100">
        <f t="shared" ca="1" si="47"/>
        <v>39.344999999999999</v>
      </c>
      <c r="N120" s="97">
        <f t="shared" ca="1" si="48"/>
        <v>40483</v>
      </c>
      <c r="O120" s="100">
        <f ca="1">VLOOKUP($A120,[2]CurveFetch!$D$8:$V$1000,16,0)</f>
        <v>33.719299999999997</v>
      </c>
      <c r="P120" s="141">
        <f t="shared" ca="1" si="43"/>
        <v>16.859649999999998</v>
      </c>
      <c r="Q120" s="100">
        <f ca="1">VLOOKUP($A120,[2]CurveFetch!$D$8:$V$1000,16,0)</f>
        <v>33.719299999999997</v>
      </c>
      <c r="R120" s="141">
        <f t="shared" ca="1" si="44"/>
        <v>16.859649999999998</v>
      </c>
      <c r="S120" s="100">
        <f ca="1">VLOOKUP($A120,[2]CurveFetch!$D$8:$V$1000,16,0)</f>
        <v>33.719299999999997</v>
      </c>
      <c r="T120" s="141">
        <f t="shared" ca="1" si="45"/>
        <v>16.859649999999998</v>
      </c>
    </row>
    <row r="121" spans="1:20" x14ac:dyDescent="0.2">
      <c r="A121" s="97">
        <f t="shared" ca="1" si="46"/>
        <v>40513</v>
      </c>
      <c r="B121" s="100">
        <f ca="1">VLOOKUP($A121,[2]CurveFetch!$D$8:$R$1000,2,0)</f>
        <v>4.7709999999999999</v>
      </c>
      <c r="C121" s="100">
        <f ca="1">VLOOKUP($A121,[2]CurveFetch!$D$8:$R$1000,7,0)</f>
        <v>0.6</v>
      </c>
      <c r="D121" s="100">
        <f ca="1">VLOOKUP($A121,[2]CurveFetch!$D$8:$R$1000,5,0)</f>
        <v>-0.28999999999999998</v>
      </c>
      <c r="E121" s="100">
        <f ca="1">VLOOKUP($A121,[2]CurveFetch!$D$8:$R$1000,4,0)</f>
        <v>0.01</v>
      </c>
      <c r="F121" s="100">
        <f ca="1">VLOOKUP($A121,[2]CurveFetch!$D$8:$R$1000,15,0)</f>
        <v>0</v>
      </c>
      <c r="G121" s="100">
        <f ca="1">VLOOKUP($A121,[2]CurveFetch!$D$8:$R$1000,3,0)</f>
        <v>-0.19</v>
      </c>
      <c r="H121" s="100">
        <f ca="1">VLOOKUP($A121,[2]CurveFetch!$D$8:$R$1000,9,0)</f>
        <v>0</v>
      </c>
      <c r="I121" s="100">
        <f ca="1">VLOOKUP($A121,[2]CurveFetch!$D$8:$R$1000,11,0)</f>
        <v>6.2015169210669997E-2</v>
      </c>
      <c r="J121" s="100">
        <f ca="1">VLOOKUP($A121,[2]CurveFetch!$D$8:$R$1000,8,0)</f>
        <v>0</v>
      </c>
      <c r="K121" s="100">
        <f t="shared" ca="1" si="41"/>
        <v>0.6</v>
      </c>
      <c r="L121" s="100">
        <f t="shared" ca="1" si="42"/>
        <v>0.6</v>
      </c>
      <c r="M121" s="100">
        <f t="shared" ca="1" si="47"/>
        <v>40.282499999999999</v>
      </c>
      <c r="N121" s="97">
        <f t="shared" ca="1" si="48"/>
        <v>40513</v>
      </c>
      <c r="O121" s="100">
        <f ca="1">VLOOKUP($A121,[2]CurveFetch!$D$8:$V$1000,16,0)</f>
        <v>18.7193</v>
      </c>
      <c r="P121" s="141">
        <f t="shared" ca="1" si="43"/>
        <v>9.3596500000000002</v>
      </c>
      <c r="Q121" s="100">
        <f ca="1">VLOOKUP($A121,[2]CurveFetch!$D$8:$V$1000,16,0)</f>
        <v>18.7193</v>
      </c>
      <c r="R121" s="141">
        <f t="shared" ca="1" si="44"/>
        <v>9.3596500000000002</v>
      </c>
      <c r="S121" s="100">
        <f ca="1">VLOOKUP($A121,[2]CurveFetch!$D$8:$V$1000,16,0)</f>
        <v>18.7193</v>
      </c>
      <c r="T121" s="141">
        <f t="shared" ca="1" si="45"/>
        <v>9.3596500000000002</v>
      </c>
    </row>
    <row r="122" spans="1:20" x14ac:dyDescent="0.2">
      <c r="A122" s="97">
        <f t="shared" ca="1" si="46"/>
        <v>40544</v>
      </c>
      <c r="B122" s="100">
        <f ca="1">VLOOKUP($A122,[2]CurveFetch!$D$8:$R$1000,2,0)</f>
        <v>4.915</v>
      </c>
      <c r="C122" s="100">
        <f ca="1">VLOOKUP($A122,[2]CurveFetch!$D$8:$R$1000,7,0)</f>
        <v>0.6</v>
      </c>
      <c r="D122" s="100">
        <f ca="1">VLOOKUP($A122,[2]CurveFetch!$D$8:$R$1000,5,0)</f>
        <v>-0.28999999999999998</v>
      </c>
      <c r="E122" s="100">
        <f ca="1">VLOOKUP($A122,[2]CurveFetch!$D$8:$R$1000,4,0)</f>
        <v>0.01</v>
      </c>
      <c r="F122" s="100">
        <f ca="1">VLOOKUP($A122,[2]CurveFetch!$D$8:$R$1000,15,0)</f>
        <v>0</v>
      </c>
      <c r="G122" s="100">
        <f ca="1">VLOOKUP($A122,[2]CurveFetch!$D$8:$R$1000,3,0)</f>
        <v>-0.19</v>
      </c>
      <c r="H122" s="100">
        <f ca="1">VLOOKUP($A122,[2]CurveFetch!$D$8:$R$1000,9,0)</f>
        <v>0</v>
      </c>
      <c r="I122" s="100">
        <f ca="1">VLOOKUP($A122,[2]CurveFetch!$D$8:$R$1000,11,0)</f>
        <v>6.206370001547E-2</v>
      </c>
      <c r="J122" s="100">
        <f ca="1">VLOOKUP($A122,[2]CurveFetch!$D$8:$R$1000,8,0)</f>
        <v>0</v>
      </c>
      <c r="K122" s="100">
        <f t="shared" ca="1" si="41"/>
        <v>0.6</v>
      </c>
      <c r="L122" s="100">
        <f t="shared" ca="1" si="42"/>
        <v>0.6</v>
      </c>
      <c r="M122" s="100">
        <f t="shared" ca="1" si="47"/>
        <v>41.362499999999997</v>
      </c>
      <c r="N122" s="97">
        <f t="shared" ca="1" si="48"/>
        <v>40544</v>
      </c>
      <c r="O122" s="100">
        <f ca="1">VLOOKUP($A122,[2]CurveFetch!$D$8:$V$1000,16,0)</f>
        <v>50.753900000000002</v>
      </c>
      <c r="P122" s="141">
        <f t="shared" ca="1" si="43"/>
        <v>25.376950000000001</v>
      </c>
      <c r="Q122" s="100">
        <f ca="1">VLOOKUP($A122,[2]CurveFetch!$D$8:$V$1000,16,0)</f>
        <v>50.753900000000002</v>
      </c>
      <c r="R122" s="141">
        <f t="shared" ca="1" si="44"/>
        <v>25.376950000000001</v>
      </c>
      <c r="S122" s="100">
        <f ca="1">VLOOKUP($A122,[2]CurveFetch!$D$8:$V$1000,16,0)</f>
        <v>50.753900000000002</v>
      </c>
      <c r="T122" s="141">
        <f t="shared" ca="1" si="45"/>
        <v>25.376950000000001</v>
      </c>
    </row>
    <row r="123" spans="1:20" x14ac:dyDescent="0.2">
      <c r="A123" s="97">
        <f t="shared" ca="1" si="46"/>
        <v>40575</v>
      </c>
      <c r="B123" s="100">
        <f ca="1">VLOOKUP($A123,[2]CurveFetch!$D$8:$R$1000,2,0)</f>
        <v>4.8090000000000002</v>
      </c>
      <c r="C123" s="100">
        <f ca="1">VLOOKUP($A123,[2]CurveFetch!$D$8:$R$1000,7,0)</f>
        <v>0.6</v>
      </c>
      <c r="D123" s="100">
        <f ca="1">VLOOKUP($A123,[2]CurveFetch!$D$8:$R$1000,5,0)</f>
        <v>-0.28999999999999998</v>
      </c>
      <c r="E123" s="100">
        <f ca="1">VLOOKUP($A123,[2]CurveFetch!$D$8:$R$1000,4,0)</f>
        <v>0.01</v>
      </c>
      <c r="F123" s="100">
        <f ca="1">VLOOKUP($A123,[2]CurveFetch!$D$8:$R$1000,15,0)</f>
        <v>0</v>
      </c>
      <c r="G123" s="100">
        <f ca="1">VLOOKUP($A123,[2]CurveFetch!$D$8:$R$1000,3,0)</f>
        <v>-0.19</v>
      </c>
      <c r="H123" s="100">
        <f ca="1">VLOOKUP($A123,[2]CurveFetch!$D$8:$R$1000,9,0)</f>
        <v>0</v>
      </c>
      <c r="I123" s="100">
        <f ca="1">VLOOKUP($A123,[2]CurveFetch!$D$8:$R$1000,11,0)</f>
        <v>6.2101545537467003E-2</v>
      </c>
      <c r="J123" s="100">
        <f ca="1">VLOOKUP($A123,[2]CurveFetch!$D$8:$R$1000,8,0)</f>
        <v>0</v>
      </c>
      <c r="K123" s="100">
        <f t="shared" ca="1" si="41"/>
        <v>0.6</v>
      </c>
      <c r="L123" s="100">
        <f t="shared" ca="1" si="42"/>
        <v>0.6</v>
      </c>
      <c r="M123" s="100">
        <f t="shared" ca="1" si="47"/>
        <v>40.567499999999995</v>
      </c>
      <c r="N123" s="97">
        <f t="shared" ca="1" si="48"/>
        <v>40575</v>
      </c>
      <c r="O123" s="100">
        <f ca="1">VLOOKUP($A123,[2]CurveFetch!$D$8:$V$1000,16,0)</f>
        <v>40.753900000000002</v>
      </c>
      <c r="P123" s="141">
        <f t="shared" ca="1" si="43"/>
        <v>20.376950000000001</v>
      </c>
      <c r="Q123" s="100">
        <f ca="1">VLOOKUP($A123,[2]CurveFetch!$D$8:$V$1000,16,0)</f>
        <v>40.753900000000002</v>
      </c>
      <c r="R123" s="141">
        <f t="shared" ca="1" si="44"/>
        <v>20.376950000000001</v>
      </c>
      <c r="S123" s="100">
        <f ca="1">VLOOKUP($A123,[2]CurveFetch!$D$8:$V$1000,16,0)</f>
        <v>40.753900000000002</v>
      </c>
      <c r="T123" s="141">
        <f t="shared" ca="1" si="45"/>
        <v>20.376950000000001</v>
      </c>
    </row>
    <row r="124" spans="1:20" x14ac:dyDescent="0.2">
      <c r="A124" s="97">
        <f t="shared" ca="1" si="46"/>
        <v>40603</v>
      </c>
      <c r="B124" s="100">
        <f ca="1">VLOOKUP($A124,[2]CurveFetch!$D$8:$R$1000,2,0)</f>
        <v>4.6589999999999998</v>
      </c>
      <c r="C124" s="100">
        <f ca="1">VLOOKUP($A124,[2]CurveFetch!$D$8:$R$1000,7,0)</f>
        <v>0.6</v>
      </c>
      <c r="D124" s="100">
        <f ca="1">VLOOKUP($A124,[2]CurveFetch!$D$8:$R$1000,5,0)</f>
        <v>-0.28999999999999998</v>
      </c>
      <c r="E124" s="100">
        <f ca="1">VLOOKUP($A124,[2]CurveFetch!$D$8:$R$1000,4,0)</f>
        <v>0.01</v>
      </c>
      <c r="F124" s="100">
        <f ca="1">VLOOKUP($A124,[2]CurveFetch!$D$8:$R$1000,15,0)</f>
        <v>0</v>
      </c>
      <c r="G124" s="100">
        <f ca="1">VLOOKUP($A124,[2]CurveFetch!$D$8:$R$1000,3,0)</f>
        <v>-0.19</v>
      </c>
      <c r="H124" s="100">
        <f ca="1">VLOOKUP($A124,[2]CurveFetch!$D$8:$R$1000,9,0)</f>
        <v>0</v>
      </c>
      <c r="I124" s="100">
        <f ca="1">VLOOKUP($A124,[2]CurveFetch!$D$8:$R$1000,11,0)</f>
        <v>6.2124009246626997E-2</v>
      </c>
      <c r="J124" s="100">
        <f ca="1">VLOOKUP($A124,[2]CurveFetch!$D$8:$R$1000,8,0)</f>
        <v>0</v>
      </c>
      <c r="K124" s="100">
        <f t="shared" ca="1" si="41"/>
        <v>0.6</v>
      </c>
      <c r="L124" s="100">
        <f t="shared" ca="1" si="42"/>
        <v>0.6</v>
      </c>
      <c r="M124" s="100">
        <f t="shared" ca="1" si="47"/>
        <v>39.442499999999995</v>
      </c>
      <c r="N124" s="97">
        <f t="shared" ca="1" si="48"/>
        <v>40603</v>
      </c>
      <c r="O124" s="100">
        <f ca="1">VLOOKUP($A124,[2]CurveFetch!$D$8:$V$1000,16,0)</f>
        <v>30.753900000000002</v>
      </c>
      <c r="P124" s="141">
        <f t="shared" ca="1" si="43"/>
        <v>15.376950000000001</v>
      </c>
      <c r="Q124" s="100">
        <f ca="1">VLOOKUP($A124,[2]CurveFetch!$D$8:$V$1000,16,0)</f>
        <v>30.753900000000002</v>
      </c>
      <c r="R124" s="141">
        <f t="shared" ca="1" si="44"/>
        <v>15.376950000000001</v>
      </c>
      <c r="S124" s="100">
        <f ca="1">VLOOKUP($A124,[2]CurveFetch!$D$8:$V$1000,16,0)</f>
        <v>30.753900000000002</v>
      </c>
      <c r="T124" s="141">
        <f t="shared" ca="1" si="45"/>
        <v>15.376950000000001</v>
      </c>
    </row>
    <row r="125" spans="1:20" x14ac:dyDescent="0.2">
      <c r="A125" s="97">
        <f t="shared" ca="1" si="46"/>
        <v>40634</v>
      </c>
      <c r="B125" s="100">
        <f ca="1">VLOOKUP($A125,[2]CurveFetch!$D$8:$R$1000,2,0)</f>
        <v>4.476</v>
      </c>
      <c r="C125" s="100">
        <f ca="1">VLOOKUP($A125,[2]CurveFetch!$D$8:$R$1000,7,0)</f>
        <v>0.76</v>
      </c>
      <c r="D125" s="100">
        <f ca="1">VLOOKUP($A125,[2]CurveFetch!$D$8:$R$1000,5,0)</f>
        <v>0</v>
      </c>
      <c r="E125" s="100">
        <f ca="1">VLOOKUP($A125,[2]CurveFetch!$D$8:$R$1000,4,0)</f>
        <v>0.01</v>
      </c>
      <c r="F125" s="100">
        <f ca="1">VLOOKUP($A125,[2]CurveFetch!$D$8:$R$1000,15,0)</f>
        <v>0</v>
      </c>
      <c r="G125" s="100">
        <f ca="1">VLOOKUP($A125,[2]CurveFetch!$D$8:$R$1000,3,0)</f>
        <v>-0.19</v>
      </c>
      <c r="H125" s="100">
        <f ca="1">VLOOKUP($A125,[2]CurveFetch!$D$8:$R$1000,9,0)</f>
        <v>0</v>
      </c>
      <c r="I125" s="100">
        <f ca="1">VLOOKUP($A125,[2]CurveFetch!$D$8:$R$1000,11,0)</f>
        <v>6.2148879781962998E-2</v>
      </c>
      <c r="J125" s="100">
        <f ca="1">VLOOKUP($A125,[2]CurveFetch!$D$8:$R$1000,8,0)</f>
        <v>0</v>
      </c>
      <c r="K125" s="100">
        <f t="shared" ca="1" si="41"/>
        <v>0.76</v>
      </c>
      <c r="L125" s="100">
        <f t="shared" ca="1" si="42"/>
        <v>0.76</v>
      </c>
      <c r="M125" s="100">
        <f t="shared" ca="1" si="47"/>
        <v>39.269999999999996</v>
      </c>
      <c r="N125" s="97">
        <f t="shared" ca="1" si="48"/>
        <v>40634</v>
      </c>
      <c r="O125" s="100">
        <f ca="1">VLOOKUP($A125,[2]CurveFetch!$D$8:$V$1000,16,0)</f>
        <v>29.6205</v>
      </c>
      <c r="P125" s="141">
        <f t="shared" ca="1" si="43"/>
        <v>14.81025</v>
      </c>
      <c r="Q125" s="100">
        <f ca="1">VLOOKUP($A125,[2]CurveFetch!$D$8:$V$1000,16,0)</f>
        <v>29.6205</v>
      </c>
      <c r="R125" s="141">
        <f t="shared" ca="1" si="44"/>
        <v>14.81025</v>
      </c>
      <c r="S125" s="100">
        <f ca="1">VLOOKUP($A125,[2]CurveFetch!$D$8:$V$1000,16,0)</f>
        <v>29.6205</v>
      </c>
      <c r="T125" s="141">
        <f t="shared" ca="1" si="45"/>
        <v>14.81025</v>
      </c>
    </row>
    <row r="126" spans="1:20" x14ac:dyDescent="0.2">
      <c r="A126" s="97">
        <f t="shared" ca="1" si="46"/>
        <v>40664</v>
      </c>
      <c r="B126" s="100">
        <f ca="1">VLOOKUP($A126,[2]CurveFetch!$D$8:$R$1000,2,0)</f>
        <v>4.4509999999999996</v>
      </c>
      <c r="C126" s="100">
        <f ca="1">VLOOKUP($A126,[2]CurveFetch!$D$8:$R$1000,7,0)</f>
        <v>0.76</v>
      </c>
      <c r="D126" s="100">
        <f ca="1">VLOOKUP($A126,[2]CurveFetch!$D$8:$R$1000,5,0)</f>
        <v>0</v>
      </c>
      <c r="E126" s="100">
        <f ca="1">VLOOKUP($A126,[2]CurveFetch!$D$8:$R$1000,4,0)</f>
        <v>0.01</v>
      </c>
      <c r="F126" s="100">
        <f ca="1">VLOOKUP($A126,[2]CurveFetch!$D$8:$R$1000,15,0)</f>
        <v>0</v>
      </c>
      <c r="G126" s="100">
        <f ca="1">VLOOKUP($A126,[2]CurveFetch!$D$8:$R$1000,3,0)</f>
        <v>-0.19</v>
      </c>
      <c r="H126" s="100">
        <f ca="1">VLOOKUP($A126,[2]CurveFetch!$D$8:$R$1000,9,0)</f>
        <v>0</v>
      </c>
      <c r="I126" s="100">
        <f ca="1">VLOOKUP($A126,[2]CurveFetch!$D$8:$R$1000,11,0)</f>
        <v>6.2172948042162002E-2</v>
      </c>
      <c r="J126" s="100">
        <f ca="1">VLOOKUP($A126,[2]CurveFetch!$D$8:$R$1000,8,0)</f>
        <v>0</v>
      </c>
      <c r="K126" s="100">
        <f t="shared" ca="1" si="41"/>
        <v>0.76</v>
      </c>
      <c r="L126" s="100">
        <f t="shared" ca="1" si="42"/>
        <v>0.76</v>
      </c>
      <c r="M126" s="100">
        <f t="shared" ca="1" si="47"/>
        <v>39.082499999999996</v>
      </c>
      <c r="N126" s="97">
        <f t="shared" ca="1" si="48"/>
        <v>40664</v>
      </c>
      <c r="O126" s="100">
        <f ca="1">VLOOKUP($A126,[2]CurveFetch!$D$8:$V$1000,16,0)</f>
        <v>34.6205</v>
      </c>
      <c r="P126" s="141">
        <f t="shared" ca="1" si="43"/>
        <v>17.31025</v>
      </c>
      <c r="Q126" s="100">
        <f ca="1">VLOOKUP($A126,[2]CurveFetch!$D$8:$V$1000,16,0)</f>
        <v>34.6205</v>
      </c>
      <c r="R126" s="141">
        <f t="shared" ca="1" si="44"/>
        <v>17.31025</v>
      </c>
      <c r="S126" s="100">
        <f ca="1">VLOOKUP($A126,[2]CurveFetch!$D$8:$V$1000,16,0)</f>
        <v>34.6205</v>
      </c>
      <c r="T126" s="141">
        <f t="shared" ca="1" si="45"/>
        <v>17.31025</v>
      </c>
    </row>
    <row r="127" spans="1:20" x14ac:dyDescent="0.2">
      <c r="A127" s="97">
        <f t="shared" ca="1" si="46"/>
        <v>40695</v>
      </c>
      <c r="B127" s="100">
        <f ca="1">VLOOKUP($A127,[2]CurveFetch!$D$8:$R$1000,2,0)</f>
        <v>4.4800000000000004</v>
      </c>
      <c r="C127" s="100">
        <f ca="1">VLOOKUP($A127,[2]CurveFetch!$D$8:$R$1000,7,0)</f>
        <v>0.76</v>
      </c>
      <c r="D127" s="100">
        <f ca="1">VLOOKUP($A127,[2]CurveFetch!$D$8:$R$1000,5,0)</f>
        <v>0</v>
      </c>
      <c r="E127" s="100">
        <f ca="1">VLOOKUP($A127,[2]CurveFetch!$D$8:$R$1000,4,0)</f>
        <v>0.01</v>
      </c>
      <c r="F127" s="100">
        <f ca="1">VLOOKUP($A127,[2]CurveFetch!$D$8:$R$1000,15,0)</f>
        <v>0</v>
      </c>
      <c r="G127" s="100">
        <f ca="1">VLOOKUP($A127,[2]CurveFetch!$D$8:$R$1000,3,0)</f>
        <v>-0.19</v>
      </c>
      <c r="H127" s="100">
        <f ca="1">VLOOKUP($A127,[2]CurveFetch!$D$8:$R$1000,9,0)</f>
        <v>0</v>
      </c>
      <c r="I127" s="100">
        <f ca="1">VLOOKUP($A127,[2]CurveFetch!$D$8:$R$1000,11,0)</f>
        <v>6.2197818577901999E-2</v>
      </c>
      <c r="J127" s="100">
        <f ca="1">VLOOKUP($A127,[2]CurveFetch!$D$8:$R$1000,8,0)</f>
        <v>0</v>
      </c>
      <c r="K127" s="100">
        <f t="shared" ca="1" si="41"/>
        <v>0.76</v>
      </c>
      <c r="L127" s="100">
        <f t="shared" ca="1" si="42"/>
        <v>0.76</v>
      </c>
      <c r="M127" s="100">
        <f t="shared" ca="1" si="47"/>
        <v>39.300000000000004</v>
      </c>
      <c r="N127" s="97">
        <f t="shared" ca="1" si="48"/>
        <v>40695</v>
      </c>
      <c r="O127" s="100">
        <f ca="1">VLOOKUP($A127,[2]CurveFetch!$D$8:$V$1000,16,0)</f>
        <v>59.6205</v>
      </c>
      <c r="P127" s="141">
        <f t="shared" ca="1" si="43"/>
        <v>29.81025</v>
      </c>
      <c r="Q127" s="100">
        <f ca="1">VLOOKUP($A127,[2]CurveFetch!$D$8:$V$1000,16,0)</f>
        <v>59.6205</v>
      </c>
      <c r="R127" s="141">
        <f t="shared" ca="1" si="44"/>
        <v>29.81025</v>
      </c>
      <c r="S127" s="100">
        <f ca="1">VLOOKUP($A127,[2]CurveFetch!$D$8:$V$1000,16,0)</f>
        <v>59.6205</v>
      </c>
      <c r="T127" s="141">
        <f t="shared" ca="1" si="45"/>
        <v>29.81025</v>
      </c>
    </row>
    <row r="128" spans="1:20" x14ac:dyDescent="0.2">
      <c r="A128" s="97">
        <f t="shared" ca="1" si="46"/>
        <v>40725</v>
      </c>
      <c r="B128" s="100">
        <f ca="1">VLOOKUP($A128,[2]CurveFetch!$D$8:$R$1000,2,0)</f>
        <v>4.51</v>
      </c>
      <c r="C128" s="100">
        <f ca="1">VLOOKUP($A128,[2]CurveFetch!$D$8:$R$1000,7,0)</f>
        <v>0.76</v>
      </c>
      <c r="D128" s="100">
        <f ca="1">VLOOKUP($A128,[2]CurveFetch!$D$8:$R$1000,5,0)</f>
        <v>0</v>
      </c>
      <c r="E128" s="100">
        <f ca="1">VLOOKUP($A128,[2]CurveFetch!$D$8:$R$1000,4,0)</f>
        <v>0.01</v>
      </c>
      <c r="F128" s="100">
        <f ca="1">VLOOKUP($A128,[2]CurveFetch!$D$8:$R$1000,15,0)</f>
        <v>0</v>
      </c>
      <c r="G128" s="100">
        <f ca="1">VLOOKUP($A128,[2]CurveFetch!$D$8:$R$1000,3,0)</f>
        <v>-0.19</v>
      </c>
      <c r="H128" s="100">
        <f ca="1">VLOOKUP($A128,[2]CurveFetch!$D$8:$R$1000,9,0)</f>
        <v>0</v>
      </c>
      <c r="I128" s="100">
        <f ca="1">VLOOKUP($A128,[2]CurveFetch!$D$8:$R$1000,11,0)</f>
        <v>6.2221886838491003E-2</v>
      </c>
      <c r="J128" s="100">
        <f ca="1">VLOOKUP($A128,[2]CurveFetch!$D$8:$R$1000,8,0)</f>
        <v>0</v>
      </c>
      <c r="K128" s="100">
        <f t="shared" ca="1" si="41"/>
        <v>0.76</v>
      </c>
      <c r="L128" s="100">
        <f t="shared" ca="1" si="42"/>
        <v>0.76</v>
      </c>
      <c r="M128" s="100">
        <f t="shared" ca="1" si="47"/>
        <v>39.524999999999999</v>
      </c>
      <c r="N128" s="97">
        <f t="shared" ca="1" si="48"/>
        <v>40725</v>
      </c>
      <c r="O128" s="100">
        <f ca="1">VLOOKUP($A128,[2]CurveFetch!$D$8:$V$1000,16,0)</f>
        <v>54.606099999999998</v>
      </c>
      <c r="P128" s="141">
        <f t="shared" ca="1" si="43"/>
        <v>27.303049999999999</v>
      </c>
      <c r="Q128" s="100">
        <f ca="1">VLOOKUP($A128,[2]CurveFetch!$D$8:$V$1000,16,0)</f>
        <v>54.606099999999998</v>
      </c>
      <c r="R128" s="141">
        <f t="shared" ca="1" si="44"/>
        <v>27.303049999999999</v>
      </c>
      <c r="S128" s="100">
        <f ca="1">VLOOKUP($A128,[2]CurveFetch!$D$8:$V$1000,16,0)</f>
        <v>54.606099999999998</v>
      </c>
      <c r="T128" s="141">
        <f t="shared" ca="1" si="45"/>
        <v>27.303049999999999</v>
      </c>
    </row>
    <row r="129" spans="1:20" x14ac:dyDescent="0.2">
      <c r="A129" s="97">
        <f t="shared" ca="1" si="46"/>
        <v>40756</v>
      </c>
      <c r="B129" s="100">
        <f ca="1">VLOOKUP($A129,[2]CurveFetch!$D$8:$R$1000,2,0)</f>
        <v>4.53</v>
      </c>
      <c r="C129" s="100">
        <f ca="1">VLOOKUP($A129,[2]CurveFetch!$D$8:$R$1000,7,0)</f>
        <v>0.76</v>
      </c>
      <c r="D129" s="100">
        <f ca="1">VLOOKUP($A129,[2]CurveFetch!$D$8:$R$1000,5,0)</f>
        <v>0</v>
      </c>
      <c r="E129" s="100">
        <f ca="1">VLOOKUP($A129,[2]CurveFetch!$D$8:$R$1000,4,0)</f>
        <v>0.01</v>
      </c>
      <c r="F129" s="100">
        <f ca="1">VLOOKUP($A129,[2]CurveFetch!$D$8:$R$1000,15,0)</f>
        <v>0</v>
      </c>
      <c r="G129" s="100">
        <f ca="1">VLOOKUP($A129,[2]CurveFetch!$D$8:$R$1000,3,0)</f>
        <v>-0.19</v>
      </c>
      <c r="H129" s="100">
        <f ca="1">VLOOKUP($A129,[2]CurveFetch!$D$8:$R$1000,9,0)</f>
        <v>0</v>
      </c>
      <c r="I129" s="100">
        <f ca="1">VLOOKUP($A129,[2]CurveFetch!$D$8:$R$1000,11,0)</f>
        <v>6.2246757374635003E-2</v>
      </c>
      <c r="J129" s="100">
        <f ca="1">VLOOKUP($A129,[2]CurveFetch!$D$8:$R$1000,8,0)</f>
        <v>0</v>
      </c>
      <c r="K129" s="100">
        <f t="shared" ca="1" si="41"/>
        <v>0.76</v>
      </c>
      <c r="L129" s="100">
        <f t="shared" ca="1" si="42"/>
        <v>0.76</v>
      </c>
      <c r="M129" s="100">
        <f t="shared" ca="1" si="47"/>
        <v>39.674999999999997</v>
      </c>
      <c r="N129" s="97">
        <f t="shared" ca="1" si="48"/>
        <v>40756</v>
      </c>
      <c r="O129" s="100">
        <f ca="1">VLOOKUP($A129,[2]CurveFetch!$D$8:$V$1000,16,0)</f>
        <v>69.606099999999998</v>
      </c>
      <c r="P129" s="141">
        <f t="shared" ca="1" si="43"/>
        <v>34.803049999999999</v>
      </c>
      <c r="Q129" s="100">
        <f ca="1">VLOOKUP($A129,[2]CurveFetch!$D$8:$V$1000,16,0)</f>
        <v>69.606099999999998</v>
      </c>
      <c r="R129" s="141">
        <f t="shared" ca="1" si="44"/>
        <v>34.803049999999999</v>
      </c>
      <c r="S129" s="100">
        <f ca="1">VLOOKUP($A129,[2]CurveFetch!$D$8:$V$1000,16,0)</f>
        <v>69.606099999999998</v>
      </c>
      <c r="T129" s="141">
        <f t="shared" ca="1" si="45"/>
        <v>34.803049999999999</v>
      </c>
    </row>
    <row r="130" spans="1:20" x14ac:dyDescent="0.2">
      <c r="A130" s="97">
        <f t="shared" ca="1" si="46"/>
        <v>40787</v>
      </c>
      <c r="B130" s="100">
        <f ca="1">VLOOKUP($A130,[2]CurveFetch!$D$8:$R$1000,2,0)</f>
        <v>4.5510000000000002</v>
      </c>
      <c r="C130" s="100">
        <f ca="1">VLOOKUP($A130,[2]CurveFetch!$D$8:$R$1000,7,0)</f>
        <v>0.76</v>
      </c>
      <c r="D130" s="100">
        <f ca="1">VLOOKUP($A130,[2]CurveFetch!$D$8:$R$1000,5,0)</f>
        <v>0</v>
      </c>
      <c r="E130" s="100">
        <f ca="1">VLOOKUP($A130,[2]CurveFetch!$D$8:$R$1000,4,0)</f>
        <v>0.01</v>
      </c>
      <c r="F130" s="100">
        <f ca="1">VLOOKUP($A130,[2]CurveFetch!$D$8:$R$1000,15,0)</f>
        <v>0</v>
      </c>
      <c r="G130" s="100">
        <f ca="1">VLOOKUP($A130,[2]CurveFetch!$D$8:$R$1000,3,0)</f>
        <v>-0.19</v>
      </c>
      <c r="H130" s="100">
        <f ca="1">VLOOKUP($A130,[2]CurveFetch!$D$8:$R$1000,9,0)</f>
        <v>0</v>
      </c>
      <c r="I130" s="100">
        <f ca="1">VLOOKUP($A130,[2]CurveFetch!$D$8:$R$1000,11,0)</f>
        <v>6.2271627910984E-2</v>
      </c>
      <c r="J130" s="100">
        <f ca="1">VLOOKUP($A130,[2]CurveFetch!$D$8:$R$1000,8,0)</f>
        <v>0</v>
      </c>
      <c r="K130" s="100">
        <f t="shared" ca="1" si="41"/>
        <v>0.76</v>
      </c>
      <c r="L130" s="100">
        <f t="shared" ca="1" si="42"/>
        <v>0.76</v>
      </c>
      <c r="M130" s="100">
        <f t="shared" ca="1" si="47"/>
        <v>39.832499999999996</v>
      </c>
      <c r="N130" s="97">
        <f t="shared" ca="1" si="48"/>
        <v>40787</v>
      </c>
      <c r="O130" s="100">
        <f ca="1">VLOOKUP($A130,[2]CurveFetch!$D$8:$V$1000,16,0)</f>
        <v>39.606099999999998</v>
      </c>
      <c r="P130" s="141">
        <f t="shared" ca="1" si="43"/>
        <v>19.803049999999999</v>
      </c>
      <c r="Q130" s="100">
        <f ca="1">VLOOKUP($A130,[2]CurveFetch!$D$8:$V$1000,16,0)</f>
        <v>39.606099999999998</v>
      </c>
      <c r="R130" s="141">
        <f t="shared" ca="1" si="44"/>
        <v>19.803049999999999</v>
      </c>
      <c r="S130" s="100">
        <f ca="1">VLOOKUP($A130,[2]CurveFetch!$D$8:$V$1000,16,0)</f>
        <v>39.606099999999998</v>
      </c>
      <c r="T130" s="141">
        <f t="shared" ca="1" si="45"/>
        <v>19.803049999999999</v>
      </c>
    </row>
    <row r="131" spans="1:20" x14ac:dyDescent="0.2">
      <c r="A131" s="97">
        <f t="shared" ca="1" si="46"/>
        <v>40817</v>
      </c>
      <c r="B131" s="100">
        <f ca="1">VLOOKUP($A131,[2]CurveFetch!$D$8:$R$1000,2,0)</f>
        <v>4.5810000000000004</v>
      </c>
      <c r="C131" s="100">
        <f ca="1">VLOOKUP($A131,[2]CurveFetch!$D$8:$R$1000,7,0)</f>
        <v>0.76</v>
      </c>
      <c r="D131" s="100">
        <f ca="1">VLOOKUP($A131,[2]CurveFetch!$D$8:$R$1000,5,0)</f>
        <v>0</v>
      </c>
      <c r="E131" s="100">
        <f ca="1">VLOOKUP($A131,[2]CurveFetch!$D$8:$R$1000,4,0)</f>
        <v>0.01</v>
      </c>
      <c r="F131" s="100">
        <f ca="1">VLOOKUP($A131,[2]CurveFetch!$D$8:$R$1000,15,0)</f>
        <v>0</v>
      </c>
      <c r="G131" s="100">
        <f ca="1">VLOOKUP($A131,[2]CurveFetch!$D$8:$R$1000,3,0)</f>
        <v>-0.19</v>
      </c>
      <c r="H131" s="100">
        <f ca="1">VLOOKUP($A131,[2]CurveFetch!$D$8:$R$1000,9,0)</f>
        <v>0</v>
      </c>
      <c r="I131" s="100">
        <f ca="1">VLOOKUP($A131,[2]CurveFetch!$D$8:$R$1000,11,0)</f>
        <v>6.2295696172162997E-2</v>
      </c>
      <c r="J131" s="100">
        <f ca="1">VLOOKUP($A131,[2]CurveFetch!$D$8:$R$1000,8,0)</f>
        <v>0</v>
      </c>
      <c r="K131" s="100">
        <f t="shared" ca="1" si="41"/>
        <v>0.76</v>
      </c>
      <c r="L131" s="100">
        <f t="shared" ca="1" si="42"/>
        <v>0.76</v>
      </c>
      <c r="M131" s="100">
        <f t="shared" ca="1" si="47"/>
        <v>40.057500000000005</v>
      </c>
      <c r="N131" s="97">
        <f t="shared" ca="1" si="48"/>
        <v>40817</v>
      </c>
      <c r="O131" s="100">
        <f ca="1">VLOOKUP($A131,[2]CurveFetch!$D$8:$V$1000,16,0)</f>
        <v>64.430400000000006</v>
      </c>
      <c r="P131" s="141">
        <f t="shared" ca="1" si="43"/>
        <v>32.215200000000003</v>
      </c>
      <c r="Q131" s="100">
        <f ca="1">VLOOKUP($A131,[2]CurveFetch!$D$8:$V$1000,16,0)</f>
        <v>64.430400000000006</v>
      </c>
      <c r="R131" s="141">
        <f t="shared" ca="1" si="44"/>
        <v>32.215200000000003</v>
      </c>
      <c r="S131" s="100">
        <f ca="1">VLOOKUP($A131,[2]CurveFetch!$D$8:$V$1000,16,0)</f>
        <v>64.430400000000006</v>
      </c>
      <c r="T131" s="141">
        <f t="shared" ca="1" si="45"/>
        <v>32.215200000000003</v>
      </c>
    </row>
    <row r="132" spans="1:20" x14ac:dyDescent="0.2">
      <c r="A132" s="97">
        <f t="shared" ca="1" si="46"/>
        <v>40848</v>
      </c>
      <c r="B132" s="100">
        <f ca="1">VLOOKUP($A132,[2]CurveFetch!$D$8:$R$1000,2,0)</f>
        <v>4.7210000000000001</v>
      </c>
      <c r="C132" s="100">
        <f ca="1">VLOOKUP($A132,[2]CurveFetch!$D$8:$R$1000,7,0)</f>
        <v>0.6</v>
      </c>
      <c r="D132" s="100">
        <f ca="1">VLOOKUP($A132,[2]CurveFetch!$D$8:$R$1000,5,0)</f>
        <v>0</v>
      </c>
      <c r="E132" s="100">
        <f ca="1">VLOOKUP($A132,[2]CurveFetch!$D$8:$R$1000,4,0)</f>
        <v>0.01</v>
      </c>
      <c r="F132" s="100">
        <f ca="1">VLOOKUP($A132,[2]CurveFetch!$D$8:$R$1000,15,0)</f>
        <v>0</v>
      </c>
      <c r="G132" s="100">
        <f ca="1">VLOOKUP($A132,[2]CurveFetch!$D$8:$R$1000,3,0)</f>
        <v>-0.19</v>
      </c>
      <c r="H132" s="100">
        <f ca="1">VLOOKUP($A132,[2]CurveFetch!$D$8:$R$1000,9,0)</f>
        <v>0</v>
      </c>
      <c r="I132" s="100">
        <f ca="1">VLOOKUP($A132,[2]CurveFetch!$D$8:$R$1000,11,0)</f>
        <v>6.2320566708916003E-2</v>
      </c>
      <c r="J132" s="100">
        <f ca="1">VLOOKUP($A132,[2]CurveFetch!$D$8:$R$1000,8,0)</f>
        <v>0</v>
      </c>
      <c r="K132" s="100">
        <f t="shared" ref="K132:K195" ca="1" si="49">C132-J132</f>
        <v>0.6</v>
      </c>
      <c r="L132" s="100">
        <f t="shared" ref="L132:L195" ca="1" si="50">C132-F132</f>
        <v>0.6</v>
      </c>
      <c r="M132" s="100">
        <f t="shared" ca="1" si="47"/>
        <v>39.907499999999999</v>
      </c>
      <c r="N132" s="97">
        <f t="shared" ca="1" si="48"/>
        <v>40848</v>
      </c>
      <c r="O132" s="100">
        <f ca="1">VLOOKUP($A132,[2]CurveFetch!$D$8:$V$1000,16,0)</f>
        <v>34.430399999999999</v>
      </c>
      <c r="P132" s="141">
        <f t="shared" ref="P132:P195" ca="1" si="51">O132/2</f>
        <v>17.215199999999999</v>
      </c>
      <c r="Q132" s="100">
        <f ca="1">VLOOKUP($A132,[2]CurveFetch!$D$8:$V$1000,16,0)</f>
        <v>34.430399999999999</v>
      </c>
      <c r="R132" s="141">
        <f t="shared" ref="R132:R195" ca="1" si="52">Q132/2</f>
        <v>17.215199999999999</v>
      </c>
      <c r="S132" s="100">
        <f ca="1">VLOOKUP($A132,[2]CurveFetch!$D$8:$V$1000,16,0)</f>
        <v>34.430399999999999</v>
      </c>
      <c r="T132" s="141">
        <f t="shared" ref="T132:T195" ca="1" si="53">S132/2</f>
        <v>17.215199999999999</v>
      </c>
    </row>
    <row r="133" spans="1:20" x14ac:dyDescent="0.2">
      <c r="A133" s="97">
        <f t="shared" ref="A133:A196" ca="1" si="54">DATE(YEAR(A132),MONTH(A132)+1,1)</f>
        <v>40878</v>
      </c>
      <c r="B133" s="100">
        <f ca="1">VLOOKUP($A133,[2]CurveFetch!$D$8:$R$1000,2,0)</f>
        <v>4.8460000000000001</v>
      </c>
      <c r="C133" s="100">
        <f ca="1">VLOOKUP($A133,[2]CurveFetch!$D$8:$R$1000,7,0)</f>
        <v>0.6</v>
      </c>
      <c r="D133" s="100">
        <f ca="1">VLOOKUP($A133,[2]CurveFetch!$D$8:$R$1000,5,0)</f>
        <v>0</v>
      </c>
      <c r="E133" s="100">
        <f ca="1">VLOOKUP($A133,[2]CurveFetch!$D$8:$R$1000,4,0)</f>
        <v>0.01</v>
      </c>
      <c r="F133" s="100">
        <f ca="1">VLOOKUP($A133,[2]CurveFetch!$D$8:$R$1000,15,0)</f>
        <v>0</v>
      </c>
      <c r="G133" s="100">
        <f ca="1">VLOOKUP($A133,[2]CurveFetch!$D$8:$R$1000,3,0)</f>
        <v>-0.19</v>
      </c>
      <c r="H133" s="100">
        <f ca="1">VLOOKUP($A133,[2]CurveFetch!$D$8:$R$1000,9,0)</f>
        <v>0</v>
      </c>
      <c r="I133" s="100">
        <f ca="1">VLOOKUP($A133,[2]CurveFetch!$D$8:$R$1000,11,0)</f>
        <v>6.2344634970486E-2</v>
      </c>
      <c r="J133" s="100">
        <f ca="1">VLOOKUP($A133,[2]CurveFetch!$D$8:$R$1000,8,0)</f>
        <v>0</v>
      </c>
      <c r="K133" s="100">
        <f t="shared" ca="1" si="49"/>
        <v>0.6</v>
      </c>
      <c r="L133" s="100">
        <f t="shared" ca="1" si="50"/>
        <v>0.6</v>
      </c>
      <c r="M133" s="100">
        <f t="shared" ref="M133:M196" ca="1" si="55">($B133+$C133)*$M$1</f>
        <v>40.844999999999999</v>
      </c>
      <c r="N133" s="97">
        <f t="shared" ref="N133:N196" ca="1" si="56">DATE(YEAR(N132),MONTH(N132)+1,1)</f>
        <v>40878</v>
      </c>
      <c r="O133" s="100">
        <f ca="1">VLOOKUP($A133,[2]CurveFetch!$D$8:$V$1000,16,0)</f>
        <v>19.430399999999999</v>
      </c>
      <c r="P133" s="141">
        <f t="shared" ca="1" si="51"/>
        <v>9.7151999999999994</v>
      </c>
      <c r="Q133" s="100">
        <f ca="1">VLOOKUP($A133,[2]CurveFetch!$D$8:$V$1000,16,0)</f>
        <v>19.430399999999999</v>
      </c>
      <c r="R133" s="141">
        <f t="shared" ca="1" si="52"/>
        <v>9.7151999999999994</v>
      </c>
      <c r="S133" s="100">
        <f ca="1">VLOOKUP($A133,[2]CurveFetch!$D$8:$V$1000,16,0)</f>
        <v>19.430399999999999</v>
      </c>
      <c r="T133" s="141">
        <f t="shared" ca="1" si="53"/>
        <v>9.7151999999999994</v>
      </c>
    </row>
    <row r="134" spans="1:20" x14ac:dyDescent="0.2">
      <c r="A134" s="97">
        <f t="shared" ca="1" si="54"/>
        <v>40909</v>
      </c>
      <c r="B134" s="100">
        <f ca="1">VLOOKUP($A134,[2]CurveFetch!$D$8:$R$1000,2,0)</f>
        <v>4.9950000000000001</v>
      </c>
      <c r="C134" s="100">
        <f ca="1">VLOOKUP($A134,[2]CurveFetch!$D$8:$R$1000,7,0)</f>
        <v>0.6</v>
      </c>
      <c r="D134" s="100">
        <f ca="1">VLOOKUP($A134,[2]CurveFetch!$D$8:$R$1000,5,0)</f>
        <v>0</v>
      </c>
      <c r="E134" s="100">
        <f ca="1">VLOOKUP($A134,[2]CurveFetch!$D$8:$R$1000,4,0)</f>
        <v>0.01</v>
      </c>
      <c r="F134" s="100">
        <f ca="1">VLOOKUP($A134,[2]CurveFetch!$D$8:$R$1000,15,0)</f>
        <v>0</v>
      </c>
      <c r="G134" s="100">
        <f ca="1">VLOOKUP($A134,[2]CurveFetch!$D$8:$R$1000,3,0)</f>
        <v>-0.19</v>
      </c>
      <c r="H134" s="100">
        <f ca="1">VLOOKUP($A134,[2]CurveFetch!$D$8:$R$1000,9,0)</f>
        <v>0</v>
      </c>
      <c r="I134" s="100">
        <f ca="1">VLOOKUP($A134,[2]CurveFetch!$D$8:$R$1000,11,0)</f>
        <v>6.2369505507643003E-2</v>
      </c>
      <c r="J134" s="100">
        <f ca="1">VLOOKUP($A134,[2]CurveFetch!$D$8:$R$1000,8,0)</f>
        <v>0</v>
      </c>
      <c r="K134" s="100">
        <f t="shared" ca="1" si="49"/>
        <v>0.6</v>
      </c>
      <c r="L134" s="100">
        <f t="shared" ca="1" si="50"/>
        <v>0.6</v>
      </c>
      <c r="M134" s="100">
        <f t="shared" ca="1" si="55"/>
        <v>41.962499999999999</v>
      </c>
      <c r="N134" s="97">
        <f t="shared" ca="1" si="56"/>
        <v>40909</v>
      </c>
      <c r="O134" s="100">
        <f ca="1">VLOOKUP($A134,[2]CurveFetch!$D$8:$V$1000,16,0)</f>
        <v>51.339599999999997</v>
      </c>
      <c r="P134" s="141">
        <f t="shared" ca="1" si="51"/>
        <v>25.669799999999999</v>
      </c>
      <c r="Q134" s="100">
        <f ca="1">VLOOKUP($A134,[2]CurveFetch!$D$8:$V$1000,16,0)</f>
        <v>51.339599999999997</v>
      </c>
      <c r="R134" s="141">
        <f t="shared" ca="1" si="52"/>
        <v>25.669799999999999</v>
      </c>
      <c r="S134" s="100">
        <f ca="1">VLOOKUP($A134,[2]CurveFetch!$D$8:$V$1000,16,0)</f>
        <v>51.339599999999997</v>
      </c>
      <c r="T134" s="141">
        <f t="shared" ca="1" si="53"/>
        <v>25.669799999999999</v>
      </c>
    </row>
    <row r="135" spans="1:20" x14ac:dyDescent="0.2">
      <c r="A135" s="97">
        <f t="shared" ca="1" si="54"/>
        <v>40940</v>
      </c>
      <c r="B135" s="100">
        <f ca="1">VLOOKUP($A135,[2]CurveFetch!$D$8:$R$1000,2,0)</f>
        <v>4.8890000000000002</v>
      </c>
      <c r="C135" s="100">
        <f ca="1">VLOOKUP($A135,[2]CurveFetch!$D$8:$R$1000,7,0)</f>
        <v>0.6</v>
      </c>
      <c r="D135" s="100">
        <f ca="1">VLOOKUP($A135,[2]CurveFetch!$D$8:$R$1000,5,0)</f>
        <v>0</v>
      </c>
      <c r="E135" s="100">
        <f ca="1">VLOOKUP($A135,[2]CurveFetch!$D$8:$R$1000,4,0)</f>
        <v>0.01</v>
      </c>
      <c r="F135" s="100">
        <f ca="1">VLOOKUP($A135,[2]CurveFetch!$D$8:$R$1000,15,0)</f>
        <v>0</v>
      </c>
      <c r="G135" s="100">
        <f ca="1">VLOOKUP($A135,[2]CurveFetch!$D$8:$R$1000,3,0)</f>
        <v>-0.19</v>
      </c>
      <c r="H135" s="100">
        <f ca="1">VLOOKUP($A135,[2]CurveFetch!$D$8:$R$1000,9,0)</f>
        <v>0</v>
      </c>
      <c r="I135" s="100">
        <f ca="1">VLOOKUP($A135,[2]CurveFetch!$D$8:$R$1000,11,0)</f>
        <v>6.2394376045006E-2</v>
      </c>
      <c r="J135" s="100">
        <f ca="1">VLOOKUP($A135,[2]CurveFetch!$D$8:$R$1000,8,0)</f>
        <v>0</v>
      </c>
      <c r="K135" s="100">
        <f t="shared" ca="1" si="49"/>
        <v>0.6</v>
      </c>
      <c r="L135" s="100">
        <f t="shared" ca="1" si="50"/>
        <v>0.6</v>
      </c>
      <c r="M135" s="100">
        <f t="shared" ca="1" si="55"/>
        <v>41.167499999999997</v>
      </c>
      <c r="N135" s="97">
        <f t="shared" ca="1" si="56"/>
        <v>40940</v>
      </c>
      <c r="O135" s="100">
        <f ca="1">VLOOKUP($A135,[2]CurveFetch!$D$8:$V$1000,16,0)</f>
        <v>41.339599999999997</v>
      </c>
      <c r="P135" s="141">
        <f t="shared" ca="1" si="51"/>
        <v>20.669799999999999</v>
      </c>
      <c r="Q135" s="100">
        <f ca="1">VLOOKUP($A135,[2]CurveFetch!$D$8:$V$1000,16,0)</f>
        <v>41.339599999999997</v>
      </c>
      <c r="R135" s="141">
        <f t="shared" ca="1" si="52"/>
        <v>20.669799999999999</v>
      </c>
      <c r="S135" s="100">
        <f ca="1">VLOOKUP($A135,[2]CurveFetch!$D$8:$V$1000,16,0)</f>
        <v>41.339599999999997</v>
      </c>
      <c r="T135" s="141">
        <f t="shared" ca="1" si="53"/>
        <v>20.669799999999999</v>
      </c>
    </row>
    <row r="136" spans="1:20" x14ac:dyDescent="0.2">
      <c r="A136" s="97">
        <f t="shared" ca="1" si="54"/>
        <v>40969</v>
      </c>
      <c r="B136" s="100">
        <f ca="1">VLOOKUP($A136,[2]CurveFetch!$D$8:$R$1000,2,0)</f>
        <v>4.7389999999999999</v>
      </c>
      <c r="C136" s="100">
        <f ca="1">VLOOKUP($A136,[2]CurveFetch!$D$8:$R$1000,7,0)</f>
        <v>0.6</v>
      </c>
      <c r="D136" s="100">
        <f ca="1">VLOOKUP($A136,[2]CurveFetch!$D$8:$R$1000,5,0)</f>
        <v>0</v>
      </c>
      <c r="E136" s="100">
        <f ca="1">VLOOKUP($A136,[2]CurveFetch!$D$8:$R$1000,4,0)</f>
        <v>0.01</v>
      </c>
      <c r="F136" s="100">
        <f ca="1">VLOOKUP($A136,[2]CurveFetch!$D$8:$R$1000,15,0)</f>
        <v>0</v>
      </c>
      <c r="G136" s="100">
        <f ca="1">VLOOKUP($A136,[2]CurveFetch!$D$8:$R$1000,3,0)</f>
        <v>-0.19</v>
      </c>
      <c r="H136" s="100">
        <f ca="1">VLOOKUP($A136,[2]CurveFetch!$D$8:$R$1000,9,0)</f>
        <v>0</v>
      </c>
      <c r="I136" s="100">
        <f ca="1">VLOOKUP($A136,[2]CurveFetch!$D$8:$R$1000,11,0)</f>
        <v>6.2417642031757002E-2</v>
      </c>
      <c r="J136" s="100">
        <f ca="1">VLOOKUP($A136,[2]CurveFetch!$D$8:$R$1000,8,0)</f>
        <v>0</v>
      </c>
      <c r="K136" s="100">
        <f t="shared" ca="1" si="49"/>
        <v>0.6</v>
      </c>
      <c r="L136" s="100">
        <f t="shared" ca="1" si="50"/>
        <v>0.6</v>
      </c>
      <c r="M136" s="100">
        <f t="shared" ca="1" si="55"/>
        <v>40.042499999999997</v>
      </c>
      <c r="N136" s="97">
        <f t="shared" ca="1" si="56"/>
        <v>40969</v>
      </c>
      <c r="O136" s="100">
        <f ca="1">VLOOKUP($A136,[2]CurveFetch!$D$8:$V$1000,16,0)</f>
        <v>31.339600000000001</v>
      </c>
      <c r="P136" s="141">
        <f t="shared" ca="1" si="51"/>
        <v>15.6698</v>
      </c>
      <c r="Q136" s="100">
        <f ca="1">VLOOKUP($A136,[2]CurveFetch!$D$8:$V$1000,16,0)</f>
        <v>31.339600000000001</v>
      </c>
      <c r="R136" s="141">
        <f t="shared" ca="1" si="52"/>
        <v>15.6698</v>
      </c>
      <c r="S136" s="100">
        <f ca="1">VLOOKUP($A136,[2]CurveFetch!$D$8:$V$1000,16,0)</f>
        <v>31.339600000000001</v>
      </c>
      <c r="T136" s="141">
        <f t="shared" ca="1" si="53"/>
        <v>15.6698</v>
      </c>
    </row>
    <row r="137" spans="1:20" x14ac:dyDescent="0.2">
      <c r="A137" s="97">
        <f t="shared" ca="1" si="54"/>
        <v>41000</v>
      </c>
      <c r="B137" s="100">
        <f ca="1">VLOOKUP($A137,[2]CurveFetch!$D$8:$R$1000,2,0)</f>
        <v>4.556</v>
      </c>
      <c r="C137" s="100">
        <f ca="1">VLOOKUP($A137,[2]CurveFetch!$D$8:$R$1000,7,0)</f>
        <v>0.76</v>
      </c>
      <c r="D137" s="100">
        <f ca="1">VLOOKUP($A137,[2]CurveFetch!$D$8:$R$1000,5,0)</f>
        <v>0</v>
      </c>
      <c r="E137" s="100">
        <f ca="1">VLOOKUP($A137,[2]CurveFetch!$D$8:$R$1000,4,0)</f>
        <v>0.01</v>
      </c>
      <c r="F137" s="100">
        <f ca="1">VLOOKUP($A137,[2]CurveFetch!$D$8:$R$1000,15,0)</f>
        <v>0</v>
      </c>
      <c r="G137" s="100">
        <f ca="1">VLOOKUP($A137,[2]CurveFetch!$D$8:$R$1000,3,0)</f>
        <v>-0.19</v>
      </c>
      <c r="H137" s="100">
        <f ca="1">VLOOKUP($A137,[2]CurveFetch!$D$8:$R$1000,9,0)</f>
        <v>0</v>
      </c>
      <c r="I137" s="100">
        <f ca="1">VLOOKUP($A137,[2]CurveFetch!$D$8:$R$1000,11,0)</f>
        <v>6.2442512569517002E-2</v>
      </c>
      <c r="J137" s="100">
        <f ca="1">VLOOKUP($A137,[2]CurveFetch!$D$8:$R$1000,8,0)</f>
        <v>0</v>
      </c>
      <c r="K137" s="100">
        <f t="shared" ca="1" si="49"/>
        <v>0.76</v>
      </c>
      <c r="L137" s="100">
        <f t="shared" ca="1" si="50"/>
        <v>0.76</v>
      </c>
      <c r="M137" s="100">
        <f t="shared" ca="1" si="55"/>
        <v>39.869999999999997</v>
      </c>
      <c r="N137" s="97">
        <f t="shared" ca="1" si="56"/>
        <v>41000</v>
      </c>
      <c r="O137" s="100">
        <f ca="1">VLOOKUP($A137,[2]CurveFetch!$D$8:$V$1000,16,0)</f>
        <v>30.168500000000002</v>
      </c>
      <c r="P137" s="141">
        <f t="shared" ca="1" si="51"/>
        <v>15.084250000000001</v>
      </c>
      <c r="Q137" s="100">
        <f ca="1">VLOOKUP($A137,[2]CurveFetch!$D$8:$V$1000,16,0)</f>
        <v>30.168500000000002</v>
      </c>
      <c r="R137" s="141">
        <f t="shared" ca="1" si="52"/>
        <v>15.084250000000001</v>
      </c>
      <c r="S137" s="100">
        <f ca="1">VLOOKUP($A137,[2]CurveFetch!$D$8:$V$1000,16,0)</f>
        <v>30.168500000000002</v>
      </c>
      <c r="T137" s="141">
        <f t="shared" ca="1" si="53"/>
        <v>15.084250000000001</v>
      </c>
    </row>
    <row r="138" spans="1:20" x14ac:dyDescent="0.2">
      <c r="A138" s="97">
        <f t="shared" ca="1" si="54"/>
        <v>41030</v>
      </c>
      <c r="B138" s="100">
        <f ca="1">VLOOKUP($A138,[2]CurveFetch!$D$8:$R$1000,2,0)</f>
        <v>4.5309999999999997</v>
      </c>
      <c r="C138" s="100">
        <f ca="1">VLOOKUP($A138,[2]CurveFetch!$D$8:$R$1000,7,0)</f>
        <v>0.76</v>
      </c>
      <c r="D138" s="100">
        <f ca="1">VLOOKUP($A138,[2]CurveFetch!$D$8:$R$1000,5,0)</f>
        <v>0</v>
      </c>
      <c r="E138" s="100">
        <f ca="1">VLOOKUP($A138,[2]CurveFetch!$D$8:$R$1000,4,0)</f>
        <v>0.01</v>
      </c>
      <c r="F138" s="100">
        <f ca="1">VLOOKUP($A138,[2]CurveFetch!$D$8:$R$1000,15,0)</f>
        <v>0</v>
      </c>
      <c r="G138" s="100">
        <f ca="1">VLOOKUP($A138,[2]CurveFetch!$D$8:$R$1000,3,0)</f>
        <v>-0.19</v>
      </c>
      <c r="H138" s="100">
        <f ca="1">VLOOKUP($A138,[2]CurveFetch!$D$8:$R$1000,9,0)</f>
        <v>0</v>
      </c>
      <c r="I138" s="100">
        <f ca="1">VLOOKUP($A138,[2]CurveFetch!$D$8:$R$1000,11,0)</f>
        <v>6.2466580832059998E-2</v>
      </c>
      <c r="J138" s="100">
        <f ca="1">VLOOKUP($A138,[2]CurveFetch!$D$8:$R$1000,8,0)</f>
        <v>0</v>
      </c>
      <c r="K138" s="100">
        <f t="shared" ca="1" si="49"/>
        <v>0.76</v>
      </c>
      <c r="L138" s="100">
        <f t="shared" ca="1" si="50"/>
        <v>0.76</v>
      </c>
      <c r="M138" s="100">
        <f t="shared" ca="1" si="55"/>
        <v>39.682499999999997</v>
      </c>
      <c r="N138" s="97">
        <f t="shared" ca="1" si="56"/>
        <v>41030</v>
      </c>
      <c r="O138" s="100">
        <f ca="1">VLOOKUP($A138,[2]CurveFetch!$D$8:$V$1000,16,0)</f>
        <v>35.168500000000002</v>
      </c>
      <c r="P138" s="141">
        <f t="shared" ca="1" si="51"/>
        <v>17.584250000000001</v>
      </c>
      <c r="Q138" s="100">
        <f ca="1">VLOOKUP($A138,[2]CurveFetch!$D$8:$V$1000,16,0)</f>
        <v>35.168500000000002</v>
      </c>
      <c r="R138" s="141">
        <f t="shared" ca="1" si="52"/>
        <v>17.584250000000001</v>
      </c>
      <c r="S138" s="100">
        <f ca="1">VLOOKUP($A138,[2]CurveFetch!$D$8:$V$1000,16,0)</f>
        <v>35.168500000000002</v>
      </c>
      <c r="T138" s="141">
        <f t="shared" ca="1" si="53"/>
        <v>17.584250000000001</v>
      </c>
    </row>
    <row r="139" spans="1:20" x14ac:dyDescent="0.2">
      <c r="A139" s="97">
        <f t="shared" ca="1" si="54"/>
        <v>41061</v>
      </c>
      <c r="B139" s="100">
        <f ca="1">VLOOKUP($A139,[2]CurveFetch!$D$8:$R$1000,2,0)</f>
        <v>4.5599999999999996</v>
      </c>
      <c r="C139" s="100">
        <f ca="1">VLOOKUP($A139,[2]CurveFetch!$D$8:$R$1000,7,0)</f>
        <v>0.76</v>
      </c>
      <c r="D139" s="100">
        <f ca="1">VLOOKUP($A139,[2]CurveFetch!$D$8:$R$1000,5,0)</f>
        <v>0</v>
      </c>
      <c r="E139" s="100">
        <f ca="1">VLOOKUP($A139,[2]CurveFetch!$D$8:$R$1000,4,0)</f>
        <v>0.01</v>
      </c>
      <c r="F139" s="100">
        <f ca="1">VLOOKUP($A139,[2]CurveFetch!$D$8:$R$1000,15,0)</f>
        <v>0</v>
      </c>
      <c r="G139" s="100">
        <f ca="1">VLOOKUP($A139,[2]CurveFetch!$D$8:$R$1000,3,0)</f>
        <v>-0.19</v>
      </c>
      <c r="H139" s="100">
        <f ca="1">VLOOKUP($A139,[2]CurveFetch!$D$8:$R$1000,9,0)</f>
        <v>0</v>
      </c>
      <c r="I139" s="100">
        <f ca="1">VLOOKUP($A139,[2]CurveFetch!$D$8:$R$1000,11,0)</f>
        <v>6.2491451370224001E-2</v>
      </c>
      <c r="J139" s="100">
        <f ca="1">VLOOKUP($A139,[2]CurveFetch!$D$8:$R$1000,8,0)</f>
        <v>0</v>
      </c>
      <c r="K139" s="100">
        <f t="shared" ca="1" si="49"/>
        <v>0.76</v>
      </c>
      <c r="L139" s="100">
        <f t="shared" ca="1" si="50"/>
        <v>0.76</v>
      </c>
      <c r="M139" s="100">
        <f t="shared" ca="1" si="55"/>
        <v>39.9</v>
      </c>
      <c r="N139" s="97">
        <f t="shared" ca="1" si="56"/>
        <v>41061</v>
      </c>
      <c r="O139" s="100">
        <f ca="1">VLOOKUP($A139,[2]CurveFetch!$D$8:$V$1000,16,0)</f>
        <v>60.168500000000002</v>
      </c>
      <c r="P139" s="141">
        <f t="shared" ca="1" si="51"/>
        <v>30.084250000000001</v>
      </c>
      <c r="Q139" s="100">
        <f ca="1">VLOOKUP($A139,[2]CurveFetch!$D$8:$V$1000,16,0)</f>
        <v>60.168500000000002</v>
      </c>
      <c r="R139" s="141">
        <f t="shared" ca="1" si="52"/>
        <v>30.084250000000001</v>
      </c>
      <c r="S139" s="100">
        <f ca="1">VLOOKUP($A139,[2]CurveFetch!$D$8:$V$1000,16,0)</f>
        <v>60.168500000000002</v>
      </c>
      <c r="T139" s="141">
        <f t="shared" ca="1" si="53"/>
        <v>30.084250000000001</v>
      </c>
    </row>
    <row r="140" spans="1:20" x14ac:dyDescent="0.2">
      <c r="A140" s="97">
        <f t="shared" ca="1" si="54"/>
        <v>41091</v>
      </c>
      <c r="B140" s="100">
        <f ca="1">VLOOKUP($A140,[2]CurveFetch!$D$8:$R$1000,2,0)</f>
        <v>4.59</v>
      </c>
      <c r="C140" s="100">
        <f ca="1">VLOOKUP($A140,[2]CurveFetch!$D$8:$R$1000,7,0)</f>
        <v>0.76</v>
      </c>
      <c r="D140" s="100">
        <f ca="1">VLOOKUP($A140,[2]CurveFetch!$D$8:$R$1000,5,0)</f>
        <v>0</v>
      </c>
      <c r="E140" s="100">
        <f ca="1">VLOOKUP($A140,[2]CurveFetch!$D$8:$R$1000,4,0)</f>
        <v>0.01</v>
      </c>
      <c r="F140" s="100">
        <f ca="1">VLOOKUP($A140,[2]CurveFetch!$D$8:$R$1000,15,0)</f>
        <v>0</v>
      </c>
      <c r="G140" s="100">
        <f ca="1">VLOOKUP($A140,[2]CurveFetch!$D$8:$R$1000,3,0)</f>
        <v>-0.19</v>
      </c>
      <c r="H140" s="100">
        <f ca="1">VLOOKUP($A140,[2]CurveFetch!$D$8:$R$1000,9,0)</f>
        <v>0</v>
      </c>
      <c r="I140" s="100">
        <f ca="1">VLOOKUP($A140,[2]CurveFetch!$D$8:$R$1000,11,0)</f>
        <v>6.2515519633159003E-2</v>
      </c>
      <c r="J140" s="100">
        <f ca="1">VLOOKUP($A140,[2]CurveFetch!$D$8:$R$1000,8,0)</f>
        <v>0</v>
      </c>
      <c r="K140" s="100">
        <f t="shared" ca="1" si="49"/>
        <v>0.76</v>
      </c>
      <c r="L140" s="100">
        <f t="shared" ca="1" si="50"/>
        <v>0.76</v>
      </c>
      <c r="M140" s="100">
        <f t="shared" ca="1" si="55"/>
        <v>40.125</v>
      </c>
      <c r="N140" s="97">
        <f t="shared" ca="1" si="56"/>
        <v>41091</v>
      </c>
      <c r="O140" s="100">
        <f ca="1">VLOOKUP($A140,[2]CurveFetch!$D$8:$V$1000,16,0)</f>
        <v>54.187100000000001</v>
      </c>
      <c r="P140" s="141">
        <f t="shared" ca="1" si="51"/>
        <v>27.09355</v>
      </c>
      <c r="Q140" s="100">
        <f ca="1">VLOOKUP($A140,[2]CurveFetch!$D$8:$V$1000,16,0)</f>
        <v>54.187100000000001</v>
      </c>
      <c r="R140" s="141">
        <f t="shared" ca="1" si="52"/>
        <v>27.09355</v>
      </c>
      <c r="S140" s="100">
        <f ca="1">VLOOKUP($A140,[2]CurveFetch!$D$8:$V$1000,16,0)</f>
        <v>54.187100000000001</v>
      </c>
      <c r="T140" s="141">
        <f t="shared" ca="1" si="53"/>
        <v>27.09355</v>
      </c>
    </row>
    <row r="141" spans="1:20" x14ac:dyDescent="0.2">
      <c r="A141" s="97">
        <f t="shared" ca="1" si="54"/>
        <v>41122</v>
      </c>
      <c r="B141" s="100">
        <f ca="1">VLOOKUP($A141,[2]CurveFetch!$D$8:$R$1000,2,0)</f>
        <v>4.6100000000000003</v>
      </c>
      <c r="C141" s="100">
        <f ca="1">VLOOKUP($A141,[2]CurveFetch!$D$8:$R$1000,7,0)</f>
        <v>0.76</v>
      </c>
      <c r="D141" s="100">
        <f ca="1">VLOOKUP($A141,[2]CurveFetch!$D$8:$R$1000,5,0)</f>
        <v>0</v>
      </c>
      <c r="E141" s="100">
        <f ca="1">VLOOKUP($A141,[2]CurveFetch!$D$8:$R$1000,4,0)</f>
        <v>0.01</v>
      </c>
      <c r="F141" s="100">
        <f ca="1">VLOOKUP($A141,[2]CurveFetch!$D$8:$R$1000,15,0)</f>
        <v>0</v>
      </c>
      <c r="G141" s="100">
        <f ca="1">VLOOKUP($A141,[2]CurveFetch!$D$8:$R$1000,3,0)</f>
        <v>-0.19</v>
      </c>
      <c r="H141" s="100">
        <f ca="1">VLOOKUP($A141,[2]CurveFetch!$D$8:$R$1000,9,0)</f>
        <v>0</v>
      </c>
      <c r="I141" s="100">
        <f ca="1">VLOOKUP($A141,[2]CurveFetch!$D$8:$R$1000,11,0)</f>
        <v>6.2540390171726995E-2</v>
      </c>
      <c r="J141" s="100">
        <f ca="1">VLOOKUP($A141,[2]CurveFetch!$D$8:$R$1000,8,0)</f>
        <v>0</v>
      </c>
      <c r="K141" s="100">
        <f t="shared" ca="1" si="49"/>
        <v>0.76</v>
      </c>
      <c r="L141" s="100">
        <f t="shared" ca="1" si="50"/>
        <v>0.76</v>
      </c>
      <c r="M141" s="100">
        <f t="shared" ca="1" si="55"/>
        <v>40.274999999999999</v>
      </c>
      <c r="N141" s="97">
        <f t="shared" ca="1" si="56"/>
        <v>41122</v>
      </c>
      <c r="O141" s="100">
        <f ca="1">VLOOKUP($A141,[2]CurveFetch!$D$8:$V$1000,16,0)</f>
        <v>69.187100000000001</v>
      </c>
      <c r="P141" s="141">
        <f t="shared" ca="1" si="51"/>
        <v>34.59355</v>
      </c>
      <c r="Q141" s="100">
        <f ca="1">VLOOKUP($A141,[2]CurveFetch!$D$8:$V$1000,16,0)</f>
        <v>69.187100000000001</v>
      </c>
      <c r="R141" s="141">
        <f t="shared" ca="1" si="52"/>
        <v>34.59355</v>
      </c>
      <c r="S141" s="100">
        <f ca="1">VLOOKUP($A141,[2]CurveFetch!$D$8:$V$1000,16,0)</f>
        <v>69.187100000000001</v>
      </c>
      <c r="T141" s="141">
        <f t="shared" ca="1" si="53"/>
        <v>34.59355</v>
      </c>
    </row>
    <row r="142" spans="1:20" x14ac:dyDescent="0.2">
      <c r="A142" s="97">
        <f t="shared" ca="1" si="54"/>
        <v>41153</v>
      </c>
      <c r="B142" s="100">
        <f ca="1">VLOOKUP($A142,[2]CurveFetch!$D$8:$R$1000,2,0)</f>
        <v>4.6310000000000002</v>
      </c>
      <c r="C142" s="100">
        <f ca="1">VLOOKUP($A142,[2]CurveFetch!$D$8:$R$1000,7,0)</f>
        <v>0.76</v>
      </c>
      <c r="D142" s="100">
        <f ca="1">VLOOKUP($A142,[2]CurveFetch!$D$8:$R$1000,5,0)</f>
        <v>0</v>
      </c>
      <c r="E142" s="100">
        <f ca="1">VLOOKUP($A142,[2]CurveFetch!$D$8:$R$1000,4,0)</f>
        <v>0.01</v>
      </c>
      <c r="F142" s="100">
        <f ca="1">VLOOKUP($A142,[2]CurveFetch!$D$8:$R$1000,15,0)</f>
        <v>0</v>
      </c>
      <c r="G142" s="100">
        <f ca="1">VLOOKUP($A142,[2]CurveFetch!$D$8:$R$1000,3,0)</f>
        <v>-0.19</v>
      </c>
      <c r="H142" s="100">
        <f ca="1">VLOOKUP($A142,[2]CurveFetch!$D$8:$R$1000,9,0)</f>
        <v>0</v>
      </c>
      <c r="I142" s="100">
        <f ca="1">VLOOKUP($A142,[2]CurveFetch!$D$8:$R$1000,11,0)</f>
        <v>6.2565260710500004E-2</v>
      </c>
      <c r="J142" s="100">
        <f ca="1">VLOOKUP($A142,[2]CurveFetch!$D$8:$R$1000,8,0)</f>
        <v>0</v>
      </c>
      <c r="K142" s="100">
        <f t="shared" ca="1" si="49"/>
        <v>0.76</v>
      </c>
      <c r="L142" s="100">
        <f t="shared" ca="1" si="50"/>
        <v>0.76</v>
      </c>
      <c r="M142" s="100">
        <f t="shared" ca="1" si="55"/>
        <v>40.432499999999997</v>
      </c>
      <c r="N142" s="97">
        <f t="shared" ca="1" si="56"/>
        <v>41153</v>
      </c>
      <c r="O142" s="100">
        <f ca="1">VLOOKUP($A142,[2]CurveFetch!$D$8:$V$1000,16,0)</f>
        <v>39.187100000000001</v>
      </c>
      <c r="P142" s="141">
        <f t="shared" ca="1" si="51"/>
        <v>19.59355</v>
      </c>
      <c r="Q142" s="100">
        <f ca="1">VLOOKUP($A142,[2]CurveFetch!$D$8:$V$1000,16,0)</f>
        <v>39.187100000000001</v>
      </c>
      <c r="R142" s="141">
        <f t="shared" ca="1" si="52"/>
        <v>19.59355</v>
      </c>
      <c r="S142" s="100">
        <f ca="1">VLOOKUP($A142,[2]CurveFetch!$D$8:$V$1000,16,0)</f>
        <v>39.187100000000001</v>
      </c>
      <c r="T142" s="141">
        <f t="shared" ca="1" si="53"/>
        <v>19.59355</v>
      </c>
    </row>
    <row r="143" spans="1:20" x14ac:dyDescent="0.2">
      <c r="A143" s="97">
        <f t="shared" ca="1" si="54"/>
        <v>41183</v>
      </c>
      <c r="B143" s="100">
        <f ca="1">VLOOKUP($A143,[2]CurveFetch!$D$8:$R$1000,2,0)</f>
        <v>4.6609999999999996</v>
      </c>
      <c r="C143" s="100">
        <f ca="1">VLOOKUP($A143,[2]CurveFetch!$D$8:$R$1000,7,0)</f>
        <v>0.76</v>
      </c>
      <c r="D143" s="100">
        <f ca="1">VLOOKUP($A143,[2]CurveFetch!$D$8:$R$1000,5,0)</f>
        <v>0</v>
      </c>
      <c r="E143" s="100">
        <f ca="1">VLOOKUP($A143,[2]CurveFetch!$D$8:$R$1000,4,0)</f>
        <v>0.01</v>
      </c>
      <c r="F143" s="100">
        <f ca="1">VLOOKUP($A143,[2]CurveFetch!$D$8:$R$1000,15,0)</f>
        <v>0</v>
      </c>
      <c r="G143" s="100">
        <f ca="1">VLOOKUP($A143,[2]CurveFetch!$D$8:$R$1000,3,0)</f>
        <v>-0.19</v>
      </c>
      <c r="H143" s="100">
        <f ca="1">VLOOKUP($A143,[2]CurveFetch!$D$8:$R$1000,9,0)</f>
        <v>0</v>
      </c>
      <c r="I143" s="100">
        <f ca="1">VLOOKUP($A143,[2]CurveFetch!$D$8:$R$1000,11,0)</f>
        <v>6.2589328974024E-2</v>
      </c>
      <c r="J143" s="100">
        <f ca="1">VLOOKUP($A143,[2]CurveFetch!$D$8:$R$1000,8,0)</f>
        <v>0</v>
      </c>
      <c r="K143" s="100">
        <f t="shared" ca="1" si="49"/>
        <v>0.76</v>
      </c>
      <c r="L143" s="100">
        <f t="shared" ca="1" si="50"/>
        <v>0.76</v>
      </c>
      <c r="M143" s="100">
        <f t="shared" ca="1" si="55"/>
        <v>40.657499999999999</v>
      </c>
      <c r="N143" s="97">
        <f t="shared" ca="1" si="56"/>
        <v>41183</v>
      </c>
      <c r="O143" s="100">
        <f ca="1">VLOOKUP($A143,[2]CurveFetch!$D$8:$V$1000,16,0)</f>
        <v>65.115600000000001</v>
      </c>
      <c r="P143" s="141">
        <f t="shared" ca="1" si="51"/>
        <v>32.5578</v>
      </c>
      <c r="Q143" s="100">
        <f ca="1">VLOOKUP($A143,[2]CurveFetch!$D$8:$V$1000,16,0)</f>
        <v>65.115600000000001</v>
      </c>
      <c r="R143" s="141">
        <f t="shared" ca="1" si="52"/>
        <v>32.5578</v>
      </c>
      <c r="S143" s="100">
        <f ca="1">VLOOKUP($A143,[2]CurveFetch!$D$8:$V$1000,16,0)</f>
        <v>65.115600000000001</v>
      </c>
      <c r="T143" s="141">
        <f t="shared" ca="1" si="53"/>
        <v>32.5578</v>
      </c>
    </row>
    <row r="144" spans="1:20" x14ac:dyDescent="0.2">
      <c r="A144" s="97">
        <f t="shared" ca="1" si="54"/>
        <v>41214</v>
      </c>
      <c r="B144" s="100">
        <f ca="1">VLOOKUP($A144,[2]CurveFetch!$D$8:$R$1000,2,0)</f>
        <v>4.8010000000000002</v>
      </c>
      <c r="C144" s="100">
        <f ca="1">VLOOKUP($A144,[2]CurveFetch!$D$8:$R$1000,7,0)</f>
        <v>0.6</v>
      </c>
      <c r="D144" s="100">
        <f ca="1">VLOOKUP($A144,[2]CurveFetch!$D$8:$R$1000,5,0)</f>
        <v>0</v>
      </c>
      <c r="E144" s="100">
        <f ca="1">VLOOKUP($A144,[2]CurveFetch!$D$8:$R$1000,4,0)</f>
        <v>0.01</v>
      </c>
      <c r="F144" s="100">
        <f ca="1">VLOOKUP($A144,[2]CurveFetch!$D$8:$R$1000,15,0)</f>
        <v>0</v>
      </c>
      <c r="G144" s="100">
        <f ca="1">VLOOKUP($A144,[2]CurveFetch!$D$8:$R$1000,3,0)</f>
        <v>-0.19</v>
      </c>
      <c r="H144" s="100">
        <f ca="1">VLOOKUP($A144,[2]CurveFetch!$D$8:$R$1000,9,0)</f>
        <v>0</v>
      </c>
      <c r="I144" s="100">
        <f ca="1">VLOOKUP($A144,[2]CurveFetch!$D$8:$R$1000,11,0)</f>
        <v>6.2614199513201005E-2</v>
      </c>
      <c r="J144" s="100">
        <f ca="1">VLOOKUP($A144,[2]CurveFetch!$D$8:$R$1000,8,0)</f>
        <v>0</v>
      </c>
      <c r="K144" s="100">
        <f t="shared" ca="1" si="49"/>
        <v>0.6</v>
      </c>
      <c r="L144" s="100">
        <f t="shared" ca="1" si="50"/>
        <v>0.6</v>
      </c>
      <c r="M144" s="100">
        <f t="shared" ca="1" si="55"/>
        <v>40.5075</v>
      </c>
      <c r="N144" s="97">
        <f t="shared" ca="1" si="56"/>
        <v>41214</v>
      </c>
      <c r="O144" s="100">
        <f ca="1">VLOOKUP($A144,[2]CurveFetch!$D$8:$V$1000,16,0)</f>
        <v>35.115600000000001</v>
      </c>
      <c r="P144" s="141">
        <f t="shared" ca="1" si="51"/>
        <v>17.5578</v>
      </c>
      <c r="Q144" s="100">
        <f ca="1">VLOOKUP($A144,[2]CurveFetch!$D$8:$V$1000,16,0)</f>
        <v>35.115600000000001</v>
      </c>
      <c r="R144" s="141">
        <f t="shared" ca="1" si="52"/>
        <v>17.5578</v>
      </c>
      <c r="S144" s="100">
        <f ca="1">VLOOKUP($A144,[2]CurveFetch!$D$8:$V$1000,16,0)</f>
        <v>35.115600000000001</v>
      </c>
      <c r="T144" s="141">
        <f t="shared" ca="1" si="53"/>
        <v>17.5578</v>
      </c>
    </row>
    <row r="145" spans="1:20" x14ac:dyDescent="0.2">
      <c r="A145" s="97">
        <f t="shared" ca="1" si="54"/>
        <v>41244</v>
      </c>
      <c r="B145" s="100">
        <f ca="1">VLOOKUP($A145,[2]CurveFetch!$D$8:$R$1000,2,0)</f>
        <v>4.9260000000000002</v>
      </c>
      <c r="C145" s="100">
        <f ca="1">VLOOKUP($A145,[2]CurveFetch!$D$8:$R$1000,7,0)</f>
        <v>0.6</v>
      </c>
      <c r="D145" s="100">
        <f ca="1">VLOOKUP($A145,[2]CurveFetch!$D$8:$R$1000,5,0)</f>
        <v>0</v>
      </c>
      <c r="E145" s="100">
        <f ca="1">VLOOKUP($A145,[2]CurveFetch!$D$8:$R$1000,4,0)</f>
        <v>0.01</v>
      </c>
      <c r="F145" s="100">
        <f ca="1">VLOOKUP($A145,[2]CurveFetch!$D$8:$R$1000,15,0)</f>
        <v>0</v>
      </c>
      <c r="G145" s="100">
        <f ca="1">VLOOKUP($A145,[2]CurveFetch!$D$8:$R$1000,3,0)</f>
        <v>-0.19</v>
      </c>
      <c r="H145" s="100">
        <f ca="1">VLOOKUP($A145,[2]CurveFetch!$D$8:$R$1000,9,0)</f>
        <v>0</v>
      </c>
      <c r="I145" s="100">
        <f ca="1">VLOOKUP($A145,[2]CurveFetch!$D$8:$R$1000,11,0)</f>
        <v>6.2638267777115994E-2</v>
      </c>
      <c r="J145" s="100">
        <f ca="1">VLOOKUP($A145,[2]CurveFetch!$D$8:$R$1000,8,0)</f>
        <v>0</v>
      </c>
      <c r="K145" s="100">
        <f t="shared" ca="1" si="49"/>
        <v>0.6</v>
      </c>
      <c r="L145" s="100">
        <f t="shared" ca="1" si="50"/>
        <v>0.6</v>
      </c>
      <c r="M145" s="100">
        <f t="shared" ca="1" si="55"/>
        <v>41.445</v>
      </c>
      <c r="N145" s="97">
        <f t="shared" ca="1" si="56"/>
        <v>41244</v>
      </c>
      <c r="O145" s="100">
        <f ca="1">VLOOKUP($A145,[2]CurveFetch!$D$8:$V$1000,16,0)</f>
        <v>20.115600000000001</v>
      </c>
      <c r="P145" s="141">
        <f t="shared" ca="1" si="51"/>
        <v>10.0578</v>
      </c>
      <c r="Q145" s="100">
        <f ca="1">VLOOKUP($A145,[2]CurveFetch!$D$8:$V$1000,16,0)</f>
        <v>20.115600000000001</v>
      </c>
      <c r="R145" s="141">
        <f t="shared" ca="1" si="52"/>
        <v>10.0578</v>
      </c>
      <c r="S145" s="100">
        <f ca="1">VLOOKUP($A145,[2]CurveFetch!$D$8:$V$1000,16,0)</f>
        <v>20.115600000000001</v>
      </c>
      <c r="T145" s="141">
        <f t="shared" ca="1" si="53"/>
        <v>10.0578</v>
      </c>
    </row>
    <row r="146" spans="1:20" x14ac:dyDescent="0.2">
      <c r="A146" s="97">
        <f t="shared" ca="1" si="54"/>
        <v>41275</v>
      </c>
      <c r="B146" s="100">
        <f ca="1">VLOOKUP($A146,[2]CurveFetch!$D$8:$R$1000,2,0)</f>
        <v>5.08</v>
      </c>
      <c r="C146" s="100">
        <f ca="1">VLOOKUP($A146,[2]CurveFetch!$D$8:$R$1000,7,0)</f>
        <v>0.6</v>
      </c>
      <c r="D146" s="100">
        <f ca="1">VLOOKUP($A146,[2]CurveFetch!$D$8:$R$1000,5,0)</f>
        <v>0</v>
      </c>
      <c r="E146" s="100">
        <f ca="1">VLOOKUP($A146,[2]CurveFetch!$D$8:$R$1000,4,0)</f>
        <v>0.01</v>
      </c>
      <c r="F146" s="100">
        <f ca="1">VLOOKUP($A146,[2]CurveFetch!$D$8:$R$1000,15,0)</f>
        <v>0</v>
      </c>
      <c r="G146" s="100">
        <f ca="1">VLOOKUP($A146,[2]CurveFetch!$D$8:$R$1000,3,0)</f>
        <v>-0.19</v>
      </c>
      <c r="H146" s="100">
        <f ca="1">VLOOKUP($A146,[2]CurveFetch!$D$8:$R$1000,9,0)</f>
        <v>0</v>
      </c>
      <c r="I146" s="100">
        <f ca="1">VLOOKUP($A146,[2]CurveFetch!$D$8:$R$1000,11,0)</f>
        <v>6.2663138316696995E-2</v>
      </c>
      <c r="J146" s="100">
        <f ca="1">VLOOKUP($A146,[2]CurveFetch!$D$8:$R$1000,8,0)</f>
        <v>0</v>
      </c>
      <c r="K146" s="100">
        <f t="shared" ca="1" si="49"/>
        <v>0.6</v>
      </c>
      <c r="L146" s="100">
        <f t="shared" ca="1" si="50"/>
        <v>0.6</v>
      </c>
      <c r="M146" s="100">
        <f t="shared" ca="1" si="55"/>
        <v>42.599999999999994</v>
      </c>
      <c r="N146" s="97">
        <f t="shared" ca="1" si="56"/>
        <v>41275</v>
      </c>
      <c r="O146" s="100">
        <f ca="1">VLOOKUP($A146,[2]CurveFetch!$D$8:$V$1000,16,0)</f>
        <v>51.665900000000001</v>
      </c>
      <c r="P146" s="141">
        <f t="shared" ca="1" si="51"/>
        <v>25.83295</v>
      </c>
      <c r="Q146" s="100">
        <f ca="1">VLOOKUP($A146,[2]CurveFetch!$D$8:$V$1000,16,0)</f>
        <v>51.665900000000001</v>
      </c>
      <c r="R146" s="141">
        <f t="shared" ca="1" si="52"/>
        <v>25.83295</v>
      </c>
      <c r="S146" s="100">
        <f ca="1">VLOOKUP($A146,[2]CurveFetch!$D$8:$V$1000,16,0)</f>
        <v>51.665900000000001</v>
      </c>
      <c r="T146" s="141">
        <f t="shared" ca="1" si="53"/>
        <v>25.83295</v>
      </c>
    </row>
    <row r="147" spans="1:20" x14ac:dyDescent="0.2">
      <c r="A147" s="97">
        <f t="shared" ca="1" si="54"/>
        <v>41306</v>
      </c>
      <c r="B147" s="100">
        <f ca="1">VLOOKUP($A147,[2]CurveFetch!$D$8:$R$1000,2,0)</f>
        <v>4.9740000000000002</v>
      </c>
      <c r="C147" s="100">
        <f ca="1">VLOOKUP($A147,[2]CurveFetch!$D$8:$R$1000,7,0)</f>
        <v>0.6</v>
      </c>
      <c r="D147" s="100">
        <f ca="1">VLOOKUP($A147,[2]CurveFetch!$D$8:$R$1000,5,0)</f>
        <v>0</v>
      </c>
      <c r="E147" s="100">
        <f ca="1">VLOOKUP($A147,[2]CurveFetch!$D$8:$R$1000,4,0)</f>
        <v>0.01</v>
      </c>
      <c r="F147" s="100">
        <f ca="1">VLOOKUP($A147,[2]CurveFetch!$D$8:$R$1000,15,0)</f>
        <v>0</v>
      </c>
      <c r="G147" s="100">
        <f ca="1">VLOOKUP($A147,[2]CurveFetch!$D$8:$R$1000,3,0)</f>
        <v>-0.19</v>
      </c>
      <c r="H147" s="100">
        <f ca="1">VLOOKUP($A147,[2]CurveFetch!$D$8:$R$1000,9,0)</f>
        <v>0</v>
      </c>
      <c r="I147" s="100">
        <f ca="1">VLOOKUP($A147,[2]CurveFetch!$D$8:$R$1000,11,0)</f>
        <v>6.2688008856482999E-2</v>
      </c>
      <c r="J147" s="100">
        <f ca="1">VLOOKUP($A147,[2]CurveFetch!$D$8:$R$1000,8,0)</f>
        <v>0</v>
      </c>
      <c r="K147" s="100">
        <f t="shared" ca="1" si="49"/>
        <v>0.6</v>
      </c>
      <c r="L147" s="100">
        <f t="shared" ca="1" si="50"/>
        <v>0.6</v>
      </c>
      <c r="M147" s="100">
        <f t="shared" ca="1" si="55"/>
        <v>41.805</v>
      </c>
      <c r="N147" s="97">
        <f t="shared" ca="1" si="56"/>
        <v>41306</v>
      </c>
      <c r="O147" s="100">
        <f ca="1">VLOOKUP($A147,[2]CurveFetch!$D$8:$V$1000,16,0)</f>
        <v>41.665900000000001</v>
      </c>
      <c r="P147" s="141">
        <f t="shared" ca="1" si="51"/>
        <v>20.83295</v>
      </c>
      <c r="Q147" s="100">
        <f ca="1">VLOOKUP($A147,[2]CurveFetch!$D$8:$V$1000,16,0)</f>
        <v>41.665900000000001</v>
      </c>
      <c r="R147" s="141">
        <f t="shared" ca="1" si="52"/>
        <v>20.83295</v>
      </c>
      <c r="S147" s="100">
        <f ca="1">VLOOKUP($A147,[2]CurveFetch!$D$8:$V$1000,16,0)</f>
        <v>41.665900000000001</v>
      </c>
      <c r="T147" s="141">
        <f t="shared" ca="1" si="53"/>
        <v>20.83295</v>
      </c>
    </row>
    <row r="148" spans="1:20" x14ac:dyDescent="0.2">
      <c r="A148" s="97">
        <f t="shared" ca="1" si="54"/>
        <v>41334</v>
      </c>
      <c r="B148" s="100">
        <f ca="1">VLOOKUP($A148,[2]CurveFetch!$D$8:$R$1000,2,0)</f>
        <v>4.8239999999999998</v>
      </c>
      <c r="C148" s="100">
        <f ca="1">VLOOKUP($A148,[2]CurveFetch!$D$8:$R$1000,7,0)</f>
        <v>0.6</v>
      </c>
      <c r="D148" s="100">
        <f ca="1">VLOOKUP($A148,[2]CurveFetch!$D$8:$R$1000,5,0)</f>
        <v>0</v>
      </c>
      <c r="E148" s="100">
        <f ca="1">VLOOKUP($A148,[2]CurveFetch!$D$8:$R$1000,4,0)</f>
        <v>0.01</v>
      </c>
      <c r="F148" s="100">
        <f ca="1">VLOOKUP($A148,[2]CurveFetch!$D$8:$R$1000,15,0)</f>
        <v>0</v>
      </c>
      <c r="G148" s="100">
        <f ca="1">VLOOKUP($A148,[2]CurveFetch!$D$8:$R$1000,3,0)</f>
        <v>-0.19</v>
      </c>
      <c r="H148" s="100">
        <f ca="1">VLOOKUP($A148,[2]CurveFetch!$D$8:$R$1000,9,0)</f>
        <v>0</v>
      </c>
      <c r="I148" s="100">
        <f ca="1">VLOOKUP($A148,[2]CurveFetch!$D$8:$R$1000,11,0)</f>
        <v>6.2710472570013998E-2</v>
      </c>
      <c r="J148" s="100">
        <f ca="1">VLOOKUP($A148,[2]CurveFetch!$D$8:$R$1000,8,0)</f>
        <v>0</v>
      </c>
      <c r="K148" s="100">
        <f t="shared" ca="1" si="49"/>
        <v>0.6</v>
      </c>
      <c r="L148" s="100">
        <f t="shared" ca="1" si="50"/>
        <v>0.6</v>
      </c>
      <c r="M148" s="100">
        <f t="shared" ca="1" si="55"/>
        <v>40.679999999999993</v>
      </c>
      <c r="N148" s="97">
        <f t="shared" ca="1" si="56"/>
        <v>41334</v>
      </c>
      <c r="O148" s="100">
        <f ca="1">VLOOKUP($A148,[2]CurveFetch!$D$8:$V$1000,16,0)</f>
        <v>31.665900000000001</v>
      </c>
      <c r="P148" s="141">
        <f t="shared" ca="1" si="51"/>
        <v>15.83295</v>
      </c>
      <c r="Q148" s="100">
        <f ca="1">VLOOKUP($A148,[2]CurveFetch!$D$8:$V$1000,16,0)</f>
        <v>31.665900000000001</v>
      </c>
      <c r="R148" s="141">
        <f t="shared" ca="1" si="52"/>
        <v>15.83295</v>
      </c>
      <c r="S148" s="100">
        <f ca="1">VLOOKUP($A148,[2]CurveFetch!$D$8:$V$1000,16,0)</f>
        <v>31.665900000000001</v>
      </c>
      <c r="T148" s="141">
        <f t="shared" ca="1" si="53"/>
        <v>15.83295</v>
      </c>
    </row>
    <row r="149" spans="1:20" x14ac:dyDescent="0.2">
      <c r="A149" s="97">
        <f t="shared" ca="1" si="54"/>
        <v>41365</v>
      </c>
      <c r="B149" s="100">
        <f ca="1">VLOOKUP($A149,[2]CurveFetch!$D$8:$R$1000,2,0)</f>
        <v>4.641</v>
      </c>
      <c r="C149" s="100">
        <f ca="1">VLOOKUP($A149,[2]CurveFetch!$D$8:$R$1000,7,0)</f>
        <v>0.76</v>
      </c>
      <c r="D149" s="100">
        <f ca="1">VLOOKUP($A149,[2]CurveFetch!$D$8:$R$1000,5,0)</f>
        <v>0</v>
      </c>
      <c r="E149" s="100">
        <f ca="1">VLOOKUP($A149,[2]CurveFetch!$D$8:$R$1000,4,0)</f>
        <v>0.01</v>
      </c>
      <c r="F149" s="100">
        <f ca="1">VLOOKUP($A149,[2]CurveFetch!$D$8:$R$1000,15,0)</f>
        <v>0</v>
      </c>
      <c r="G149" s="100">
        <f ca="1">VLOOKUP($A149,[2]CurveFetch!$D$8:$R$1000,3,0)</f>
        <v>-0.19</v>
      </c>
      <c r="H149" s="100">
        <f ca="1">VLOOKUP($A149,[2]CurveFetch!$D$8:$R$1000,9,0)</f>
        <v>0</v>
      </c>
      <c r="I149" s="100">
        <f ca="1">VLOOKUP($A149,[2]CurveFetch!$D$8:$R$1000,11,0)</f>
        <v>6.2735343110190994E-2</v>
      </c>
      <c r="J149" s="100">
        <f ca="1">VLOOKUP($A149,[2]CurveFetch!$D$8:$R$1000,8,0)</f>
        <v>0</v>
      </c>
      <c r="K149" s="100">
        <f t="shared" ca="1" si="49"/>
        <v>0.76</v>
      </c>
      <c r="L149" s="100">
        <f t="shared" ca="1" si="50"/>
        <v>0.76</v>
      </c>
      <c r="M149" s="100">
        <f t="shared" ca="1" si="55"/>
        <v>40.5075</v>
      </c>
      <c r="N149" s="97">
        <f t="shared" ca="1" si="56"/>
        <v>41365</v>
      </c>
      <c r="O149" s="100">
        <f ca="1">VLOOKUP($A149,[2]CurveFetch!$D$8:$V$1000,16,0)</f>
        <v>30.4986</v>
      </c>
      <c r="P149" s="141">
        <f t="shared" ca="1" si="51"/>
        <v>15.2493</v>
      </c>
      <c r="Q149" s="100">
        <f ca="1">VLOOKUP($A149,[2]CurveFetch!$D$8:$V$1000,16,0)</f>
        <v>30.4986</v>
      </c>
      <c r="R149" s="141">
        <f t="shared" ca="1" si="52"/>
        <v>15.2493</v>
      </c>
      <c r="S149" s="100">
        <f ca="1">VLOOKUP($A149,[2]CurveFetch!$D$8:$V$1000,16,0)</f>
        <v>30.4986</v>
      </c>
      <c r="T149" s="141">
        <f t="shared" ca="1" si="53"/>
        <v>15.2493</v>
      </c>
    </row>
    <row r="150" spans="1:20" x14ac:dyDescent="0.2">
      <c r="A150" s="97">
        <f t="shared" ca="1" si="54"/>
        <v>41395</v>
      </c>
      <c r="B150" s="100">
        <f ca="1">VLOOKUP($A150,[2]CurveFetch!$D$8:$R$1000,2,0)</f>
        <v>4.6159999999999997</v>
      </c>
      <c r="C150" s="100">
        <f ca="1">VLOOKUP($A150,[2]CurveFetch!$D$8:$R$1000,7,0)</f>
        <v>0.76</v>
      </c>
      <c r="D150" s="100">
        <f ca="1">VLOOKUP($A150,[2]CurveFetch!$D$8:$R$1000,5,0)</f>
        <v>0</v>
      </c>
      <c r="E150" s="100">
        <f ca="1">VLOOKUP($A150,[2]CurveFetch!$D$8:$R$1000,4,0)</f>
        <v>0.01</v>
      </c>
      <c r="F150" s="100">
        <f ca="1">VLOOKUP($A150,[2]CurveFetch!$D$8:$R$1000,15,0)</f>
        <v>0</v>
      </c>
      <c r="G150" s="100">
        <f ca="1">VLOOKUP($A150,[2]CurveFetch!$D$8:$R$1000,3,0)</f>
        <v>-0.19</v>
      </c>
      <c r="H150" s="100">
        <f ca="1">VLOOKUP($A150,[2]CurveFetch!$D$8:$R$1000,9,0)</f>
        <v>0</v>
      </c>
      <c r="I150" s="100">
        <f ca="1">VLOOKUP($A150,[2]CurveFetch!$D$8:$R$1000,11,0)</f>
        <v>6.2759411375074001E-2</v>
      </c>
      <c r="J150" s="100">
        <f ca="1">VLOOKUP($A150,[2]CurveFetch!$D$8:$R$1000,8,0)</f>
        <v>0</v>
      </c>
      <c r="K150" s="100">
        <f t="shared" ca="1" si="49"/>
        <v>0.76</v>
      </c>
      <c r="L150" s="100">
        <f t="shared" ca="1" si="50"/>
        <v>0.76</v>
      </c>
      <c r="M150" s="100">
        <f t="shared" ca="1" si="55"/>
        <v>40.319999999999993</v>
      </c>
      <c r="N150" s="97">
        <f t="shared" ca="1" si="56"/>
        <v>41395</v>
      </c>
      <c r="O150" s="100">
        <f ca="1">VLOOKUP($A150,[2]CurveFetch!$D$8:$V$1000,16,0)</f>
        <v>35.498600000000003</v>
      </c>
      <c r="P150" s="141">
        <f t="shared" ca="1" si="51"/>
        <v>17.749300000000002</v>
      </c>
      <c r="Q150" s="100">
        <f ca="1">VLOOKUP($A150,[2]CurveFetch!$D$8:$V$1000,16,0)</f>
        <v>35.498600000000003</v>
      </c>
      <c r="R150" s="141">
        <f t="shared" ca="1" si="52"/>
        <v>17.749300000000002</v>
      </c>
      <c r="S150" s="100">
        <f ca="1">VLOOKUP($A150,[2]CurveFetch!$D$8:$V$1000,16,0)</f>
        <v>35.498600000000003</v>
      </c>
      <c r="T150" s="141">
        <f t="shared" ca="1" si="53"/>
        <v>17.749300000000002</v>
      </c>
    </row>
    <row r="151" spans="1:20" x14ac:dyDescent="0.2">
      <c r="A151" s="97">
        <f t="shared" ca="1" si="54"/>
        <v>41426</v>
      </c>
      <c r="B151" s="100">
        <f ca="1">VLOOKUP($A151,[2]CurveFetch!$D$8:$R$1000,2,0)</f>
        <v>4.6449999999999996</v>
      </c>
      <c r="C151" s="100">
        <f ca="1">VLOOKUP($A151,[2]CurveFetch!$D$8:$R$1000,7,0)</f>
        <v>0.76</v>
      </c>
      <c r="D151" s="100">
        <f ca="1">VLOOKUP($A151,[2]CurveFetch!$D$8:$R$1000,5,0)</f>
        <v>0</v>
      </c>
      <c r="E151" s="100">
        <f ca="1">VLOOKUP($A151,[2]CurveFetch!$D$8:$R$1000,4,0)</f>
        <v>0.01</v>
      </c>
      <c r="F151" s="100">
        <f ca="1">VLOOKUP($A151,[2]CurveFetch!$D$8:$R$1000,15,0)</f>
        <v>0</v>
      </c>
      <c r="G151" s="100">
        <f ca="1">VLOOKUP($A151,[2]CurveFetch!$D$8:$R$1000,3,0)</f>
        <v>-0.19</v>
      </c>
      <c r="H151" s="100">
        <f ca="1">VLOOKUP($A151,[2]CurveFetch!$D$8:$R$1000,9,0)</f>
        <v>0</v>
      </c>
      <c r="I151" s="100">
        <f ca="1">VLOOKUP($A151,[2]CurveFetch!$D$8:$R$1000,11,0)</f>
        <v>6.2784281915653994E-2</v>
      </c>
      <c r="J151" s="100">
        <f ca="1">VLOOKUP($A151,[2]CurveFetch!$D$8:$R$1000,8,0)</f>
        <v>0</v>
      </c>
      <c r="K151" s="100">
        <f t="shared" ca="1" si="49"/>
        <v>0.76</v>
      </c>
      <c r="L151" s="100">
        <f t="shared" ca="1" si="50"/>
        <v>0.76</v>
      </c>
      <c r="M151" s="100">
        <f t="shared" ca="1" si="55"/>
        <v>40.537499999999994</v>
      </c>
      <c r="N151" s="97">
        <f t="shared" ca="1" si="56"/>
        <v>41426</v>
      </c>
      <c r="O151" s="100">
        <f ca="1">VLOOKUP($A151,[2]CurveFetch!$D$8:$V$1000,16,0)</f>
        <v>60.498600000000003</v>
      </c>
      <c r="P151" s="141">
        <f t="shared" ca="1" si="51"/>
        <v>30.249300000000002</v>
      </c>
      <c r="Q151" s="100">
        <f ca="1">VLOOKUP($A151,[2]CurveFetch!$D$8:$V$1000,16,0)</f>
        <v>60.498600000000003</v>
      </c>
      <c r="R151" s="141">
        <f t="shared" ca="1" si="52"/>
        <v>30.249300000000002</v>
      </c>
      <c r="S151" s="100">
        <f ca="1">VLOOKUP($A151,[2]CurveFetch!$D$8:$V$1000,16,0)</f>
        <v>60.498600000000003</v>
      </c>
      <c r="T151" s="141">
        <f t="shared" ca="1" si="53"/>
        <v>30.249300000000002</v>
      </c>
    </row>
    <row r="152" spans="1:20" x14ac:dyDescent="0.2">
      <c r="A152" s="97">
        <f t="shared" ca="1" si="54"/>
        <v>41456</v>
      </c>
      <c r="B152" s="100">
        <f ca="1">VLOOKUP($A152,[2]CurveFetch!$D$8:$R$1000,2,0)</f>
        <v>4.6749999999999998</v>
      </c>
      <c r="C152" s="100">
        <f ca="1">VLOOKUP($A152,[2]CurveFetch!$D$8:$R$1000,7,0)</f>
        <v>0.76</v>
      </c>
      <c r="D152" s="100">
        <f ca="1">VLOOKUP($A152,[2]CurveFetch!$D$8:$R$1000,5,0)</f>
        <v>0</v>
      </c>
      <c r="E152" s="100">
        <f ca="1">VLOOKUP($A152,[2]CurveFetch!$D$8:$R$1000,4,0)</f>
        <v>0.01</v>
      </c>
      <c r="F152" s="100">
        <f ca="1">VLOOKUP($A152,[2]CurveFetch!$D$8:$R$1000,15,0)</f>
        <v>0</v>
      </c>
      <c r="G152" s="100">
        <f ca="1">VLOOKUP($A152,[2]CurveFetch!$D$8:$R$1000,3,0)</f>
        <v>-0.19</v>
      </c>
      <c r="H152" s="100">
        <f ca="1">VLOOKUP($A152,[2]CurveFetch!$D$8:$R$1000,9,0)</f>
        <v>0</v>
      </c>
      <c r="I152" s="100">
        <f ca="1">VLOOKUP($A152,[2]CurveFetch!$D$8:$R$1000,11,0)</f>
        <v>6.2808350180927994E-2</v>
      </c>
      <c r="J152" s="100">
        <f ca="1">VLOOKUP($A152,[2]CurveFetch!$D$8:$R$1000,8,0)</f>
        <v>0</v>
      </c>
      <c r="K152" s="100">
        <f t="shared" ca="1" si="49"/>
        <v>0.76</v>
      </c>
      <c r="L152" s="100">
        <f t="shared" ca="1" si="50"/>
        <v>0.76</v>
      </c>
      <c r="M152" s="100">
        <f t="shared" ca="1" si="55"/>
        <v>40.762499999999996</v>
      </c>
      <c r="N152" s="97">
        <f t="shared" ca="1" si="56"/>
        <v>41456</v>
      </c>
      <c r="O152" s="100">
        <f ca="1">VLOOKUP($A152,[2]CurveFetch!$D$8:$V$1000,16,0)</f>
        <v>54.6145</v>
      </c>
      <c r="P152" s="141">
        <f t="shared" ca="1" si="51"/>
        <v>27.30725</v>
      </c>
      <c r="Q152" s="100">
        <f ca="1">VLOOKUP($A152,[2]CurveFetch!$D$8:$V$1000,16,0)</f>
        <v>54.6145</v>
      </c>
      <c r="R152" s="141">
        <f t="shared" ca="1" si="52"/>
        <v>27.30725</v>
      </c>
      <c r="S152" s="100">
        <f ca="1">VLOOKUP($A152,[2]CurveFetch!$D$8:$V$1000,16,0)</f>
        <v>54.6145</v>
      </c>
      <c r="T152" s="141">
        <f t="shared" ca="1" si="53"/>
        <v>27.30725</v>
      </c>
    </row>
    <row r="153" spans="1:20" x14ac:dyDescent="0.2">
      <c r="A153" s="97">
        <f t="shared" ca="1" si="54"/>
        <v>41487</v>
      </c>
      <c r="B153" s="100">
        <f ca="1">VLOOKUP($A153,[2]CurveFetch!$D$8:$R$1000,2,0)</f>
        <v>4.6950000000000003</v>
      </c>
      <c r="C153" s="100">
        <f ca="1">VLOOKUP($A153,[2]CurveFetch!$D$8:$R$1000,7,0)</f>
        <v>0.76</v>
      </c>
      <c r="D153" s="100">
        <f ca="1">VLOOKUP($A153,[2]CurveFetch!$D$8:$R$1000,5,0)</f>
        <v>0</v>
      </c>
      <c r="E153" s="100">
        <f ca="1">VLOOKUP($A153,[2]CurveFetch!$D$8:$R$1000,4,0)</f>
        <v>0.01</v>
      </c>
      <c r="F153" s="100">
        <f ca="1">VLOOKUP($A153,[2]CurveFetch!$D$8:$R$1000,15,0)</f>
        <v>0</v>
      </c>
      <c r="G153" s="100">
        <f ca="1">VLOOKUP($A153,[2]CurveFetch!$D$8:$R$1000,3,0)</f>
        <v>-0.19</v>
      </c>
      <c r="H153" s="100">
        <f ca="1">VLOOKUP($A153,[2]CurveFetch!$D$8:$R$1000,9,0)</f>
        <v>0</v>
      </c>
      <c r="I153" s="100">
        <f ca="1">VLOOKUP($A153,[2]CurveFetch!$D$8:$R$1000,11,0)</f>
        <v>6.2833220721911998E-2</v>
      </c>
      <c r="J153" s="100">
        <f ca="1">VLOOKUP($A153,[2]CurveFetch!$D$8:$R$1000,8,0)</f>
        <v>0</v>
      </c>
      <c r="K153" s="100">
        <f t="shared" ca="1" si="49"/>
        <v>0.76</v>
      </c>
      <c r="L153" s="100">
        <f t="shared" ca="1" si="50"/>
        <v>0.76</v>
      </c>
      <c r="M153" s="100">
        <f t="shared" ca="1" si="55"/>
        <v>40.912500000000001</v>
      </c>
      <c r="N153" s="97">
        <f t="shared" ca="1" si="56"/>
        <v>41487</v>
      </c>
      <c r="O153" s="100">
        <f ca="1">VLOOKUP($A153,[2]CurveFetch!$D$8:$V$1000,16,0)</f>
        <v>69.614500000000007</v>
      </c>
      <c r="P153" s="141">
        <f t="shared" ca="1" si="51"/>
        <v>34.807250000000003</v>
      </c>
      <c r="Q153" s="100">
        <f ca="1">VLOOKUP($A153,[2]CurveFetch!$D$8:$V$1000,16,0)</f>
        <v>69.614500000000007</v>
      </c>
      <c r="R153" s="141">
        <f t="shared" ca="1" si="52"/>
        <v>34.807250000000003</v>
      </c>
      <c r="S153" s="100">
        <f ca="1">VLOOKUP($A153,[2]CurveFetch!$D$8:$V$1000,16,0)</f>
        <v>69.614500000000007</v>
      </c>
      <c r="T153" s="141">
        <f t="shared" ca="1" si="53"/>
        <v>34.807250000000003</v>
      </c>
    </row>
    <row r="154" spans="1:20" x14ac:dyDescent="0.2">
      <c r="A154" s="97">
        <f t="shared" ca="1" si="54"/>
        <v>41518</v>
      </c>
      <c r="B154" s="100">
        <f ca="1">VLOOKUP($A154,[2]CurveFetch!$D$8:$R$1000,2,0)</f>
        <v>4.7160000000000002</v>
      </c>
      <c r="C154" s="100">
        <f ca="1">VLOOKUP($A154,[2]CurveFetch!$D$8:$R$1000,7,0)</f>
        <v>0.76</v>
      </c>
      <c r="D154" s="100">
        <f ca="1">VLOOKUP($A154,[2]CurveFetch!$D$8:$R$1000,5,0)</f>
        <v>0</v>
      </c>
      <c r="E154" s="100">
        <f ca="1">VLOOKUP($A154,[2]CurveFetch!$D$8:$R$1000,4,0)</f>
        <v>0.01</v>
      </c>
      <c r="F154" s="100">
        <f ca="1">VLOOKUP($A154,[2]CurveFetch!$D$8:$R$1000,15,0)</f>
        <v>0</v>
      </c>
      <c r="G154" s="100">
        <f ca="1">VLOOKUP($A154,[2]CurveFetch!$D$8:$R$1000,3,0)</f>
        <v>-0.19</v>
      </c>
      <c r="H154" s="100">
        <f ca="1">VLOOKUP($A154,[2]CurveFetch!$D$8:$R$1000,9,0)</f>
        <v>0</v>
      </c>
      <c r="I154" s="100">
        <f ca="1">VLOOKUP($A154,[2]CurveFetch!$D$8:$R$1000,11,0)</f>
        <v>6.2858091263102003E-2</v>
      </c>
      <c r="J154" s="100">
        <f ca="1">VLOOKUP($A154,[2]CurveFetch!$D$8:$R$1000,8,0)</f>
        <v>0</v>
      </c>
      <c r="K154" s="100">
        <f t="shared" ca="1" si="49"/>
        <v>0.76</v>
      </c>
      <c r="L154" s="100">
        <f t="shared" ca="1" si="50"/>
        <v>0.76</v>
      </c>
      <c r="M154" s="100">
        <f t="shared" ca="1" si="55"/>
        <v>41.07</v>
      </c>
      <c r="N154" s="97">
        <f t="shared" ca="1" si="56"/>
        <v>41518</v>
      </c>
      <c r="O154" s="100">
        <f ca="1">VLOOKUP($A154,[2]CurveFetch!$D$8:$V$1000,16,0)</f>
        <v>39.6145</v>
      </c>
      <c r="P154" s="141">
        <f t="shared" ca="1" si="51"/>
        <v>19.80725</v>
      </c>
      <c r="Q154" s="100">
        <f ca="1">VLOOKUP($A154,[2]CurveFetch!$D$8:$V$1000,16,0)</f>
        <v>39.6145</v>
      </c>
      <c r="R154" s="141">
        <f t="shared" ca="1" si="52"/>
        <v>19.80725</v>
      </c>
      <c r="S154" s="100">
        <f ca="1">VLOOKUP($A154,[2]CurveFetch!$D$8:$V$1000,16,0)</f>
        <v>39.6145</v>
      </c>
      <c r="T154" s="141">
        <f t="shared" ca="1" si="53"/>
        <v>19.80725</v>
      </c>
    </row>
    <row r="155" spans="1:20" x14ac:dyDescent="0.2">
      <c r="A155" s="97">
        <f t="shared" ca="1" si="54"/>
        <v>41548</v>
      </c>
      <c r="B155" s="100">
        <f ca="1">VLOOKUP($A155,[2]CurveFetch!$D$8:$R$1000,2,0)</f>
        <v>4.7460000000000004</v>
      </c>
      <c r="C155" s="100">
        <f ca="1">VLOOKUP($A155,[2]CurveFetch!$D$8:$R$1000,7,0)</f>
        <v>0.76</v>
      </c>
      <c r="D155" s="100">
        <f ca="1">VLOOKUP($A155,[2]CurveFetch!$D$8:$R$1000,5,0)</f>
        <v>0</v>
      </c>
      <c r="E155" s="100">
        <f ca="1">VLOOKUP($A155,[2]CurveFetch!$D$8:$R$1000,4,0)</f>
        <v>0.01</v>
      </c>
      <c r="F155" s="100">
        <f ca="1">VLOOKUP($A155,[2]CurveFetch!$D$8:$R$1000,15,0)</f>
        <v>0</v>
      </c>
      <c r="G155" s="100">
        <f ca="1">VLOOKUP($A155,[2]CurveFetch!$D$8:$R$1000,3,0)</f>
        <v>-0.19</v>
      </c>
      <c r="H155" s="100">
        <f ca="1">VLOOKUP($A155,[2]CurveFetch!$D$8:$R$1000,9,0)</f>
        <v>0</v>
      </c>
      <c r="I155" s="100">
        <f ca="1">VLOOKUP($A155,[2]CurveFetch!$D$8:$R$1000,11,0)</f>
        <v>6.2882159528965004E-2</v>
      </c>
      <c r="J155" s="100">
        <f ca="1">VLOOKUP($A155,[2]CurveFetch!$D$8:$R$1000,8,0)</f>
        <v>0</v>
      </c>
      <c r="K155" s="100">
        <f t="shared" ca="1" si="49"/>
        <v>0.76</v>
      </c>
      <c r="L155" s="100">
        <f t="shared" ca="1" si="50"/>
        <v>0.76</v>
      </c>
      <c r="M155" s="100">
        <f t="shared" ca="1" si="55"/>
        <v>41.295000000000002</v>
      </c>
      <c r="N155" s="97">
        <f t="shared" ca="1" si="56"/>
        <v>41548</v>
      </c>
      <c r="O155" s="100">
        <f ca="1">VLOOKUP($A155,[2]CurveFetch!$D$8:$V$1000,16,0)</f>
        <v>65.431899999999999</v>
      </c>
      <c r="P155" s="141">
        <f t="shared" ca="1" si="51"/>
        <v>32.715949999999999</v>
      </c>
      <c r="Q155" s="100">
        <f ca="1">VLOOKUP($A155,[2]CurveFetch!$D$8:$V$1000,16,0)</f>
        <v>65.431899999999999</v>
      </c>
      <c r="R155" s="141">
        <f t="shared" ca="1" si="52"/>
        <v>32.715949999999999</v>
      </c>
      <c r="S155" s="100">
        <f ca="1">VLOOKUP($A155,[2]CurveFetch!$D$8:$V$1000,16,0)</f>
        <v>65.431899999999999</v>
      </c>
      <c r="T155" s="141">
        <f t="shared" ca="1" si="53"/>
        <v>32.715949999999999</v>
      </c>
    </row>
    <row r="156" spans="1:20" x14ac:dyDescent="0.2">
      <c r="A156" s="97">
        <f t="shared" ca="1" si="54"/>
        <v>41579</v>
      </c>
      <c r="B156" s="100">
        <f ca="1">VLOOKUP($A156,[2]CurveFetch!$D$8:$R$1000,2,0)</f>
        <v>4.8860000000000001</v>
      </c>
      <c r="C156" s="100">
        <f ca="1">VLOOKUP($A156,[2]CurveFetch!$D$8:$R$1000,7,0)</f>
        <v>0.12</v>
      </c>
      <c r="D156" s="100">
        <f ca="1">VLOOKUP($A156,[2]CurveFetch!$D$8:$R$1000,5,0)</f>
        <v>0</v>
      </c>
      <c r="E156" s="100">
        <f ca="1">VLOOKUP($A156,[2]CurveFetch!$D$8:$R$1000,4,0)</f>
        <v>0.01</v>
      </c>
      <c r="F156" s="100">
        <f ca="1">VLOOKUP($A156,[2]CurveFetch!$D$8:$R$1000,15,0)</f>
        <v>0</v>
      </c>
      <c r="G156" s="100">
        <f ca="1">VLOOKUP($A156,[2]CurveFetch!$D$8:$R$1000,3,0)</f>
        <v>-0.19</v>
      </c>
      <c r="H156" s="100">
        <f ca="1">VLOOKUP($A156,[2]CurveFetch!$D$8:$R$1000,9,0)</f>
        <v>0</v>
      </c>
      <c r="I156" s="100">
        <f ca="1">VLOOKUP($A156,[2]CurveFetch!$D$8:$R$1000,11,0)</f>
        <v>6.2907030070558007E-2</v>
      </c>
      <c r="J156" s="100">
        <f ca="1">VLOOKUP($A156,[2]CurveFetch!$D$8:$R$1000,8,0)</f>
        <v>0</v>
      </c>
      <c r="K156" s="100">
        <f t="shared" ca="1" si="49"/>
        <v>0.12</v>
      </c>
      <c r="L156" s="100">
        <f t="shared" ca="1" si="50"/>
        <v>0.12</v>
      </c>
      <c r="M156" s="100">
        <f t="shared" ca="1" si="55"/>
        <v>37.545000000000002</v>
      </c>
      <c r="N156" s="97">
        <f t="shared" ca="1" si="56"/>
        <v>41579</v>
      </c>
      <c r="O156" s="100">
        <f ca="1">VLOOKUP($A156,[2]CurveFetch!$D$8:$V$1000,16,0)</f>
        <v>35.431899999999999</v>
      </c>
      <c r="P156" s="141">
        <f t="shared" ca="1" si="51"/>
        <v>17.715949999999999</v>
      </c>
      <c r="Q156" s="100">
        <f ca="1">VLOOKUP($A156,[2]CurveFetch!$D$8:$V$1000,16,0)</f>
        <v>35.431899999999999</v>
      </c>
      <c r="R156" s="141">
        <f t="shared" ca="1" si="52"/>
        <v>17.715949999999999</v>
      </c>
      <c r="S156" s="100">
        <f ca="1">VLOOKUP($A156,[2]CurveFetch!$D$8:$V$1000,16,0)</f>
        <v>35.431899999999999</v>
      </c>
      <c r="T156" s="141">
        <f t="shared" ca="1" si="53"/>
        <v>17.715949999999999</v>
      </c>
    </row>
    <row r="157" spans="1:20" x14ac:dyDescent="0.2">
      <c r="A157" s="97">
        <f t="shared" ca="1" si="54"/>
        <v>41609</v>
      </c>
      <c r="B157" s="100">
        <f ca="1">VLOOKUP($A157,[2]CurveFetch!$D$8:$R$1000,2,0)</f>
        <v>5.0110000000000001</v>
      </c>
      <c r="C157" s="100">
        <f ca="1">VLOOKUP($A157,[2]CurveFetch!$D$8:$R$1000,7,0)</f>
        <v>0.12</v>
      </c>
      <c r="D157" s="100">
        <f ca="1">VLOOKUP($A157,[2]CurveFetch!$D$8:$R$1000,5,0)</f>
        <v>0</v>
      </c>
      <c r="E157" s="100">
        <f ca="1">VLOOKUP($A157,[2]CurveFetch!$D$8:$R$1000,4,0)</f>
        <v>0.01</v>
      </c>
      <c r="F157" s="100">
        <f ca="1">VLOOKUP($A157,[2]CurveFetch!$D$8:$R$1000,15,0)</f>
        <v>0</v>
      </c>
      <c r="G157" s="100">
        <f ca="1">VLOOKUP($A157,[2]CurveFetch!$D$8:$R$1000,3,0)</f>
        <v>-0.19</v>
      </c>
      <c r="H157" s="100">
        <f ca="1">VLOOKUP($A157,[2]CurveFetch!$D$8:$R$1000,9,0)</f>
        <v>0</v>
      </c>
      <c r="I157" s="100">
        <f ca="1">VLOOKUP($A157,[2]CurveFetch!$D$8:$R$1000,11,0)</f>
        <v>6.2931098336812E-2</v>
      </c>
      <c r="J157" s="100">
        <f ca="1">VLOOKUP($A157,[2]CurveFetch!$D$8:$R$1000,8,0)</f>
        <v>0</v>
      </c>
      <c r="K157" s="100">
        <f t="shared" ca="1" si="49"/>
        <v>0.12</v>
      </c>
      <c r="L157" s="100">
        <f t="shared" ca="1" si="50"/>
        <v>0.12</v>
      </c>
      <c r="M157" s="100">
        <f t="shared" ca="1" si="55"/>
        <v>38.482500000000002</v>
      </c>
      <c r="N157" s="97">
        <f t="shared" ca="1" si="56"/>
        <v>41609</v>
      </c>
      <c r="O157" s="100">
        <f ca="1">VLOOKUP($A157,[2]CurveFetch!$D$8:$V$1000,16,0)</f>
        <v>20.431899999999999</v>
      </c>
      <c r="P157" s="141">
        <f t="shared" ca="1" si="51"/>
        <v>10.215949999999999</v>
      </c>
      <c r="Q157" s="100">
        <f ca="1">VLOOKUP($A157,[2]CurveFetch!$D$8:$V$1000,16,0)</f>
        <v>20.431899999999999</v>
      </c>
      <c r="R157" s="141">
        <f t="shared" ca="1" si="52"/>
        <v>10.215949999999999</v>
      </c>
      <c r="S157" s="100">
        <f ca="1">VLOOKUP($A157,[2]CurveFetch!$D$8:$V$1000,16,0)</f>
        <v>20.431899999999999</v>
      </c>
      <c r="T157" s="141">
        <f t="shared" ca="1" si="53"/>
        <v>10.215949999999999</v>
      </c>
    </row>
    <row r="158" spans="1:20" x14ac:dyDescent="0.2">
      <c r="A158" s="97">
        <f t="shared" ca="1" si="54"/>
        <v>41640</v>
      </c>
      <c r="B158" s="100">
        <f ca="1">VLOOKUP($A158,[2]CurveFetch!$D$8:$R$1000,2,0)</f>
        <v>5.17</v>
      </c>
      <c r="C158" s="100">
        <f ca="1">VLOOKUP($A158,[2]CurveFetch!$D$8:$R$1000,7,0)</f>
        <v>0.12</v>
      </c>
      <c r="D158" s="100">
        <f ca="1">VLOOKUP($A158,[2]CurveFetch!$D$8:$R$1000,5,0)</f>
        <v>0</v>
      </c>
      <c r="E158" s="100">
        <f ca="1">VLOOKUP($A158,[2]CurveFetch!$D$8:$R$1000,4,0)</f>
        <v>0.01</v>
      </c>
      <c r="F158" s="100">
        <f ca="1">VLOOKUP($A158,[2]CurveFetch!$D$8:$R$1000,15,0)</f>
        <v>0</v>
      </c>
      <c r="G158" s="100">
        <f ca="1">VLOOKUP($A158,[2]CurveFetch!$D$8:$R$1000,3,0)</f>
        <v>-0.19</v>
      </c>
      <c r="H158" s="100">
        <f ca="1">VLOOKUP($A158,[2]CurveFetch!$D$8:$R$1000,9,0)</f>
        <v>0</v>
      </c>
      <c r="I158" s="100">
        <f ca="1">VLOOKUP($A158,[2]CurveFetch!$D$8:$R$1000,11,0)</f>
        <v>6.2955968878808999E-2</v>
      </c>
      <c r="J158" s="100">
        <f ca="1">VLOOKUP($A158,[2]CurveFetch!$D$8:$R$1000,8,0)</f>
        <v>0</v>
      </c>
      <c r="K158" s="100">
        <f t="shared" ca="1" si="49"/>
        <v>0.12</v>
      </c>
      <c r="L158" s="100">
        <f t="shared" ca="1" si="50"/>
        <v>0.12</v>
      </c>
      <c r="M158" s="100">
        <f t="shared" ca="1" si="55"/>
        <v>39.674999999999997</v>
      </c>
      <c r="N158" s="97">
        <f t="shared" ca="1" si="56"/>
        <v>41640</v>
      </c>
      <c r="O158" s="100">
        <f ca="1">VLOOKUP($A158,[2]CurveFetch!$D$8:$V$1000,16,0)</f>
        <v>51.8917</v>
      </c>
      <c r="P158" s="141">
        <f t="shared" ca="1" si="51"/>
        <v>25.94585</v>
      </c>
      <c r="Q158" s="100">
        <f ca="1">VLOOKUP($A158,[2]CurveFetch!$D$8:$V$1000,16,0)</f>
        <v>51.8917</v>
      </c>
      <c r="R158" s="141">
        <f t="shared" ca="1" si="52"/>
        <v>25.94585</v>
      </c>
      <c r="S158" s="100">
        <f ca="1">VLOOKUP($A158,[2]CurveFetch!$D$8:$V$1000,16,0)</f>
        <v>51.8917</v>
      </c>
      <c r="T158" s="141">
        <f t="shared" ca="1" si="53"/>
        <v>25.94585</v>
      </c>
    </row>
    <row r="159" spans="1:20" x14ac:dyDescent="0.2">
      <c r="A159" s="97">
        <f t="shared" ca="1" si="54"/>
        <v>41671</v>
      </c>
      <c r="B159" s="100">
        <f ca="1">VLOOKUP($A159,[2]CurveFetch!$D$8:$R$1000,2,0)</f>
        <v>5.0640000000000001</v>
      </c>
      <c r="C159" s="100">
        <f ca="1">VLOOKUP($A159,[2]CurveFetch!$D$8:$R$1000,7,0)</f>
        <v>0.12</v>
      </c>
      <c r="D159" s="100">
        <f ca="1">VLOOKUP($A159,[2]CurveFetch!$D$8:$R$1000,5,0)</f>
        <v>0</v>
      </c>
      <c r="E159" s="100">
        <f ca="1">VLOOKUP($A159,[2]CurveFetch!$D$8:$R$1000,4,0)</f>
        <v>0.01</v>
      </c>
      <c r="F159" s="100">
        <f ca="1">VLOOKUP($A159,[2]CurveFetch!$D$8:$R$1000,15,0)</f>
        <v>0</v>
      </c>
      <c r="G159" s="100">
        <f ca="1">VLOOKUP($A159,[2]CurveFetch!$D$8:$R$1000,3,0)</f>
        <v>-0.19</v>
      </c>
      <c r="H159" s="100">
        <f ca="1">VLOOKUP($A159,[2]CurveFetch!$D$8:$R$1000,9,0)</f>
        <v>0</v>
      </c>
      <c r="I159" s="100">
        <f ca="1">VLOOKUP($A159,[2]CurveFetch!$D$8:$R$1000,11,0)</f>
        <v>6.2980839421012E-2</v>
      </c>
      <c r="J159" s="100">
        <f ca="1">VLOOKUP($A159,[2]CurveFetch!$D$8:$R$1000,8,0)</f>
        <v>0</v>
      </c>
      <c r="K159" s="100">
        <f t="shared" ca="1" si="49"/>
        <v>0.12</v>
      </c>
      <c r="L159" s="100">
        <f t="shared" ca="1" si="50"/>
        <v>0.12</v>
      </c>
      <c r="M159" s="100">
        <f t="shared" ca="1" si="55"/>
        <v>38.880000000000003</v>
      </c>
      <c r="N159" s="97">
        <f t="shared" ca="1" si="56"/>
        <v>41671</v>
      </c>
      <c r="O159" s="100">
        <f ca="1">VLOOKUP($A159,[2]CurveFetch!$D$8:$V$1000,16,0)</f>
        <v>41.8917</v>
      </c>
      <c r="P159" s="141">
        <f t="shared" ca="1" si="51"/>
        <v>20.94585</v>
      </c>
      <c r="Q159" s="100">
        <f ca="1">VLOOKUP($A159,[2]CurveFetch!$D$8:$V$1000,16,0)</f>
        <v>41.8917</v>
      </c>
      <c r="R159" s="141">
        <f t="shared" ca="1" si="52"/>
        <v>20.94585</v>
      </c>
      <c r="S159" s="100">
        <f ca="1">VLOOKUP($A159,[2]CurveFetch!$D$8:$V$1000,16,0)</f>
        <v>41.8917</v>
      </c>
      <c r="T159" s="141">
        <f t="shared" ca="1" si="53"/>
        <v>20.94585</v>
      </c>
    </row>
    <row r="160" spans="1:20" x14ac:dyDescent="0.2">
      <c r="A160" s="97">
        <f t="shared" ca="1" si="54"/>
        <v>41699</v>
      </c>
      <c r="B160" s="100">
        <f ca="1">VLOOKUP($A160,[2]CurveFetch!$D$8:$R$1000,2,0)</f>
        <v>4.9139999999999997</v>
      </c>
      <c r="C160" s="100">
        <f ca="1">VLOOKUP($A160,[2]CurveFetch!$D$8:$R$1000,7,0)</f>
        <v>0.12</v>
      </c>
      <c r="D160" s="100">
        <f ca="1">VLOOKUP($A160,[2]CurveFetch!$D$8:$R$1000,5,0)</f>
        <v>0</v>
      </c>
      <c r="E160" s="100">
        <f ca="1">VLOOKUP($A160,[2]CurveFetch!$D$8:$R$1000,4,0)</f>
        <v>0.01</v>
      </c>
      <c r="F160" s="100">
        <f ca="1">VLOOKUP($A160,[2]CurveFetch!$D$8:$R$1000,15,0)</f>
        <v>0</v>
      </c>
      <c r="G160" s="100">
        <f ca="1">VLOOKUP($A160,[2]CurveFetch!$D$8:$R$1000,3,0)</f>
        <v>-0.19</v>
      </c>
      <c r="H160" s="100">
        <f ca="1">VLOOKUP($A160,[2]CurveFetch!$D$8:$R$1000,9,0)</f>
        <v>0</v>
      </c>
      <c r="I160" s="100">
        <f ca="1">VLOOKUP($A160,[2]CurveFetch!$D$8:$R$1000,11,0)</f>
        <v>6.3003303136726002E-2</v>
      </c>
      <c r="J160" s="100">
        <f ca="1">VLOOKUP($A160,[2]CurveFetch!$D$8:$R$1000,8,0)</f>
        <v>0</v>
      </c>
      <c r="K160" s="100">
        <f t="shared" ca="1" si="49"/>
        <v>0.12</v>
      </c>
      <c r="L160" s="100">
        <f t="shared" ca="1" si="50"/>
        <v>0.12</v>
      </c>
      <c r="M160" s="100">
        <f t="shared" ca="1" si="55"/>
        <v>37.754999999999995</v>
      </c>
      <c r="N160" s="97">
        <f t="shared" ca="1" si="56"/>
        <v>41699</v>
      </c>
      <c r="O160" s="100">
        <f ca="1">VLOOKUP($A160,[2]CurveFetch!$D$8:$V$1000,16,0)</f>
        <v>31.8917</v>
      </c>
      <c r="P160" s="141">
        <f t="shared" ca="1" si="51"/>
        <v>15.94585</v>
      </c>
      <c r="Q160" s="100">
        <f ca="1">VLOOKUP($A160,[2]CurveFetch!$D$8:$V$1000,16,0)</f>
        <v>31.8917</v>
      </c>
      <c r="R160" s="141">
        <f t="shared" ca="1" si="52"/>
        <v>15.94585</v>
      </c>
      <c r="S160" s="100">
        <f ca="1">VLOOKUP($A160,[2]CurveFetch!$D$8:$V$1000,16,0)</f>
        <v>31.8917</v>
      </c>
      <c r="T160" s="141">
        <f t="shared" ca="1" si="53"/>
        <v>15.94585</v>
      </c>
    </row>
    <row r="161" spans="1:20" x14ac:dyDescent="0.2">
      <c r="A161" s="97">
        <f t="shared" ca="1" si="54"/>
        <v>41730</v>
      </c>
      <c r="B161" s="100">
        <f ca="1">VLOOKUP($A161,[2]CurveFetch!$D$8:$R$1000,2,0)</f>
        <v>4.7309999999999999</v>
      </c>
      <c r="C161" s="100">
        <f ca="1">VLOOKUP($A161,[2]CurveFetch!$D$8:$R$1000,7,0)</f>
        <v>0.29499999999999998</v>
      </c>
      <c r="D161" s="100">
        <f ca="1">VLOOKUP($A161,[2]CurveFetch!$D$8:$R$1000,5,0)</f>
        <v>0</v>
      </c>
      <c r="E161" s="100">
        <f ca="1">VLOOKUP($A161,[2]CurveFetch!$D$8:$R$1000,4,0)</f>
        <v>0.01</v>
      </c>
      <c r="F161" s="100">
        <f ca="1">VLOOKUP($A161,[2]CurveFetch!$D$8:$R$1000,15,0)</f>
        <v>0</v>
      </c>
      <c r="G161" s="100">
        <f ca="1">VLOOKUP($A161,[2]CurveFetch!$D$8:$R$1000,3,0)</f>
        <v>-0.19</v>
      </c>
      <c r="H161" s="100">
        <f ca="1">VLOOKUP($A161,[2]CurveFetch!$D$8:$R$1000,9,0)</f>
        <v>0</v>
      </c>
      <c r="I161" s="100">
        <f ca="1">VLOOKUP($A161,[2]CurveFetch!$D$8:$R$1000,11,0)</f>
        <v>6.3028173679318997E-2</v>
      </c>
      <c r="J161" s="100">
        <f ca="1">VLOOKUP($A161,[2]CurveFetch!$D$8:$R$1000,8,0)</f>
        <v>0</v>
      </c>
      <c r="K161" s="100">
        <f t="shared" ca="1" si="49"/>
        <v>0.29499999999999998</v>
      </c>
      <c r="L161" s="100">
        <f t="shared" ca="1" si="50"/>
        <v>0.29499999999999998</v>
      </c>
      <c r="M161" s="100">
        <f t="shared" ca="1" si="55"/>
        <v>37.695</v>
      </c>
      <c r="N161" s="97">
        <f t="shared" ca="1" si="56"/>
        <v>41730</v>
      </c>
      <c r="O161" s="100">
        <f ca="1">VLOOKUP($A161,[2]CurveFetch!$D$8:$V$1000,16,0)</f>
        <v>30.7288</v>
      </c>
      <c r="P161" s="141">
        <f t="shared" ca="1" si="51"/>
        <v>15.3644</v>
      </c>
      <c r="Q161" s="100">
        <f ca="1">VLOOKUP($A161,[2]CurveFetch!$D$8:$V$1000,16,0)</f>
        <v>30.7288</v>
      </c>
      <c r="R161" s="141">
        <f t="shared" ca="1" si="52"/>
        <v>15.3644</v>
      </c>
      <c r="S161" s="100">
        <f ca="1">VLOOKUP($A161,[2]CurveFetch!$D$8:$V$1000,16,0)</f>
        <v>30.7288</v>
      </c>
      <c r="T161" s="141">
        <f t="shared" ca="1" si="53"/>
        <v>15.3644</v>
      </c>
    </row>
    <row r="162" spans="1:20" x14ac:dyDescent="0.2">
      <c r="A162" s="97">
        <f t="shared" ca="1" si="54"/>
        <v>41760</v>
      </c>
      <c r="B162" s="100">
        <f ca="1">VLOOKUP($A162,[2]CurveFetch!$D$8:$R$1000,2,0)</f>
        <v>4.7060000000000004</v>
      </c>
      <c r="C162" s="100">
        <f ca="1">VLOOKUP($A162,[2]CurveFetch!$D$8:$R$1000,7,0)</f>
        <v>0.29499999999999998</v>
      </c>
      <c r="D162" s="100">
        <f ca="1">VLOOKUP($A162,[2]CurveFetch!$D$8:$R$1000,5,0)</f>
        <v>0</v>
      </c>
      <c r="E162" s="100">
        <f ca="1">VLOOKUP($A162,[2]CurveFetch!$D$8:$R$1000,4,0)</f>
        <v>0.01</v>
      </c>
      <c r="F162" s="100">
        <f ca="1">VLOOKUP($A162,[2]CurveFetch!$D$8:$R$1000,15,0)</f>
        <v>0</v>
      </c>
      <c r="G162" s="100">
        <f ca="1">VLOOKUP($A162,[2]CurveFetch!$D$8:$R$1000,3,0)</f>
        <v>-0.19</v>
      </c>
      <c r="H162" s="100">
        <f ca="1">VLOOKUP($A162,[2]CurveFetch!$D$8:$R$1000,9,0)</f>
        <v>0</v>
      </c>
      <c r="I162" s="100">
        <f ca="1">VLOOKUP($A162,[2]CurveFetch!$D$8:$R$1000,11,0)</f>
        <v>6.3052241946539994E-2</v>
      </c>
      <c r="J162" s="100">
        <f ca="1">VLOOKUP($A162,[2]CurveFetch!$D$8:$R$1000,8,0)</f>
        <v>0</v>
      </c>
      <c r="K162" s="100">
        <f t="shared" ca="1" si="49"/>
        <v>0.29499999999999998</v>
      </c>
      <c r="L162" s="100">
        <f t="shared" ca="1" si="50"/>
        <v>0.29499999999999998</v>
      </c>
      <c r="M162" s="100">
        <f t="shared" ca="1" si="55"/>
        <v>37.5075</v>
      </c>
      <c r="N162" s="97">
        <f t="shared" ca="1" si="56"/>
        <v>41760</v>
      </c>
      <c r="O162" s="100">
        <f ca="1">VLOOKUP($A162,[2]CurveFetch!$D$8:$V$1000,16,0)</f>
        <v>35.7288</v>
      </c>
      <c r="P162" s="141">
        <f t="shared" ca="1" si="51"/>
        <v>17.8644</v>
      </c>
      <c r="Q162" s="100">
        <f ca="1">VLOOKUP($A162,[2]CurveFetch!$D$8:$V$1000,16,0)</f>
        <v>35.7288</v>
      </c>
      <c r="R162" s="141">
        <f t="shared" ca="1" si="52"/>
        <v>17.8644</v>
      </c>
      <c r="S162" s="100">
        <f ca="1">VLOOKUP($A162,[2]CurveFetch!$D$8:$V$1000,16,0)</f>
        <v>35.7288</v>
      </c>
      <c r="T162" s="141">
        <f t="shared" ca="1" si="53"/>
        <v>17.8644</v>
      </c>
    </row>
    <row r="163" spans="1:20" x14ac:dyDescent="0.2">
      <c r="A163" s="97">
        <f t="shared" ca="1" si="54"/>
        <v>41791</v>
      </c>
      <c r="B163" s="100">
        <f ca="1">VLOOKUP($A163,[2]CurveFetch!$D$8:$R$1000,2,0)</f>
        <v>4.7350000000000003</v>
      </c>
      <c r="C163" s="100">
        <f ca="1">VLOOKUP($A163,[2]CurveFetch!$D$8:$R$1000,7,0)</f>
        <v>0.29499999999999998</v>
      </c>
      <c r="D163" s="100">
        <f ca="1">VLOOKUP($A163,[2]CurveFetch!$D$8:$R$1000,5,0)</f>
        <v>0</v>
      </c>
      <c r="E163" s="100">
        <f ca="1">VLOOKUP($A163,[2]CurveFetch!$D$8:$R$1000,4,0)</f>
        <v>0.01</v>
      </c>
      <c r="F163" s="100">
        <f ca="1">VLOOKUP($A163,[2]CurveFetch!$D$8:$R$1000,15,0)</f>
        <v>0</v>
      </c>
      <c r="G163" s="100">
        <f ca="1">VLOOKUP($A163,[2]CurveFetch!$D$8:$R$1000,3,0)</f>
        <v>-0.19</v>
      </c>
      <c r="H163" s="100">
        <f ca="1">VLOOKUP($A163,[2]CurveFetch!$D$8:$R$1000,9,0)</f>
        <v>0</v>
      </c>
      <c r="I163" s="100">
        <f ca="1">VLOOKUP($A163,[2]CurveFetch!$D$8:$R$1000,11,0)</f>
        <v>6.3077112489537998E-2</v>
      </c>
      <c r="J163" s="100">
        <f ca="1">VLOOKUP($A163,[2]CurveFetch!$D$8:$R$1000,8,0)</f>
        <v>0</v>
      </c>
      <c r="K163" s="100">
        <f t="shared" ca="1" si="49"/>
        <v>0.29499999999999998</v>
      </c>
      <c r="L163" s="100">
        <f t="shared" ca="1" si="50"/>
        <v>0.29499999999999998</v>
      </c>
      <c r="M163" s="100">
        <f t="shared" ca="1" si="55"/>
        <v>37.725000000000001</v>
      </c>
      <c r="N163" s="97">
        <f t="shared" ca="1" si="56"/>
        <v>41791</v>
      </c>
      <c r="O163" s="100">
        <f ca="1">VLOOKUP($A163,[2]CurveFetch!$D$8:$V$1000,16,0)</f>
        <v>60.7288</v>
      </c>
      <c r="P163" s="141">
        <f t="shared" ca="1" si="51"/>
        <v>30.3644</v>
      </c>
      <c r="Q163" s="100">
        <f ca="1">VLOOKUP($A163,[2]CurveFetch!$D$8:$V$1000,16,0)</f>
        <v>60.7288</v>
      </c>
      <c r="R163" s="141">
        <f t="shared" ca="1" si="52"/>
        <v>30.3644</v>
      </c>
      <c r="S163" s="100">
        <f ca="1">VLOOKUP($A163,[2]CurveFetch!$D$8:$V$1000,16,0)</f>
        <v>60.7288</v>
      </c>
      <c r="T163" s="141">
        <f t="shared" ca="1" si="53"/>
        <v>30.3644</v>
      </c>
    </row>
    <row r="164" spans="1:20" x14ac:dyDescent="0.2">
      <c r="A164" s="97">
        <f t="shared" ca="1" si="54"/>
        <v>41821</v>
      </c>
      <c r="B164" s="100">
        <f ca="1">VLOOKUP($A164,[2]CurveFetch!$D$8:$R$1000,2,0)</f>
        <v>4.7649999999999997</v>
      </c>
      <c r="C164" s="100">
        <f ca="1">VLOOKUP($A164,[2]CurveFetch!$D$8:$R$1000,7,0)</f>
        <v>0.29499999999999998</v>
      </c>
      <c r="D164" s="100">
        <f ca="1">VLOOKUP($A164,[2]CurveFetch!$D$8:$R$1000,5,0)</f>
        <v>0</v>
      </c>
      <c r="E164" s="100">
        <f ca="1">VLOOKUP($A164,[2]CurveFetch!$D$8:$R$1000,4,0)</f>
        <v>0.01</v>
      </c>
      <c r="F164" s="100">
        <f ca="1">VLOOKUP($A164,[2]CurveFetch!$D$8:$R$1000,15,0)</f>
        <v>0</v>
      </c>
      <c r="G164" s="100">
        <f ca="1">VLOOKUP($A164,[2]CurveFetch!$D$8:$R$1000,3,0)</f>
        <v>-0.19</v>
      </c>
      <c r="H164" s="100">
        <f ca="1">VLOOKUP($A164,[2]CurveFetch!$D$8:$R$1000,9,0)</f>
        <v>0</v>
      </c>
      <c r="I164" s="100">
        <f ca="1">VLOOKUP($A164,[2]CurveFetch!$D$8:$R$1000,11,0)</f>
        <v>6.3101180757149003E-2</v>
      </c>
      <c r="J164" s="100">
        <f ca="1">VLOOKUP($A164,[2]CurveFetch!$D$8:$R$1000,8,0)</f>
        <v>0</v>
      </c>
      <c r="K164" s="100">
        <f t="shared" ca="1" si="49"/>
        <v>0.29499999999999998</v>
      </c>
      <c r="L164" s="100">
        <f t="shared" ca="1" si="50"/>
        <v>0.29499999999999998</v>
      </c>
      <c r="M164" s="100">
        <f t="shared" ca="1" si="55"/>
        <v>37.949999999999996</v>
      </c>
      <c r="N164" s="97">
        <f t="shared" ca="1" si="56"/>
        <v>41821</v>
      </c>
      <c r="O164" s="100">
        <f ca="1">VLOOKUP($A164,[2]CurveFetch!$D$8:$V$1000,16,0)</f>
        <v>54.954099999999997</v>
      </c>
      <c r="P164" s="141">
        <f t="shared" ca="1" si="51"/>
        <v>27.477049999999998</v>
      </c>
      <c r="Q164" s="100">
        <f ca="1">VLOOKUP($A164,[2]CurveFetch!$D$8:$V$1000,16,0)</f>
        <v>54.954099999999997</v>
      </c>
      <c r="R164" s="141">
        <f t="shared" ca="1" si="52"/>
        <v>27.477049999999998</v>
      </c>
      <c r="S164" s="100">
        <f ca="1">VLOOKUP($A164,[2]CurveFetch!$D$8:$V$1000,16,0)</f>
        <v>54.954099999999997</v>
      </c>
      <c r="T164" s="141">
        <f t="shared" ca="1" si="53"/>
        <v>27.477049999999998</v>
      </c>
    </row>
    <row r="165" spans="1:20" x14ac:dyDescent="0.2">
      <c r="A165" s="97">
        <f t="shared" ca="1" si="54"/>
        <v>41852</v>
      </c>
      <c r="B165" s="100">
        <f ca="1">VLOOKUP($A165,[2]CurveFetch!$D$8:$R$1000,2,0)</f>
        <v>4.7850000000000001</v>
      </c>
      <c r="C165" s="100">
        <f ca="1">VLOOKUP($A165,[2]CurveFetch!$D$8:$R$1000,7,0)</f>
        <v>0.29499999999999998</v>
      </c>
      <c r="D165" s="100">
        <f ca="1">VLOOKUP($A165,[2]CurveFetch!$D$8:$R$1000,5,0)</f>
        <v>0</v>
      </c>
      <c r="E165" s="100">
        <f ca="1">VLOOKUP($A165,[2]CurveFetch!$D$8:$R$1000,4,0)</f>
        <v>0.01</v>
      </c>
      <c r="F165" s="100">
        <f ca="1">VLOOKUP($A165,[2]CurveFetch!$D$8:$R$1000,15,0)</f>
        <v>0</v>
      </c>
      <c r="G165" s="100">
        <f ca="1">VLOOKUP($A165,[2]CurveFetch!$D$8:$R$1000,3,0)</f>
        <v>-0.19</v>
      </c>
      <c r="H165" s="100">
        <f ca="1">VLOOKUP($A165,[2]CurveFetch!$D$8:$R$1000,9,0)</f>
        <v>0</v>
      </c>
      <c r="I165" s="100">
        <f ca="1">VLOOKUP($A165,[2]CurveFetch!$D$8:$R$1000,11,0)</f>
        <v>6.3126051300550004E-2</v>
      </c>
      <c r="J165" s="100">
        <f ca="1">VLOOKUP($A165,[2]CurveFetch!$D$8:$R$1000,8,0)</f>
        <v>0</v>
      </c>
      <c r="K165" s="100">
        <f t="shared" ca="1" si="49"/>
        <v>0.29499999999999998</v>
      </c>
      <c r="L165" s="100">
        <f t="shared" ca="1" si="50"/>
        <v>0.29499999999999998</v>
      </c>
      <c r="M165" s="100">
        <f t="shared" ca="1" si="55"/>
        <v>38.1</v>
      </c>
      <c r="N165" s="97">
        <f t="shared" ca="1" si="56"/>
        <v>41852</v>
      </c>
      <c r="O165" s="100">
        <f ca="1">VLOOKUP($A165,[2]CurveFetch!$D$8:$V$1000,16,0)</f>
        <v>69.954099999999997</v>
      </c>
      <c r="P165" s="141">
        <f t="shared" ca="1" si="51"/>
        <v>34.977049999999998</v>
      </c>
      <c r="Q165" s="100">
        <f ca="1">VLOOKUP($A165,[2]CurveFetch!$D$8:$V$1000,16,0)</f>
        <v>69.954099999999997</v>
      </c>
      <c r="R165" s="141">
        <f t="shared" ca="1" si="52"/>
        <v>34.977049999999998</v>
      </c>
      <c r="S165" s="100">
        <f ca="1">VLOOKUP($A165,[2]CurveFetch!$D$8:$V$1000,16,0)</f>
        <v>69.954099999999997</v>
      </c>
      <c r="T165" s="141">
        <f t="shared" ca="1" si="53"/>
        <v>34.977049999999998</v>
      </c>
    </row>
    <row r="166" spans="1:20" x14ac:dyDescent="0.2">
      <c r="A166" s="97">
        <f t="shared" ca="1" si="54"/>
        <v>41883</v>
      </c>
      <c r="B166" s="100">
        <f ca="1">VLOOKUP($A166,[2]CurveFetch!$D$8:$R$1000,2,0)</f>
        <v>4.806</v>
      </c>
      <c r="C166" s="100">
        <f ca="1">VLOOKUP($A166,[2]CurveFetch!$D$8:$R$1000,7,0)</f>
        <v>0.29499999999999998</v>
      </c>
      <c r="D166" s="100">
        <f ca="1">VLOOKUP($A166,[2]CurveFetch!$D$8:$R$1000,5,0)</f>
        <v>0</v>
      </c>
      <c r="E166" s="100">
        <f ca="1">VLOOKUP($A166,[2]CurveFetch!$D$8:$R$1000,4,0)</f>
        <v>0.01</v>
      </c>
      <c r="F166" s="100">
        <f ca="1">VLOOKUP($A166,[2]CurveFetch!$D$8:$R$1000,15,0)</f>
        <v>0</v>
      </c>
      <c r="G166" s="100">
        <f ca="1">VLOOKUP($A166,[2]CurveFetch!$D$8:$R$1000,3,0)</f>
        <v>-0.19</v>
      </c>
      <c r="H166" s="100">
        <f ca="1">VLOOKUP($A166,[2]CurveFetch!$D$8:$R$1000,9,0)</f>
        <v>0</v>
      </c>
      <c r="I166" s="100">
        <f ca="1">VLOOKUP($A166,[2]CurveFetch!$D$8:$R$1000,11,0)</f>
        <v>6.3150921844155994E-2</v>
      </c>
      <c r="J166" s="100">
        <f ca="1">VLOOKUP($A166,[2]CurveFetch!$D$8:$R$1000,8,0)</f>
        <v>0</v>
      </c>
      <c r="K166" s="100">
        <f t="shared" ca="1" si="49"/>
        <v>0.29499999999999998</v>
      </c>
      <c r="L166" s="100">
        <f t="shared" ca="1" si="50"/>
        <v>0.29499999999999998</v>
      </c>
      <c r="M166" s="100">
        <f t="shared" ca="1" si="55"/>
        <v>38.2575</v>
      </c>
      <c r="N166" s="97">
        <f t="shared" ca="1" si="56"/>
        <v>41883</v>
      </c>
      <c r="O166" s="100">
        <f ca="1">VLOOKUP($A166,[2]CurveFetch!$D$8:$V$1000,16,0)</f>
        <v>39.954099999999997</v>
      </c>
      <c r="P166" s="141">
        <f t="shared" ca="1" si="51"/>
        <v>19.977049999999998</v>
      </c>
      <c r="Q166" s="100">
        <f ca="1">VLOOKUP($A166,[2]CurveFetch!$D$8:$V$1000,16,0)</f>
        <v>39.954099999999997</v>
      </c>
      <c r="R166" s="141">
        <f t="shared" ca="1" si="52"/>
        <v>19.977049999999998</v>
      </c>
      <c r="S166" s="100">
        <f ca="1">VLOOKUP($A166,[2]CurveFetch!$D$8:$V$1000,16,0)</f>
        <v>39.954099999999997</v>
      </c>
      <c r="T166" s="141">
        <f t="shared" ca="1" si="53"/>
        <v>19.977049999999998</v>
      </c>
    </row>
    <row r="167" spans="1:20" x14ac:dyDescent="0.2">
      <c r="A167" s="97">
        <f t="shared" ca="1" si="54"/>
        <v>41913</v>
      </c>
      <c r="B167" s="100">
        <f ca="1">VLOOKUP($A167,[2]CurveFetch!$D$8:$R$1000,2,0)</f>
        <v>4.8360000000000003</v>
      </c>
      <c r="C167" s="100">
        <f ca="1">VLOOKUP($A167,[2]CurveFetch!$D$8:$R$1000,7,0)</f>
        <v>0.29499999999999998</v>
      </c>
      <c r="D167" s="100">
        <f ca="1">VLOOKUP($A167,[2]CurveFetch!$D$8:$R$1000,5,0)</f>
        <v>0</v>
      </c>
      <c r="E167" s="100">
        <f ca="1">VLOOKUP($A167,[2]CurveFetch!$D$8:$R$1000,4,0)</f>
        <v>0.01</v>
      </c>
      <c r="F167" s="100">
        <f ca="1">VLOOKUP($A167,[2]CurveFetch!$D$8:$R$1000,15,0)</f>
        <v>0</v>
      </c>
      <c r="G167" s="100">
        <f ca="1">VLOOKUP($A167,[2]CurveFetch!$D$8:$R$1000,3,0)</f>
        <v>-0.19</v>
      </c>
      <c r="H167" s="100">
        <f ca="1">VLOOKUP($A167,[2]CurveFetch!$D$8:$R$1000,9,0)</f>
        <v>0</v>
      </c>
      <c r="I167" s="100">
        <f ca="1">VLOOKUP($A167,[2]CurveFetch!$D$8:$R$1000,11,0)</f>
        <v>6.3174990112356999E-2</v>
      </c>
      <c r="J167" s="100">
        <f ca="1">VLOOKUP($A167,[2]CurveFetch!$D$8:$R$1000,8,0)</f>
        <v>0</v>
      </c>
      <c r="K167" s="100">
        <f t="shared" ca="1" si="49"/>
        <v>0.29499999999999998</v>
      </c>
      <c r="L167" s="100">
        <f t="shared" ca="1" si="50"/>
        <v>0.29499999999999998</v>
      </c>
      <c r="M167" s="100">
        <f t="shared" ca="1" si="55"/>
        <v>38.482500000000002</v>
      </c>
      <c r="N167" s="97">
        <f t="shared" ca="1" si="56"/>
        <v>41913</v>
      </c>
      <c r="O167" s="100">
        <f ca="1">VLOOKUP($A167,[2]CurveFetch!$D$8:$V$1000,16,0)</f>
        <v>65.647300000000001</v>
      </c>
      <c r="P167" s="141">
        <f t="shared" ca="1" si="51"/>
        <v>32.823650000000001</v>
      </c>
      <c r="Q167" s="100">
        <f ca="1">VLOOKUP($A167,[2]CurveFetch!$D$8:$V$1000,16,0)</f>
        <v>65.647300000000001</v>
      </c>
      <c r="R167" s="141">
        <f t="shared" ca="1" si="52"/>
        <v>32.823650000000001</v>
      </c>
      <c r="S167" s="100">
        <f ca="1">VLOOKUP($A167,[2]CurveFetch!$D$8:$V$1000,16,0)</f>
        <v>65.647300000000001</v>
      </c>
      <c r="T167" s="141">
        <f t="shared" ca="1" si="53"/>
        <v>32.823650000000001</v>
      </c>
    </row>
    <row r="168" spans="1:20" x14ac:dyDescent="0.2">
      <c r="A168" s="97">
        <f t="shared" ca="1" si="54"/>
        <v>41944</v>
      </c>
      <c r="B168" s="100">
        <f ca="1">VLOOKUP($A168,[2]CurveFetch!$D$8:$R$1000,2,0)</f>
        <v>4.976</v>
      </c>
      <c r="C168" s="100">
        <f ca="1">VLOOKUP($A168,[2]CurveFetch!$D$8:$R$1000,7,0)</f>
        <v>0.12</v>
      </c>
      <c r="D168" s="100">
        <f ca="1">VLOOKUP($A168,[2]CurveFetch!$D$8:$R$1000,5,0)</f>
        <v>0</v>
      </c>
      <c r="E168" s="100">
        <f ca="1">VLOOKUP($A168,[2]CurveFetch!$D$8:$R$1000,4,0)</f>
        <v>0.01</v>
      </c>
      <c r="F168" s="100">
        <f ca="1">VLOOKUP($A168,[2]CurveFetch!$D$8:$R$1000,15,0)</f>
        <v>0</v>
      </c>
      <c r="G168" s="100">
        <f ca="1">VLOOKUP($A168,[2]CurveFetch!$D$8:$R$1000,3,0)</f>
        <v>-0.19</v>
      </c>
      <c r="H168" s="100">
        <f ca="1">VLOOKUP($A168,[2]CurveFetch!$D$8:$R$1000,9,0)</f>
        <v>0</v>
      </c>
      <c r="I168" s="100">
        <f ca="1">VLOOKUP($A168,[2]CurveFetch!$D$8:$R$1000,11,0)</f>
        <v>6.3199860656366999E-2</v>
      </c>
      <c r="J168" s="100">
        <f ca="1">VLOOKUP($A168,[2]CurveFetch!$D$8:$R$1000,8,0)</f>
        <v>0</v>
      </c>
      <c r="K168" s="100">
        <f t="shared" ca="1" si="49"/>
        <v>0.12</v>
      </c>
      <c r="L168" s="100">
        <f t="shared" ca="1" si="50"/>
        <v>0.12</v>
      </c>
      <c r="M168" s="100">
        <f t="shared" ca="1" si="55"/>
        <v>38.22</v>
      </c>
      <c r="N168" s="97">
        <f t="shared" ca="1" si="56"/>
        <v>41944</v>
      </c>
      <c r="O168" s="100">
        <f ca="1">VLOOKUP($A168,[2]CurveFetch!$D$8:$V$1000,16,0)</f>
        <v>35.647300000000001</v>
      </c>
      <c r="P168" s="141">
        <f t="shared" ca="1" si="51"/>
        <v>17.823650000000001</v>
      </c>
      <c r="Q168" s="100">
        <f ca="1">VLOOKUP($A168,[2]CurveFetch!$D$8:$V$1000,16,0)</f>
        <v>35.647300000000001</v>
      </c>
      <c r="R168" s="141">
        <f t="shared" ca="1" si="52"/>
        <v>17.823650000000001</v>
      </c>
      <c r="S168" s="100">
        <f ca="1">VLOOKUP($A168,[2]CurveFetch!$D$8:$V$1000,16,0)</f>
        <v>35.647300000000001</v>
      </c>
      <c r="T168" s="141">
        <f t="shared" ca="1" si="53"/>
        <v>17.823650000000001</v>
      </c>
    </row>
    <row r="169" spans="1:20" x14ac:dyDescent="0.2">
      <c r="A169" s="97">
        <f t="shared" ca="1" si="54"/>
        <v>41974</v>
      </c>
      <c r="B169" s="100">
        <f ca="1">VLOOKUP($A169,[2]CurveFetch!$D$8:$R$1000,2,0)</f>
        <v>5.101</v>
      </c>
      <c r="C169" s="100">
        <f ca="1">VLOOKUP($A169,[2]CurveFetch!$D$8:$R$1000,7,0)</f>
        <v>0.12</v>
      </c>
      <c r="D169" s="100">
        <f ca="1">VLOOKUP($A169,[2]CurveFetch!$D$8:$R$1000,5,0)</f>
        <v>0</v>
      </c>
      <c r="E169" s="100">
        <f ca="1">VLOOKUP($A169,[2]CurveFetch!$D$8:$R$1000,4,0)</f>
        <v>0.01</v>
      </c>
      <c r="F169" s="100">
        <f ca="1">VLOOKUP($A169,[2]CurveFetch!$D$8:$R$1000,15,0)</f>
        <v>0</v>
      </c>
      <c r="G169" s="100">
        <f ca="1">VLOOKUP($A169,[2]CurveFetch!$D$8:$R$1000,3,0)</f>
        <v>-0.19</v>
      </c>
      <c r="H169" s="100">
        <f ca="1">VLOOKUP($A169,[2]CurveFetch!$D$8:$R$1000,9,0)</f>
        <v>0</v>
      </c>
      <c r="I169" s="100">
        <f ca="1">VLOOKUP($A169,[2]CurveFetch!$D$8:$R$1000,11,0)</f>
        <v>6.3223928924958997E-2</v>
      </c>
      <c r="J169" s="100">
        <f ca="1">VLOOKUP($A169,[2]CurveFetch!$D$8:$R$1000,8,0)</f>
        <v>0</v>
      </c>
      <c r="K169" s="100">
        <f t="shared" ca="1" si="49"/>
        <v>0.12</v>
      </c>
      <c r="L169" s="100">
        <f t="shared" ca="1" si="50"/>
        <v>0.12</v>
      </c>
      <c r="M169" s="100">
        <f t="shared" ca="1" si="55"/>
        <v>39.157499999999999</v>
      </c>
      <c r="N169" s="97">
        <f t="shared" ca="1" si="56"/>
        <v>41974</v>
      </c>
      <c r="O169" s="100">
        <f ca="1">VLOOKUP($A169,[2]CurveFetch!$D$8:$V$1000,16,0)</f>
        <v>20.647300000000001</v>
      </c>
      <c r="P169" s="141">
        <f t="shared" ca="1" si="51"/>
        <v>10.323650000000001</v>
      </c>
      <c r="Q169" s="100">
        <f ca="1">VLOOKUP($A169,[2]CurveFetch!$D$8:$V$1000,16,0)</f>
        <v>20.647300000000001</v>
      </c>
      <c r="R169" s="141">
        <f t="shared" ca="1" si="52"/>
        <v>10.323650000000001</v>
      </c>
      <c r="S169" s="100">
        <f ca="1">VLOOKUP($A169,[2]CurveFetch!$D$8:$V$1000,16,0)</f>
        <v>20.647300000000001</v>
      </c>
      <c r="T169" s="141">
        <f t="shared" ca="1" si="53"/>
        <v>10.323650000000001</v>
      </c>
    </row>
    <row r="170" spans="1:20" x14ac:dyDescent="0.2">
      <c r="A170" s="97">
        <f t="shared" ca="1" si="54"/>
        <v>42005</v>
      </c>
      <c r="B170" s="100">
        <f ca="1">VLOOKUP($A170,[2]CurveFetch!$D$8:$R$1000,2,0)</f>
        <v>5.2649999999999997</v>
      </c>
      <c r="C170" s="100">
        <f ca="1">VLOOKUP($A170,[2]CurveFetch!$D$8:$R$1000,7,0)</f>
        <v>0.12</v>
      </c>
      <c r="D170" s="100">
        <f ca="1">VLOOKUP($A170,[2]CurveFetch!$D$8:$R$1000,5,0)</f>
        <v>0</v>
      </c>
      <c r="E170" s="100">
        <f ca="1">VLOOKUP($A170,[2]CurveFetch!$D$8:$R$1000,4,0)</f>
        <v>0.01</v>
      </c>
      <c r="F170" s="100">
        <f ca="1">VLOOKUP($A170,[2]CurveFetch!$D$8:$R$1000,15,0)</f>
        <v>0</v>
      </c>
      <c r="G170" s="100">
        <f ca="1">VLOOKUP($A170,[2]CurveFetch!$D$8:$R$1000,3,0)</f>
        <v>-0.19</v>
      </c>
      <c r="H170" s="100">
        <f ca="1">VLOOKUP($A170,[2]CurveFetch!$D$8:$R$1000,9,0)</f>
        <v>0</v>
      </c>
      <c r="I170" s="100">
        <f ca="1">VLOOKUP($A170,[2]CurveFetch!$D$8:$R$1000,11,0)</f>
        <v>6.3248799469372993E-2</v>
      </c>
      <c r="J170" s="100">
        <f ca="1">VLOOKUP($A170,[2]CurveFetch!$D$8:$R$1000,8,0)</f>
        <v>0</v>
      </c>
      <c r="K170" s="100">
        <f t="shared" ca="1" si="49"/>
        <v>0.12</v>
      </c>
      <c r="L170" s="100">
        <f t="shared" ca="1" si="50"/>
        <v>0.12</v>
      </c>
      <c r="M170" s="100">
        <f t="shared" ca="1" si="55"/>
        <v>40.387499999999996</v>
      </c>
      <c r="N170" s="97">
        <f t="shared" ca="1" si="56"/>
        <v>42005</v>
      </c>
      <c r="O170" s="100">
        <f ca="1">VLOOKUP($A170,[2]CurveFetch!$D$8:$V$1000,16,0)</f>
        <v>52.1175</v>
      </c>
      <c r="P170" s="141">
        <f t="shared" ca="1" si="51"/>
        <v>26.05875</v>
      </c>
      <c r="Q170" s="100">
        <f ca="1">VLOOKUP($A170,[2]CurveFetch!$D$8:$V$1000,16,0)</f>
        <v>52.1175</v>
      </c>
      <c r="R170" s="141">
        <f t="shared" ca="1" si="52"/>
        <v>26.05875</v>
      </c>
      <c r="S170" s="100">
        <f ca="1">VLOOKUP($A170,[2]CurveFetch!$D$8:$V$1000,16,0)</f>
        <v>52.1175</v>
      </c>
      <c r="T170" s="141">
        <f t="shared" ca="1" si="53"/>
        <v>26.05875</v>
      </c>
    </row>
    <row r="171" spans="1:20" x14ac:dyDescent="0.2">
      <c r="A171" s="97">
        <f t="shared" ca="1" si="54"/>
        <v>42036</v>
      </c>
      <c r="B171" s="100">
        <f ca="1">VLOOKUP($A171,[2]CurveFetch!$D$8:$R$1000,2,0)</f>
        <v>5.1589999999999998</v>
      </c>
      <c r="C171" s="100">
        <f ca="1">VLOOKUP($A171,[2]CurveFetch!$D$8:$R$1000,7,0)</f>
        <v>0.12</v>
      </c>
      <c r="D171" s="100">
        <f ca="1">VLOOKUP($A171,[2]CurveFetch!$D$8:$R$1000,5,0)</f>
        <v>0</v>
      </c>
      <c r="E171" s="100">
        <f ca="1">VLOOKUP($A171,[2]CurveFetch!$D$8:$R$1000,4,0)</f>
        <v>0.01</v>
      </c>
      <c r="F171" s="100">
        <f ca="1">VLOOKUP($A171,[2]CurveFetch!$D$8:$R$1000,15,0)</f>
        <v>0</v>
      </c>
      <c r="G171" s="100">
        <f ca="1">VLOOKUP($A171,[2]CurveFetch!$D$8:$R$1000,3,0)</f>
        <v>-0.19</v>
      </c>
      <c r="H171" s="100">
        <f ca="1">VLOOKUP($A171,[2]CurveFetch!$D$8:$R$1000,9,0)</f>
        <v>0</v>
      </c>
      <c r="I171" s="100">
        <f ca="1">VLOOKUP($A171,[2]CurveFetch!$D$8:$R$1000,11,0)</f>
        <v>6.3273670014E-2</v>
      </c>
      <c r="J171" s="100">
        <f ca="1">VLOOKUP($A171,[2]CurveFetch!$D$8:$R$1000,8,0)</f>
        <v>0</v>
      </c>
      <c r="K171" s="100">
        <f t="shared" ca="1" si="49"/>
        <v>0.12</v>
      </c>
      <c r="L171" s="100">
        <f t="shared" ca="1" si="50"/>
        <v>0.12</v>
      </c>
      <c r="M171" s="100">
        <f t="shared" ca="1" si="55"/>
        <v>39.592500000000001</v>
      </c>
      <c r="N171" s="97">
        <f t="shared" ca="1" si="56"/>
        <v>42036</v>
      </c>
      <c r="O171" s="100">
        <f ca="1">VLOOKUP($A171,[2]CurveFetch!$D$8:$V$1000,16,0)</f>
        <v>42.1175</v>
      </c>
      <c r="P171" s="141">
        <f t="shared" ca="1" si="51"/>
        <v>21.05875</v>
      </c>
      <c r="Q171" s="100">
        <f ca="1">VLOOKUP($A171,[2]CurveFetch!$D$8:$V$1000,16,0)</f>
        <v>42.1175</v>
      </c>
      <c r="R171" s="141">
        <f t="shared" ca="1" si="52"/>
        <v>21.05875</v>
      </c>
      <c r="S171" s="100">
        <f ca="1">VLOOKUP($A171,[2]CurveFetch!$D$8:$V$1000,16,0)</f>
        <v>42.1175</v>
      </c>
      <c r="T171" s="141">
        <f t="shared" ca="1" si="53"/>
        <v>21.05875</v>
      </c>
    </row>
    <row r="172" spans="1:20" x14ac:dyDescent="0.2">
      <c r="A172" s="97">
        <f t="shared" ca="1" si="54"/>
        <v>42064</v>
      </c>
      <c r="B172" s="100">
        <f ca="1">VLOOKUP($A172,[2]CurveFetch!$D$8:$R$1000,2,0)</f>
        <v>5.0090000000000003</v>
      </c>
      <c r="C172" s="100">
        <f ca="1">VLOOKUP($A172,[2]CurveFetch!$D$8:$R$1000,7,0)</f>
        <v>0.12</v>
      </c>
      <c r="D172" s="100">
        <f ca="1">VLOOKUP($A172,[2]CurveFetch!$D$8:$R$1000,5,0)</f>
        <v>0</v>
      </c>
      <c r="E172" s="100">
        <f ca="1">VLOOKUP($A172,[2]CurveFetch!$D$8:$R$1000,4,0)</f>
        <v>0.01</v>
      </c>
      <c r="F172" s="100">
        <f ca="1">VLOOKUP($A172,[2]CurveFetch!$D$8:$R$1000,15,0)</f>
        <v>0</v>
      </c>
      <c r="G172" s="100">
        <f ca="1">VLOOKUP($A172,[2]CurveFetch!$D$8:$R$1000,3,0)</f>
        <v>-0.19</v>
      </c>
      <c r="H172" s="100">
        <f ca="1">VLOOKUP($A172,[2]CurveFetch!$D$8:$R$1000,9,0)</f>
        <v>0</v>
      </c>
      <c r="I172" s="100">
        <f ca="1">VLOOKUP($A172,[2]CurveFetch!$D$8:$R$1000,11,0)</f>
        <v>6.3296133731887999E-2</v>
      </c>
      <c r="J172" s="100">
        <f ca="1">VLOOKUP($A172,[2]CurveFetch!$D$8:$R$1000,8,0)</f>
        <v>0</v>
      </c>
      <c r="K172" s="100">
        <f t="shared" ca="1" si="49"/>
        <v>0.12</v>
      </c>
      <c r="L172" s="100">
        <f t="shared" ca="1" si="50"/>
        <v>0.12</v>
      </c>
      <c r="M172" s="100">
        <f t="shared" ca="1" si="55"/>
        <v>38.467500000000001</v>
      </c>
      <c r="N172" s="97">
        <f t="shared" ca="1" si="56"/>
        <v>42064</v>
      </c>
      <c r="O172" s="100">
        <f ca="1">VLOOKUP($A172,[2]CurveFetch!$D$8:$V$1000,16,0)</f>
        <v>32.1175</v>
      </c>
      <c r="P172" s="141">
        <f t="shared" ca="1" si="51"/>
        <v>16.05875</v>
      </c>
      <c r="Q172" s="100">
        <f ca="1">VLOOKUP($A172,[2]CurveFetch!$D$8:$V$1000,16,0)</f>
        <v>32.1175</v>
      </c>
      <c r="R172" s="141">
        <f t="shared" ca="1" si="52"/>
        <v>16.05875</v>
      </c>
      <c r="S172" s="100">
        <f ca="1">VLOOKUP($A172,[2]CurveFetch!$D$8:$V$1000,16,0)</f>
        <v>32.1175</v>
      </c>
      <c r="T172" s="141">
        <f t="shared" ca="1" si="53"/>
        <v>16.05875</v>
      </c>
    </row>
    <row r="173" spans="1:20" x14ac:dyDescent="0.2">
      <c r="A173" s="97">
        <f t="shared" ca="1" si="54"/>
        <v>42095</v>
      </c>
      <c r="B173" s="100">
        <f ca="1">VLOOKUP($A173,[2]CurveFetch!$D$8:$R$1000,2,0)</f>
        <v>4.8259999999999996</v>
      </c>
      <c r="C173" s="100">
        <f ca="1">VLOOKUP($A173,[2]CurveFetch!$D$8:$R$1000,7,0)</f>
        <v>0.29499999999999998</v>
      </c>
      <c r="D173" s="100">
        <f ca="1">VLOOKUP($A173,[2]CurveFetch!$D$8:$R$1000,5,0)</f>
        <v>0</v>
      </c>
      <c r="E173" s="100">
        <f ca="1">VLOOKUP($A173,[2]CurveFetch!$D$8:$R$1000,4,0)</f>
        <v>0.01</v>
      </c>
      <c r="F173" s="100">
        <f ca="1">VLOOKUP($A173,[2]CurveFetch!$D$8:$R$1000,15,0)</f>
        <v>0</v>
      </c>
      <c r="G173" s="100">
        <f ca="1">VLOOKUP($A173,[2]CurveFetch!$D$8:$R$1000,3,0)</f>
        <v>-0.19</v>
      </c>
      <c r="H173" s="100">
        <f ca="1">VLOOKUP($A173,[2]CurveFetch!$D$8:$R$1000,9,0)</f>
        <v>0</v>
      </c>
      <c r="I173" s="100">
        <f ca="1">VLOOKUP($A173,[2]CurveFetch!$D$8:$R$1000,11,0)</f>
        <v>6.3321004276897006E-2</v>
      </c>
      <c r="J173" s="100">
        <f ca="1">VLOOKUP($A173,[2]CurveFetch!$D$8:$R$1000,8,0)</f>
        <v>0</v>
      </c>
      <c r="K173" s="100">
        <f t="shared" ca="1" si="49"/>
        <v>0.29499999999999998</v>
      </c>
      <c r="L173" s="100">
        <f t="shared" ca="1" si="50"/>
        <v>0.29499999999999998</v>
      </c>
      <c r="M173" s="100">
        <f t="shared" ca="1" si="55"/>
        <v>38.407499999999999</v>
      </c>
      <c r="N173" s="97">
        <f t="shared" ca="1" si="56"/>
        <v>42095</v>
      </c>
      <c r="O173" s="100">
        <f ca="1">VLOOKUP($A173,[2]CurveFetch!$D$8:$V$1000,16,0)</f>
        <v>30.959</v>
      </c>
      <c r="P173" s="141">
        <f t="shared" ca="1" si="51"/>
        <v>15.4795</v>
      </c>
      <c r="Q173" s="100">
        <f ca="1">VLOOKUP($A173,[2]CurveFetch!$D$8:$V$1000,16,0)</f>
        <v>30.959</v>
      </c>
      <c r="R173" s="141">
        <f t="shared" ca="1" si="52"/>
        <v>15.4795</v>
      </c>
      <c r="S173" s="100">
        <f ca="1">VLOOKUP($A173,[2]CurveFetch!$D$8:$V$1000,16,0)</f>
        <v>30.959</v>
      </c>
      <c r="T173" s="141">
        <f t="shared" ca="1" si="53"/>
        <v>15.4795</v>
      </c>
    </row>
    <row r="174" spans="1:20" x14ac:dyDescent="0.2">
      <c r="A174" s="97">
        <f t="shared" ca="1" si="54"/>
        <v>42125</v>
      </c>
      <c r="B174" s="100">
        <f ca="1">VLOOKUP($A174,[2]CurveFetch!$D$8:$R$1000,2,0)</f>
        <v>4.8010000000000002</v>
      </c>
      <c r="C174" s="100">
        <f ca="1">VLOOKUP($A174,[2]CurveFetch!$D$8:$R$1000,7,0)</f>
        <v>0.29499999999999998</v>
      </c>
      <c r="D174" s="100">
        <f ca="1">VLOOKUP($A174,[2]CurveFetch!$D$8:$R$1000,5,0)</f>
        <v>0</v>
      </c>
      <c r="E174" s="100">
        <f ca="1">VLOOKUP($A174,[2]CurveFetch!$D$8:$R$1000,4,0)</f>
        <v>0.01</v>
      </c>
      <c r="F174" s="100">
        <f ca="1">VLOOKUP($A174,[2]CurveFetch!$D$8:$R$1000,15,0)</f>
        <v>0</v>
      </c>
      <c r="G174" s="100">
        <f ca="1">VLOOKUP($A174,[2]CurveFetch!$D$8:$R$1000,3,0)</f>
        <v>-0.19</v>
      </c>
      <c r="H174" s="100">
        <f ca="1">VLOOKUP($A174,[2]CurveFetch!$D$8:$R$1000,9,0)</f>
        <v>0</v>
      </c>
      <c r="I174" s="100">
        <f ca="1">VLOOKUP($A174,[2]CurveFetch!$D$8:$R$1000,11,0)</f>
        <v>6.3345072546457007E-2</v>
      </c>
      <c r="J174" s="100">
        <f ca="1">VLOOKUP($A174,[2]CurveFetch!$D$8:$R$1000,8,0)</f>
        <v>0</v>
      </c>
      <c r="K174" s="100">
        <f t="shared" ca="1" si="49"/>
        <v>0.29499999999999998</v>
      </c>
      <c r="L174" s="100">
        <f t="shared" ca="1" si="50"/>
        <v>0.29499999999999998</v>
      </c>
      <c r="M174" s="100">
        <f t="shared" ca="1" si="55"/>
        <v>38.22</v>
      </c>
      <c r="N174" s="97">
        <f t="shared" ca="1" si="56"/>
        <v>42125</v>
      </c>
      <c r="O174" s="100">
        <f ca="1">VLOOKUP($A174,[2]CurveFetch!$D$8:$V$1000,16,0)</f>
        <v>35.959000000000003</v>
      </c>
      <c r="P174" s="141">
        <f t="shared" ca="1" si="51"/>
        <v>17.979500000000002</v>
      </c>
      <c r="Q174" s="100">
        <f ca="1">VLOOKUP($A174,[2]CurveFetch!$D$8:$V$1000,16,0)</f>
        <v>35.959000000000003</v>
      </c>
      <c r="R174" s="141">
        <f t="shared" ca="1" si="52"/>
        <v>17.979500000000002</v>
      </c>
      <c r="S174" s="100">
        <f ca="1">VLOOKUP($A174,[2]CurveFetch!$D$8:$V$1000,16,0)</f>
        <v>35.959000000000003</v>
      </c>
      <c r="T174" s="141">
        <f t="shared" ca="1" si="53"/>
        <v>17.979500000000002</v>
      </c>
    </row>
    <row r="175" spans="1:20" x14ac:dyDescent="0.2">
      <c r="A175" s="97">
        <f t="shared" ca="1" si="54"/>
        <v>42156</v>
      </c>
      <c r="B175" s="100">
        <f ca="1">VLOOKUP($A175,[2]CurveFetch!$D$8:$R$1000,2,0)</f>
        <v>4.83</v>
      </c>
      <c r="C175" s="100">
        <f ca="1">VLOOKUP($A175,[2]CurveFetch!$D$8:$R$1000,7,0)</f>
        <v>0.29499999999999998</v>
      </c>
      <c r="D175" s="100">
        <f ca="1">VLOOKUP($A175,[2]CurveFetch!$D$8:$R$1000,5,0)</f>
        <v>0</v>
      </c>
      <c r="E175" s="100">
        <f ca="1">VLOOKUP($A175,[2]CurveFetch!$D$8:$R$1000,4,0)</f>
        <v>0.01</v>
      </c>
      <c r="F175" s="100">
        <f ca="1">VLOOKUP($A175,[2]CurveFetch!$D$8:$R$1000,15,0)</f>
        <v>0</v>
      </c>
      <c r="G175" s="100">
        <f ca="1">VLOOKUP($A175,[2]CurveFetch!$D$8:$R$1000,3,0)</f>
        <v>-0.19</v>
      </c>
      <c r="H175" s="100">
        <f ca="1">VLOOKUP($A175,[2]CurveFetch!$D$8:$R$1000,9,0)</f>
        <v>0</v>
      </c>
      <c r="I175" s="100">
        <f ca="1">VLOOKUP($A175,[2]CurveFetch!$D$8:$R$1000,11,0)</f>
        <v>6.3369943091868997E-2</v>
      </c>
      <c r="J175" s="100">
        <f ca="1">VLOOKUP($A175,[2]CurveFetch!$D$8:$R$1000,8,0)</f>
        <v>0</v>
      </c>
      <c r="K175" s="100">
        <f t="shared" ca="1" si="49"/>
        <v>0.29499999999999998</v>
      </c>
      <c r="L175" s="100">
        <f t="shared" ca="1" si="50"/>
        <v>0.29499999999999998</v>
      </c>
      <c r="M175" s="100">
        <f t="shared" ca="1" si="55"/>
        <v>38.4375</v>
      </c>
      <c r="N175" s="97">
        <f t="shared" ca="1" si="56"/>
        <v>42156</v>
      </c>
      <c r="O175" s="100">
        <f ca="1">VLOOKUP($A175,[2]CurveFetch!$D$8:$V$1000,16,0)</f>
        <v>60.959000000000003</v>
      </c>
      <c r="P175" s="141">
        <f t="shared" ca="1" si="51"/>
        <v>30.479500000000002</v>
      </c>
      <c r="Q175" s="100">
        <f ca="1">VLOOKUP($A175,[2]CurveFetch!$D$8:$V$1000,16,0)</f>
        <v>60.959000000000003</v>
      </c>
      <c r="R175" s="141">
        <f t="shared" ca="1" si="52"/>
        <v>30.479500000000002</v>
      </c>
      <c r="S175" s="100">
        <f ca="1">VLOOKUP($A175,[2]CurveFetch!$D$8:$V$1000,16,0)</f>
        <v>60.959000000000003</v>
      </c>
      <c r="T175" s="141">
        <f t="shared" ca="1" si="53"/>
        <v>30.479500000000002</v>
      </c>
    </row>
    <row r="176" spans="1:20" x14ac:dyDescent="0.2">
      <c r="A176" s="97">
        <f t="shared" ca="1" si="54"/>
        <v>42186</v>
      </c>
      <c r="B176" s="100">
        <f ca="1">VLOOKUP($A176,[2]CurveFetch!$D$8:$R$1000,2,0)</f>
        <v>4.8600000000000003</v>
      </c>
      <c r="C176" s="100">
        <f ca="1">VLOOKUP($A176,[2]CurveFetch!$D$8:$R$1000,7,0)</f>
        <v>0.29499999999999998</v>
      </c>
      <c r="D176" s="100">
        <f ca="1">VLOOKUP($A176,[2]CurveFetch!$D$8:$R$1000,5,0)</f>
        <v>0</v>
      </c>
      <c r="E176" s="100">
        <f ca="1">VLOOKUP($A176,[2]CurveFetch!$D$8:$R$1000,4,0)</f>
        <v>0.01</v>
      </c>
      <c r="F176" s="100">
        <f ca="1">VLOOKUP($A176,[2]CurveFetch!$D$8:$R$1000,15,0)</f>
        <v>0</v>
      </c>
      <c r="G176" s="100">
        <f ca="1">VLOOKUP($A176,[2]CurveFetch!$D$8:$R$1000,3,0)</f>
        <v>-0.19</v>
      </c>
      <c r="H176" s="100">
        <f ca="1">VLOOKUP($A176,[2]CurveFetch!$D$8:$R$1000,9,0)</f>
        <v>0</v>
      </c>
      <c r="I176" s="100">
        <f ca="1">VLOOKUP($A176,[2]CurveFetch!$D$8:$R$1000,11,0)</f>
        <v>6.3394011361820005E-2</v>
      </c>
      <c r="J176" s="100">
        <f ca="1">VLOOKUP($A176,[2]CurveFetch!$D$8:$R$1000,8,0)</f>
        <v>0</v>
      </c>
      <c r="K176" s="100">
        <f t="shared" ca="1" si="49"/>
        <v>0.29499999999999998</v>
      </c>
      <c r="L176" s="100">
        <f t="shared" ca="1" si="50"/>
        <v>0.29499999999999998</v>
      </c>
      <c r="M176" s="100">
        <f t="shared" ca="1" si="55"/>
        <v>38.662500000000001</v>
      </c>
      <c r="N176" s="97">
        <f t="shared" ca="1" si="56"/>
        <v>42186</v>
      </c>
      <c r="O176" s="100">
        <f ca="1">VLOOKUP($A176,[2]CurveFetch!$D$8:$V$1000,16,0)</f>
        <v>55.293799999999997</v>
      </c>
      <c r="P176" s="141">
        <f t="shared" ca="1" si="51"/>
        <v>27.646899999999999</v>
      </c>
      <c r="Q176" s="100">
        <f ca="1">VLOOKUP($A176,[2]CurveFetch!$D$8:$V$1000,16,0)</f>
        <v>55.293799999999997</v>
      </c>
      <c r="R176" s="141">
        <f t="shared" ca="1" si="52"/>
        <v>27.646899999999999</v>
      </c>
      <c r="S176" s="100">
        <f ca="1">VLOOKUP($A176,[2]CurveFetch!$D$8:$V$1000,16,0)</f>
        <v>55.293799999999997</v>
      </c>
      <c r="T176" s="141">
        <f t="shared" ca="1" si="53"/>
        <v>27.646899999999999</v>
      </c>
    </row>
    <row r="177" spans="1:20" x14ac:dyDescent="0.2">
      <c r="A177" s="97">
        <f t="shared" ca="1" si="54"/>
        <v>42217</v>
      </c>
      <c r="B177" s="100">
        <f ca="1">VLOOKUP($A177,[2]CurveFetch!$D$8:$R$1000,2,0)</f>
        <v>4.88</v>
      </c>
      <c r="C177" s="100">
        <f ca="1">VLOOKUP($A177,[2]CurveFetch!$D$8:$R$1000,7,0)</f>
        <v>0.29499999999999998</v>
      </c>
      <c r="D177" s="100">
        <f ca="1">VLOOKUP($A177,[2]CurveFetch!$D$8:$R$1000,5,0)</f>
        <v>0</v>
      </c>
      <c r="E177" s="100">
        <f ca="1">VLOOKUP($A177,[2]CurveFetch!$D$8:$R$1000,4,0)</f>
        <v>0</v>
      </c>
      <c r="F177" s="100">
        <f ca="1">VLOOKUP($A177,[2]CurveFetch!$D$8:$R$1000,15,0)</f>
        <v>0</v>
      </c>
      <c r="G177" s="100">
        <f ca="1">VLOOKUP($A177,[2]CurveFetch!$D$8:$R$1000,3,0)</f>
        <v>-0.19</v>
      </c>
      <c r="H177" s="100">
        <f ca="1">VLOOKUP($A177,[2]CurveFetch!$D$8:$R$1000,9,0)</f>
        <v>0</v>
      </c>
      <c r="I177" s="100">
        <f ca="1">VLOOKUP($A177,[2]CurveFetch!$D$8:$R$1000,11,0)</f>
        <v>6.3418881907636004E-2</v>
      </c>
      <c r="J177" s="100">
        <f ca="1">VLOOKUP($A177,[2]CurveFetch!$D$8:$R$1000,8,0)</f>
        <v>0</v>
      </c>
      <c r="K177" s="100">
        <f t="shared" ca="1" si="49"/>
        <v>0.29499999999999998</v>
      </c>
      <c r="L177" s="100">
        <f t="shared" ca="1" si="50"/>
        <v>0.29499999999999998</v>
      </c>
      <c r="M177" s="100">
        <f t="shared" ca="1" si="55"/>
        <v>38.8125</v>
      </c>
      <c r="N177" s="97">
        <f t="shared" ca="1" si="56"/>
        <v>42217</v>
      </c>
      <c r="O177" s="100">
        <f ca="1">VLOOKUP($A177,[2]CurveFetch!$D$8:$V$1000,16,0)</f>
        <v>70.293800000000005</v>
      </c>
      <c r="P177" s="141">
        <f t="shared" ca="1" si="51"/>
        <v>35.146900000000002</v>
      </c>
      <c r="Q177" s="100">
        <f ca="1">VLOOKUP($A177,[2]CurveFetch!$D$8:$V$1000,16,0)</f>
        <v>70.293800000000005</v>
      </c>
      <c r="R177" s="141">
        <f t="shared" ca="1" si="52"/>
        <v>35.146900000000002</v>
      </c>
      <c r="S177" s="100">
        <f ca="1">VLOOKUP($A177,[2]CurveFetch!$D$8:$V$1000,16,0)</f>
        <v>70.293800000000005</v>
      </c>
      <c r="T177" s="141">
        <f t="shared" ca="1" si="53"/>
        <v>35.146900000000002</v>
      </c>
    </row>
    <row r="178" spans="1:20" x14ac:dyDescent="0.2">
      <c r="A178" s="97">
        <f t="shared" ca="1" si="54"/>
        <v>42248</v>
      </c>
      <c r="B178" s="100">
        <f ca="1">VLOOKUP($A178,[2]CurveFetch!$D$8:$R$1000,2,0)</f>
        <v>4.9009999999999998</v>
      </c>
      <c r="C178" s="100">
        <f ca="1">VLOOKUP($A178,[2]CurveFetch!$D$8:$R$1000,7,0)</f>
        <v>0.29499999999999998</v>
      </c>
      <c r="D178" s="100">
        <f ca="1">VLOOKUP($A178,[2]CurveFetch!$D$8:$R$1000,5,0)</f>
        <v>0</v>
      </c>
      <c r="E178" s="100">
        <f ca="1">VLOOKUP($A178,[2]CurveFetch!$D$8:$R$1000,4,0)</f>
        <v>0</v>
      </c>
      <c r="F178" s="100">
        <f ca="1">VLOOKUP($A178,[2]CurveFetch!$D$8:$R$1000,15,0)</f>
        <v>0</v>
      </c>
      <c r="G178" s="100">
        <f ca="1">VLOOKUP($A178,[2]CurveFetch!$D$8:$R$1000,3,0)</f>
        <v>-0.19</v>
      </c>
      <c r="H178" s="100">
        <f ca="1">VLOOKUP($A178,[2]CurveFetch!$D$8:$R$1000,9,0)</f>
        <v>0</v>
      </c>
      <c r="I178" s="100">
        <f ca="1">VLOOKUP($A178,[2]CurveFetch!$D$8:$R$1000,11,0)</f>
        <v>6.3443752453658006E-2</v>
      </c>
      <c r="J178" s="100">
        <f ca="1">VLOOKUP($A178,[2]CurveFetch!$D$8:$R$1000,8,0)</f>
        <v>0</v>
      </c>
      <c r="K178" s="100">
        <f t="shared" ca="1" si="49"/>
        <v>0.29499999999999998</v>
      </c>
      <c r="L178" s="100">
        <f t="shared" ca="1" si="50"/>
        <v>0.29499999999999998</v>
      </c>
      <c r="M178" s="100">
        <f t="shared" ca="1" si="55"/>
        <v>38.97</v>
      </c>
      <c r="N178" s="97">
        <f t="shared" ca="1" si="56"/>
        <v>42248</v>
      </c>
      <c r="O178" s="100">
        <f ca="1">VLOOKUP($A178,[2]CurveFetch!$D$8:$V$1000,16,0)</f>
        <v>40.293799999999997</v>
      </c>
      <c r="P178" s="141">
        <f t="shared" ca="1" si="51"/>
        <v>20.146899999999999</v>
      </c>
      <c r="Q178" s="100">
        <f ca="1">VLOOKUP($A178,[2]CurveFetch!$D$8:$V$1000,16,0)</f>
        <v>40.293799999999997</v>
      </c>
      <c r="R178" s="141">
        <f t="shared" ca="1" si="52"/>
        <v>20.146899999999999</v>
      </c>
      <c r="S178" s="100">
        <f ca="1">VLOOKUP($A178,[2]CurveFetch!$D$8:$V$1000,16,0)</f>
        <v>40.293799999999997</v>
      </c>
      <c r="T178" s="141">
        <f t="shared" ca="1" si="53"/>
        <v>20.146899999999999</v>
      </c>
    </row>
    <row r="179" spans="1:20" x14ac:dyDescent="0.2">
      <c r="A179" s="97">
        <f t="shared" ca="1" si="54"/>
        <v>42278</v>
      </c>
      <c r="B179" s="100">
        <f ca="1">VLOOKUP($A179,[2]CurveFetch!$D$8:$R$1000,2,0)</f>
        <v>4.931</v>
      </c>
      <c r="C179" s="100">
        <f ca="1">VLOOKUP($A179,[2]CurveFetch!$D$8:$R$1000,7,0)</f>
        <v>0.29499999999999998</v>
      </c>
      <c r="D179" s="100">
        <f ca="1">VLOOKUP($A179,[2]CurveFetch!$D$8:$R$1000,5,0)</f>
        <v>0</v>
      </c>
      <c r="E179" s="100">
        <f ca="1">VLOOKUP($A179,[2]CurveFetch!$D$8:$R$1000,4,0)</f>
        <v>0</v>
      </c>
      <c r="F179" s="100">
        <f ca="1">VLOOKUP($A179,[2]CurveFetch!$D$8:$R$1000,15,0)</f>
        <v>0</v>
      </c>
      <c r="G179" s="100">
        <f ca="1">VLOOKUP($A179,[2]CurveFetch!$D$8:$R$1000,3,0)</f>
        <v>-0.19</v>
      </c>
      <c r="H179" s="100">
        <f ca="1">VLOOKUP($A179,[2]CurveFetch!$D$8:$R$1000,9,0)</f>
        <v>0</v>
      </c>
      <c r="I179" s="100">
        <f ca="1">VLOOKUP($A179,[2]CurveFetch!$D$8:$R$1000,11,0)</f>
        <v>6.3467820724197002E-2</v>
      </c>
      <c r="J179" s="100">
        <f ca="1">VLOOKUP($A179,[2]CurveFetch!$D$8:$R$1000,8,0)</f>
        <v>0</v>
      </c>
      <c r="K179" s="100">
        <f t="shared" ca="1" si="49"/>
        <v>0.29499999999999998</v>
      </c>
      <c r="L179" s="100">
        <f t="shared" ca="1" si="50"/>
        <v>0.29499999999999998</v>
      </c>
      <c r="M179" s="100">
        <f t="shared" ca="1" si="55"/>
        <v>39.195</v>
      </c>
      <c r="N179" s="97">
        <f t="shared" ca="1" si="56"/>
        <v>42278</v>
      </c>
      <c r="O179" s="100">
        <f ca="1">VLOOKUP($A179,[2]CurveFetch!$D$8:$V$1000,16,0)</f>
        <v>65.862799999999993</v>
      </c>
      <c r="P179" s="141">
        <f t="shared" ca="1" si="51"/>
        <v>32.931399999999996</v>
      </c>
      <c r="Q179" s="100">
        <f ca="1">VLOOKUP($A179,[2]CurveFetch!$D$8:$V$1000,16,0)</f>
        <v>65.862799999999993</v>
      </c>
      <c r="R179" s="141">
        <f t="shared" ca="1" si="52"/>
        <v>32.931399999999996</v>
      </c>
      <c r="S179" s="100">
        <f ca="1">VLOOKUP($A179,[2]CurveFetch!$D$8:$V$1000,16,0)</f>
        <v>65.862799999999993</v>
      </c>
      <c r="T179" s="141">
        <f t="shared" ca="1" si="53"/>
        <v>32.931399999999996</v>
      </c>
    </row>
    <row r="180" spans="1:20" x14ac:dyDescent="0.2">
      <c r="A180" s="97">
        <f t="shared" ca="1" si="54"/>
        <v>42309</v>
      </c>
      <c r="B180" s="100">
        <f ca="1">VLOOKUP($A180,[2]CurveFetch!$D$8:$R$1000,2,0)</f>
        <v>5.0709999999999997</v>
      </c>
      <c r="C180" s="100">
        <f ca="1">VLOOKUP($A180,[2]CurveFetch!$D$8:$R$1000,7,0)</f>
        <v>0.12</v>
      </c>
      <c r="D180" s="100">
        <f ca="1">VLOOKUP($A180,[2]CurveFetch!$D$8:$R$1000,5,0)</f>
        <v>0</v>
      </c>
      <c r="E180" s="100">
        <f ca="1">VLOOKUP($A180,[2]CurveFetch!$D$8:$R$1000,4,0)</f>
        <v>0</v>
      </c>
      <c r="F180" s="100">
        <f ca="1">VLOOKUP($A180,[2]CurveFetch!$D$8:$R$1000,15,0)</f>
        <v>0</v>
      </c>
      <c r="G180" s="100">
        <f ca="1">VLOOKUP($A180,[2]CurveFetch!$D$8:$R$1000,3,0)</f>
        <v>-0.19</v>
      </c>
      <c r="H180" s="100">
        <f ca="1">VLOOKUP($A180,[2]CurveFetch!$D$8:$R$1000,9,0)</f>
        <v>0</v>
      </c>
      <c r="I180" s="100">
        <f ca="1">VLOOKUP($A180,[2]CurveFetch!$D$8:$R$1000,11,0)</f>
        <v>6.3492691270623E-2</v>
      </c>
      <c r="J180" s="100">
        <f ca="1">VLOOKUP($A180,[2]CurveFetch!$D$8:$R$1000,8,0)</f>
        <v>0</v>
      </c>
      <c r="K180" s="100">
        <f t="shared" ca="1" si="49"/>
        <v>0.12</v>
      </c>
      <c r="L180" s="100">
        <f t="shared" ca="1" si="50"/>
        <v>0.12</v>
      </c>
      <c r="M180" s="100">
        <f t="shared" ca="1" si="55"/>
        <v>38.932499999999997</v>
      </c>
      <c r="N180" s="97">
        <f t="shared" ca="1" si="56"/>
        <v>42309</v>
      </c>
      <c r="O180" s="100">
        <f ca="1">VLOOKUP($A180,[2]CurveFetch!$D$8:$V$1000,16,0)</f>
        <v>35.8628</v>
      </c>
      <c r="P180" s="141">
        <f t="shared" ca="1" si="51"/>
        <v>17.9314</v>
      </c>
      <c r="Q180" s="100">
        <f ca="1">VLOOKUP($A180,[2]CurveFetch!$D$8:$V$1000,16,0)</f>
        <v>35.8628</v>
      </c>
      <c r="R180" s="141">
        <f t="shared" ca="1" si="52"/>
        <v>17.9314</v>
      </c>
      <c r="S180" s="100">
        <f ca="1">VLOOKUP($A180,[2]CurveFetch!$D$8:$V$1000,16,0)</f>
        <v>35.8628</v>
      </c>
      <c r="T180" s="141">
        <f t="shared" ca="1" si="53"/>
        <v>17.9314</v>
      </c>
    </row>
    <row r="181" spans="1:20" x14ac:dyDescent="0.2">
      <c r="A181" s="97">
        <f t="shared" ca="1" si="54"/>
        <v>42339</v>
      </c>
      <c r="B181" s="100">
        <f ca="1">VLOOKUP($A181,[2]CurveFetch!$D$8:$R$1000,2,0)</f>
        <v>5.1959999999999997</v>
      </c>
      <c r="C181" s="100">
        <f ca="1">VLOOKUP($A181,[2]CurveFetch!$D$8:$R$1000,7,0)</f>
        <v>0.12</v>
      </c>
      <c r="D181" s="100">
        <f ca="1">VLOOKUP($A181,[2]CurveFetch!$D$8:$R$1000,5,0)</f>
        <v>0</v>
      </c>
      <c r="E181" s="100">
        <f ca="1">VLOOKUP($A181,[2]CurveFetch!$D$8:$R$1000,4,0)</f>
        <v>0</v>
      </c>
      <c r="F181" s="100">
        <f ca="1">VLOOKUP($A181,[2]CurveFetch!$D$8:$R$1000,15,0)</f>
        <v>0</v>
      </c>
      <c r="G181" s="100">
        <f ca="1">VLOOKUP($A181,[2]CurveFetch!$D$8:$R$1000,3,0)</f>
        <v>-0.19</v>
      </c>
      <c r="H181" s="100">
        <f ca="1">VLOOKUP($A181,[2]CurveFetch!$D$8:$R$1000,9,0)</f>
        <v>0</v>
      </c>
      <c r="I181" s="100">
        <f ca="1">VLOOKUP($A181,[2]CurveFetch!$D$8:$R$1000,11,0)</f>
        <v>6.3516759541553003E-2</v>
      </c>
      <c r="J181" s="100">
        <f ca="1">VLOOKUP($A181,[2]CurveFetch!$D$8:$R$1000,8,0)</f>
        <v>0</v>
      </c>
      <c r="K181" s="100">
        <f t="shared" ca="1" si="49"/>
        <v>0.12</v>
      </c>
      <c r="L181" s="100">
        <f t="shared" ca="1" si="50"/>
        <v>0.12</v>
      </c>
      <c r="M181" s="100">
        <f t="shared" ca="1" si="55"/>
        <v>39.869999999999997</v>
      </c>
      <c r="N181" s="97">
        <f t="shared" ca="1" si="56"/>
        <v>42339</v>
      </c>
      <c r="O181" s="100">
        <f ca="1">VLOOKUP($A181,[2]CurveFetch!$D$8:$V$1000,16,0)</f>
        <v>20.8628</v>
      </c>
      <c r="P181" s="141">
        <f t="shared" ca="1" si="51"/>
        <v>10.4314</v>
      </c>
      <c r="Q181" s="100">
        <f ca="1">VLOOKUP($A181,[2]CurveFetch!$D$8:$V$1000,16,0)</f>
        <v>20.8628</v>
      </c>
      <c r="R181" s="141">
        <f t="shared" ca="1" si="52"/>
        <v>10.4314</v>
      </c>
      <c r="S181" s="100">
        <f ca="1">VLOOKUP($A181,[2]CurveFetch!$D$8:$V$1000,16,0)</f>
        <v>20.8628</v>
      </c>
      <c r="T181" s="141">
        <f t="shared" ca="1" si="53"/>
        <v>10.4314</v>
      </c>
    </row>
    <row r="182" spans="1:20" x14ac:dyDescent="0.2">
      <c r="A182" s="97">
        <f t="shared" ca="1" si="54"/>
        <v>42370</v>
      </c>
      <c r="B182" s="100">
        <f ca="1">VLOOKUP($A182,[2]CurveFetch!$D$8:$R$1000,2,0)</f>
        <v>5.3650000000000002</v>
      </c>
      <c r="C182" s="100">
        <f ca="1">VLOOKUP($A182,[2]CurveFetch!$D$8:$R$1000,7,0)</f>
        <v>0.12</v>
      </c>
      <c r="D182" s="100">
        <f ca="1">VLOOKUP($A182,[2]CurveFetch!$D$8:$R$1000,5,0)</f>
        <v>0</v>
      </c>
      <c r="E182" s="100">
        <f ca="1">VLOOKUP($A182,[2]CurveFetch!$D$8:$R$1000,4,0)</f>
        <v>0</v>
      </c>
      <c r="F182" s="100">
        <f ca="1">VLOOKUP($A182,[2]CurveFetch!$D$8:$R$1000,15,0)</f>
        <v>0</v>
      </c>
      <c r="G182" s="100">
        <f ca="1">VLOOKUP($A182,[2]CurveFetch!$D$8:$R$1000,3,0)</f>
        <v>-0.19</v>
      </c>
      <c r="H182" s="100">
        <f ca="1">VLOOKUP($A182,[2]CurveFetch!$D$8:$R$1000,9,0)</f>
        <v>0</v>
      </c>
      <c r="I182" s="100">
        <f ca="1">VLOOKUP($A182,[2]CurveFetch!$D$8:$R$1000,11,0)</f>
        <v>6.3541630088382997E-2</v>
      </c>
      <c r="J182" s="100">
        <f ca="1">VLOOKUP($A182,[2]CurveFetch!$D$8:$R$1000,8,0)</f>
        <v>0</v>
      </c>
      <c r="K182" s="100">
        <f t="shared" ca="1" si="49"/>
        <v>0.12</v>
      </c>
      <c r="L182" s="100">
        <f t="shared" ca="1" si="50"/>
        <v>0.12</v>
      </c>
      <c r="M182" s="100">
        <f t="shared" ca="1" si="55"/>
        <v>41.137500000000003</v>
      </c>
      <c r="N182" s="97">
        <f t="shared" ca="1" si="56"/>
        <v>42370</v>
      </c>
      <c r="O182" s="100">
        <f ca="1">VLOOKUP($A182,[2]CurveFetch!$D$8:$V$1000,16,0)</f>
        <v>52.343299999999999</v>
      </c>
      <c r="P182" s="141">
        <f t="shared" ca="1" si="51"/>
        <v>26.17165</v>
      </c>
      <c r="Q182" s="100">
        <f ca="1">VLOOKUP($A182,[2]CurveFetch!$D$8:$V$1000,16,0)</f>
        <v>52.343299999999999</v>
      </c>
      <c r="R182" s="141">
        <f t="shared" ca="1" si="52"/>
        <v>26.17165</v>
      </c>
      <c r="S182" s="100">
        <f ca="1">VLOOKUP($A182,[2]CurveFetch!$D$8:$V$1000,16,0)</f>
        <v>52.343299999999999</v>
      </c>
      <c r="T182" s="141">
        <f t="shared" ca="1" si="53"/>
        <v>26.17165</v>
      </c>
    </row>
    <row r="183" spans="1:20" x14ac:dyDescent="0.2">
      <c r="A183" s="97">
        <f t="shared" ca="1" si="54"/>
        <v>42401</v>
      </c>
      <c r="B183" s="100">
        <f ca="1">VLOOKUP($A183,[2]CurveFetch!$D$8:$R$1000,2,0)</f>
        <v>5.2590000000000003</v>
      </c>
      <c r="C183" s="100">
        <f ca="1">VLOOKUP($A183,[2]CurveFetch!$D$8:$R$1000,7,0)</f>
        <v>0.12</v>
      </c>
      <c r="D183" s="100">
        <f ca="1">VLOOKUP($A183,[2]CurveFetch!$D$8:$R$1000,5,0)</f>
        <v>0</v>
      </c>
      <c r="E183" s="100">
        <f ca="1">VLOOKUP($A183,[2]CurveFetch!$D$8:$R$1000,4,0)</f>
        <v>0</v>
      </c>
      <c r="F183" s="100">
        <f ca="1">VLOOKUP($A183,[2]CurveFetch!$D$8:$R$1000,15,0)</f>
        <v>0</v>
      </c>
      <c r="G183" s="100">
        <f ca="1">VLOOKUP($A183,[2]CurveFetch!$D$8:$R$1000,3,0)</f>
        <v>-0.19</v>
      </c>
      <c r="H183" s="100">
        <f ca="1">VLOOKUP($A183,[2]CurveFetch!$D$8:$R$1000,9,0)</f>
        <v>0</v>
      </c>
      <c r="I183" s="100">
        <f ca="1">VLOOKUP($A183,[2]CurveFetch!$D$8:$R$1000,11,0)</f>
        <v>6.3566500635416995E-2</v>
      </c>
      <c r="J183" s="100">
        <f ca="1">VLOOKUP($A183,[2]CurveFetch!$D$8:$R$1000,8,0)</f>
        <v>0</v>
      </c>
      <c r="K183" s="100">
        <f t="shared" ca="1" si="49"/>
        <v>0.12</v>
      </c>
      <c r="L183" s="100">
        <f t="shared" ca="1" si="50"/>
        <v>0.12</v>
      </c>
      <c r="M183" s="100">
        <f t="shared" ca="1" si="55"/>
        <v>40.342500000000001</v>
      </c>
      <c r="N183" s="97">
        <f t="shared" ca="1" si="56"/>
        <v>42401</v>
      </c>
      <c r="O183" s="100">
        <f ca="1">VLOOKUP($A183,[2]CurveFetch!$D$8:$V$1000,16,0)</f>
        <v>42.343299999999999</v>
      </c>
      <c r="P183" s="141">
        <f t="shared" ca="1" si="51"/>
        <v>21.17165</v>
      </c>
      <c r="Q183" s="100">
        <f ca="1">VLOOKUP($A183,[2]CurveFetch!$D$8:$V$1000,16,0)</f>
        <v>42.343299999999999</v>
      </c>
      <c r="R183" s="141">
        <f t="shared" ca="1" si="52"/>
        <v>21.17165</v>
      </c>
      <c r="S183" s="100">
        <f ca="1">VLOOKUP($A183,[2]CurveFetch!$D$8:$V$1000,16,0)</f>
        <v>42.343299999999999</v>
      </c>
      <c r="T183" s="141">
        <f t="shared" ca="1" si="53"/>
        <v>21.17165</v>
      </c>
    </row>
    <row r="184" spans="1:20" x14ac:dyDescent="0.2">
      <c r="A184" s="97">
        <f t="shared" ca="1" si="54"/>
        <v>42430</v>
      </c>
      <c r="B184" s="100">
        <f ca="1">VLOOKUP($A184,[2]CurveFetch!$D$8:$R$1000,2,0)</f>
        <v>5.109</v>
      </c>
      <c r="C184" s="100">
        <f ca="1">VLOOKUP($A184,[2]CurveFetch!$D$8:$R$1000,7,0)</f>
        <v>0.12</v>
      </c>
      <c r="D184" s="100">
        <f ca="1">VLOOKUP($A184,[2]CurveFetch!$D$8:$R$1000,5,0)</f>
        <v>0</v>
      </c>
      <c r="E184" s="100">
        <f ca="1">VLOOKUP($A184,[2]CurveFetch!$D$8:$R$1000,4,0)</f>
        <v>0</v>
      </c>
      <c r="F184" s="100">
        <f ca="1">VLOOKUP($A184,[2]CurveFetch!$D$8:$R$1000,15,0)</f>
        <v>0</v>
      </c>
      <c r="G184" s="100">
        <f ca="1">VLOOKUP($A184,[2]CurveFetch!$D$8:$R$1000,3,0)</f>
        <v>-0.19</v>
      </c>
      <c r="H184" s="100">
        <f ca="1">VLOOKUP($A184,[2]CurveFetch!$D$8:$R$1000,9,0)</f>
        <v>0</v>
      </c>
      <c r="I184" s="100">
        <f ca="1">VLOOKUP($A184,[2]CurveFetch!$D$8:$R$1000,11,0)</f>
        <v>6.3589766631216002E-2</v>
      </c>
      <c r="J184" s="100">
        <f ca="1">VLOOKUP($A184,[2]CurveFetch!$D$8:$R$1000,8,0)</f>
        <v>0</v>
      </c>
      <c r="K184" s="100">
        <f t="shared" ca="1" si="49"/>
        <v>0.12</v>
      </c>
      <c r="L184" s="100">
        <f t="shared" ca="1" si="50"/>
        <v>0.12</v>
      </c>
      <c r="M184" s="100">
        <f t="shared" ca="1" si="55"/>
        <v>39.217500000000001</v>
      </c>
      <c r="N184" s="97">
        <f t="shared" ca="1" si="56"/>
        <v>42430</v>
      </c>
      <c r="O184" s="100">
        <f ca="1">VLOOKUP($A184,[2]CurveFetch!$D$8:$V$1000,16,0)</f>
        <v>32.343299999999999</v>
      </c>
      <c r="P184" s="141">
        <f t="shared" ca="1" si="51"/>
        <v>16.17165</v>
      </c>
      <c r="Q184" s="100">
        <f ca="1">VLOOKUP($A184,[2]CurveFetch!$D$8:$V$1000,16,0)</f>
        <v>32.343299999999999</v>
      </c>
      <c r="R184" s="141">
        <f t="shared" ca="1" si="52"/>
        <v>16.17165</v>
      </c>
      <c r="S184" s="100">
        <f ca="1">VLOOKUP($A184,[2]CurveFetch!$D$8:$V$1000,16,0)</f>
        <v>32.343299999999999</v>
      </c>
      <c r="T184" s="141">
        <f t="shared" ca="1" si="53"/>
        <v>16.17165</v>
      </c>
    </row>
    <row r="185" spans="1:20" x14ac:dyDescent="0.2">
      <c r="A185" s="97">
        <f t="shared" ca="1" si="54"/>
        <v>42461</v>
      </c>
      <c r="B185" s="100">
        <f ca="1">VLOOKUP($A185,[2]CurveFetch!$D$8:$R$1000,2,0)</f>
        <v>4.9260000000000002</v>
      </c>
      <c r="C185" s="100">
        <f ca="1">VLOOKUP($A185,[2]CurveFetch!$D$8:$R$1000,7,0)</f>
        <v>0.29499999999999998</v>
      </c>
      <c r="D185" s="100">
        <f ca="1">VLOOKUP($A185,[2]CurveFetch!$D$8:$R$1000,5,0)</f>
        <v>0</v>
      </c>
      <c r="E185" s="100">
        <f ca="1">VLOOKUP($A185,[2]CurveFetch!$D$8:$R$1000,4,0)</f>
        <v>0</v>
      </c>
      <c r="F185" s="100">
        <f ca="1">VLOOKUP($A185,[2]CurveFetch!$D$8:$R$1000,15,0)</f>
        <v>0</v>
      </c>
      <c r="G185" s="100">
        <f ca="1">VLOOKUP($A185,[2]CurveFetch!$D$8:$R$1000,3,0)</f>
        <v>-0.19</v>
      </c>
      <c r="H185" s="100">
        <f ca="1">VLOOKUP($A185,[2]CurveFetch!$D$8:$R$1000,9,0)</f>
        <v>0</v>
      </c>
      <c r="I185" s="100">
        <f ca="1">VLOOKUP($A185,[2]CurveFetch!$D$8:$R$1000,11,0)</f>
        <v>6.3614637178648001E-2</v>
      </c>
      <c r="J185" s="100">
        <f ca="1">VLOOKUP($A185,[2]CurveFetch!$D$8:$R$1000,8,0)</f>
        <v>0</v>
      </c>
      <c r="K185" s="100">
        <f t="shared" ca="1" si="49"/>
        <v>0.29499999999999998</v>
      </c>
      <c r="L185" s="100">
        <f t="shared" ca="1" si="50"/>
        <v>0.29499999999999998</v>
      </c>
      <c r="M185" s="100">
        <f t="shared" ca="1" si="55"/>
        <v>39.157499999999999</v>
      </c>
      <c r="N185" s="97">
        <f t="shared" ca="1" si="56"/>
        <v>42461</v>
      </c>
      <c r="O185" s="100">
        <f ca="1">VLOOKUP($A185,[2]CurveFetch!$D$8:$V$1000,16,0)</f>
        <v>31.1892</v>
      </c>
      <c r="P185" s="141">
        <f t="shared" ca="1" si="51"/>
        <v>15.5946</v>
      </c>
      <c r="Q185" s="100">
        <f ca="1">VLOOKUP($A185,[2]CurveFetch!$D$8:$V$1000,16,0)</f>
        <v>31.1892</v>
      </c>
      <c r="R185" s="141">
        <f t="shared" ca="1" si="52"/>
        <v>15.5946</v>
      </c>
      <c r="S185" s="100">
        <f ca="1">VLOOKUP($A185,[2]CurveFetch!$D$8:$V$1000,16,0)</f>
        <v>31.1892</v>
      </c>
      <c r="T185" s="141">
        <f t="shared" ca="1" si="53"/>
        <v>15.5946</v>
      </c>
    </row>
    <row r="186" spans="1:20" x14ac:dyDescent="0.2">
      <c r="A186" s="97">
        <f t="shared" ca="1" si="54"/>
        <v>42491</v>
      </c>
      <c r="B186" s="100">
        <f ca="1">VLOOKUP($A186,[2]CurveFetch!$D$8:$R$1000,2,0)</f>
        <v>4.9009999999999998</v>
      </c>
      <c r="C186" s="100">
        <f ca="1">VLOOKUP($A186,[2]CurveFetch!$D$8:$R$1000,7,0)</f>
        <v>0.29499999999999998</v>
      </c>
      <c r="D186" s="100">
        <f ca="1">VLOOKUP($A186,[2]CurveFetch!$D$8:$R$1000,5,0)</f>
        <v>0</v>
      </c>
      <c r="E186" s="100">
        <f ca="1">VLOOKUP($A186,[2]CurveFetch!$D$8:$R$1000,4,0)</f>
        <v>0</v>
      </c>
      <c r="F186" s="100">
        <f ca="1">VLOOKUP($A186,[2]CurveFetch!$D$8:$R$1000,15,0)</f>
        <v>0</v>
      </c>
      <c r="G186" s="100">
        <f ca="1">VLOOKUP($A186,[2]CurveFetch!$D$8:$R$1000,3,0)</f>
        <v>-0.19</v>
      </c>
      <c r="H186" s="100">
        <f ca="1">VLOOKUP($A186,[2]CurveFetch!$D$8:$R$1000,9,0)</f>
        <v>0</v>
      </c>
      <c r="I186" s="100">
        <f ca="1">VLOOKUP($A186,[2]CurveFetch!$D$8:$R$1000,11,0)</f>
        <v>6.3638705450551003E-2</v>
      </c>
      <c r="J186" s="100">
        <f ca="1">VLOOKUP($A186,[2]CurveFetch!$D$8:$R$1000,8,0)</f>
        <v>0</v>
      </c>
      <c r="K186" s="100">
        <f t="shared" ca="1" si="49"/>
        <v>0.29499999999999998</v>
      </c>
      <c r="L186" s="100">
        <f t="shared" ca="1" si="50"/>
        <v>0.29499999999999998</v>
      </c>
      <c r="M186" s="100">
        <f t="shared" ca="1" si="55"/>
        <v>38.97</v>
      </c>
      <c r="N186" s="97">
        <f t="shared" ca="1" si="56"/>
        <v>42491</v>
      </c>
      <c r="O186" s="100">
        <f ca="1">VLOOKUP($A186,[2]CurveFetch!$D$8:$V$1000,16,0)</f>
        <v>36.1892</v>
      </c>
      <c r="P186" s="141">
        <f t="shared" ca="1" si="51"/>
        <v>18.0946</v>
      </c>
      <c r="Q186" s="100">
        <f ca="1">VLOOKUP($A186,[2]CurveFetch!$D$8:$V$1000,16,0)</f>
        <v>36.1892</v>
      </c>
      <c r="R186" s="141">
        <f t="shared" ca="1" si="52"/>
        <v>18.0946</v>
      </c>
      <c r="S186" s="100">
        <f ca="1">VLOOKUP($A186,[2]CurveFetch!$D$8:$V$1000,16,0)</f>
        <v>36.1892</v>
      </c>
      <c r="T186" s="141">
        <f t="shared" ca="1" si="53"/>
        <v>18.0946</v>
      </c>
    </row>
    <row r="187" spans="1:20" x14ac:dyDescent="0.2">
      <c r="A187" s="97">
        <f t="shared" ca="1" si="54"/>
        <v>42522</v>
      </c>
      <c r="B187" s="100">
        <f ca="1">VLOOKUP($A187,[2]CurveFetch!$D$8:$R$1000,2,0)</f>
        <v>4.93</v>
      </c>
      <c r="C187" s="100">
        <f ca="1">VLOOKUP($A187,[2]CurveFetch!$D$8:$R$1000,7,0)</f>
        <v>0.29499999999999998</v>
      </c>
      <c r="D187" s="100">
        <f ca="1">VLOOKUP($A187,[2]CurveFetch!$D$8:$R$1000,5,0)</f>
        <v>0</v>
      </c>
      <c r="E187" s="100">
        <f ca="1">VLOOKUP($A187,[2]CurveFetch!$D$8:$R$1000,4,0)</f>
        <v>0</v>
      </c>
      <c r="F187" s="100">
        <f ca="1">VLOOKUP($A187,[2]CurveFetch!$D$8:$R$1000,15,0)</f>
        <v>0</v>
      </c>
      <c r="G187" s="100">
        <f ca="1">VLOOKUP($A187,[2]CurveFetch!$D$8:$R$1000,3,0)</f>
        <v>-0.19</v>
      </c>
      <c r="H187" s="100">
        <f ca="1">VLOOKUP($A187,[2]CurveFetch!$D$8:$R$1000,9,0)</f>
        <v>0</v>
      </c>
      <c r="I187" s="100">
        <f ca="1">VLOOKUP($A187,[2]CurveFetch!$D$8:$R$1000,11,0)</f>
        <v>6.3663575998386998E-2</v>
      </c>
      <c r="J187" s="100">
        <f ca="1">VLOOKUP($A187,[2]CurveFetch!$D$8:$R$1000,8,0)</f>
        <v>0</v>
      </c>
      <c r="K187" s="100">
        <f t="shared" ca="1" si="49"/>
        <v>0.29499999999999998</v>
      </c>
      <c r="L187" s="100">
        <f t="shared" ca="1" si="50"/>
        <v>0.29499999999999998</v>
      </c>
      <c r="M187" s="100">
        <f t="shared" ca="1" si="55"/>
        <v>39.1875</v>
      </c>
      <c r="N187" s="97">
        <f t="shared" ca="1" si="56"/>
        <v>42522</v>
      </c>
      <c r="O187" s="100">
        <f ca="1">VLOOKUP($A187,[2]CurveFetch!$D$8:$V$1000,16,0)</f>
        <v>61.1892</v>
      </c>
      <c r="P187" s="141">
        <f t="shared" ca="1" si="51"/>
        <v>30.5946</v>
      </c>
      <c r="Q187" s="100">
        <f ca="1">VLOOKUP($A187,[2]CurveFetch!$D$8:$V$1000,16,0)</f>
        <v>61.1892</v>
      </c>
      <c r="R187" s="141">
        <f t="shared" ca="1" si="52"/>
        <v>30.5946</v>
      </c>
      <c r="S187" s="100">
        <f ca="1">VLOOKUP($A187,[2]CurveFetch!$D$8:$V$1000,16,0)</f>
        <v>61.1892</v>
      </c>
      <c r="T187" s="141">
        <f t="shared" ca="1" si="53"/>
        <v>30.5946</v>
      </c>
    </row>
    <row r="188" spans="1:20" x14ac:dyDescent="0.2">
      <c r="A188" s="97">
        <f t="shared" ca="1" si="54"/>
        <v>42552</v>
      </c>
      <c r="B188" s="100">
        <f ca="1">VLOOKUP($A188,[2]CurveFetch!$D$8:$R$1000,2,0)</f>
        <v>4.96</v>
      </c>
      <c r="C188" s="100">
        <f ca="1">VLOOKUP($A188,[2]CurveFetch!$D$8:$R$1000,7,0)</f>
        <v>0.29499999999999998</v>
      </c>
      <c r="D188" s="100">
        <f ca="1">VLOOKUP($A188,[2]CurveFetch!$D$8:$R$1000,5,0)</f>
        <v>0</v>
      </c>
      <c r="E188" s="100">
        <f ca="1">VLOOKUP($A188,[2]CurveFetch!$D$8:$R$1000,4,0)</f>
        <v>0</v>
      </c>
      <c r="F188" s="100">
        <f ca="1">VLOOKUP($A188,[2]CurveFetch!$D$8:$R$1000,15,0)</f>
        <v>0</v>
      </c>
      <c r="G188" s="100">
        <f ca="1">VLOOKUP($A188,[2]CurveFetch!$D$8:$R$1000,3,0)</f>
        <v>-0.19</v>
      </c>
      <c r="H188" s="100">
        <f ca="1">VLOOKUP($A188,[2]CurveFetch!$D$8:$R$1000,9,0)</f>
        <v>0</v>
      </c>
      <c r="I188" s="100">
        <f ca="1">VLOOKUP($A188,[2]CurveFetch!$D$8:$R$1000,11,0)</f>
        <v>6.3687644270680993E-2</v>
      </c>
      <c r="J188" s="100">
        <f ca="1">VLOOKUP($A188,[2]CurveFetch!$D$8:$R$1000,8,0)</f>
        <v>0</v>
      </c>
      <c r="K188" s="100">
        <f t="shared" ca="1" si="49"/>
        <v>0.29499999999999998</v>
      </c>
      <c r="L188" s="100">
        <f t="shared" ca="1" si="50"/>
        <v>0.29499999999999998</v>
      </c>
      <c r="M188" s="100">
        <f t="shared" ca="1" si="55"/>
        <v>39.412500000000001</v>
      </c>
      <c r="N188" s="97">
        <f t="shared" ca="1" si="56"/>
        <v>42552</v>
      </c>
      <c r="O188" s="100">
        <f ca="1">VLOOKUP($A188,[2]CurveFetch!$D$8:$V$1000,16,0)</f>
        <v>55.633400000000002</v>
      </c>
      <c r="P188" s="141">
        <f t="shared" ca="1" si="51"/>
        <v>27.816700000000001</v>
      </c>
      <c r="Q188" s="100">
        <f ca="1">VLOOKUP($A188,[2]CurveFetch!$D$8:$V$1000,16,0)</f>
        <v>55.633400000000002</v>
      </c>
      <c r="R188" s="141">
        <f t="shared" ca="1" si="52"/>
        <v>27.816700000000001</v>
      </c>
      <c r="S188" s="100">
        <f ca="1">VLOOKUP($A188,[2]CurveFetch!$D$8:$V$1000,16,0)</f>
        <v>55.633400000000002</v>
      </c>
      <c r="T188" s="141">
        <f t="shared" ca="1" si="53"/>
        <v>27.816700000000001</v>
      </c>
    </row>
    <row r="189" spans="1:20" x14ac:dyDescent="0.2">
      <c r="A189" s="97">
        <f t="shared" ca="1" si="54"/>
        <v>42583</v>
      </c>
      <c r="B189" s="100">
        <f ca="1">VLOOKUP($A189,[2]CurveFetch!$D$8:$R$1000,2,0)</f>
        <v>4.9800000000000004</v>
      </c>
      <c r="C189" s="100">
        <f ca="1">VLOOKUP($A189,[2]CurveFetch!$D$8:$R$1000,7,0)</f>
        <v>0.29499999999999998</v>
      </c>
      <c r="D189" s="100">
        <f ca="1">VLOOKUP($A189,[2]CurveFetch!$D$8:$R$1000,5,0)</f>
        <v>0</v>
      </c>
      <c r="E189" s="100">
        <f ca="1">VLOOKUP($A189,[2]CurveFetch!$D$8:$R$1000,4,0)</f>
        <v>0</v>
      </c>
      <c r="F189" s="100">
        <f ca="1">VLOOKUP($A189,[2]CurveFetch!$D$8:$R$1000,15,0)</f>
        <v>0</v>
      </c>
      <c r="G189" s="100">
        <f ca="1">VLOOKUP($A189,[2]CurveFetch!$D$8:$R$1000,3,0)</f>
        <v>-0.19</v>
      </c>
      <c r="H189" s="100">
        <f ca="1">VLOOKUP($A189,[2]CurveFetch!$D$8:$R$1000,9,0)</f>
        <v>0</v>
      </c>
      <c r="I189" s="100">
        <f ca="1">VLOOKUP($A189,[2]CurveFetch!$D$8:$R$1000,11,0)</f>
        <v>6.3712514818919999E-2</v>
      </c>
      <c r="J189" s="100">
        <f ca="1">VLOOKUP($A189,[2]CurveFetch!$D$8:$R$1000,8,0)</f>
        <v>0</v>
      </c>
      <c r="K189" s="100">
        <f t="shared" ca="1" si="49"/>
        <v>0.29499999999999998</v>
      </c>
      <c r="L189" s="100">
        <f t="shared" ca="1" si="50"/>
        <v>0.29499999999999998</v>
      </c>
      <c r="M189" s="100">
        <f t="shared" ca="1" si="55"/>
        <v>39.5625</v>
      </c>
      <c r="N189" s="97">
        <f t="shared" ca="1" si="56"/>
        <v>42583</v>
      </c>
      <c r="O189" s="100">
        <f ca="1">VLOOKUP($A189,[2]CurveFetch!$D$8:$V$1000,16,0)</f>
        <v>70.633399999999995</v>
      </c>
      <c r="P189" s="141">
        <f t="shared" ca="1" si="51"/>
        <v>35.316699999999997</v>
      </c>
      <c r="Q189" s="100">
        <f ca="1">VLOOKUP($A189,[2]CurveFetch!$D$8:$V$1000,16,0)</f>
        <v>70.633399999999995</v>
      </c>
      <c r="R189" s="141">
        <f t="shared" ca="1" si="52"/>
        <v>35.316699999999997</v>
      </c>
      <c r="S189" s="100">
        <f ca="1">VLOOKUP($A189,[2]CurveFetch!$D$8:$V$1000,16,0)</f>
        <v>70.633399999999995</v>
      </c>
      <c r="T189" s="141">
        <f t="shared" ca="1" si="53"/>
        <v>35.316699999999997</v>
      </c>
    </row>
    <row r="190" spans="1:20" x14ac:dyDescent="0.2">
      <c r="A190" s="97">
        <f t="shared" ca="1" si="54"/>
        <v>42614</v>
      </c>
      <c r="B190" s="100">
        <f ca="1">VLOOKUP($A190,[2]CurveFetch!$D$8:$R$1000,2,0)</f>
        <v>5.0010000000000003</v>
      </c>
      <c r="C190" s="100">
        <f ca="1">VLOOKUP($A190,[2]CurveFetch!$D$8:$R$1000,7,0)</f>
        <v>0.29499999999999998</v>
      </c>
      <c r="D190" s="100">
        <f ca="1">VLOOKUP($A190,[2]CurveFetch!$D$8:$R$1000,5,0)</f>
        <v>0</v>
      </c>
      <c r="E190" s="100">
        <f ca="1">VLOOKUP($A190,[2]CurveFetch!$D$8:$R$1000,4,0)</f>
        <v>0</v>
      </c>
      <c r="F190" s="100">
        <f ca="1">VLOOKUP($A190,[2]CurveFetch!$D$8:$R$1000,15,0)</f>
        <v>0</v>
      </c>
      <c r="G190" s="100">
        <f ca="1">VLOOKUP($A190,[2]CurveFetch!$D$8:$R$1000,3,0)</f>
        <v>-0.19</v>
      </c>
      <c r="H190" s="100">
        <f ca="1">VLOOKUP($A190,[2]CurveFetch!$D$8:$R$1000,9,0)</f>
        <v>0</v>
      </c>
      <c r="I190" s="100">
        <f ca="1">VLOOKUP($A190,[2]CurveFetch!$D$8:$R$1000,11,0)</f>
        <v>6.3737385367362995E-2</v>
      </c>
      <c r="J190" s="100">
        <f ca="1">VLOOKUP($A190,[2]CurveFetch!$D$8:$R$1000,8,0)</f>
        <v>0</v>
      </c>
      <c r="K190" s="100">
        <f t="shared" ca="1" si="49"/>
        <v>0.29499999999999998</v>
      </c>
      <c r="L190" s="100">
        <f t="shared" ca="1" si="50"/>
        <v>0.29499999999999998</v>
      </c>
      <c r="M190" s="100">
        <f t="shared" ca="1" si="55"/>
        <v>39.72</v>
      </c>
      <c r="N190" s="97">
        <f t="shared" ca="1" si="56"/>
        <v>42614</v>
      </c>
      <c r="O190" s="100">
        <f ca="1">VLOOKUP($A190,[2]CurveFetch!$D$8:$V$1000,16,0)</f>
        <v>40.633400000000002</v>
      </c>
      <c r="P190" s="141">
        <f t="shared" ca="1" si="51"/>
        <v>20.316700000000001</v>
      </c>
      <c r="Q190" s="100">
        <f ca="1">VLOOKUP($A190,[2]CurveFetch!$D$8:$V$1000,16,0)</f>
        <v>40.633400000000002</v>
      </c>
      <c r="R190" s="141">
        <f t="shared" ca="1" si="52"/>
        <v>20.316700000000001</v>
      </c>
      <c r="S190" s="100">
        <f ca="1">VLOOKUP($A190,[2]CurveFetch!$D$8:$V$1000,16,0)</f>
        <v>40.633400000000002</v>
      </c>
      <c r="T190" s="141">
        <f t="shared" ca="1" si="53"/>
        <v>20.316700000000001</v>
      </c>
    </row>
    <row r="191" spans="1:20" x14ac:dyDescent="0.2">
      <c r="A191" s="97">
        <f t="shared" ca="1" si="54"/>
        <v>42644</v>
      </c>
      <c r="B191" s="100">
        <f ca="1">VLOOKUP($A191,[2]CurveFetch!$D$8:$R$1000,2,0)</f>
        <v>5.0309999999999997</v>
      </c>
      <c r="C191" s="100">
        <f ca="1">VLOOKUP($A191,[2]CurveFetch!$D$8:$R$1000,7,0)</f>
        <v>0.29499999999999998</v>
      </c>
      <c r="D191" s="100">
        <f ca="1">VLOOKUP($A191,[2]CurveFetch!$D$8:$R$1000,5,0)</f>
        <v>0</v>
      </c>
      <c r="E191" s="100">
        <f ca="1">VLOOKUP($A191,[2]CurveFetch!$D$8:$R$1000,4,0)</f>
        <v>0</v>
      </c>
      <c r="F191" s="100">
        <f ca="1">VLOOKUP($A191,[2]CurveFetch!$D$8:$R$1000,15,0)</f>
        <v>0</v>
      </c>
      <c r="G191" s="100">
        <f ca="1">VLOOKUP($A191,[2]CurveFetch!$D$8:$R$1000,3,0)</f>
        <v>-0.19</v>
      </c>
      <c r="H191" s="100">
        <f ca="1">VLOOKUP($A191,[2]CurveFetch!$D$8:$R$1000,9,0)</f>
        <v>0</v>
      </c>
      <c r="I191" s="100">
        <f ca="1">VLOOKUP($A191,[2]CurveFetch!$D$8:$R$1000,11,0)</f>
        <v>6.3761453640247004E-2</v>
      </c>
      <c r="J191" s="100">
        <f ca="1">VLOOKUP($A191,[2]CurveFetch!$D$8:$R$1000,8,0)</f>
        <v>0</v>
      </c>
      <c r="K191" s="100">
        <f t="shared" ca="1" si="49"/>
        <v>0.29499999999999998</v>
      </c>
      <c r="L191" s="100">
        <f t="shared" ca="1" si="50"/>
        <v>0.29499999999999998</v>
      </c>
      <c r="M191" s="100">
        <f t="shared" ca="1" si="55"/>
        <v>39.945</v>
      </c>
      <c r="N191" s="97">
        <f t="shared" ca="1" si="56"/>
        <v>42644</v>
      </c>
      <c r="O191" s="100">
        <f ca="1">VLOOKUP($A191,[2]CurveFetch!$D$8:$V$1000,16,0)</f>
        <v>66.078299999999999</v>
      </c>
      <c r="P191" s="141">
        <f t="shared" ca="1" si="51"/>
        <v>33.039149999999999</v>
      </c>
      <c r="Q191" s="100">
        <f ca="1">VLOOKUP($A191,[2]CurveFetch!$D$8:$V$1000,16,0)</f>
        <v>66.078299999999999</v>
      </c>
      <c r="R191" s="141">
        <f t="shared" ca="1" si="52"/>
        <v>33.039149999999999</v>
      </c>
      <c r="S191" s="100">
        <f ca="1">VLOOKUP($A191,[2]CurveFetch!$D$8:$V$1000,16,0)</f>
        <v>66.078299999999999</v>
      </c>
      <c r="T191" s="141">
        <f t="shared" ca="1" si="53"/>
        <v>33.039149999999999</v>
      </c>
    </row>
    <row r="192" spans="1:20" x14ac:dyDescent="0.2">
      <c r="A192" s="97">
        <f t="shared" ca="1" si="54"/>
        <v>42675</v>
      </c>
      <c r="B192" s="100">
        <f ca="1">VLOOKUP($A192,[2]CurveFetch!$D$8:$R$1000,2,0)</f>
        <v>5.1710000000000003</v>
      </c>
      <c r="C192" s="100">
        <f ca="1">VLOOKUP($A192,[2]CurveFetch!$D$8:$R$1000,7,0)</f>
        <v>0.12</v>
      </c>
      <c r="D192" s="100">
        <f ca="1">VLOOKUP($A192,[2]CurveFetch!$D$8:$R$1000,5,0)</f>
        <v>0</v>
      </c>
      <c r="E192" s="100">
        <f ca="1">VLOOKUP($A192,[2]CurveFetch!$D$8:$R$1000,4,0)</f>
        <v>0</v>
      </c>
      <c r="F192" s="100">
        <f ca="1">VLOOKUP($A192,[2]CurveFetch!$D$8:$R$1000,15,0)</f>
        <v>0</v>
      </c>
      <c r="G192" s="100">
        <f ca="1">VLOOKUP($A192,[2]CurveFetch!$D$8:$R$1000,3,0)</f>
        <v>-0.19</v>
      </c>
      <c r="H192" s="100">
        <f ca="1">VLOOKUP($A192,[2]CurveFetch!$D$8:$R$1000,9,0)</f>
        <v>0</v>
      </c>
      <c r="I192" s="100">
        <f ca="1">VLOOKUP($A192,[2]CurveFetch!$D$8:$R$1000,11,0)</f>
        <v>6.3786324189094995E-2</v>
      </c>
      <c r="J192" s="100">
        <f ca="1">VLOOKUP($A192,[2]CurveFetch!$D$8:$R$1000,8,0)</f>
        <v>0</v>
      </c>
      <c r="K192" s="100">
        <f t="shared" ca="1" si="49"/>
        <v>0.12</v>
      </c>
      <c r="L192" s="100">
        <f t="shared" ca="1" si="50"/>
        <v>0.12</v>
      </c>
      <c r="M192" s="100">
        <f t="shared" ca="1" si="55"/>
        <v>39.682500000000005</v>
      </c>
      <c r="N192" s="97">
        <f t="shared" ca="1" si="56"/>
        <v>42675</v>
      </c>
      <c r="O192" s="100">
        <f ca="1">VLOOKUP($A192,[2]CurveFetch!$D$8:$V$1000,16,0)</f>
        <v>36.078299999999999</v>
      </c>
      <c r="P192" s="141">
        <f t="shared" ca="1" si="51"/>
        <v>18.039149999999999</v>
      </c>
      <c r="Q192" s="100">
        <f ca="1">VLOOKUP($A192,[2]CurveFetch!$D$8:$V$1000,16,0)</f>
        <v>36.078299999999999</v>
      </c>
      <c r="R192" s="141">
        <f t="shared" ca="1" si="52"/>
        <v>18.039149999999999</v>
      </c>
      <c r="S192" s="100">
        <f ca="1">VLOOKUP($A192,[2]CurveFetch!$D$8:$V$1000,16,0)</f>
        <v>36.078299999999999</v>
      </c>
      <c r="T192" s="141">
        <f t="shared" ca="1" si="53"/>
        <v>18.039149999999999</v>
      </c>
    </row>
    <row r="193" spans="1:20" x14ac:dyDescent="0.2">
      <c r="A193" s="97">
        <f t="shared" ca="1" si="54"/>
        <v>42705</v>
      </c>
      <c r="B193" s="100">
        <f ca="1">VLOOKUP($A193,[2]CurveFetch!$D$8:$R$1000,2,0)</f>
        <v>5.2960000000000003</v>
      </c>
      <c r="C193" s="100">
        <f ca="1">VLOOKUP($A193,[2]CurveFetch!$D$8:$R$1000,7,0)</f>
        <v>0.12</v>
      </c>
      <c r="D193" s="100">
        <f ca="1">VLOOKUP($A193,[2]CurveFetch!$D$8:$R$1000,5,0)</f>
        <v>0</v>
      </c>
      <c r="E193" s="100">
        <f ca="1">VLOOKUP($A193,[2]CurveFetch!$D$8:$R$1000,4,0)</f>
        <v>0</v>
      </c>
      <c r="F193" s="100">
        <f ca="1">VLOOKUP($A193,[2]CurveFetch!$D$8:$R$1000,15,0)</f>
        <v>0</v>
      </c>
      <c r="G193" s="100">
        <f ca="1">VLOOKUP($A193,[2]CurveFetch!$D$8:$R$1000,3,0)</f>
        <v>-0.19</v>
      </c>
      <c r="H193" s="100">
        <f ca="1">VLOOKUP($A193,[2]CurveFetch!$D$8:$R$1000,9,0)</f>
        <v>0</v>
      </c>
      <c r="I193" s="100">
        <f ca="1">VLOOKUP($A193,[2]CurveFetch!$D$8:$R$1000,11,0)</f>
        <v>6.3810392462368998E-2</v>
      </c>
      <c r="J193" s="100">
        <f ca="1">VLOOKUP($A193,[2]CurveFetch!$D$8:$R$1000,8,0)</f>
        <v>0</v>
      </c>
      <c r="K193" s="100">
        <f t="shared" ca="1" si="49"/>
        <v>0.12</v>
      </c>
      <c r="L193" s="100">
        <f t="shared" ca="1" si="50"/>
        <v>0.12</v>
      </c>
      <c r="M193" s="100">
        <f t="shared" ca="1" si="55"/>
        <v>40.620000000000005</v>
      </c>
      <c r="N193" s="97">
        <f t="shared" ca="1" si="56"/>
        <v>42705</v>
      </c>
      <c r="O193" s="100">
        <f ca="1">VLOOKUP($A193,[2]CurveFetch!$D$8:$V$1000,16,0)</f>
        <v>21.078299999999999</v>
      </c>
      <c r="P193" s="141">
        <f t="shared" ca="1" si="51"/>
        <v>10.539149999999999</v>
      </c>
      <c r="Q193" s="100">
        <f ca="1">VLOOKUP($A193,[2]CurveFetch!$D$8:$V$1000,16,0)</f>
        <v>21.078299999999999</v>
      </c>
      <c r="R193" s="141">
        <f t="shared" ca="1" si="52"/>
        <v>10.539149999999999</v>
      </c>
      <c r="S193" s="100">
        <f ca="1">VLOOKUP($A193,[2]CurveFetch!$D$8:$V$1000,16,0)</f>
        <v>21.078299999999999</v>
      </c>
      <c r="T193" s="141">
        <f t="shared" ca="1" si="53"/>
        <v>10.539149999999999</v>
      </c>
    </row>
    <row r="194" spans="1:20" x14ac:dyDescent="0.2">
      <c r="A194" s="97">
        <f t="shared" ca="1" si="54"/>
        <v>42736</v>
      </c>
      <c r="B194" s="100">
        <f ca="1">VLOOKUP($A194,[2]CurveFetch!$D$8:$R$1000,2,0)</f>
        <v>5.47</v>
      </c>
      <c r="C194" s="100">
        <f ca="1">VLOOKUP($A194,[2]CurveFetch!$D$8:$R$1000,7,0)</f>
        <v>0.12</v>
      </c>
      <c r="D194" s="100">
        <f ca="1">VLOOKUP($A194,[2]CurveFetch!$D$8:$R$1000,5,0)</f>
        <v>0</v>
      </c>
      <c r="E194" s="100">
        <f ca="1">VLOOKUP($A194,[2]CurveFetch!$D$8:$R$1000,4,0)</f>
        <v>0</v>
      </c>
      <c r="F194" s="100">
        <f ca="1">VLOOKUP($A194,[2]CurveFetch!$D$8:$R$1000,15,0)</f>
        <v>0</v>
      </c>
      <c r="G194" s="100">
        <f ca="1">VLOOKUP($A194,[2]CurveFetch!$D$8:$R$1000,3,0)</f>
        <v>-0.19</v>
      </c>
      <c r="H194" s="100">
        <f ca="1">VLOOKUP($A194,[2]CurveFetch!$D$8:$R$1000,9,0)</f>
        <v>0</v>
      </c>
      <c r="I194" s="100">
        <f ca="1">VLOOKUP($A194,[2]CurveFetch!$D$8:$R$1000,11,0)</f>
        <v>6.383526301162E-2</v>
      </c>
      <c r="J194" s="100">
        <f ca="1">VLOOKUP($A194,[2]CurveFetch!$D$8:$R$1000,8,0)</f>
        <v>0</v>
      </c>
      <c r="K194" s="100">
        <f t="shared" ca="1" si="49"/>
        <v>0.12</v>
      </c>
      <c r="L194" s="100">
        <f t="shared" ca="1" si="50"/>
        <v>0.12</v>
      </c>
      <c r="M194" s="100">
        <f t="shared" ca="1" si="55"/>
        <v>41.924999999999997</v>
      </c>
      <c r="N194" s="97">
        <f t="shared" ca="1" si="56"/>
        <v>42736</v>
      </c>
      <c r="O194" s="100">
        <f ca="1">VLOOKUP($A194,[2]CurveFetch!$D$8:$V$1000,16,0)</f>
        <v>52.569000000000003</v>
      </c>
      <c r="P194" s="141">
        <f t="shared" ca="1" si="51"/>
        <v>26.284500000000001</v>
      </c>
      <c r="Q194" s="100">
        <f ca="1">VLOOKUP($A194,[2]CurveFetch!$D$8:$V$1000,16,0)</f>
        <v>52.569000000000003</v>
      </c>
      <c r="R194" s="141">
        <f t="shared" ca="1" si="52"/>
        <v>26.284500000000001</v>
      </c>
      <c r="S194" s="100">
        <f ca="1">VLOOKUP($A194,[2]CurveFetch!$D$8:$V$1000,16,0)</f>
        <v>52.569000000000003</v>
      </c>
      <c r="T194" s="141">
        <f t="shared" ca="1" si="53"/>
        <v>26.284500000000001</v>
      </c>
    </row>
    <row r="195" spans="1:20" x14ac:dyDescent="0.2">
      <c r="A195" s="97">
        <f t="shared" ca="1" si="54"/>
        <v>42767</v>
      </c>
      <c r="B195" s="100">
        <f ca="1">VLOOKUP($A195,[2]CurveFetch!$D$8:$R$1000,2,0)</f>
        <v>5.3639999999999999</v>
      </c>
      <c r="C195" s="100">
        <f ca="1">VLOOKUP($A195,[2]CurveFetch!$D$8:$R$1000,7,0)</f>
        <v>0.12</v>
      </c>
      <c r="D195" s="100">
        <f ca="1">VLOOKUP($A195,[2]CurveFetch!$D$8:$R$1000,5,0)</f>
        <v>0</v>
      </c>
      <c r="E195" s="100">
        <f ca="1">VLOOKUP($A195,[2]CurveFetch!$D$8:$R$1000,4,0)</f>
        <v>0</v>
      </c>
      <c r="F195" s="100">
        <f ca="1">VLOOKUP($A195,[2]CurveFetch!$D$8:$R$1000,15,0)</f>
        <v>0</v>
      </c>
      <c r="G195" s="100">
        <f ca="1">VLOOKUP($A195,[2]CurveFetch!$D$8:$R$1000,3,0)</f>
        <v>-0.19</v>
      </c>
      <c r="H195" s="100">
        <f ca="1">VLOOKUP($A195,[2]CurveFetch!$D$8:$R$1000,9,0)</f>
        <v>0</v>
      </c>
      <c r="I195" s="100">
        <f ca="1">VLOOKUP($A195,[2]CurveFetch!$D$8:$R$1000,11,0)</f>
        <v>6.3860133561077004E-2</v>
      </c>
      <c r="J195" s="100">
        <f ca="1">VLOOKUP($A195,[2]CurveFetch!$D$8:$R$1000,8,0)</f>
        <v>0</v>
      </c>
      <c r="K195" s="100">
        <f t="shared" ca="1" si="49"/>
        <v>0.12</v>
      </c>
      <c r="L195" s="100">
        <f t="shared" ca="1" si="50"/>
        <v>0.12</v>
      </c>
      <c r="M195" s="100">
        <f t="shared" ca="1" si="55"/>
        <v>41.13</v>
      </c>
      <c r="N195" s="97">
        <f t="shared" ca="1" si="56"/>
        <v>42767</v>
      </c>
      <c r="O195" s="100">
        <f ca="1">VLOOKUP($A195,[2]CurveFetch!$D$8:$V$1000,16,0)</f>
        <v>42.569000000000003</v>
      </c>
      <c r="P195" s="141">
        <f t="shared" ca="1" si="51"/>
        <v>21.284500000000001</v>
      </c>
      <c r="Q195" s="100">
        <f ca="1">VLOOKUP($A195,[2]CurveFetch!$D$8:$V$1000,16,0)</f>
        <v>42.569000000000003</v>
      </c>
      <c r="R195" s="141">
        <f t="shared" ca="1" si="52"/>
        <v>21.284500000000001</v>
      </c>
      <c r="S195" s="100">
        <f ca="1">VLOOKUP($A195,[2]CurveFetch!$D$8:$V$1000,16,0)</f>
        <v>42.569000000000003</v>
      </c>
      <c r="T195" s="141">
        <f t="shared" ca="1" si="53"/>
        <v>21.284500000000001</v>
      </c>
    </row>
    <row r="196" spans="1:20" x14ac:dyDescent="0.2">
      <c r="A196" s="97">
        <f t="shared" ca="1" si="54"/>
        <v>42795</v>
      </c>
      <c r="B196" s="100">
        <f ca="1">VLOOKUP($A196,[2]CurveFetch!$D$8:$R$1000,2,0)</f>
        <v>5.2140000000000004</v>
      </c>
      <c r="C196" s="100">
        <f ca="1">VLOOKUP($A196,[2]CurveFetch!$D$8:$R$1000,7,0)</f>
        <v>0.12</v>
      </c>
      <c r="D196" s="100">
        <f ca="1">VLOOKUP($A196,[2]CurveFetch!$D$8:$R$1000,5,0)</f>
        <v>0</v>
      </c>
      <c r="E196" s="100">
        <f ca="1">VLOOKUP($A196,[2]CurveFetch!$D$8:$R$1000,4,0)</f>
        <v>0</v>
      </c>
      <c r="F196" s="100">
        <f ca="1">VLOOKUP($A196,[2]CurveFetch!$D$8:$R$1000,15,0)</f>
        <v>0</v>
      </c>
      <c r="G196" s="100">
        <f ca="1">VLOOKUP($A196,[2]CurveFetch!$D$8:$R$1000,3,0)</f>
        <v>-0.19</v>
      </c>
      <c r="H196" s="100">
        <f ca="1">VLOOKUP($A196,[2]CurveFetch!$D$8:$R$1000,9,0)</f>
        <v>0</v>
      </c>
      <c r="I196" s="100">
        <f ca="1">VLOOKUP($A196,[2]CurveFetch!$D$8:$R$1000,11,0)</f>
        <v>6.3882597283344E-2</v>
      </c>
      <c r="J196" s="100">
        <f ca="1">VLOOKUP($A196,[2]CurveFetch!$D$8:$R$1000,8,0)</f>
        <v>0</v>
      </c>
      <c r="K196" s="100">
        <f t="shared" ref="K196:K259" ca="1" si="57">C196-J196</f>
        <v>0.12</v>
      </c>
      <c r="L196" s="100">
        <f t="shared" ref="L196:L259" ca="1" si="58">C196-F196</f>
        <v>0.12</v>
      </c>
      <c r="M196" s="100">
        <f t="shared" ca="1" si="55"/>
        <v>40.005000000000003</v>
      </c>
      <c r="N196" s="97">
        <f t="shared" ca="1" si="56"/>
        <v>42795</v>
      </c>
      <c r="O196" s="100">
        <f ca="1">VLOOKUP($A196,[2]CurveFetch!$D$8:$V$1000,16,0)</f>
        <v>32.569000000000003</v>
      </c>
      <c r="P196" s="141">
        <f t="shared" ref="P196:P259" ca="1" si="59">O196/2</f>
        <v>16.284500000000001</v>
      </c>
      <c r="Q196" s="100">
        <f ca="1">VLOOKUP($A196,[2]CurveFetch!$D$8:$V$1000,16,0)</f>
        <v>32.569000000000003</v>
      </c>
      <c r="R196" s="141">
        <f t="shared" ref="R196:R259" ca="1" si="60">Q196/2</f>
        <v>16.284500000000001</v>
      </c>
      <c r="S196" s="100">
        <f ca="1">VLOOKUP($A196,[2]CurveFetch!$D$8:$V$1000,16,0)</f>
        <v>32.569000000000003</v>
      </c>
      <c r="T196" s="141">
        <f t="shared" ref="T196:T259" ca="1" si="61">S196/2</f>
        <v>16.284500000000001</v>
      </c>
    </row>
    <row r="197" spans="1:20" x14ac:dyDescent="0.2">
      <c r="A197" s="97">
        <f t="shared" ref="A197:A260" ca="1" si="62">DATE(YEAR(A196),MONTH(A196)+1,1)</f>
        <v>42826</v>
      </c>
      <c r="B197" s="100">
        <f ca="1">VLOOKUP($A197,[2]CurveFetch!$D$8:$R$1000,2,0)</f>
        <v>5.0309999999999997</v>
      </c>
      <c r="C197" s="100">
        <f ca="1">VLOOKUP($A197,[2]CurveFetch!$D$8:$R$1000,7,0)</f>
        <v>0.29499999999999998</v>
      </c>
      <c r="D197" s="100">
        <f ca="1">VLOOKUP($A197,[2]CurveFetch!$D$8:$R$1000,5,0)</f>
        <v>0</v>
      </c>
      <c r="E197" s="100">
        <f ca="1">VLOOKUP($A197,[2]CurveFetch!$D$8:$R$1000,4,0)</f>
        <v>0</v>
      </c>
      <c r="F197" s="100">
        <f ca="1">VLOOKUP($A197,[2]CurveFetch!$D$8:$R$1000,15,0)</f>
        <v>0</v>
      </c>
      <c r="G197" s="100">
        <f ca="1">VLOOKUP($A197,[2]CurveFetch!$D$8:$R$1000,3,0)</f>
        <v>-0.19</v>
      </c>
      <c r="H197" s="100">
        <f ca="1">VLOOKUP($A197,[2]CurveFetch!$D$8:$R$1000,9,0)</f>
        <v>0</v>
      </c>
      <c r="I197" s="100">
        <f ca="1">VLOOKUP($A197,[2]CurveFetch!$D$8:$R$1000,11,0)</f>
        <v>6.3907467833189999E-2</v>
      </c>
      <c r="J197" s="100">
        <f ca="1">VLOOKUP($A197,[2]CurveFetch!$D$8:$R$1000,8,0)</f>
        <v>0</v>
      </c>
      <c r="K197" s="100">
        <f t="shared" ca="1" si="57"/>
        <v>0.29499999999999998</v>
      </c>
      <c r="L197" s="100">
        <f t="shared" ca="1" si="58"/>
        <v>0.29499999999999998</v>
      </c>
      <c r="M197" s="100">
        <f t="shared" ref="M197:M260" ca="1" si="63">($B197+$C197)*$M$1</f>
        <v>39.945</v>
      </c>
      <c r="N197" s="97">
        <f t="shared" ref="N197:N260" ca="1" si="64">DATE(YEAR(N196),MONTH(N196)+1,1)</f>
        <v>42826</v>
      </c>
      <c r="O197" s="100">
        <f ca="1">VLOOKUP($A197,[2]CurveFetch!$D$8:$V$1000,16,0)</f>
        <v>31.419499999999999</v>
      </c>
      <c r="P197" s="141">
        <f t="shared" ca="1" si="59"/>
        <v>15.70975</v>
      </c>
      <c r="Q197" s="100">
        <f ca="1">VLOOKUP($A197,[2]CurveFetch!$D$8:$V$1000,16,0)</f>
        <v>31.419499999999999</v>
      </c>
      <c r="R197" s="141">
        <f t="shared" ca="1" si="60"/>
        <v>15.70975</v>
      </c>
      <c r="S197" s="100">
        <f ca="1">VLOOKUP($A197,[2]CurveFetch!$D$8:$V$1000,16,0)</f>
        <v>31.419499999999999</v>
      </c>
      <c r="T197" s="141">
        <f t="shared" ca="1" si="61"/>
        <v>15.70975</v>
      </c>
    </row>
    <row r="198" spans="1:20" x14ac:dyDescent="0.2">
      <c r="A198" s="97">
        <f t="shared" ca="1" si="62"/>
        <v>42856</v>
      </c>
      <c r="B198" s="100">
        <f ca="1">VLOOKUP($A198,[2]CurveFetch!$D$8:$R$1000,2,0)</f>
        <v>5.0060000000000002</v>
      </c>
      <c r="C198" s="100">
        <f ca="1">VLOOKUP($A198,[2]CurveFetch!$D$8:$R$1000,7,0)</f>
        <v>0.29499999999999998</v>
      </c>
      <c r="D198" s="100">
        <f ca="1">VLOOKUP($A198,[2]CurveFetch!$D$8:$R$1000,5,0)</f>
        <v>0</v>
      </c>
      <c r="E198" s="100">
        <f ca="1">VLOOKUP($A198,[2]CurveFetch!$D$8:$R$1000,4,0)</f>
        <v>0</v>
      </c>
      <c r="F198" s="100">
        <f ca="1">VLOOKUP($A198,[2]CurveFetch!$D$8:$R$1000,15,0)</f>
        <v>0</v>
      </c>
      <c r="G198" s="100">
        <f ca="1">VLOOKUP($A198,[2]CurveFetch!$D$8:$R$1000,3,0)</f>
        <v>-0.19</v>
      </c>
      <c r="H198" s="100">
        <f ca="1">VLOOKUP($A198,[2]CurveFetch!$D$8:$R$1000,9,0)</f>
        <v>0</v>
      </c>
      <c r="I198" s="100">
        <f ca="1">VLOOKUP($A198,[2]CurveFetch!$D$8:$R$1000,11,0)</f>
        <v>6.3931536107432005E-2</v>
      </c>
      <c r="J198" s="100">
        <f ca="1">VLOOKUP($A198,[2]CurveFetch!$D$8:$R$1000,8,0)</f>
        <v>0</v>
      </c>
      <c r="K198" s="100">
        <f t="shared" ca="1" si="57"/>
        <v>0.29499999999999998</v>
      </c>
      <c r="L198" s="100">
        <f t="shared" ca="1" si="58"/>
        <v>0.29499999999999998</v>
      </c>
      <c r="M198" s="100">
        <f t="shared" ca="1" si="63"/>
        <v>39.7575</v>
      </c>
      <c r="N198" s="97">
        <f t="shared" ca="1" si="64"/>
        <v>42856</v>
      </c>
      <c r="O198" s="100">
        <f ca="1">VLOOKUP($A198,[2]CurveFetch!$D$8:$V$1000,16,0)</f>
        <v>36.419499999999999</v>
      </c>
      <c r="P198" s="141">
        <f t="shared" ca="1" si="59"/>
        <v>18.20975</v>
      </c>
      <c r="Q198" s="100">
        <f ca="1">VLOOKUP($A198,[2]CurveFetch!$D$8:$V$1000,16,0)</f>
        <v>36.419499999999999</v>
      </c>
      <c r="R198" s="141">
        <f t="shared" ca="1" si="60"/>
        <v>18.20975</v>
      </c>
      <c r="S198" s="100">
        <f ca="1">VLOOKUP($A198,[2]CurveFetch!$D$8:$V$1000,16,0)</f>
        <v>36.419499999999999</v>
      </c>
      <c r="T198" s="141">
        <f t="shared" ca="1" si="61"/>
        <v>18.20975</v>
      </c>
    </row>
    <row r="199" spans="1:20" x14ac:dyDescent="0.2">
      <c r="A199" s="97">
        <f t="shared" ca="1" si="62"/>
        <v>42887</v>
      </c>
      <c r="B199" s="100">
        <f ca="1">VLOOKUP($A199,[2]CurveFetch!$D$8:$R$1000,2,0)</f>
        <v>5.0350000000000001</v>
      </c>
      <c r="C199" s="100">
        <f ca="1">VLOOKUP($A199,[2]CurveFetch!$D$8:$R$1000,7,0)</f>
        <v>0.29499999999999998</v>
      </c>
      <c r="D199" s="100">
        <f ca="1">VLOOKUP($A199,[2]CurveFetch!$D$8:$R$1000,5,0)</f>
        <v>0</v>
      </c>
      <c r="E199" s="100">
        <f ca="1">VLOOKUP($A199,[2]CurveFetch!$D$8:$R$1000,4,0)</f>
        <v>0</v>
      </c>
      <c r="F199" s="100">
        <f ca="1">VLOOKUP($A199,[2]CurveFetch!$D$8:$R$1000,15,0)</f>
        <v>0</v>
      </c>
      <c r="G199" s="100">
        <f ca="1">VLOOKUP($A199,[2]CurveFetch!$D$8:$R$1000,3,0)</f>
        <v>-0.19</v>
      </c>
      <c r="H199" s="100">
        <f ca="1">VLOOKUP($A199,[2]CurveFetch!$D$8:$R$1000,9,0)</f>
        <v>0</v>
      </c>
      <c r="I199" s="100">
        <f ca="1">VLOOKUP($A199,[2]CurveFetch!$D$8:$R$1000,11,0)</f>
        <v>6.3956406657682E-2</v>
      </c>
      <c r="J199" s="100">
        <f ca="1">VLOOKUP($A199,[2]CurveFetch!$D$8:$R$1000,8,0)</f>
        <v>0</v>
      </c>
      <c r="K199" s="100">
        <f t="shared" ca="1" si="57"/>
        <v>0.29499999999999998</v>
      </c>
      <c r="L199" s="100">
        <f t="shared" ca="1" si="58"/>
        <v>0.29499999999999998</v>
      </c>
      <c r="M199" s="100">
        <f t="shared" ca="1" si="63"/>
        <v>39.975000000000001</v>
      </c>
      <c r="N199" s="97">
        <f t="shared" ca="1" si="64"/>
        <v>42887</v>
      </c>
      <c r="O199" s="100">
        <f ca="1">VLOOKUP($A199,[2]CurveFetch!$D$8:$V$1000,16,0)</f>
        <v>61.419499999999999</v>
      </c>
      <c r="P199" s="141">
        <f t="shared" ca="1" si="59"/>
        <v>30.70975</v>
      </c>
      <c r="Q199" s="100">
        <f ca="1">VLOOKUP($A199,[2]CurveFetch!$D$8:$V$1000,16,0)</f>
        <v>61.419499999999999</v>
      </c>
      <c r="R199" s="141">
        <f t="shared" ca="1" si="60"/>
        <v>30.70975</v>
      </c>
      <c r="S199" s="100">
        <f ca="1">VLOOKUP($A199,[2]CurveFetch!$D$8:$V$1000,16,0)</f>
        <v>61.419499999999999</v>
      </c>
      <c r="T199" s="141">
        <f t="shared" ca="1" si="61"/>
        <v>30.70975</v>
      </c>
    </row>
    <row r="200" spans="1:20" x14ac:dyDescent="0.2">
      <c r="A200" s="97">
        <f t="shared" ca="1" si="62"/>
        <v>42917</v>
      </c>
      <c r="B200" s="100">
        <f ca="1">VLOOKUP($A200,[2]CurveFetch!$D$8:$R$1000,2,0)</f>
        <v>5.0650000000000004</v>
      </c>
      <c r="C200" s="100">
        <f ca="1">VLOOKUP($A200,[2]CurveFetch!$D$8:$R$1000,7,0)</f>
        <v>0.29499999999999998</v>
      </c>
      <c r="D200" s="100">
        <f ca="1">VLOOKUP($A200,[2]CurveFetch!$D$8:$R$1000,5,0)</f>
        <v>0</v>
      </c>
      <c r="E200" s="100">
        <f ca="1">VLOOKUP($A200,[2]CurveFetch!$D$8:$R$1000,4,0)</f>
        <v>0</v>
      </c>
      <c r="F200" s="100">
        <f ca="1">VLOOKUP($A200,[2]CurveFetch!$D$8:$R$1000,15,0)</f>
        <v>0</v>
      </c>
      <c r="G200" s="100">
        <f ca="1">VLOOKUP($A200,[2]CurveFetch!$D$8:$R$1000,3,0)</f>
        <v>-0.19</v>
      </c>
      <c r="H200" s="100">
        <f ca="1">VLOOKUP($A200,[2]CurveFetch!$D$8:$R$1000,9,0)</f>
        <v>0</v>
      </c>
      <c r="I200" s="100">
        <f ca="1">VLOOKUP($A200,[2]CurveFetch!$D$8:$R$1000,11,0)</f>
        <v>6.3980474932313999E-2</v>
      </c>
      <c r="J200" s="100">
        <f ca="1">VLOOKUP($A200,[2]CurveFetch!$D$8:$R$1000,8,0)</f>
        <v>0</v>
      </c>
      <c r="K200" s="100">
        <f t="shared" ca="1" si="57"/>
        <v>0.29499999999999998</v>
      </c>
      <c r="L200" s="100">
        <f t="shared" ca="1" si="58"/>
        <v>0.29499999999999998</v>
      </c>
      <c r="M200" s="100">
        <f t="shared" ca="1" si="63"/>
        <v>40.200000000000003</v>
      </c>
      <c r="N200" s="97">
        <f t="shared" ca="1" si="64"/>
        <v>42917</v>
      </c>
      <c r="O200" s="100">
        <f ca="1">VLOOKUP($A200,[2]CurveFetch!$D$8:$V$1000,16,0)</f>
        <v>55.972999999999999</v>
      </c>
      <c r="P200" s="141">
        <f t="shared" ca="1" si="59"/>
        <v>27.986499999999999</v>
      </c>
      <c r="Q200" s="100">
        <f ca="1">VLOOKUP($A200,[2]CurveFetch!$D$8:$V$1000,16,0)</f>
        <v>55.972999999999999</v>
      </c>
      <c r="R200" s="141">
        <f t="shared" ca="1" si="60"/>
        <v>27.986499999999999</v>
      </c>
      <c r="S200" s="100">
        <f ca="1">VLOOKUP($A200,[2]CurveFetch!$D$8:$V$1000,16,0)</f>
        <v>55.972999999999999</v>
      </c>
      <c r="T200" s="141">
        <f t="shared" ca="1" si="61"/>
        <v>27.986499999999999</v>
      </c>
    </row>
    <row r="201" spans="1:20" x14ac:dyDescent="0.2">
      <c r="A201" s="97">
        <f t="shared" ca="1" si="62"/>
        <v>42948</v>
      </c>
      <c r="B201" s="100">
        <f ca="1">VLOOKUP($A201,[2]CurveFetch!$D$8:$R$1000,2,0)</f>
        <v>5.085</v>
      </c>
      <c r="C201" s="100">
        <f ca="1">VLOOKUP($A201,[2]CurveFetch!$D$8:$R$1000,7,0)</f>
        <v>0.29499999999999998</v>
      </c>
      <c r="D201" s="100">
        <f ca="1">VLOOKUP($A201,[2]CurveFetch!$D$8:$R$1000,5,0)</f>
        <v>0</v>
      </c>
      <c r="E201" s="100">
        <f ca="1">VLOOKUP($A201,[2]CurveFetch!$D$8:$R$1000,4,0)</f>
        <v>0</v>
      </c>
      <c r="F201" s="100">
        <f ca="1">VLOOKUP($A201,[2]CurveFetch!$D$8:$R$1000,15,0)</f>
        <v>0</v>
      </c>
      <c r="G201" s="100">
        <f ca="1">VLOOKUP($A201,[2]CurveFetch!$D$8:$R$1000,3,0)</f>
        <v>-0.19</v>
      </c>
      <c r="H201" s="100">
        <f ca="1">VLOOKUP($A201,[2]CurveFetch!$D$8:$R$1000,9,0)</f>
        <v>0</v>
      </c>
      <c r="I201" s="100">
        <f ca="1">VLOOKUP($A201,[2]CurveFetch!$D$8:$R$1000,11,0)</f>
        <v>6.4005345482968004E-2</v>
      </c>
      <c r="J201" s="100">
        <f ca="1">VLOOKUP($A201,[2]CurveFetch!$D$8:$R$1000,8,0)</f>
        <v>0</v>
      </c>
      <c r="K201" s="100">
        <f t="shared" ca="1" si="57"/>
        <v>0.29499999999999998</v>
      </c>
      <c r="L201" s="100">
        <f t="shared" ca="1" si="58"/>
        <v>0.29499999999999998</v>
      </c>
      <c r="M201" s="100">
        <f t="shared" ca="1" si="63"/>
        <v>40.35</v>
      </c>
      <c r="N201" s="97">
        <f t="shared" ca="1" si="64"/>
        <v>42948</v>
      </c>
      <c r="O201" s="100">
        <f ca="1">VLOOKUP($A201,[2]CurveFetch!$D$8:$V$1000,16,0)</f>
        <v>70.972999999999999</v>
      </c>
      <c r="P201" s="141">
        <f t="shared" ca="1" si="59"/>
        <v>35.486499999999999</v>
      </c>
      <c r="Q201" s="100">
        <f ca="1">VLOOKUP($A201,[2]CurveFetch!$D$8:$V$1000,16,0)</f>
        <v>70.972999999999999</v>
      </c>
      <c r="R201" s="141">
        <f t="shared" ca="1" si="60"/>
        <v>35.486499999999999</v>
      </c>
      <c r="S201" s="100">
        <f ca="1">VLOOKUP($A201,[2]CurveFetch!$D$8:$V$1000,16,0)</f>
        <v>70.972999999999999</v>
      </c>
      <c r="T201" s="141">
        <f t="shared" ca="1" si="61"/>
        <v>35.486499999999999</v>
      </c>
    </row>
    <row r="202" spans="1:20" x14ac:dyDescent="0.2">
      <c r="A202" s="97">
        <f t="shared" ca="1" si="62"/>
        <v>42979</v>
      </c>
      <c r="B202" s="100">
        <f ca="1">VLOOKUP($A202,[2]CurveFetch!$D$8:$R$1000,2,0)</f>
        <v>5.1059999999999999</v>
      </c>
      <c r="C202" s="100">
        <f ca="1">VLOOKUP($A202,[2]CurveFetch!$D$8:$R$1000,7,0)</f>
        <v>0.29499999999999998</v>
      </c>
      <c r="D202" s="100">
        <f ca="1">VLOOKUP($A202,[2]CurveFetch!$D$8:$R$1000,5,0)</f>
        <v>0</v>
      </c>
      <c r="E202" s="100">
        <f ca="1">VLOOKUP($A202,[2]CurveFetch!$D$8:$R$1000,4,0)</f>
        <v>0</v>
      </c>
      <c r="F202" s="100">
        <f ca="1">VLOOKUP($A202,[2]CurveFetch!$D$8:$R$1000,15,0)</f>
        <v>0</v>
      </c>
      <c r="G202" s="100">
        <f ca="1">VLOOKUP($A202,[2]CurveFetch!$D$8:$R$1000,3,0)</f>
        <v>-0.19</v>
      </c>
      <c r="H202" s="100">
        <f ca="1">VLOOKUP($A202,[2]CurveFetch!$D$8:$R$1000,9,0)</f>
        <v>0</v>
      </c>
      <c r="I202" s="100">
        <f ca="1">VLOOKUP($A202,[2]CurveFetch!$D$8:$R$1000,11,0)</f>
        <v>6.4030216033826998E-2</v>
      </c>
      <c r="J202" s="100">
        <f ca="1">VLOOKUP($A202,[2]CurveFetch!$D$8:$R$1000,8,0)</f>
        <v>0</v>
      </c>
      <c r="K202" s="100">
        <f t="shared" ca="1" si="57"/>
        <v>0.29499999999999998</v>
      </c>
      <c r="L202" s="100">
        <f t="shared" ca="1" si="58"/>
        <v>0.29499999999999998</v>
      </c>
      <c r="M202" s="100">
        <f t="shared" ca="1" si="63"/>
        <v>40.5075</v>
      </c>
      <c r="N202" s="97">
        <f t="shared" ca="1" si="64"/>
        <v>42979</v>
      </c>
      <c r="O202" s="100">
        <f ca="1">VLOOKUP($A202,[2]CurveFetch!$D$8:$V$1000,16,0)</f>
        <v>40.972999999999999</v>
      </c>
      <c r="P202" s="141">
        <f t="shared" ca="1" si="59"/>
        <v>20.486499999999999</v>
      </c>
      <c r="Q202" s="100">
        <f ca="1">VLOOKUP($A202,[2]CurveFetch!$D$8:$V$1000,16,0)</f>
        <v>40.972999999999999</v>
      </c>
      <c r="R202" s="141">
        <f t="shared" ca="1" si="60"/>
        <v>20.486499999999999</v>
      </c>
      <c r="S202" s="100">
        <f ca="1">VLOOKUP($A202,[2]CurveFetch!$D$8:$V$1000,16,0)</f>
        <v>40.972999999999999</v>
      </c>
      <c r="T202" s="141">
        <f t="shared" ca="1" si="61"/>
        <v>20.486499999999999</v>
      </c>
    </row>
    <row r="203" spans="1:20" x14ac:dyDescent="0.2">
      <c r="A203" s="97">
        <f t="shared" ca="1" si="62"/>
        <v>43009</v>
      </c>
      <c r="B203" s="100">
        <f ca="1">VLOOKUP($A203,[2]CurveFetch!$D$8:$R$1000,2,0)</f>
        <v>5.1360000000000001</v>
      </c>
      <c r="C203" s="100">
        <f ca="1">VLOOKUP($A203,[2]CurveFetch!$D$8:$R$1000,7,0)</f>
        <v>0.29499999999999998</v>
      </c>
      <c r="D203" s="100">
        <f ca="1">VLOOKUP($A203,[2]CurveFetch!$D$8:$R$1000,5,0)</f>
        <v>0</v>
      </c>
      <c r="E203" s="100">
        <f ca="1">VLOOKUP($A203,[2]CurveFetch!$D$8:$R$1000,4,0)</f>
        <v>0</v>
      </c>
      <c r="F203" s="100">
        <f ca="1">VLOOKUP($A203,[2]CurveFetch!$D$8:$R$1000,15,0)</f>
        <v>0</v>
      </c>
      <c r="G203" s="100">
        <f ca="1">VLOOKUP($A203,[2]CurveFetch!$D$8:$R$1000,3,0)</f>
        <v>-0.19</v>
      </c>
      <c r="H203" s="100">
        <f ca="1">VLOOKUP($A203,[2]CurveFetch!$D$8:$R$1000,9,0)</f>
        <v>0</v>
      </c>
      <c r="I203" s="100">
        <f ca="1">VLOOKUP($A203,[2]CurveFetch!$D$8:$R$1000,11,0)</f>
        <v>6.4054284309048998E-2</v>
      </c>
      <c r="J203" s="100">
        <f ca="1">VLOOKUP($A203,[2]CurveFetch!$D$8:$R$1000,8,0)</f>
        <v>0</v>
      </c>
      <c r="K203" s="100">
        <f t="shared" ca="1" si="57"/>
        <v>0.29499999999999998</v>
      </c>
      <c r="L203" s="100">
        <f t="shared" ca="1" si="58"/>
        <v>0.29499999999999998</v>
      </c>
      <c r="M203" s="100">
        <f t="shared" ca="1" si="63"/>
        <v>40.732500000000002</v>
      </c>
      <c r="N203" s="97">
        <f t="shared" ca="1" si="64"/>
        <v>43009</v>
      </c>
      <c r="O203" s="100">
        <f ca="1">VLOOKUP($A203,[2]CurveFetch!$D$8:$V$1000,16,0)</f>
        <v>66.293700000000001</v>
      </c>
      <c r="P203" s="141">
        <f t="shared" ca="1" si="59"/>
        <v>33.146850000000001</v>
      </c>
      <c r="Q203" s="100">
        <f ca="1">VLOOKUP($A203,[2]CurveFetch!$D$8:$V$1000,16,0)</f>
        <v>66.293700000000001</v>
      </c>
      <c r="R203" s="141">
        <f t="shared" ca="1" si="60"/>
        <v>33.146850000000001</v>
      </c>
      <c r="S203" s="100">
        <f ca="1">VLOOKUP($A203,[2]CurveFetch!$D$8:$V$1000,16,0)</f>
        <v>66.293700000000001</v>
      </c>
      <c r="T203" s="141">
        <f t="shared" ca="1" si="61"/>
        <v>33.146850000000001</v>
      </c>
    </row>
    <row r="204" spans="1:20" x14ac:dyDescent="0.2">
      <c r="A204" s="97">
        <f t="shared" ca="1" si="62"/>
        <v>43040</v>
      </c>
      <c r="B204" s="100">
        <f ca="1">VLOOKUP($A204,[2]CurveFetch!$D$8:$R$1000,2,0)</f>
        <v>5.2759999999999998</v>
      </c>
      <c r="C204" s="100">
        <f ca="1">VLOOKUP($A204,[2]CurveFetch!$D$8:$R$1000,7,0)</f>
        <v>0.12</v>
      </c>
      <c r="D204" s="100">
        <f ca="1">VLOOKUP($A204,[2]CurveFetch!$D$8:$R$1000,5,0)</f>
        <v>0</v>
      </c>
      <c r="E204" s="100">
        <f ca="1">VLOOKUP($A204,[2]CurveFetch!$D$8:$R$1000,4,0)</f>
        <v>0</v>
      </c>
      <c r="F204" s="100">
        <f ca="1">VLOOKUP($A204,[2]CurveFetch!$D$8:$R$1000,15,0)</f>
        <v>0</v>
      </c>
      <c r="G204" s="100">
        <f ca="1">VLOOKUP($A204,[2]CurveFetch!$D$8:$R$1000,3,0)</f>
        <v>-0.19</v>
      </c>
      <c r="H204" s="100">
        <f ca="1">VLOOKUP($A204,[2]CurveFetch!$D$8:$R$1000,9,0)</f>
        <v>0</v>
      </c>
      <c r="I204" s="100">
        <f ca="1">VLOOKUP($A204,[2]CurveFetch!$D$8:$R$1000,11,0)</f>
        <v>6.4079154860312001E-2</v>
      </c>
      <c r="J204" s="100">
        <f ca="1">VLOOKUP($A204,[2]CurveFetch!$D$8:$R$1000,8,0)</f>
        <v>0</v>
      </c>
      <c r="K204" s="100">
        <f t="shared" ca="1" si="57"/>
        <v>0.12</v>
      </c>
      <c r="L204" s="100">
        <f t="shared" ca="1" si="58"/>
        <v>0.12</v>
      </c>
      <c r="M204" s="100">
        <f t="shared" ca="1" si="63"/>
        <v>40.47</v>
      </c>
      <c r="N204" s="97">
        <f t="shared" ca="1" si="64"/>
        <v>43040</v>
      </c>
      <c r="O204" s="100">
        <f ca="1">VLOOKUP($A204,[2]CurveFetch!$D$8:$V$1000,16,0)</f>
        <v>36.293700000000001</v>
      </c>
      <c r="P204" s="141">
        <f t="shared" ca="1" si="59"/>
        <v>18.146850000000001</v>
      </c>
      <c r="Q204" s="100">
        <f ca="1">VLOOKUP($A204,[2]CurveFetch!$D$8:$V$1000,16,0)</f>
        <v>36.293700000000001</v>
      </c>
      <c r="R204" s="141">
        <f t="shared" ca="1" si="60"/>
        <v>18.146850000000001</v>
      </c>
      <c r="S204" s="100">
        <f ca="1">VLOOKUP($A204,[2]CurveFetch!$D$8:$V$1000,16,0)</f>
        <v>36.293700000000001</v>
      </c>
      <c r="T204" s="141">
        <f t="shared" ca="1" si="61"/>
        <v>18.146850000000001</v>
      </c>
    </row>
    <row r="205" spans="1:20" x14ac:dyDescent="0.2">
      <c r="A205" s="97">
        <f t="shared" ca="1" si="62"/>
        <v>43070</v>
      </c>
      <c r="B205" s="100">
        <f ca="1">VLOOKUP($A205,[2]CurveFetch!$D$8:$R$1000,2,0)</f>
        <v>5.4009999999999998</v>
      </c>
      <c r="C205" s="100">
        <f ca="1">VLOOKUP($A205,[2]CurveFetch!$D$8:$R$1000,7,0)</f>
        <v>0.12</v>
      </c>
      <c r="D205" s="100">
        <f ca="1">VLOOKUP($A205,[2]CurveFetch!$D$8:$R$1000,5,0)</f>
        <v>0</v>
      </c>
      <c r="E205" s="100">
        <f ca="1">VLOOKUP($A205,[2]CurveFetch!$D$8:$R$1000,4,0)</f>
        <v>0</v>
      </c>
      <c r="F205" s="100">
        <f ca="1">VLOOKUP($A205,[2]CurveFetch!$D$8:$R$1000,15,0)</f>
        <v>0</v>
      </c>
      <c r="G205" s="100">
        <f ca="1">VLOOKUP($A205,[2]CurveFetch!$D$8:$R$1000,3,0)</f>
        <v>-0.19</v>
      </c>
      <c r="H205" s="100">
        <f ca="1">VLOOKUP($A205,[2]CurveFetch!$D$8:$R$1000,9,0)</f>
        <v>0</v>
      </c>
      <c r="I205" s="100">
        <f ca="1">VLOOKUP($A205,[2]CurveFetch!$D$8:$R$1000,11,0)</f>
        <v>6.4103223135922996E-2</v>
      </c>
      <c r="J205" s="100">
        <f ca="1">VLOOKUP($A205,[2]CurveFetch!$D$8:$R$1000,8,0)</f>
        <v>0</v>
      </c>
      <c r="K205" s="100">
        <f t="shared" ca="1" si="57"/>
        <v>0.12</v>
      </c>
      <c r="L205" s="100">
        <f t="shared" ca="1" si="58"/>
        <v>0.12</v>
      </c>
      <c r="M205" s="100">
        <f t="shared" ca="1" si="63"/>
        <v>41.407499999999999</v>
      </c>
      <c r="N205" s="97">
        <f t="shared" ca="1" si="64"/>
        <v>43070</v>
      </c>
      <c r="O205" s="100">
        <f ca="1">VLOOKUP($A205,[2]CurveFetch!$D$8:$V$1000,16,0)</f>
        <v>21.293700000000001</v>
      </c>
      <c r="P205" s="141">
        <f t="shared" ca="1" si="59"/>
        <v>10.646850000000001</v>
      </c>
      <c r="Q205" s="100">
        <f ca="1">VLOOKUP($A205,[2]CurveFetch!$D$8:$V$1000,16,0)</f>
        <v>21.293700000000001</v>
      </c>
      <c r="R205" s="141">
        <f t="shared" ca="1" si="60"/>
        <v>10.646850000000001</v>
      </c>
      <c r="S205" s="100">
        <f ca="1">VLOOKUP($A205,[2]CurveFetch!$D$8:$V$1000,16,0)</f>
        <v>21.293700000000001</v>
      </c>
      <c r="T205" s="141">
        <f t="shared" ca="1" si="61"/>
        <v>10.646850000000001</v>
      </c>
    </row>
    <row r="206" spans="1:20" x14ac:dyDescent="0.2">
      <c r="A206" s="97">
        <f t="shared" ca="1" si="62"/>
        <v>43101</v>
      </c>
      <c r="B206" s="100">
        <f ca="1">VLOOKUP($A206,[2]CurveFetch!$D$8:$R$1000,2,0)</f>
        <v>5.58</v>
      </c>
      <c r="C206" s="100">
        <f ca="1">VLOOKUP($A206,[2]CurveFetch!$D$8:$R$1000,7,0)</f>
        <v>0.12</v>
      </c>
      <c r="D206" s="100">
        <f ca="1">VLOOKUP($A206,[2]CurveFetch!$D$8:$R$1000,5,0)</f>
        <v>0</v>
      </c>
      <c r="E206" s="100">
        <f ca="1">VLOOKUP($A206,[2]CurveFetch!$D$8:$R$1000,4,0)</f>
        <v>0</v>
      </c>
      <c r="F206" s="100">
        <f ca="1">VLOOKUP($A206,[2]CurveFetch!$D$8:$R$1000,15,0)</f>
        <v>0</v>
      </c>
      <c r="G206" s="100">
        <f ca="1">VLOOKUP($A206,[2]CurveFetch!$D$8:$R$1000,3,0)</f>
        <v>-0.19</v>
      </c>
      <c r="H206" s="100">
        <f ca="1">VLOOKUP($A206,[2]CurveFetch!$D$8:$R$1000,9,0)</f>
        <v>0</v>
      </c>
      <c r="I206" s="100">
        <f ca="1">VLOOKUP($A206,[2]CurveFetch!$D$8:$R$1000,11,0)</f>
        <v>6.4128093687588997E-2</v>
      </c>
      <c r="J206" s="100">
        <f ca="1">VLOOKUP($A206,[2]CurveFetch!$D$8:$R$1000,8,0)</f>
        <v>0</v>
      </c>
      <c r="K206" s="100">
        <f t="shared" ca="1" si="57"/>
        <v>0.12</v>
      </c>
      <c r="L206" s="100">
        <f t="shared" ca="1" si="58"/>
        <v>0.12</v>
      </c>
      <c r="M206" s="100">
        <f t="shared" ca="1" si="63"/>
        <v>42.75</v>
      </c>
      <c r="N206" s="97">
        <f t="shared" ca="1" si="64"/>
        <v>43101</v>
      </c>
      <c r="O206" s="100">
        <f ca="1">VLOOKUP($A206,[2]CurveFetch!$D$8:$V$1000,16,0)</f>
        <v>52.794800000000002</v>
      </c>
      <c r="P206" s="141">
        <f t="shared" ca="1" si="59"/>
        <v>26.397400000000001</v>
      </c>
      <c r="Q206" s="100">
        <f ca="1">VLOOKUP($A206,[2]CurveFetch!$D$8:$V$1000,16,0)</f>
        <v>52.794800000000002</v>
      </c>
      <c r="R206" s="141">
        <f t="shared" ca="1" si="60"/>
        <v>26.397400000000001</v>
      </c>
      <c r="S206" s="100">
        <f ca="1">VLOOKUP($A206,[2]CurveFetch!$D$8:$V$1000,16,0)</f>
        <v>52.794800000000002</v>
      </c>
      <c r="T206" s="141">
        <f t="shared" ca="1" si="61"/>
        <v>26.397400000000001</v>
      </c>
    </row>
    <row r="207" spans="1:20" x14ac:dyDescent="0.2">
      <c r="A207" s="97">
        <f t="shared" ca="1" si="62"/>
        <v>43132</v>
      </c>
      <c r="B207" s="100">
        <f ca="1">VLOOKUP($A207,[2]CurveFetch!$D$8:$R$1000,2,0)</f>
        <v>5.4740000000000002</v>
      </c>
      <c r="C207" s="100">
        <f ca="1">VLOOKUP($A207,[2]CurveFetch!$D$8:$R$1000,7,0)</f>
        <v>0.12</v>
      </c>
      <c r="D207" s="100">
        <f ca="1">VLOOKUP($A207,[2]CurveFetch!$D$8:$R$1000,5,0)</f>
        <v>0</v>
      </c>
      <c r="E207" s="100">
        <f ca="1">VLOOKUP($A207,[2]CurveFetch!$D$8:$R$1000,4,0)</f>
        <v>0</v>
      </c>
      <c r="F207" s="100">
        <f ca="1">VLOOKUP($A207,[2]CurveFetch!$D$8:$R$1000,15,0)</f>
        <v>0</v>
      </c>
      <c r="G207" s="100">
        <f ca="1">VLOOKUP($A207,[2]CurveFetch!$D$8:$R$1000,3,0)</f>
        <v>-0.19</v>
      </c>
      <c r="H207" s="100">
        <f ca="1">VLOOKUP($A207,[2]CurveFetch!$D$8:$R$1000,9,0)</f>
        <v>0</v>
      </c>
      <c r="I207" s="100">
        <f ca="1">VLOOKUP($A207,[2]CurveFetch!$D$8:$R$1000,11,0)</f>
        <v>6.4152964239460999E-2</v>
      </c>
      <c r="J207" s="100">
        <f ca="1">VLOOKUP($A207,[2]CurveFetch!$D$8:$R$1000,8,0)</f>
        <v>0</v>
      </c>
      <c r="K207" s="100">
        <f t="shared" ca="1" si="57"/>
        <v>0.12</v>
      </c>
      <c r="L207" s="100">
        <f t="shared" ca="1" si="58"/>
        <v>0.12</v>
      </c>
      <c r="M207" s="100">
        <f t="shared" ca="1" si="63"/>
        <v>41.955000000000005</v>
      </c>
      <c r="N207" s="97">
        <f t="shared" ca="1" si="64"/>
        <v>43132</v>
      </c>
      <c r="O207" s="100">
        <f ca="1">VLOOKUP($A207,[2]CurveFetch!$D$8:$V$1000,16,0)</f>
        <v>42.794800000000002</v>
      </c>
      <c r="P207" s="141">
        <f t="shared" ca="1" si="59"/>
        <v>21.397400000000001</v>
      </c>
      <c r="Q207" s="100">
        <f ca="1">VLOOKUP($A207,[2]CurveFetch!$D$8:$V$1000,16,0)</f>
        <v>42.794800000000002</v>
      </c>
      <c r="R207" s="141">
        <f t="shared" ca="1" si="60"/>
        <v>21.397400000000001</v>
      </c>
      <c r="S207" s="100">
        <f ca="1">VLOOKUP($A207,[2]CurveFetch!$D$8:$V$1000,16,0)</f>
        <v>42.794800000000002</v>
      </c>
      <c r="T207" s="141">
        <f t="shared" ca="1" si="61"/>
        <v>21.397400000000001</v>
      </c>
    </row>
    <row r="208" spans="1:20" x14ac:dyDescent="0.2">
      <c r="A208" s="97">
        <f t="shared" ca="1" si="62"/>
        <v>43160</v>
      </c>
      <c r="B208" s="100">
        <f ca="1">VLOOKUP($A208,[2]CurveFetch!$D$8:$R$1000,2,0)</f>
        <v>5.3239999999999998</v>
      </c>
      <c r="C208" s="100">
        <f ca="1">VLOOKUP($A208,[2]CurveFetch!$D$8:$R$1000,7,0)</f>
        <v>0.12</v>
      </c>
      <c r="D208" s="100">
        <f ca="1">VLOOKUP($A208,[2]CurveFetch!$D$8:$R$1000,5,0)</f>
        <v>0</v>
      </c>
      <c r="E208" s="100">
        <f ca="1">VLOOKUP($A208,[2]CurveFetch!$D$8:$R$1000,4,0)</f>
        <v>0</v>
      </c>
      <c r="F208" s="100">
        <f ca="1">VLOOKUP($A208,[2]CurveFetch!$D$8:$R$1000,15,0)</f>
        <v>0</v>
      </c>
      <c r="G208" s="100">
        <f ca="1">VLOOKUP($A208,[2]CurveFetch!$D$8:$R$1000,3,0)</f>
        <v>-0.19</v>
      </c>
      <c r="H208" s="100">
        <f ca="1">VLOOKUP($A208,[2]CurveFetch!$D$8:$R$1000,9,0)</f>
        <v>0</v>
      </c>
      <c r="I208" s="100">
        <f ca="1">VLOOKUP($A208,[2]CurveFetch!$D$8:$R$1000,11,0)</f>
        <v>6.4175427963909001E-2</v>
      </c>
      <c r="J208" s="100">
        <f ca="1">VLOOKUP($A208,[2]CurveFetch!$D$8:$R$1000,8,0)</f>
        <v>0</v>
      </c>
      <c r="K208" s="100">
        <f t="shared" ca="1" si="57"/>
        <v>0.12</v>
      </c>
      <c r="L208" s="100">
        <f t="shared" ca="1" si="58"/>
        <v>0.12</v>
      </c>
      <c r="M208" s="100">
        <f t="shared" ca="1" si="63"/>
        <v>40.83</v>
      </c>
      <c r="N208" s="97">
        <f t="shared" ca="1" si="64"/>
        <v>43160</v>
      </c>
      <c r="O208" s="100">
        <f ca="1">VLOOKUP($A208,[2]CurveFetch!$D$8:$V$1000,16,0)</f>
        <v>32.794800000000002</v>
      </c>
      <c r="P208" s="141">
        <f t="shared" ca="1" si="59"/>
        <v>16.397400000000001</v>
      </c>
      <c r="Q208" s="100">
        <f ca="1">VLOOKUP($A208,[2]CurveFetch!$D$8:$V$1000,16,0)</f>
        <v>32.794800000000002</v>
      </c>
      <c r="R208" s="141">
        <f t="shared" ca="1" si="60"/>
        <v>16.397400000000001</v>
      </c>
      <c r="S208" s="100">
        <f ca="1">VLOOKUP($A208,[2]CurveFetch!$D$8:$V$1000,16,0)</f>
        <v>32.794800000000002</v>
      </c>
      <c r="T208" s="141">
        <f t="shared" ca="1" si="61"/>
        <v>16.397400000000001</v>
      </c>
    </row>
    <row r="209" spans="1:20" x14ac:dyDescent="0.2">
      <c r="A209" s="97">
        <f t="shared" ca="1" si="62"/>
        <v>43191</v>
      </c>
      <c r="B209" s="100">
        <f ca="1">VLOOKUP($A209,[2]CurveFetch!$D$8:$R$1000,2,0)</f>
        <v>5.141</v>
      </c>
      <c r="C209" s="100">
        <f ca="1">VLOOKUP($A209,[2]CurveFetch!$D$8:$R$1000,7,0)</f>
        <v>0.29499999999999998</v>
      </c>
      <c r="D209" s="100">
        <f ca="1">VLOOKUP($A209,[2]CurveFetch!$D$8:$R$1000,5,0)</f>
        <v>0</v>
      </c>
      <c r="E209" s="100">
        <f ca="1">VLOOKUP($A209,[2]CurveFetch!$D$8:$R$1000,4,0)</f>
        <v>0</v>
      </c>
      <c r="F209" s="100">
        <f ca="1">VLOOKUP($A209,[2]CurveFetch!$D$8:$R$1000,15,0)</f>
        <v>0</v>
      </c>
      <c r="G209" s="100">
        <f ca="1">VLOOKUP($A209,[2]CurveFetch!$D$8:$R$1000,3,0)</f>
        <v>-0.19</v>
      </c>
      <c r="H209" s="100">
        <f ca="1">VLOOKUP($A209,[2]CurveFetch!$D$8:$R$1000,9,0)</f>
        <v>0</v>
      </c>
      <c r="I209" s="100">
        <f ca="1">VLOOKUP($A209,[2]CurveFetch!$D$8:$R$1000,11,0)</f>
        <v>6.4200298516170998E-2</v>
      </c>
      <c r="J209" s="100">
        <f ca="1">VLOOKUP($A209,[2]CurveFetch!$D$8:$R$1000,8,0)</f>
        <v>0</v>
      </c>
      <c r="K209" s="100">
        <f t="shared" ca="1" si="57"/>
        <v>0.29499999999999998</v>
      </c>
      <c r="L209" s="100">
        <f t="shared" ca="1" si="58"/>
        <v>0.29499999999999998</v>
      </c>
      <c r="M209" s="100">
        <f t="shared" ca="1" si="63"/>
        <v>40.769999999999996</v>
      </c>
      <c r="N209" s="97">
        <f t="shared" ca="1" si="64"/>
        <v>43191</v>
      </c>
      <c r="O209" s="100">
        <f ca="1">VLOOKUP($A209,[2]CurveFetch!$D$8:$V$1000,16,0)</f>
        <v>31.649699999999999</v>
      </c>
      <c r="P209" s="141">
        <f t="shared" ca="1" si="59"/>
        <v>15.82485</v>
      </c>
      <c r="Q209" s="100">
        <f ca="1">VLOOKUP($A209,[2]CurveFetch!$D$8:$V$1000,16,0)</f>
        <v>31.649699999999999</v>
      </c>
      <c r="R209" s="141">
        <f t="shared" ca="1" si="60"/>
        <v>15.82485</v>
      </c>
      <c r="S209" s="100">
        <f ca="1">VLOOKUP($A209,[2]CurveFetch!$D$8:$V$1000,16,0)</f>
        <v>31.649699999999999</v>
      </c>
      <c r="T209" s="141">
        <f t="shared" ca="1" si="61"/>
        <v>15.82485</v>
      </c>
    </row>
    <row r="210" spans="1:20" x14ac:dyDescent="0.2">
      <c r="A210" s="97">
        <f t="shared" ca="1" si="62"/>
        <v>43221</v>
      </c>
      <c r="B210" s="100">
        <f ca="1">VLOOKUP($A210,[2]CurveFetch!$D$8:$R$1000,2,0)</f>
        <v>5.1159999999999997</v>
      </c>
      <c r="C210" s="100">
        <f ca="1">VLOOKUP($A210,[2]CurveFetch!$D$8:$R$1000,7,0)</f>
        <v>0.29499999999999998</v>
      </c>
      <c r="D210" s="100">
        <f ca="1">VLOOKUP($A210,[2]CurveFetch!$D$8:$R$1000,5,0)</f>
        <v>0</v>
      </c>
      <c r="E210" s="100">
        <f ca="1">VLOOKUP($A210,[2]CurveFetch!$D$8:$R$1000,4,0)</f>
        <v>0</v>
      </c>
      <c r="F210" s="100">
        <f ca="1">VLOOKUP($A210,[2]CurveFetch!$D$8:$R$1000,15,0)</f>
        <v>0</v>
      </c>
      <c r="G210" s="100">
        <f ca="1">VLOOKUP($A210,[2]CurveFetch!$D$8:$R$1000,3,0)</f>
        <v>-0.19</v>
      </c>
      <c r="H210" s="100">
        <f ca="1">VLOOKUP($A210,[2]CurveFetch!$D$8:$R$1000,9,0)</f>
        <v>0</v>
      </c>
      <c r="I210" s="100">
        <f ca="1">VLOOKUP($A210,[2]CurveFetch!$D$8:$R$1000,11,0)</f>
        <v>6.4224366792749996E-2</v>
      </c>
      <c r="J210" s="100">
        <f ca="1">VLOOKUP($A210,[2]CurveFetch!$D$8:$R$1000,8,0)</f>
        <v>0</v>
      </c>
      <c r="K210" s="100">
        <f t="shared" ca="1" si="57"/>
        <v>0.29499999999999998</v>
      </c>
      <c r="L210" s="100">
        <f t="shared" ca="1" si="58"/>
        <v>0.29499999999999998</v>
      </c>
      <c r="M210" s="100">
        <f t="shared" ca="1" si="63"/>
        <v>40.582499999999996</v>
      </c>
      <c r="N210" s="97">
        <f t="shared" ca="1" si="64"/>
        <v>43221</v>
      </c>
      <c r="O210" s="100">
        <f ca="1">VLOOKUP($A210,[2]CurveFetch!$D$8:$V$1000,16,0)</f>
        <v>36.649700000000003</v>
      </c>
      <c r="P210" s="141">
        <f t="shared" ca="1" si="59"/>
        <v>18.324850000000001</v>
      </c>
      <c r="Q210" s="100">
        <f ca="1">VLOOKUP($A210,[2]CurveFetch!$D$8:$V$1000,16,0)</f>
        <v>36.649700000000003</v>
      </c>
      <c r="R210" s="141">
        <f t="shared" ca="1" si="60"/>
        <v>18.324850000000001</v>
      </c>
      <c r="S210" s="100">
        <f ca="1">VLOOKUP($A210,[2]CurveFetch!$D$8:$V$1000,16,0)</f>
        <v>36.649700000000003</v>
      </c>
      <c r="T210" s="141">
        <f t="shared" ca="1" si="61"/>
        <v>18.324850000000001</v>
      </c>
    </row>
    <row r="211" spans="1:20" x14ac:dyDescent="0.2">
      <c r="A211" s="97">
        <f t="shared" ca="1" si="62"/>
        <v>43252</v>
      </c>
      <c r="B211" s="100">
        <f ca="1">VLOOKUP($A211,[2]CurveFetch!$D$8:$R$1000,2,0)</f>
        <v>5.1449999999999996</v>
      </c>
      <c r="C211" s="100">
        <f ca="1">VLOOKUP($A211,[2]CurveFetch!$D$8:$R$1000,7,0)</f>
        <v>0.29499999999999998</v>
      </c>
      <c r="D211" s="100">
        <f ca="1">VLOOKUP($A211,[2]CurveFetch!$D$8:$R$1000,5,0)</f>
        <v>0</v>
      </c>
      <c r="E211" s="100">
        <f ca="1">VLOOKUP($A211,[2]CurveFetch!$D$8:$R$1000,4,0)</f>
        <v>0</v>
      </c>
      <c r="F211" s="100">
        <f ca="1">VLOOKUP($A211,[2]CurveFetch!$D$8:$R$1000,15,0)</f>
        <v>0</v>
      </c>
      <c r="G211" s="100">
        <f ca="1">VLOOKUP($A211,[2]CurveFetch!$D$8:$R$1000,3,0)</f>
        <v>-0.19</v>
      </c>
      <c r="H211" s="100">
        <f ca="1">VLOOKUP($A211,[2]CurveFetch!$D$8:$R$1000,9,0)</f>
        <v>0</v>
      </c>
      <c r="I211" s="100">
        <f ca="1">VLOOKUP($A211,[2]CurveFetch!$D$8:$R$1000,11,0)</f>
        <v>6.4249237345415003E-2</v>
      </c>
      <c r="J211" s="100">
        <f ca="1">VLOOKUP($A211,[2]CurveFetch!$D$8:$R$1000,8,0)</f>
        <v>0</v>
      </c>
      <c r="K211" s="100">
        <f t="shared" ca="1" si="57"/>
        <v>0.29499999999999998</v>
      </c>
      <c r="L211" s="100">
        <f t="shared" ca="1" si="58"/>
        <v>0.29499999999999998</v>
      </c>
      <c r="M211" s="100">
        <f t="shared" ca="1" si="63"/>
        <v>40.799999999999997</v>
      </c>
      <c r="N211" s="97">
        <f t="shared" ca="1" si="64"/>
        <v>43252</v>
      </c>
      <c r="O211" s="100">
        <f ca="1">VLOOKUP($A211,[2]CurveFetch!$D$8:$V$1000,16,0)</f>
        <v>61.649700000000003</v>
      </c>
      <c r="P211" s="141">
        <f t="shared" ca="1" si="59"/>
        <v>30.824850000000001</v>
      </c>
      <c r="Q211" s="100">
        <f ca="1">VLOOKUP($A211,[2]CurveFetch!$D$8:$V$1000,16,0)</f>
        <v>61.649700000000003</v>
      </c>
      <c r="R211" s="141">
        <f t="shared" ca="1" si="60"/>
        <v>30.824850000000001</v>
      </c>
      <c r="S211" s="100">
        <f ca="1">VLOOKUP($A211,[2]CurveFetch!$D$8:$V$1000,16,0)</f>
        <v>61.649700000000003</v>
      </c>
      <c r="T211" s="141">
        <f t="shared" ca="1" si="61"/>
        <v>30.824850000000001</v>
      </c>
    </row>
    <row r="212" spans="1:20" x14ac:dyDescent="0.2">
      <c r="A212" s="97">
        <f t="shared" ca="1" si="62"/>
        <v>43282</v>
      </c>
      <c r="B212" s="100">
        <f ca="1">VLOOKUP($A212,[2]CurveFetch!$D$8:$R$1000,2,0)</f>
        <v>5.1749999999999998</v>
      </c>
      <c r="C212" s="100">
        <f ca="1">VLOOKUP($A212,[2]CurveFetch!$D$8:$R$1000,7,0)</f>
        <v>0.29499999999999998</v>
      </c>
      <c r="D212" s="100">
        <f ca="1">VLOOKUP($A212,[2]CurveFetch!$D$8:$R$1000,5,0)</f>
        <v>0</v>
      </c>
      <c r="E212" s="100">
        <f ca="1">VLOOKUP($A212,[2]CurveFetch!$D$8:$R$1000,4,0)</f>
        <v>0</v>
      </c>
      <c r="F212" s="100">
        <f ca="1">VLOOKUP($A212,[2]CurveFetch!$D$8:$R$1000,15,0)</f>
        <v>0</v>
      </c>
      <c r="G212" s="100">
        <f ca="1">VLOOKUP($A212,[2]CurveFetch!$D$8:$R$1000,3,0)</f>
        <v>-0.19</v>
      </c>
      <c r="H212" s="100">
        <f ca="1">VLOOKUP($A212,[2]CurveFetch!$D$8:$R$1000,9,0)</f>
        <v>0</v>
      </c>
      <c r="I212" s="100">
        <f ca="1">VLOOKUP($A212,[2]CurveFetch!$D$8:$R$1000,11,0)</f>
        <v>6.4273305622383994E-2</v>
      </c>
      <c r="J212" s="100">
        <f ca="1">VLOOKUP($A212,[2]CurveFetch!$D$8:$R$1000,8,0)</f>
        <v>0</v>
      </c>
      <c r="K212" s="100">
        <f t="shared" ca="1" si="57"/>
        <v>0.29499999999999998</v>
      </c>
      <c r="L212" s="100">
        <f t="shared" ca="1" si="58"/>
        <v>0.29499999999999998</v>
      </c>
      <c r="M212" s="100">
        <f t="shared" ca="1" si="63"/>
        <v>41.024999999999999</v>
      </c>
      <c r="N212" s="97">
        <f t="shared" ca="1" si="64"/>
        <v>43282</v>
      </c>
      <c r="O212" s="100">
        <f ca="1">VLOOKUP($A212,[2]CurveFetch!$D$8:$V$1000,16,0)</f>
        <v>56.3127</v>
      </c>
      <c r="P212" s="141">
        <f t="shared" ca="1" si="59"/>
        <v>28.15635</v>
      </c>
      <c r="Q212" s="100">
        <f ca="1">VLOOKUP($A212,[2]CurveFetch!$D$8:$V$1000,16,0)</f>
        <v>56.3127</v>
      </c>
      <c r="R212" s="141">
        <f t="shared" ca="1" si="60"/>
        <v>28.15635</v>
      </c>
      <c r="S212" s="100">
        <f ca="1">VLOOKUP($A212,[2]CurveFetch!$D$8:$V$1000,16,0)</f>
        <v>56.3127</v>
      </c>
      <c r="T212" s="141">
        <f t="shared" ca="1" si="61"/>
        <v>28.15635</v>
      </c>
    </row>
    <row r="213" spans="1:20" x14ac:dyDescent="0.2">
      <c r="A213" s="97">
        <f t="shared" ca="1" si="62"/>
        <v>43313</v>
      </c>
      <c r="B213" s="100">
        <f ca="1">VLOOKUP($A213,[2]CurveFetch!$D$8:$R$1000,2,0)</f>
        <v>5.1950000000000003</v>
      </c>
      <c r="C213" s="100">
        <f ca="1">VLOOKUP($A213,[2]CurveFetch!$D$8:$R$1000,7,0)</f>
        <v>0.29499999999999998</v>
      </c>
      <c r="D213" s="100">
        <f ca="1">VLOOKUP($A213,[2]CurveFetch!$D$8:$R$1000,5,0)</f>
        <v>0</v>
      </c>
      <c r="E213" s="100">
        <f ca="1">VLOOKUP($A213,[2]CurveFetch!$D$8:$R$1000,4,0)</f>
        <v>0</v>
      </c>
      <c r="F213" s="100">
        <f ca="1">VLOOKUP($A213,[2]CurveFetch!$D$8:$R$1000,15,0)</f>
        <v>0</v>
      </c>
      <c r="G213" s="100">
        <f ca="1">VLOOKUP($A213,[2]CurveFetch!$D$8:$R$1000,3,0)</f>
        <v>-0.19</v>
      </c>
      <c r="H213" s="100">
        <f ca="1">VLOOKUP($A213,[2]CurveFetch!$D$8:$R$1000,9,0)</f>
        <v>0</v>
      </c>
      <c r="I213" s="100">
        <f ca="1">VLOOKUP($A213,[2]CurveFetch!$D$8:$R$1000,11,0)</f>
        <v>6.4298176175452998E-2</v>
      </c>
      <c r="J213" s="100">
        <f ca="1">VLOOKUP($A213,[2]CurveFetch!$D$8:$R$1000,8,0)</f>
        <v>0</v>
      </c>
      <c r="K213" s="100">
        <f t="shared" ca="1" si="57"/>
        <v>0.29499999999999998</v>
      </c>
      <c r="L213" s="100">
        <f t="shared" ca="1" si="58"/>
        <v>0.29499999999999998</v>
      </c>
      <c r="M213" s="100">
        <f t="shared" ca="1" si="63"/>
        <v>41.175000000000004</v>
      </c>
      <c r="N213" s="97">
        <f t="shared" ca="1" si="64"/>
        <v>43313</v>
      </c>
      <c r="O213" s="100">
        <f ca="1">VLOOKUP($A213,[2]CurveFetch!$D$8:$V$1000,16,0)</f>
        <v>71.312700000000007</v>
      </c>
      <c r="P213" s="141">
        <f t="shared" ca="1" si="59"/>
        <v>35.656350000000003</v>
      </c>
      <c r="Q213" s="100">
        <f ca="1">VLOOKUP($A213,[2]CurveFetch!$D$8:$V$1000,16,0)</f>
        <v>71.312700000000007</v>
      </c>
      <c r="R213" s="141">
        <f t="shared" ca="1" si="60"/>
        <v>35.656350000000003</v>
      </c>
      <c r="S213" s="100">
        <f ca="1">VLOOKUP($A213,[2]CurveFetch!$D$8:$V$1000,16,0)</f>
        <v>71.312700000000007</v>
      </c>
      <c r="T213" s="141">
        <f t="shared" ca="1" si="61"/>
        <v>35.656350000000003</v>
      </c>
    </row>
    <row r="214" spans="1:20" x14ac:dyDescent="0.2">
      <c r="A214" s="97">
        <f t="shared" ca="1" si="62"/>
        <v>43344</v>
      </c>
      <c r="B214" s="100">
        <f ca="1">VLOOKUP($A214,[2]CurveFetch!$D$8:$R$1000,2,0)</f>
        <v>5.2160000000000002</v>
      </c>
      <c r="C214" s="100">
        <f ca="1">VLOOKUP($A214,[2]CurveFetch!$D$8:$R$1000,7,0)</f>
        <v>0.29499999999999998</v>
      </c>
      <c r="D214" s="100">
        <f ca="1">VLOOKUP($A214,[2]CurveFetch!$D$8:$R$1000,5,0)</f>
        <v>0</v>
      </c>
      <c r="E214" s="100">
        <f ca="1">VLOOKUP($A214,[2]CurveFetch!$D$8:$R$1000,4,0)</f>
        <v>0</v>
      </c>
      <c r="F214" s="100">
        <f ca="1">VLOOKUP($A214,[2]CurveFetch!$D$8:$R$1000,15,0)</f>
        <v>0</v>
      </c>
      <c r="G214" s="100">
        <f ca="1">VLOOKUP($A214,[2]CurveFetch!$D$8:$R$1000,3,0)</f>
        <v>-0.19</v>
      </c>
      <c r="H214" s="100">
        <f ca="1">VLOOKUP($A214,[2]CurveFetch!$D$8:$R$1000,9,0)</f>
        <v>0</v>
      </c>
      <c r="I214" s="100">
        <f ca="1">VLOOKUP($A214,[2]CurveFetch!$D$8:$R$1000,11,0)</f>
        <v>6.4323046728727004E-2</v>
      </c>
      <c r="J214" s="100">
        <f ca="1">VLOOKUP($A214,[2]CurveFetch!$D$8:$R$1000,8,0)</f>
        <v>0</v>
      </c>
      <c r="K214" s="100">
        <f t="shared" ca="1" si="57"/>
        <v>0.29499999999999998</v>
      </c>
      <c r="L214" s="100">
        <f t="shared" ca="1" si="58"/>
        <v>0.29499999999999998</v>
      </c>
      <c r="M214" s="100">
        <f t="shared" ca="1" si="63"/>
        <v>41.332500000000003</v>
      </c>
      <c r="N214" s="97">
        <f t="shared" ca="1" si="64"/>
        <v>43344</v>
      </c>
      <c r="O214" s="100">
        <f ca="1">VLOOKUP($A214,[2]CurveFetch!$D$8:$V$1000,16,0)</f>
        <v>41.3127</v>
      </c>
      <c r="P214" s="141">
        <f t="shared" ca="1" si="59"/>
        <v>20.65635</v>
      </c>
      <c r="Q214" s="100">
        <f ca="1">VLOOKUP($A214,[2]CurveFetch!$D$8:$V$1000,16,0)</f>
        <v>41.3127</v>
      </c>
      <c r="R214" s="141">
        <f t="shared" ca="1" si="60"/>
        <v>20.65635</v>
      </c>
      <c r="S214" s="100">
        <f ca="1">VLOOKUP($A214,[2]CurveFetch!$D$8:$V$1000,16,0)</f>
        <v>41.3127</v>
      </c>
      <c r="T214" s="141">
        <f t="shared" ca="1" si="61"/>
        <v>20.65635</v>
      </c>
    </row>
    <row r="215" spans="1:20" x14ac:dyDescent="0.2">
      <c r="A215" s="97">
        <f t="shared" ca="1" si="62"/>
        <v>43374</v>
      </c>
      <c r="B215" s="100">
        <f ca="1">VLOOKUP($A215,[2]CurveFetch!$D$8:$R$1000,2,0)</f>
        <v>5.2460000000000004</v>
      </c>
      <c r="C215" s="100">
        <f ca="1">VLOOKUP($A215,[2]CurveFetch!$D$8:$R$1000,7,0)</f>
        <v>0.29499999999999998</v>
      </c>
      <c r="D215" s="100">
        <f ca="1">VLOOKUP($A215,[2]CurveFetch!$D$8:$R$1000,5,0)</f>
        <v>0</v>
      </c>
      <c r="E215" s="100">
        <f ca="1">VLOOKUP($A215,[2]CurveFetch!$D$8:$R$1000,4,0)</f>
        <v>0</v>
      </c>
      <c r="F215" s="100">
        <f ca="1">VLOOKUP($A215,[2]CurveFetch!$D$8:$R$1000,15,0)</f>
        <v>0</v>
      </c>
      <c r="G215" s="100">
        <f ca="1">VLOOKUP($A215,[2]CurveFetch!$D$8:$R$1000,3,0)</f>
        <v>-0.19</v>
      </c>
      <c r="H215" s="100">
        <f ca="1">VLOOKUP($A215,[2]CurveFetch!$D$8:$R$1000,9,0)</f>
        <v>0</v>
      </c>
      <c r="I215" s="100">
        <f ca="1">VLOOKUP($A215,[2]CurveFetch!$D$8:$R$1000,11,0)</f>
        <v>6.4347115006284997E-2</v>
      </c>
      <c r="J215" s="100">
        <f ca="1">VLOOKUP($A215,[2]CurveFetch!$D$8:$R$1000,8,0)</f>
        <v>0</v>
      </c>
      <c r="K215" s="100">
        <f t="shared" ca="1" si="57"/>
        <v>0.29499999999999998</v>
      </c>
      <c r="L215" s="100">
        <f t="shared" ca="1" si="58"/>
        <v>0.29499999999999998</v>
      </c>
      <c r="M215" s="100">
        <f t="shared" ca="1" si="63"/>
        <v>41.557500000000005</v>
      </c>
      <c r="N215" s="97">
        <f t="shared" ca="1" si="64"/>
        <v>43374</v>
      </c>
      <c r="O215" s="100">
        <f ca="1">VLOOKUP($A215,[2]CurveFetch!$D$8:$V$1000,16,0)</f>
        <v>66.509200000000007</v>
      </c>
      <c r="P215" s="141">
        <f t="shared" ca="1" si="59"/>
        <v>33.254600000000003</v>
      </c>
      <c r="Q215" s="100">
        <f ca="1">VLOOKUP($A215,[2]CurveFetch!$D$8:$V$1000,16,0)</f>
        <v>66.509200000000007</v>
      </c>
      <c r="R215" s="141">
        <f t="shared" ca="1" si="60"/>
        <v>33.254600000000003</v>
      </c>
      <c r="S215" s="100">
        <f ca="1">VLOOKUP($A215,[2]CurveFetch!$D$8:$V$1000,16,0)</f>
        <v>66.509200000000007</v>
      </c>
      <c r="T215" s="141">
        <f t="shared" ca="1" si="61"/>
        <v>33.254600000000003</v>
      </c>
    </row>
    <row r="216" spans="1:20" x14ac:dyDescent="0.2">
      <c r="A216" s="97">
        <f t="shared" ca="1" si="62"/>
        <v>43405</v>
      </c>
      <c r="B216" s="100">
        <f ca="1">VLOOKUP($A216,[2]CurveFetch!$D$8:$R$1000,2,0)</f>
        <v>5.3860000000000001</v>
      </c>
      <c r="C216" s="100">
        <f ca="1">VLOOKUP($A216,[2]CurveFetch!$D$8:$R$1000,7,0)</f>
        <v>0.12</v>
      </c>
      <c r="D216" s="100">
        <f ca="1">VLOOKUP($A216,[2]CurveFetch!$D$8:$R$1000,5,0)</f>
        <v>0</v>
      </c>
      <c r="E216" s="100">
        <f ca="1">VLOOKUP($A216,[2]CurveFetch!$D$8:$R$1000,4,0)</f>
        <v>0</v>
      </c>
      <c r="F216" s="100">
        <f ca="1">VLOOKUP($A216,[2]CurveFetch!$D$8:$R$1000,15,0)</f>
        <v>0</v>
      </c>
      <c r="G216" s="100">
        <f ca="1">VLOOKUP($A216,[2]CurveFetch!$D$8:$R$1000,3,0)</f>
        <v>-0.19</v>
      </c>
      <c r="H216" s="100">
        <f ca="1">VLOOKUP($A216,[2]CurveFetch!$D$8:$R$1000,9,0)</f>
        <v>0</v>
      </c>
      <c r="I216" s="100">
        <f ca="1">VLOOKUP($A216,[2]CurveFetch!$D$8:$R$1000,11,0)</f>
        <v>6.4371985559962999E-2</v>
      </c>
      <c r="J216" s="100">
        <f ca="1">VLOOKUP($A216,[2]CurveFetch!$D$8:$R$1000,8,0)</f>
        <v>0</v>
      </c>
      <c r="K216" s="100">
        <f t="shared" ca="1" si="57"/>
        <v>0.12</v>
      </c>
      <c r="L216" s="100">
        <f t="shared" ca="1" si="58"/>
        <v>0.12</v>
      </c>
      <c r="M216" s="100">
        <f t="shared" ca="1" si="63"/>
        <v>41.295000000000002</v>
      </c>
      <c r="N216" s="97">
        <f t="shared" ca="1" si="64"/>
        <v>43405</v>
      </c>
      <c r="O216" s="100">
        <f ca="1">VLOOKUP($A216,[2]CurveFetch!$D$8:$V$1000,16,0)</f>
        <v>36.5092</v>
      </c>
      <c r="P216" s="141">
        <f t="shared" ca="1" si="59"/>
        <v>18.2546</v>
      </c>
      <c r="Q216" s="100">
        <f ca="1">VLOOKUP($A216,[2]CurveFetch!$D$8:$V$1000,16,0)</f>
        <v>36.5092</v>
      </c>
      <c r="R216" s="141">
        <f t="shared" ca="1" si="60"/>
        <v>18.2546</v>
      </c>
      <c r="S216" s="100">
        <f ca="1">VLOOKUP($A216,[2]CurveFetch!$D$8:$V$1000,16,0)</f>
        <v>36.5092</v>
      </c>
      <c r="T216" s="141">
        <f t="shared" ca="1" si="61"/>
        <v>18.2546</v>
      </c>
    </row>
    <row r="217" spans="1:20" x14ac:dyDescent="0.2">
      <c r="A217" s="97">
        <f t="shared" ca="1" si="62"/>
        <v>43435</v>
      </c>
      <c r="B217" s="100">
        <f ca="1">VLOOKUP($A217,[2]CurveFetch!$D$8:$R$1000,2,0)</f>
        <v>5.5110000000000001</v>
      </c>
      <c r="C217" s="100">
        <f ca="1">VLOOKUP($A217,[2]CurveFetch!$D$8:$R$1000,7,0)</f>
        <v>0.12</v>
      </c>
      <c r="D217" s="100">
        <f ca="1">VLOOKUP($A217,[2]CurveFetch!$D$8:$R$1000,5,0)</f>
        <v>0</v>
      </c>
      <c r="E217" s="100">
        <f ca="1">VLOOKUP($A217,[2]CurveFetch!$D$8:$R$1000,4,0)</f>
        <v>0</v>
      </c>
      <c r="F217" s="100">
        <f ca="1">VLOOKUP($A217,[2]CurveFetch!$D$8:$R$1000,15,0)</f>
        <v>0</v>
      </c>
      <c r="G217" s="100">
        <f ca="1">VLOOKUP($A217,[2]CurveFetch!$D$8:$R$1000,3,0)</f>
        <v>-0.19</v>
      </c>
      <c r="H217" s="100">
        <f ca="1">VLOOKUP($A217,[2]CurveFetch!$D$8:$R$1000,9,0)</f>
        <v>0</v>
      </c>
      <c r="I217" s="100">
        <f ca="1">VLOOKUP($A217,[2]CurveFetch!$D$8:$R$1000,11,0)</f>
        <v>6.4396053837910999E-2</v>
      </c>
      <c r="J217" s="100">
        <f ca="1">VLOOKUP($A217,[2]CurveFetch!$D$8:$R$1000,8,0)</f>
        <v>0</v>
      </c>
      <c r="K217" s="100">
        <f t="shared" ca="1" si="57"/>
        <v>0.12</v>
      </c>
      <c r="L217" s="100">
        <f t="shared" ca="1" si="58"/>
        <v>0.12</v>
      </c>
      <c r="M217" s="100">
        <f t="shared" ca="1" si="63"/>
        <v>42.232500000000002</v>
      </c>
      <c r="N217" s="97">
        <f t="shared" ca="1" si="64"/>
        <v>43435</v>
      </c>
      <c r="O217" s="100">
        <f ca="1">VLOOKUP($A217,[2]CurveFetch!$D$8:$V$1000,16,0)</f>
        <v>21.5092</v>
      </c>
      <c r="P217" s="141">
        <f t="shared" ca="1" si="59"/>
        <v>10.7546</v>
      </c>
      <c r="Q217" s="100">
        <f ca="1">VLOOKUP($A217,[2]CurveFetch!$D$8:$V$1000,16,0)</f>
        <v>21.5092</v>
      </c>
      <c r="R217" s="141">
        <f t="shared" ca="1" si="60"/>
        <v>10.7546</v>
      </c>
      <c r="S217" s="100">
        <f ca="1">VLOOKUP($A217,[2]CurveFetch!$D$8:$V$1000,16,0)</f>
        <v>21.5092</v>
      </c>
      <c r="T217" s="141">
        <f t="shared" ca="1" si="61"/>
        <v>10.7546</v>
      </c>
    </row>
    <row r="218" spans="1:20" x14ac:dyDescent="0.2">
      <c r="A218" s="97">
        <f t="shared" ca="1" si="62"/>
        <v>43466</v>
      </c>
      <c r="B218" s="100">
        <f ca="1">VLOOKUP($A218,[2]CurveFetch!$D$8:$R$1000,2,0)</f>
        <v>5.69</v>
      </c>
      <c r="C218" s="100">
        <f ca="1">VLOOKUP($A218,[2]CurveFetch!$D$8:$R$1000,7,0)</f>
        <v>0.12</v>
      </c>
      <c r="D218" s="100">
        <f ca="1">VLOOKUP($A218,[2]CurveFetch!$D$8:$R$1000,5,0)</f>
        <v>0</v>
      </c>
      <c r="E218" s="100">
        <f ca="1">VLOOKUP($A218,[2]CurveFetch!$D$8:$R$1000,4,0)</f>
        <v>0</v>
      </c>
      <c r="F218" s="100">
        <f ca="1">VLOOKUP($A218,[2]CurveFetch!$D$8:$R$1000,15,0)</f>
        <v>0</v>
      </c>
      <c r="G218" s="100">
        <f ca="1">VLOOKUP($A218,[2]CurveFetch!$D$8:$R$1000,3,0)</f>
        <v>-0.19</v>
      </c>
      <c r="H218" s="100">
        <f ca="1">VLOOKUP($A218,[2]CurveFetch!$D$8:$R$1000,9,0)</f>
        <v>0</v>
      </c>
      <c r="I218" s="100">
        <f ca="1">VLOOKUP($A218,[2]CurveFetch!$D$8:$R$1000,11,0)</f>
        <v>6.4420924392000006E-2</v>
      </c>
      <c r="J218" s="100">
        <f ca="1">VLOOKUP($A218,[2]CurveFetch!$D$8:$R$1000,8,0)</f>
        <v>0</v>
      </c>
      <c r="K218" s="100">
        <f t="shared" ca="1" si="57"/>
        <v>0.12</v>
      </c>
      <c r="L218" s="100">
        <f t="shared" ca="1" si="58"/>
        <v>0.12</v>
      </c>
      <c r="M218" s="100">
        <f t="shared" ca="1" si="63"/>
        <v>43.575000000000003</v>
      </c>
      <c r="N218" s="97">
        <f t="shared" ca="1" si="64"/>
        <v>43466</v>
      </c>
      <c r="O218" s="100">
        <f ca="1">VLOOKUP($A218,[2]CurveFetch!$D$8:$V$1000,16,0)</f>
        <v>53.020600000000002</v>
      </c>
      <c r="P218" s="141">
        <f t="shared" ca="1" si="59"/>
        <v>26.510300000000001</v>
      </c>
      <c r="Q218" s="100">
        <f ca="1">VLOOKUP($A218,[2]CurveFetch!$D$8:$V$1000,16,0)</f>
        <v>53.020600000000002</v>
      </c>
      <c r="R218" s="141">
        <f t="shared" ca="1" si="60"/>
        <v>26.510300000000001</v>
      </c>
      <c r="S218" s="100">
        <f ca="1">VLOOKUP($A218,[2]CurveFetch!$D$8:$V$1000,16,0)</f>
        <v>53.020600000000002</v>
      </c>
      <c r="T218" s="141">
        <f t="shared" ca="1" si="61"/>
        <v>26.510300000000001</v>
      </c>
    </row>
    <row r="219" spans="1:20" x14ac:dyDescent="0.2">
      <c r="A219" s="97">
        <f t="shared" ca="1" si="62"/>
        <v>43497</v>
      </c>
      <c r="B219" s="100">
        <f ca="1">VLOOKUP($A219,[2]CurveFetch!$D$8:$R$1000,2,0)</f>
        <v>5.5839999999999996</v>
      </c>
      <c r="C219" s="100">
        <f ca="1">VLOOKUP($A219,[2]CurveFetch!$D$8:$R$1000,7,0)</f>
        <v>0.31</v>
      </c>
      <c r="D219" s="100">
        <f ca="1">VLOOKUP($A219,[2]CurveFetch!$D$8:$R$1000,5,0)</f>
        <v>0</v>
      </c>
      <c r="E219" s="100">
        <f ca="1">VLOOKUP($A219,[2]CurveFetch!$D$8:$R$1000,4,0)</f>
        <v>0</v>
      </c>
      <c r="F219" s="100">
        <f ca="1">VLOOKUP($A219,[2]CurveFetch!$D$8:$R$1000,15,0)</f>
        <v>0</v>
      </c>
      <c r="G219" s="100">
        <f ca="1">VLOOKUP($A219,[2]CurveFetch!$D$8:$R$1000,3,0)</f>
        <v>0</v>
      </c>
      <c r="H219" s="100">
        <f ca="1">VLOOKUP($A219,[2]CurveFetch!$D$8:$R$1000,9,0)</f>
        <v>0</v>
      </c>
      <c r="I219" s="100">
        <f ca="1">VLOOKUP($A219,[2]CurveFetch!$D$8:$R$1000,11,0)</f>
        <v>6.4445794946279999E-2</v>
      </c>
      <c r="J219" s="100">
        <f ca="1">VLOOKUP($A219,[2]CurveFetch!$D$8:$R$1000,8,0)</f>
        <v>0</v>
      </c>
      <c r="K219" s="100">
        <f t="shared" ca="1" si="57"/>
        <v>0.31</v>
      </c>
      <c r="L219" s="100">
        <f t="shared" ca="1" si="58"/>
        <v>0.31</v>
      </c>
      <c r="M219" s="100">
        <f t="shared" ca="1" si="63"/>
        <v>44.204999999999991</v>
      </c>
      <c r="N219" s="97">
        <f t="shared" ca="1" si="64"/>
        <v>43497</v>
      </c>
      <c r="O219" s="100">
        <f ca="1">VLOOKUP($A219,[2]CurveFetch!$D$8:$V$1000,16,0)</f>
        <v>43.020600000000002</v>
      </c>
      <c r="P219" s="141">
        <f t="shared" ca="1" si="59"/>
        <v>21.510300000000001</v>
      </c>
      <c r="Q219" s="100">
        <f ca="1">VLOOKUP($A219,[2]CurveFetch!$D$8:$V$1000,16,0)</f>
        <v>43.020600000000002</v>
      </c>
      <c r="R219" s="141">
        <f t="shared" ca="1" si="60"/>
        <v>21.510300000000001</v>
      </c>
      <c r="S219" s="100">
        <f ca="1">VLOOKUP($A219,[2]CurveFetch!$D$8:$V$1000,16,0)</f>
        <v>43.020600000000002</v>
      </c>
      <c r="T219" s="141">
        <f t="shared" ca="1" si="61"/>
        <v>21.510300000000001</v>
      </c>
    </row>
    <row r="220" spans="1:20" x14ac:dyDescent="0.2">
      <c r="A220" s="97">
        <f t="shared" ca="1" si="62"/>
        <v>43525</v>
      </c>
      <c r="B220" s="100">
        <f ca="1">VLOOKUP($A220,[2]CurveFetch!$D$8:$R$1000,2,0)</f>
        <v>5.4340000000000002</v>
      </c>
      <c r="C220" s="100">
        <f ca="1">VLOOKUP($A220,[2]CurveFetch!$D$8:$R$1000,7,0)</f>
        <v>0.31</v>
      </c>
      <c r="D220" s="100">
        <f ca="1">VLOOKUP($A220,[2]CurveFetch!$D$8:$R$1000,5,0)</f>
        <v>0</v>
      </c>
      <c r="E220" s="100">
        <f ca="1">VLOOKUP($A220,[2]CurveFetch!$D$8:$R$1000,4,0)</f>
        <v>0</v>
      </c>
      <c r="F220" s="100">
        <f ca="1">VLOOKUP($A220,[2]CurveFetch!$D$8:$R$1000,15,0)</f>
        <v>0</v>
      </c>
      <c r="G220" s="100">
        <f ca="1">VLOOKUP($A220,[2]CurveFetch!$D$8:$R$1000,3,0)</f>
        <v>0</v>
      </c>
      <c r="H220" s="100">
        <f ca="1">VLOOKUP($A220,[2]CurveFetch!$D$8:$R$1000,9,0)</f>
        <v>0</v>
      </c>
      <c r="I220" s="100">
        <f ca="1">VLOOKUP($A220,[2]CurveFetch!$D$8:$R$1000,11,0)</f>
        <v>6.4468258672909007E-2</v>
      </c>
      <c r="J220" s="100">
        <f ca="1">VLOOKUP($A220,[2]CurveFetch!$D$8:$R$1000,8,0)</f>
        <v>0</v>
      </c>
      <c r="K220" s="100">
        <f t="shared" ca="1" si="57"/>
        <v>0.31</v>
      </c>
      <c r="L220" s="100">
        <f t="shared" ca="1" si="58"/>
        <v>0.31</v>
      </c>
      <c r="M220" s="100">
        <f t="shared" ca="1" si="63"/>
        <v>43.08</v>
      </c>
      <c r="N220" s="97">
        <f t="shared" ca="1" si="64"/>
        <v>43525</v>
      </c>
      <c r="O220" s="100">
        <f ca="1">VLOOKUP($A220,[2]CurveFetch!$D$8:$V$1000,16,0)</f>
        <v>33.020600000000002</v>
      </c>
      <c r="P220" s="141">
        <f t="shared" ca="1" si="59"/>
        <v>16.510300000000001</v>
      </c>
      <c r="Q220" s="100">
        <f ca="1">VLOOKUP($A220,[2]CurveFetch!$D$8:$V$1000,16,0)</f>
        <v>33.020600000000002</v>
      </c>
      <c r="R220" s="141">
        <f t="shared" ca="1" si="60"/>
        <v>16.510300000000001</v>
      </c>
      <c r="S220" s="100">
        <f ca="1">VLOOKUP($A220,[2]CurveFetch!$D$8:$V$1000,16,0)</f>
        <v>33.020600000000002</v>
      </c>
      <c r="T220" s="141">
        <f t="shared" ca="1" si="61"/>
        <v>16.510300000000001</v>
      </c>
    </row>
    <row r="221" spans="1:20" x14ac:dyDescent="0.2">
      <c r="A221" s="97">
        <f t="shared" ca="1" si="62"/>
        <v>43556</v>
      </c>
      <c r="B221" s="100">
        <f ca="1">VLOOKUP($A221,[2]CurveFetch!$D$8:$R$1000,2,0)</f>
        <v>5.2510000000000003</v>
      </c>
      <c r="C221" s="100">
        <f ca="1">VLOOKUP($A221,[2]CurveFetch!$D$8:$R$1000,7,0)</f>
        <v>0.3775</v>
      </c>
      <c r="D221" s="100">
        <f ca="1">VLOOKUP($A221,[2]CurveFetch!$D$8:$R$1000,5,0)</f>
        <v>0</v>
      </c>
      <c r="E221" s="100">
        <f ca="1">VLOOKUP($A221,[2]CurveFetch!$D$8:$R$1000,4,0)</f>
        <v>0</v>
      </c>
      <c r="F221" s="100">
        <f ca="1">VLOOKUP($A221,[2]CurveFetch!$D$8:$R$1000,15,0)</f>
        <v>0</v>
      </c>
      <c r="G221" s="100">
        <f ca="1">VLOOKUP($A221,[2]CurveFetch!$D$8:$R$1000,3,0)</f>
        <v>0</v>
      </c>
      <c r="H221" s="100">
        <f ca="1">VLOOKUP($A221,[2]CurveFetch!$D$8:$R$1000,9,0)</f>
        <v>0</v>
      </c>
      <c r="I221" s="100">
        <f ca="1">VLOOKUP($A221,[2]CurveFetch!$D$8:$R$1000,11,0)</f>
        <v>6.4493129227586002E-2</v>
      </c>
      <c r="J221" s="100">
        <f ca="1">VLOOKUP($A221,[2]CurveFetch!$D$8:$R$1000,8,0)</f>
        <v>0</v>
      </c>
      <c r="K221" s="100">
        <f t="shared" ca="1" si="57"/>
        <v>0.3775</v>
      </c>
      <c r="L221" s="100">
        <f t="shared" ca="1" si="58"/>
        <v>0.3775</v>
      </c>
      <c r="M221" s="100">
        <f t="shared" ca="1" si="63"/>
        <v>42.213750000000005</v>
      </c>
      <c r="N221" s="97">
        <f t="shared" ca="1" si="64"/>
        <v>43556</v>
      </c>
      <c r="O221" s="100">
        <f ca="1">VLOOKUP($A221,[2]CurveFetch!$D$8:$V$1000,16,0)</f>
        <v>31.879899999999999</v>
      </c>
      <c r="P221" s="141">
        <f t="shared" ca="1" si="59"/>
        <v>15.93995</v>
      </c>
      <c r="Q221" s="100">
        <f ca="1">VLOOKUP($A221,[2]CurveFetch!$D$8:$V$1000,16,0)</f>
        <v>31.879899999999999</v>
      </c>
      <c r="R221" s="141">
        <f t="shared" ca="1" si="60"/>
        <v>15.93995</v>
      </c>
      <c r="S221" s="100">
        <f ca="1">VLOOKUP($A221,[2]CurveFetch!$D$8:$V$1000,16,0)</f>
        <v>31.879899999999999</v>
      </c>
      <c r="T221" s="141">
        <f t="shared" ca="1" si="61"/>
        <v>15.93995</v>
      </c>
    </row>
    <row r="222" spans="1:20" x14ac:dyDescent="0.2">
      <c r="A222" s="97">
        <f t="shared" ca="1" si="62"/>
        <v>43586</v>
      </c>
      <c r="B222" s="100">
        <f ca="1">VLOOKUP($A222,[2]CurveFetch!$D$8:$R$1000,2,0)</f>
        <v>5.226</v>
      </c>
      <c r="C222" s="100">
        <f ca="1">VLOOKUP($A222,[2]CurveFetch!$D$8:$R$1000,7,0)</f>
        <v>0.3775</v>
      </c>
      <c r="D222" s="100">
        <f ca="1">VLOOKUP($A222,[2]CurveFetch!$D$8:$R$1000,5,0)</f>
        <v>0</v>
      </c>
      <c r="E222" s="100">
        <f ca="1">VLOOKUP($A222,[2]CurveFetch!$D$8:$R$1000,4,0)</f>
        <v>0</v>
      </c>
      <c r="F222" s="100">
        <f ca="1">VLOOKUP($A222,[2]CurveFetch!$D$8:$R$1000,15,0)</f>
        <v>0</v>
      </c>
      <c r="G222" s="100">
        <f ca="1">VLOOKUP($A222,[2]CurveFetch!$D$8:$R$1000,3,0)</f>
        <v>0</v>
      </c>
      <c r="H222" s="100">
        <f ca="1">VLOOKUP($A222,[2]CurveFetch!$D$8:$R$1000,9,0)</f>
        <v>0</v>
      </c>
      <c r="I222" s="100">
        <f ca="1">VLOOKUP($A222,[2]CurveFetch!$D$8:$R$1000,11,0)</f>
        <v>6.4517197506499993E-2</v>
      </c>
      <c r="J222" s="100">
        <f ca="1">VLOOKUP($A222,[2]CurveFetch!$D$8:$R$1000,8,0)</f>
        <v>0</v>
      </c>
      <c r="K222" s="100">
        <f t="shared" ca="1" si="57"/>
        <v>0.3775</v>
      </c>
      <c r="L222" s="100">
        <f t="shared" ca="1" si="58"/>
        <v>0.3775</v>
      </c>
      <c r="M222" s="100">
        <f t="shared" ca="1" si="63"/>
        <v>42.026250000000005</v>
      </c>
      <c r="N222" s="97">
        <f t="shared" ca="1" si="64"/>
        <v>43586</v>
      </c>
      <c r="O222" s="100">
        <f ca="1">VLOOKUP($A222,[2]CurveFetch!$D$8:$V$1000,16,0)</f>
        <v>36.879899999999999</v>
      </c>
      <c r="P222" s="141">
        <f t="shared" ca="1" si="59"/>
        <v>18.43995</v>
      </c>
      <c r="Q222" s="100">
        <f ca="1">VLOOKUP($A222,[2]CurveFetch!$D$8:$V$1000,16,0)</f>
        <v>36.879899999999999</v>
      </c>
      <c r="R222" s="141">
        <f t="shared" ca="1" si="60"/>
        <v>18.43995</v>
      </c>
      <c r="S222" s="100">
        <f ca="1">VLOOKUP($A222,[2]CurveFetch!$D$8:$V$1000,16,0)</f>
        <v>36.879899999999999</v>
      </c>
      <c r="T222" s="141">
        <f t="shared" ca="1" si="61"/>
        <v>18.43995</v>
      </c>
    </row>
    <row r="223" spans="1:20" x14ac:dyDescent="0.2">
      <c r="A223" s="97">
        <f t="shared" ca="1" si="62"/>
        <v>43617</v>
      </c>
      <c r="B223" s="100">
        <f ca="1">VLOOKUP($A223,[2]CurveFetch!$D$8:$R$1000,2,0)</f>
        <v>5.2549999999999999</v>
      </c>
      <c r="C223" s="100">
        <f ca="1">VLOOKUP($A223,[2]CurveFetch!$D$8:$R$1000,7,0)</f>
        <v>0.3775</v>
      </c>
      <c r="D223" s="100">
        <f ca="1">VLOOKUP($A223,[2]CurveFetch!$D$8:$R$1000,5,0)</f>
        <v>0</v>
      </c>
      <c r="E223" s="100">
        <f ca="1">VLOOKUP($A223,[2]CurveFetch!$D$8:$R$1000,4,0)</f>
        <v>0</v>
      </c>
      <c r="F223" s="100">
        <f ca="1">VLOOKUP($A223,[2]CurveFetch!$D$8:$R$1000,15,0)</f>
        <v>0</v>
      </c>
      <c r="G223" s="100">
        <f ca="1">VLOOKUP($A223,[2]CurveFetch!$D$8:$R$1000,3,0)</f>
        <v>0</v>
      </c>
      <c r="H223" s="100">
        <f ca="1">VLOOKUP($A223,[2]CurveFetch!$D$8:$R$1000,9,0)</f>
        <v>0</v>
      </c>
      <c r="I223" s="100">
        <f ca="1">VLOOKUP($A223,[2]CurveFetch!$D$8:$R$1000,11,0)</f>
        <v>6.4542068061580998E-2</v>
      </c>
      <c r="J223" s="100">
        <f ca="1">VLOOKUP($A223,[2]CurveFetch!$D$8:$R$1000,8,0)</f>
        <v>0</v>
      </c>
      <c r="K223" s="100">
        <f t="shared" ca="1" si="57"/>
        <v>0.3775</v>
      </c>
      <c r="L223" s="100">
        <f t="shared" ca="1" si="58"/>
        <v>0.3775</v>
      </c>
      <c r="M223" s="100">
        <f t="shared" ca="1" si="63"/>
        <v>42.243750000000006</v>
      </c>
      <c r="N223" s="97">
        <f t="shared" ca="1" si="64"/>
        <v>43617</v>
      </c>
      <c r="O223" s="100">
        <f ca="1">VLOOKUP($A223,[2]CurveFetch!$D$8:$V$1000,16,0)</f>
        <v>61.879899999999999</v>
      </c>
      <c r="P223" s="141">
        <f t="shared" ca="1" si="59"/>
        <v>30.93995</v>
      </c>
      <c r="Q223" s="100">
        <f ca="1">VLOOKUP($A223,[2]CurveFetch!$D$8:$V$1000,16,0)</f>
        <v>61.879899999999999</v>
      </c>
      <c r="R223" s="141">
        <f t="shared" ca="1" si="60"/>
        <v>30.93995</v>
      </c>
      <c r="S223" s="100">
        <f ca="1">VLOOKUP($A223,[2]CurveFetch!$D$8:$V$1000,16,0)</f>
        <v>61.879899999999999</v>
      </c>
      <c r="T223" s="141">
        <f t="shared" ca="1" si="61"/>
        <v>30.93995</v>
      </c>
    </row>
    <row r="224" spans="1:20" x14ac:dyDescent="0.2">
      <c r="A224" s="97">
        <f t="shared" ca="1" si="62"/>
        <v>43647</v>
      </c>
      <c r="B224" s="100">
        <f ca="1">VLOOKUP($A224,[2]CurveFetch!$D$8:$R$1000,2,0)</f>
        <v>5.2850000000000001</v>
      </c>
      <c r="C224" s="100">
        <f ca="1">VLOOKUP($A224,[2]CurveFetch!$D$8:$R$1000,7,0)</f>
        <v>0.3775</v>
      </c>
      <c r="D224" s="100">
        <f ca="1">VLOOKUP($A224,[2]CurveFetch!$D$8:$R$1000,5,0)</f>
        <v>0</v>
      </c>
      <c r="E224" s="100">
        <f ca="1">VLOOKUP($A224,[2]CurveFetch!$D$8:$R$1000,4,0)</f>
        <v>0</v>
      </c>
      <c r="F224" s="100">
        <f ca="1">VLOOKUP($A224,[2]CurveFetch!$D$8:$R$1000,15,0)</f>
        <v>0</v>
      </c>
      <c r="G224" s="100">
        <f ca="1">VLOOKUP($A224,[2]CurveFetch!$D$8:$R$1000,3,0)</f>
        <v>0</v>
      </c>
      <c r="H224" s="100">
        <f ca="1">VLOOKUP($A224,[2]CurveFetch!$D$8:$R$1000,9,0)</f>
        <v>0</v>
      </c>
      <c r="I224" s="100">
        <f ca="1">VLOOKUP($A224,[2]CurveFetch!$D$8:$R$1000,11,0)</f>
        <v>6.4566136340886995E-2</v>
      </c>
      <c r="J224" s="100">
        <f ca="1">VLOOKUP($A224,[2]CurveFetch!$D$8:$R$1000,8,0)</f>
        <v>0</v>
      </c>
      <c r="K224" s="100">
        <f t="shared" ca="1" si="57"/>
        <v>0.3775</v>
      </c>
      <c r="L224" s="100">
        <f t="shared" ca="1" si="58"/>
        <v>0.3775</v>
      </c>
      <c r="M224" s="100">
        <f t="shared" ca="1" si="63"/>
        <v>42.468750000000007</v>
      </c>
      <c r="N224" s="97">
        <f t="shared" ca="1" si="64"/>
        <v>43647</v>
      </c>
      <c r="O224" s="100">
        <f ca="1">VLOOKUP($A224,[2]CurveFetch!$D$8:$V$1000,16,0)</f>
        <v>56.652299999999997</v>
      </c>
      <c r="P224" s="141">
        <f t="shared" ca="1" si="59"/>
        <v>28.326149999999998</v>
      </c>
      <c r="Q224" s="100">
        <f ca="1">VLOOKUP($A224,[2]CurveFetch!$D$8:$V$1000,16,0)</f>
        <v>56.652299999999997</v>
      </c>
      <c r="R224" s="141">
        <f t="shared" ca="1" si="60"/>
        <v>28.326149999999998</v>
      </c>
      <c r="S224" s="100">
        <f ca="1">VLOOKUP($A224,[2]CurveFetch!$D$8:$V$1000,16,0)</f>
        <v>56.652299999999997</v>
      </c>
      <c r="T224" s="141">
        <f t="shared" ca="1" si="61"/>
        <v>28.326149999999998</v>
      </c>
    </row>
    <row r="225" spans="1:20" x14ac:dyDescent="0.2">
      <c r="A225" s="97">
        <f t="shared" ca="1" si="62"/>
        <v>43678</v>
      </c>
      <c r="B225" s="100">
        <f ca="1">VLOOKUP($A225,[2]CurveFetch!$D$8:$R$1000,2,0)</f>
        <v>5.3049999999999997</v>
      </c>
      <c r="C225" s="100">
        <f ca="1">VLOOKUP($A225,[2]CurveFetch!$D$8:$R$1000,7,0)</f>
        <v>0.3775</v>
      </c>
      <c r="D225" s="100">
        <f ca="1">VLOOKUP($A225,[2]CurveFetch!$D$8:$R$1000,5,0)</f>
        <v>0</v>
      </c>
      <c r="E225" s="100">
        <f ca="1">VLOOKUP($A225,[2]CurveFetch!$D$8:$R$1000,4,0)</f>
        <v>0</v>
      </c>
      <c r="F225" s="100">
        <f ca="1">VLOOKUP($A225,[2]CurveFetch!$D$8:$R$1000,15,0)</f>
        <v>0</v>
      </c>
      <c r="G225" s="100">
        <f ca="1">VLOOKUP($A225,[2]CurveFetch!$D$8:$R$1000,3,0)</f>
        <v>0</v>
      </c>
      <c r="H225" s="100">
        <f ca="1">VLOOKUP($A225,[2]CurveFetch!$D$8:$R$1000,9,0)</f>
        <v>0</v>
      </c>
      <c r="I225" s="100">
        <f ca="1">VLOOKUP($A225,[2]CurveFetch!$D$8:$R$1000,11,0)</f>
        <v>6.4591006896369998E-2</v>
      </c>
      <c r="J225" s="100">
        <f ca="1">VLOOKUP($A225,[2]CurveFetch!$D$8:$R$1000,8,0)</f>
        <v>0</v>
      </c>
      <c r="K225" s="100">
        <f t="shared" ca="1" si="57"/>
        <v>0.3775</v>
      </c>
      <c r="L225" s="100">
        <f t="shared" ca="1" si="58"/>
        <v>0.3775</v>
      </c>
      <c r="M225" s="100">
        <f t="shared" ca="1" si="63"/>
        <v>42.618749999999999</v>
      </c>
      <c r="N225" s="97">
        <f t="shared" ca="1" si="64"/>
        <v>43678</v>
      </c>
      <c r="O225" s="100">
        <f ca="1">VLOOKUP($A225,[2]CurveFetch!$D$8:$V$1000,16,0)</f>
        <v>71.652299999999997</v>
      </c>
      <c r="P225" s="141">
        <f t="shared" ca="1" si="59"/>
        <v>35.826149999999998</v>
      </c>
      <c r="Q225" s="100">
        <f ca="1">VLOOKUP($A225,[2]CurveFetch!$D$8:$V$1000,16,0)</f>
        <v>71.652299999999997</v>
      </c>
      <c r="R225" s="141">
        <f t="shared" ca="1" si="60"/>
        <v>35.826149999999998</v>
      </c>
      <c r="S225" s="100">
        <f ca="1">VLOOKUP($A225,[2]CurveFetch!$D$8:$V$1000,16,0)</f>
        <v>71.652299999999997</v>
      </c>
      <c r="T225" s="141">
        <f t="shared" ca="1" si="61"/>
        <v>35.826149999999998</v>
      </c>
    </row>
    <row r="226" spans="1:20" x14ac:dyDescent="0.2">
      <c r="A226" s="97">
        <f t="shared" ca="1" si="62"/>
        <v>43709</v>
      </c>
      <c r="B226" s="100">
        <f ca="1">VLOOKUP($A226,[2]CurveFetch!$D$8:$R$1000,2,0)</f>
        <v>5.3259999999999996</v>
      </c>
      <c r="C226" s="100">
        <f ca="1">VLOOKUP($A226,[2]CurveFetch!$D$8:$R$1000,7,0)</f>
        <v>0.3775</v>
      </c>
      <c r="D226" s="100">
        <f ca="1">VLOOKUP($A226,[2]CurveFetch!$D$8:$R$1000,5,0)</f>
        <v>0</v>
      </c>
      <c r="E226" s="100">
        <f ca="1">VLOOKUP($A226,[2]CurveFetch!$D$8:$R$1000,4,0)</f>
        <v>0</v>
      </c>
      <c r="F226" s="100">
        <f ca="1">VLOOKUP($A226,[2]CurveFetch!$D$8:$R$1000,15,0)</f>
        <v>0</v>
      </c>
      <c r="G226" s="100">
        <f ca="1">VLOOKUP($A226,[2]CurveFetch!$D$8:$R$1000,3,0)</f>
        <v>0</v>
      </c>
      <c r="H226" s="100">
        <f ca="1">VLOOKUP($A226,[2]CurveFetch!$D$8:$R$1000,9,0)</f>
        <v>0</v>
      </c>
      <c r="I226" s="100">
        <f ca="1">VLOOKUP($A226,[2]CurveFetch!$D$8:$R$1000,11,0)</f>
        <v>6.4615877452059003E-2</v>
      </c>
      <c r="J226" s="100">
        <f ca="1">VLOOKUP($A226,[2]CurveFetch!$D$8:$R$1000,8,0)</f>
        <v>0</v>
      </c>
      <c r="K226" s="100">
        <f t="shared" ca="1" si="57"/>
        <v>0.3775</v>
      </c>
      <c r="L226" s="100">
        <f t="shared" ca="1" si="58"/>
        <v>0.3775</v>
      </c>
      <c r="M226" s="100">
        <f t="shared" ca="1" si="63"/>
        <v>42.776249999999997</v>
      </c>
      <c r="N226" s="97">
        <f t="shared" ca="1" si="64"/>
        <v>43709</v>
      </c>
      <c r="O226" s="100">
        <f ca="1">VLOOKUP($A226,[2]CurveFetch!$D$8:$V$1000,16,0)</f>
        <v>41.652299999999997</v>
      </c>
      <c r="P226" s="141">
        <f t="shared" ca="1" si="59"/>
        <v>20.826149999999998</v>
      </c>
      <c r="Q226" s="100">
        <f ca="1">VLOOKUP($A226,[2]CurveFetch!$D$8:$V$1000,16,0)</f>
        <v>41.652299999999997</v>
      </c>
      <c r="R226" s="141">
        <f t="shared" ca="1" si="60"/>
        <v>20.826149999999998</v>
      </c>
      <c r="S226" s="100">
        <f ca="1">VLOOKUP($A226,[2]CurveFetch!$D$8:$V$1000,16,0)</f>
        <v>41.652299999999997</v>
      </c>
      <c r="T226" s="141">
        <f t="shared" ca="1" si="61"/>
        <v>20.826149999999998</v>
      </c>
    </row>
    <row r="227" spans="1:20" x14ac:dyDescent="0.2">
      <c r="A227" s="97">
        <f t="shared" ca="1" si="62"/>
        <v>43739</v>
      </c>
      <c r="B227" s="100">
        <f ca="1">VLOOKUP($A227,[2]CurveFetch!$D$8:$R$1000,2,0)</f>
        <v>5.3559999999999999</v>
      </c>
      <c r="C227" s="100">
        <f ca="1">VLOOKUP($A227,[2]CurveFetch!$D$8:$R$1000,7,0)</f>
        <v>0.3775</v>
      </c>
      <c r="D227" s="100">
        <f ca="1">VLOOKUP($A227,[2]CurveFetch!$D$8:$R$1000,5,0)</f>
        <v>0</v>
      </c>
      <c r="E227" s="100">
        <f ca="1">VLOOKUP($A227,[2]CurveFetch!$D$8:$R$1000,4,0)</f>
        <v>0</v>
      </c>
      <c r="F227" s="100">
        <f ca="1">VLOOKUP($A227,[2]CurveFetch!$D$8:$R$1000,15,0)</f>
        <v>0</v>
      </c>
      <c r="G227" s="100">
        <f ca="1">VLOOKUP($A227,[2]CurveFetch!$D$8:$R$1000,3,0)</f>
        <v>0</v>
      </c>
      <c r="H227" s="100">
        <f ca="1">VLOOKUP($A227,[2]CurveFetch!$D$8:$R$1000,9,0)</f>
        <v>0</v>
      </c>
      <c r="I227" s="100">
        <f ca="1">VLOOKUP($A227,[2]CurveFetch!$D$8:$R$1000,11,0)</f>
        <v>6.4639945731954002E-2</v>
      </c>
      <c r="J227" s="100">
        <f ca="1">VLOOKUP($A227,[2]CurveFetch!$D$8:$R$1000,8,0)</f>
        <v>0</v>
      </c>
      <c r="K227" s="100">
        <f t="shared" ca="1" si="57"/>
        <v>0.3775</v>
      </c>
      <c r="L227" s="100">
        <f t="shared" ca="1" si="58"/>
        <v>0.3775</v>
      </c>
      <c r="M227" s="100">
        <f t="shared" ca="1" si="63"/>
        <v>43.001249999999999</v>
      </c>
      <c r="N227" s="97">
        <f t="shared" ca="1" si="64"/>
        <v>43739</v>
      </c>
      <c r="O227" s="100">
        <f ca="1">VLOOKUP($A227,[2]CurveFetch!$D$8:$V$1000,16,0)</f>
        <v>66.724599999999995</v>
      </c>
      <c r="P227" s="141">
        <f t="shared" ca="1" si="59"/>
        <v>33.362299999999998</v>
      </c>
      <c r="Q227" s="100">
        <f ca="1">VLOOKUP($A227,[2]CurveFetch!$D$8:$V$1000,16,0)</f>
        <v>66.724599999999995</v>
      </c>
      <c r="R227" s="141">
        <f t="shared" ca="1" si="60"/>
        <v>33.362299999999998</v>
      </c>
      <c r="S227" s="100">
        <f ca="1">VLOOKUP($A227,[2]CurveFetch!$D$8:$V$1000,16,0)</f>
        <v>66.724599999999995</v>
      </c>
      <c r="T227" s="141">
        <f t="shared" ca="1" si="61"/>
        <v>33.362299999999998</v>
      </c>
    </row>
    <row r="228" spans="1:20" x14ac:dyDescent="0.2">
      <c r="A228" s="97">
        <f t="shared" ca="1" si="62"/>
        <v>43770</v>
      </c>
      <c r="B228" s="100">
        <f ca="1">VLOOKUP($A228,[2]CurveFetch!$D$8:$R$1000,2,0)</f>
        <v>5.4960000000000004</v>
      </c>
      <c r="C228" s="100">
        <f ca="1">VLOOKUP($A228,[2]CurveFetch!$D$8:$R$1000,7,0)</f>
        <v>0.31</v>
      </c>
      <c r="D228" s="100">
        <f ca="1">VLOOKUP($A228,[2]CurveFetch!$D$8:$R$1000,5,0)</f>
        <v>0</v>
      </c>
      <c r="E228" s="100">
        <f ca="1">VLOOKUP($A228,[2]CurveFetch!$D$8:$R$1000,4,0)</f>
        <v>0</v>
      </c>
      <c r="F228" s="100">
        <f ca="1">VLOOKUP($A228,[2]CurveFetch!$D$8:$R$1000,15,0)</f>
        <v>0</v>
      </c>
      <c r="G228" s="100">
        <f ca="1">VLOOKUP($A228,[2]CurveFetch!$D$8:$R$1000,3,0)</f>
        <v>0</v>
      </c>
      <c r="H228" s="100">
        <f ca="1">VLOOKUP($A228,[2]CurveFetch!$D$8:$R$1000,9,0)</f>
        <v>0</v>
      </c>
      <c r="I228" s="100">
        <f ca="1">VLOOKUP($A228,[2]CurveFetch!$D$8:$R$1000,11,0)</f>
        <v>6.4664816288047003E-2</v>
      </c>
      <c r="J228" s="100">
        <f ca="1">VLOOKUP($A228,[2]CurveFetch!$D$8:$R$1000,8,0)</f>
        <v>0</v>
      </c>
      <c r="K228" s="100">
        <f t="shared" ca="1" si="57"/>
        <v>0.31</v>
      </c>
      <c r="L228" s="100">
        <f t="shared" ca="1" si="58"/>
        <v>0.31</v>
      </c>
      <c r="M228" s="100">
        <f t="shared" ca="1" si="63"/>
        <v>43.545000000000002</v>
      </c>
      <c r="N228" s="97">
        <f t="shared" ca="1" si="64"/>
        <v>43770</v>
      </c>
      <c r="O228" s="100">
        <f ca="1">VLOOKUP($A228,[2]CurveFetch!$D$8:$V$1000,16,0)</f>
        <v>36.724600000000002</v>
      </c>
      <c r="P228" s="141">
        <f t="shared" ca="1" si="59"/>
        <v>18.362300000000001</v>
      </c>
      <c r="Q228" s="100">
        <f ca="1">VLOOKUP($A228,[2]CurveFetch!$D$8:$V$1000,16,0)</f>
        <v>36.724600000000002</v>
      </c>
      <c r="R228" s="141">
        <f t="shared" ca="1" si="60"/>
        <v>18.362300000000001</v>
      </c>
      <c r="S228" s="100">
        <f ca="1">VLOOKUP($A228,[2]CurveFetch!$D$8:$V$1000,16,0)</f>
        <v>36.724600000000002</v>
      </c>
      <c r="T228" s="141">
        <f t="shared" ca="1" si="61"/>
        <v>18.362300000000001</v>
      </c>
    </row>
    <row r="229" spans="1:20" x14ac:dyDescent="0.2">
      <c r="A229" s="97">
        <f t="shared" ca="1" si="62"/>
        <v>43800</v>
      </c>
      <c r="B229" s="100">
        <f ca="1">VLOOKUP($A229,[2]CurveFetch!$D$8:$R$1000,2,0)</f>
        <v>5.6210000000000004</v>
      </c>
      <c r="C229" s="100">
        <f ca="1">VLOOKUP($A229,[2]CurveFetch!$D$8:$R$1000,7,0)</f>
        <v>0.31</v>
      </c>
      <c r="D229" s="100">
        <f ca="1">VLOOKUP($A229,[2]CurveFetch!$D$8:$R$1000,5,0)</f>
        <v>0</v>
      </c>
      <c r="E229" s="100">
        <f ca="1">VLOOKUP($A229,[2]CurveFetch!$D$8:$R$1000,4,0)</f>
        <v>0</v>
      </c>
      <c r="F229" s="100">
        <f ca="1">VLOOKUP($A229,[2]CurveFetch!$D$8:$R$1000,15,0)</f>
        <v>0</v>
      </c>
      <c r="G229" s="100">
        <f ca="1">VLOOKUP($A229,[2]CurveFetch!$D$8:$R$1000,3,0)</f>
        <v>0</v>
      </c>
      <c r="H229" s="100">
        <f ca="1">VLOOKUP($A229,[2]CurveFetch!$D$8:$R$1000,9,0)</f>
        <v>0</v>
      </c>
      <c r="I229" s="100">
        <f ca="1">VLOOKUP($A229,[2]CurveFetch!$D$8:$R$1000,11,0)</f>
        <v>6.4688884568330995E-2</v>
      </c>
      <c r="J229" s="100">
        <f ca="1">VLOOKUP($A229,[2]CurveFetch!$D$8:$R$1000,8,0)</f>
        <v>0</v>
      </c>
      <c r="K229" s="100">
        <f t="shared" ca="1" si="57"/>
        <v>0.31</v>
      </c>
      <c r="L229" s="100">
        <f t="shared" ca="1" si="58"/>
        <v>0.31</v>
      </c>
      <c r="M229" s="100">
        <f t="shared" ca="1" si="63"/>
        <v>44.482500000000002</v>
      </c>
      <c r="N229" s="97">
        <f t="shared" ca="1" si="64"/>
        <v>43800</v>
      </c>
      <c r="O229" s="100">
        <f ca="1">VLOOKUP($A229,[2]CurveFetch!$D$8:$V$1000,16,0)</f>
        <v>21.724599999999999</v>
      </c>
      <c r="P229" s="141">
        <f t="shared" ca="1" si="59"/>
        <v>10.862299999999999</v>
      </c>
      <c r="Q229" s="100">
        <f ca="1">VLOOKUP($A229,[2]CurveFetch!$D$8:$V$1000,16,0)</f>
        <v>21.724599999999999</v>
      </c>
      <c r="R229" s="141">
        <f t="shared" ca="1" si="60"/>
        <v>10.862299999999999</v>
      </c>
      <c r="S229" s="100">
        <f ca="1">VLOOKUP($A229,[2]CurveFetch!$D$8:$V$1000,16,0)</f>
        <v>21.724599999999999</v>
      </c>
      <c r="T229" s="141">
        <f t="shared" ca="1" si="61"/>
        <v>10.862299999999999</v>
      </c>
    </row>
    <row r="230" spans="1:20" x14ac:dyDescent="0.2">
      <c r="A230" s="97">
        <f t="shared" ca="1" si="62"/>
        <v>43831</v>
      </c>
      <c r="B230" s="100">
        <f ca="1">VLOOKUP($A230,[2]CurveFetch!$D$8:$R$1000,2,0)</f>
        <v>5.8</v>
      </c>
      <c r="C230" s="100">
        <f ca="1">VLOOKUP($A230,[2]CurveFetch!$D$8:$R$1000,7,0)</f>
        <v>0.31</v>
      </c>
      <c r="D230" s="100">
        <f ca="1">VLOOKUP($A230,[2]CurveFetch!$D$8:$R$1000,5,0)</f>
        <v>0</v>
      </c>
      <c r="E230" s="100">
        <f ca="1">VLOOKUP($A230,[2]CurveFetch!$D$8:$R$1000,4,0)</f>
        <v>0</v>
      </c>
      <c r="F230" s="100">
        <f ca="1">VLOOKUP($A230,[2]CurveFetch!$D$8:$R$1000,15,0)</f>
        <v>0</v>
      </c>
      <c r="G230" s="100">
        <f ca="1">VLOOKUP($A230,[2]CurveFetch!$D$8:$R$1000,3,0)</f>
        <v>0</v>
      </c>
      <c r="H230" s="100">
        <f ca="1">VLOOKUP($A230,[2]CurveFetch!$D$8:$R$1000,9,0)</f>
        <v>0</v>
      </c>
      <c r="I230" s="100">
        <f ca="1">VLOOKUP($A230,[2]CurveFetch!$D$8:$R$1000,11,0)</f>
        <v>6.4713755124826994E-2</v>
      </c>
      <c r="J230" s="100">
        <f ca="1">VLOOKUP($A230,[2]CurveFetch!$D$8:$R$1000,8,0)</f>
        <v>0</v>
      </c>
      <c r="K230" s="100">
        <f t="shared" ca="1" si="57"/>
        <v>0.31</v>
      </c>
      <c r="L230" s="100">
        <f t="shared" ca="1" si="58"/>
        <v>0.31</v>
      </c>
      <c r="M230" s="100">
        <f t="shared" ca="1" si="63"/>
        <v>45.824999999999996</v>
      </c>
      <c r="N230" s="97">
        <f t="shared" ca="1" si="64"/>
        <v>43831</v>
      </c>
      <c r="O230" s="100">
        <f ca="1">VLOOKUP($A230,[2]CurveFetch!$D$8:$V$1000,16,0)</f>
        <v>53.246400000000001</v>
      </c>
      <c r="P230" s="141">
        <f t="shared" ca="1" si="59"/>
        <v>26.623200000000001</v>
      </c>
      <c r="Q230" s="100">
        <f ca="1">VLOOKUP($A230,[2]CurveFetch!$D$8:$V$1000,16,0)</f>
        <v>53.246400000000001</v>
      </c>
      <c r="R230" s="141">
        <f t="shared" ca="1" si="60"/>
        <v>26.623200000000001</v>
      </c>
      <c r="S230" s="100">
        <f ca="1">VLOOKUP($A230,[2]CurveFetch!$D$8:$V$1000,16,0)</f>
        <v>53.246400000000001</v>
      </c>
      <c r="T230" s="141">
        <f t="shared" ca="1" si="61"/>
        <v>26.623200000000001</v>
      </c>
    </row>
    <row r="231" spans="1:20" x14ac:dyDescent="0.2">
      <c r="A231" s="97">
        <f t="shared" ca="1" si="62"/>
        <v>43862</v>
      </c>
      <c r="B231" s="100">
        <f ca="1">VLOOKUP($A231,[2]CurveFetch!$D$8:$R$1000,2,0)</f>
        <v>5.694</v>
      </c>
      <c r="C231" s="100">
        <f ca="1">VLOOKUP($A231,[2]CurveFetch!$D$8:$R$1000,7,0)</f>
        <v>0.31</v>
      </c>
      <c r="D231" s="100">
        <f ca="1">VLOOKUP($A231,[2]CurveFetch!$D$8:$R$1000,5,0)</f>
        <v>0</v>
      </c>
      <c r="E231" s="100">
        <f ca="1">VLOOKUP($A231,[2]CurveFetch!$D$8:$R$1000,4,0)</f>
        <v>0</v>
      </c>
      <c r="F231" s="100">
        <f ca="1">VLOOKUP($A231,[2]CurveFetch!$D$8:$R$1000,15,0)</f>
        <v>0</v>
      </c>
      <c r="G231" s="100">
        <f ca="1">VLOOKUP($A231,[2]CurveFetch!$D$8:$R$1000,3,0)</f>
        <v>0</v>
      </c>
      <c r="H231" s="100">
        <f ca="1">VLOOKUP($A231,[2]CurveFetch!$D$8:$R$1000,9,0)</f>
        <v>0</v>
      </c>
      <c r="I231" s="100">
        <f ca="1">VLOOKUP($A231,[2]CurveFetch!$D$8:$R$1000,11,0)</f>
        <v>6.4738625681527995E-2</v>
      </c>
      <c r="J231" s="100">
        <f ca="1">VLOOKUP($A231,[2]CurveFetch!$D$8:$R$1000,8,0)</f>
        <v>0</v>
      </c>
      <c r="K231" s="100">
        <f t="shared" ca="1" si="57"/>
        <v>0.31</v>
      </c>
      <c r="L231" s="100">
        <f t="shared" ca="1" si="58"/>
        <v>0.31</v>
      </c>
      <c r="M231" s="100">
        <f t="shared" ca="1" si="63"/>
        <v>45.029999999999994</v>
      </c>
      <c r="N231" s="97">
        <f t="shared" ca="1" si="64"/>
        <v>43862</v>
      </c>
      <c r="O231" s="100">
        <f ca="1">VLOOKUP($A231,[2]CurveFetch!$D$8:$V$1000,16,0)</f>
        <v>43.246400000000001</v>
      </c>
      <c r="P231" s="141">
        <f t="shared" ca="1" si="59"/>
        <v>21.623200000000001</v>
      </c>
      <c r="Q231" s="100">
        <f ca="1">VLOOKUP($A231,[2]CurveFetch!$D$8:$V$1000,16,0)</f>
        <v>43.246400000000001</v>
      </c>
      <c r="R231" s="141">
        <f t="shared" ca="1" si="60"/>
        <v>21.623200000000001</v>
      </c>
      <c r="S231" s="100">
        <f ca="1">VLOOKUP($A231,[2]CurveFetch!$D$8:$V$1000,16,0)</f>
        <v>43.246400000000001</v>
      </c>
      <c r="T231" s="141">
        <f t="shared" ca="1" si="61"/>
        <v>21.623200000000001</v>
      </c>
    </row>
    <row r="232" spans="1:20" x14ac:dyDescent="0.2">
      <c r="A232" s="97">
        <f t="shared" ca="1" si="62"/>
        <v>43891</v>
      </c>
      <c r="B232" s="100">
        <f ca="1">VLOOKUP($A232,[2]CurveFetch!$D$8:$R$1000,2,0)</f>
        <v>5.5439999999999996</v>
      </c>
      <c r="C232" s="100">
        <f ca="1">VLOOKUP($A232,[2]CurveFetch!$D$8:$R$1000,7,0)</f>
        <v>0.31</v>
      </c>
      <c r="D232" s="100">
        <f ca="1">VLOOKUP($A232,[2]CurveFetch!$D$8:$R$1000,5,0)</f>
        <v>0</v>
      </c>
      <c r="E232" s="100">
        <f ca="1">VLOOKUP($A232,[2]CurveFetch!$D$8:$R$1000,4,0)</f>
        <v>0</v>
      </c>
      <c r="F232" s="100">
        <f ca="1">VLOOKUP($A232,[2]CurveFetch!$D$8:$R$1000,15,0)</f>
        <v>0</v>
      </c>
      <c r="G232" s="100">
        <f ca="1">VLOOKUP($A232,[2]CurveFetch!$D$8:$R$1000,3,0)</f>
        <v>0</v>
      </c>
      <c r="H232" s="100">
        <f ca="1">VLOOKUP($A232,[2]CurveFetch!$D$8:$R$1000,9,0)</f>
        <v>0</v>
      </c>
      <c r="I232" s="100">
        <f ca="1">VLOOKUP($A232,[2]CurveFetch!$D$8:$R$1000,11,0)</f>
        <v>6.4761891686370004E-2</v>
      </c>
      <c r="J232" s="100">
        <f ca="1">VLOOKUP($A232,[2]CurveFetch!$D$8:$R$1000,8,0)</f>
        <v>0</v>
      </c>
      <c r="K232" s="100">
        <f t="shared" ca="1" si="57"/>
        <v>0.31</v>
      </c>
      <c r="L232" s="100">
        <f t="shared" ca="1" si="58"/>
        <v>0.31</v>
      </c>
      <c r="M232" s="100">
        <f t="shared" ca="1" si="63"/>
        <v>43.904999999999994</v>
      </c>
      <c r="N232" s="97">
        <f t="shared" ca="1" si="64"/>
        <v>43891</v>
      </c>
      <c r="O232" s="100">
        <f ca="1">VLOOKUP($A232,[2]CurveFetch!$D$8:$V$1000,16,0)</f>
        <v>33.246400000000001</v>
      </c>
      <c r="P232" s="141">
        <f t="shared" ca="1" si="59"/>
        <v>16.623200000000001</v>
      </c>
      <c r="Q232" s="100">
        <f ca="1">VLOOKUP($A232,[2]CurveFetch!$D$8:$V$1000,16,0)</f>
        <v>33.246400000000001</v>
      </c>
      <c r="R232" s="141">
        <f t="shared" ca="1" si="60"/>
        <v>16.623200000000001</v>
      </c>
      <c r="S232" s="100">
        <f ca="1">VLOOKUP($A232,[2]CurveFetch!$D$8:$V$1000,16,0)</f>
        <v>33.246400000000001</v>
      </c>
      <c r="T232" s="141">
        <f t="shared" ca="1" si="61"/>
        <v>16.623200000000001</v>
      </c>
    </row>
    <row r="233" spans="1:20" x14ac:dyDescent="0.2">
      <c r="A233" s="97">
        <f t="shared" ca="1" si="62"/>
        <v>43922</v>
      </c>
      <c r="B233" s="100">
        <f ca="1">VLOOKUP($A233,[2]CurveFetch!$D$8:$R$1000,2,0)</f>
        <v>5.3609999999999998</v>
      </c>
      <c r="C233" s="100">
        <f ca="1">VLOOKUP($A233,[2]CurveFetch!$D$8:$R$1000,7,0)</f>
        <v>0.3775</v>
      </c>
      <c r="D233" s="100">
        <f ca="1">VLOOKUP($A233,[2]CurveFetch!$D$8:$R$1000,5,0)</f>
        <v>0</v>
      </c>
      <c r="E233" s="100">
        <f ca="1">VLOOKUP($A233,[2]CurveFetch!$D$8:$R$1000,4,0)</f>
        <v>0</v>
      </c>
      <c r="F233" s="100">
        <f ca="1">VLOOKUP($A233,[2]CurveFetch!$D$8:$R$1000,15,0)</f>
        <v>0</v>
      </c>
      <c r="G233" s="100">
        <f ca="1">VLOOKUP($A233,[2]CurveFetch!$D$8:$R$1000,3,0)</f>
        <v>0</v>
      </c>
      <c r="H233" s="100">
        <f ca="1">VLOOKUP($A233,[2]CurveFetch!$D$8:$R$1000,9,0)</f>
        <v>0</v>
      </c>
      <c r="I233" s="100">
        <f ca="1">VLOOKUP($A233,[2]CurveFetch!$D$8:$R$1000,11,0)</f>
        <v>6.4786762243467994E-2</v>
      </c>
      <c r="J233" s="100">
        <f ca="1">VLOOKUP($A233,[2]CurveFetch!$D$8:$R$1000,8,0)</f>
        <v>0</v>
      </c>
      <c r="K233" s="100">
        <f t="shared" ca="1" si="57"/>
        <v>0.3775</v>
      </c>
      <c r="L233" s="100">
        <f t="shared" ca="1" si="58"/>
        <v>0.3775</v>
      </c>
      <c r="M233" s="100">
        <f t="shared" ca="1" si="63"/>
        <v>43.03875</v>
      </c>
      <c r="N233" s="97">
        <f t="shared" ca="1" si="64"/>
        <v>43922</v>
      </c>
      <c r="O233" s="100">
        <f ca="1">VLOOKUP($A233,[2]CurveFetch!$D$8:$V$1000,16,0)</f>
        <v>32.110100000000003</v>
      </c>
      <c r="P233" s="141">
        <f t="shared" ca="1" si="59"/>
        <v>16.055050000000001</v>
      </c>
      <c r="Q233" s="100">
        <f ca="1">VLOOKUP($A233,[2]CurveFetch!$D$8:$V$1000,16,0)</f>
        <v>32.110100000000003</v>
      </c>
      <c r="R233" s="141">
        <f t="shared" ca="1" si="60"/>
        <v>16.055050000000001</v>
      </c>
      <c r="S233" s="100">
        <f ca="1">VLOOKUP($A233,[2]CurveFetch!$D$8:$V$1000,16,0)</f>
        <v>32.110100000000003</v>
      </c>
      <c r="T233" s="141">
        <f t="shared" ca="1" si="61"/>
        <v>16.055050000000001</v>
      </c>
    </row>
    <row r="234" spans="1:20" x14ac:dyDescent="0.2">
      <c r="A234" s="97">
        <f t="shared" ca="1" si="62"/>
        <v>43952</v>
      </c>
      <c r="B234" s="100">
        <f ca="1">VLOOKUP($A234,[2]CurveFetch!$D$8:$R$1000,2,0)</f>
        <v>5.3360000000000003</v>
      </c>
      <c r="C234" s="100">
        <f ca="1">VLOOKUP($A234,[2]CurveFetch!$D$8:$R$1000,7,0)</f>
        <v>0.3775</v>
      </c>
      <c r="D234" s="100">
        <f ca="1">VLOOKUP($A234,[2]CurveFetch!$D$8:$R$1000,5,0)</f>
        <v>0</v>
      </c>
      <c r="E234" s="100">
        <f ca="1">VLOOKUP($A234,[2]CurveFetch!$D$8:$R$1000,4,0)</f>
        <v>0</v>
      </c>
      <c r="F234" s="100">
        <f ca="1">VLOOKUP($A234,[2]CurveFetch!$D$8:$R$1000,15,0)</f>
        <v>0</v>
      </c>
      <c r="G234" s="100">
        <f ca="1">VLOOKUP($A234,[2]CurveFetch!$D$8:$R$1000,3,0)</f>
        <v>0</v>
      </c>
      <c r="H234" s="100">
        <f ca="1">VLOOKUP($A234,[2]CurveFetch!$D$8:$R$1000,9,0)</f>
        <v>0</v>
      </c>
      <c r="I234" s="100">
        <f ca="1">VLOOKUP($A234,[2]CurveFetch!$D$8:$R$1000,11,0)</f>
        <v>6.4810830524725999E-2</v>
      </c>
      <c r="J234" s="100">
        <f ca="1">VLOOKUP($A234,[2]CurveFetch!$D$8:$R$1000,8,0)</f>
        <v>0</v>
      </c>
      <c r="K234" s="100">
        <f t="shared" ca="1" si="57"/>
        <v>0.3775</v>
      </c>
      <c r="L234" s="100">
        <f t="shared" ca="1" si="58"/>
        <v>0.3775</v>
      </c>
      <c r="M234" s="100">
        <f t="shared" ca="1" si="63"/>
        <v>42.851250000000007</v>
      </c>
      <c r="N234" s="97">
        <f t="shared" ca="1" si="64"/>
        <v>43952</v>
      </c>
      <c r="O234" s="100">
        <f ca="1">VLOOKUP($A234,[2]CurveFetch!$D$8:$V$1000,16,0)</f>
        <v>37.110100000000003</v>
      </c>
      <c r="P234" s="141">
        <f t="shared" ca="1" si="59"/>
        <v>18.555050000000001</v>
      </c>
      <c r="Q234" s="100">
        <f ca="1">VLOOKUP($A234,[2]CurveFetch!$D$8:$V$1000,16,0)</f>
        <v>37.110100000000003</v>
      </c>
      <c r="R234" s="141">
        <f t="shared" ca="1" si="60"/>
        <v>18.555050000000001</v>
      </c>
      <c r="S234" s="100">
        <f ca="1">VLOOKUP($A234,[2]CurveFetch!$D$8:$V$1000,16,0)</f>
        <v>37.110100000000003</v>
      </c>
      <c r="T234" s="141">
        <f t="shared" ca="1" si="61"/>
        <v>18.555050000000001</v>
      </c>
    </row>
    <row r="235" spans="1:20" x14ac:dyDescent="0.2">
      <c r="A235" s="97">
        <f t="shared" ca="1" si="62"/>
        <v>43983</v>
      </c>
      <c r="B235" s="100">
        <f ca="1">VLOOKUP($A235,[2]CurveFetch!$D$8:$R$1000,2,0)</f>
        <v>5.3650000000000002</v>
      </c>
      <c r="C235" s="100">
        <f ca="1">VLOOKUP($A235,[2]CurveFetch!$D$8:$R$1000,7,0)</f>
        <v>0.3775</v>
      </c>
      <c r="D235" s="100">
        <f ca="1">VLOOKUP($A235,[2]CurveFetch!$D$8:$R$1000,5,0)</f>
        <v>0</v>
      </c>
      <c r="E235" s="100">
        <f ca="1">VLOOKUP($A235,[2]CurveFetch!$D$8:$R$1000,4,0)</f>
        <v>0</v>
      </c>
      <c r="F235" s="100">
        <f ca="1">VLOOKUP($A235,[2]CurveFetch!$D$8:$R$1000,15,0)</f>
        <v>0</v>
      </c>
      <c r="G235" s="100">
        <f ca="1">VLOOKUP($A235,[2]CurveFetch!$D$8:$R$1000,3,0)</f>
        <v>0</v>
      </c>
      <c r="H235" s="100">
        <f ca="1">VLOOKUP($A235,[2]CurveFetch!$D$8:$R$1000,9,0)</f>
        <v>0</v>
      </c>
      <c r="I235" s="100">
        <f ca="1">VLOOKUP($A235,[2]CurveFetch!$D$8:$R$1000,11,0)</f>
        <v>6.4835701082226999E-2</v>
      </c>
      <c r="J235" s="100">
        <f ca="1">VLOOKUP($A235,[2]CurveFetch!$D$8:$R$1000,8,0)</f>
        <v>0</v>
      </c>
      <c r="K235" s="100">
        <f t="shared" ca="1" si="57"/>
        <v>0.3775</v>
      </c>
      <c r="L235" s="100">
        <f t="shared" ca="1" si="58"/>
        <v>0.3775</v>
      </c>
      <c r="M235" s="100">
        <f t="shared" ca="1" si="63"/>
        <v>43.068750000000001</v>
      </c>
      <c r="N235" s="97">
        <f t="shared" ca="1" si="64"/>
        <v>43983</v>
      </c>
      <c r="O235" s="100">
        <f ca="1">VLOOKUP($A235,[2]CurveFetch!$D$8:$V$1000,16,0)</f>
        <v>62.110100000000003</v>
      </c>
      <c r="P235" s="141">
        <f t="shared" ca="1" si="59"/>
        <v>31.055050000000001</v>
      </c>
      <c r="Q235" s="100">
        <f ca="1">VLOOKUP($A235,[2]CurveFetch!$D$8:$V$1000,16,0)</f>
        <v>62.110100000000003</v>
      </c>
      <c r="R235" s="141">
        <f t="shared" ca="1" si="60"/>
        <v>31.055050000000001</v>
      </c>
      <c r="S235" s="100">
        <f ca="1">VLOOKUP($A235,[2]CurveFetch!$D$8:$V$1000,16,0)</f>
        <v>62.110100000000003</v>
      </c>
      <c r="T235" s="141">
        <f t="shared" ca="1" si="61"/>
        <v>31.055050000000001</v>
      </c>
    </row>
    <row r="236" spans="1:20" x14ac:dyDescent="0.2">
      <c r="A236" s="97">
        <f t="shared" ca="1" si="62"/>
        <v>44013</v>
      </c>
      <c r="B236" s="100">
        <f ca="1">VLOOKUP($A236,[2]CurveFetch!$D$8:$R$1000,2,0)</f>
        <v>5.3949999999999996</v>
      </c>
      <c r="C236" s="100">
        <f ca="1">VLOOKUP($A236,[2]CurveFetch!$D$8:$R$1000,7,0)</f>
        <v>0.3775</v>
      </c>
      <c r="D236" s="100">
        <f ca="1">VLOOKUP($A236,[2]CurveFetch!$D$8:$R$1000,5,0)</f>
        <v>0</v>
      </c>
      <c r="E236" s="100">
        <f ca="1">VLOOKUP($A236,[2]CurveFetch!$D$8:$R$1000,4,0)</f>
        <v>0</v>
      </c>
      <c r="F236" s="100">
        <f ca="1">VLOOKUP($A236,[2]CurveFetch!$D$8:$R$1000,15,0)</f>
        <v>0</v>
      </c>
      <c r="G236" s="100">
        <f ca="1">VLOOKUP($A236,[2]CurveFetch!$D$8:$R$1000,3,0)</f>
        <v>0</v>
      </c>
      <c r="H236" s="100">
        <f ca="1">VLOOKUP($A236,[2]CurveFetch!$D$8:$R$1000,9,0)</f>
        <v>0</v>
      </c>
      <c r="I236" s="100">
        <f ca="1">VLOOKUP($A236,[2]CurveFetch!$D$8:$R$1000,11,0)</f>
        <v>6.4859769363874997E-2</v>
      </c>
      <c r="J236" s="100">
        <f ca="1">VLOOKUP($A236,[2]CurveFetch!$D$8:$R$1000,8,0)</f>
        <v>0</v>
      </c>
      <c r="K236" s="100">
        <f t="shared" ca="1" si="57"/>
        <v>0.3775</v>
      </c>
      <c r="L236" s="100">
        <f t="shared" ca="1" si="58"/>
        <v>0.3775</v>
      </c>
      <c r="M236" s="100">
        <f t="shared" ca="1" si="63"/>
        <v>43.293750000000003</v>
      </c>
      <c r="N236" s="97">
        <f t="shared" ca="1" si="64"/>
        <v>44013</v>
      </c>
      <c r="O236" s="100">
        <f ca="1">VLOOKUP($A236,[2]CurveFetch!$D$8:$V$1000,16,0)</f>
        <v>56.991999999999997</v>
      </c>
      <c r="P236" s="141">
        <f t="shared" ca="1" si="59"/>
        <v>28.495999999999999</v>
      </c>
      <c r="Q236" s="100">
        <f ca="1">VLOOKUP($A236,[2]CurveFetch!$D$8:$V$1000,16,0)</f>
        <v>56.991999999999997</v>
      </c>
      <c r="R236" s="141">
        <f t="shared" ca="1" si="60"/>
        <v>28.495999999999999</v>
      </c>
      <c r="S236" s="100">
        <f ca="1">VLOOKUP($A236,[2]CurveFetch!$D$8:$V$1000,16,0)</f>
        <v>56.991999999999997</v>
      </c>
      <c r="T236" s="141">
        <f t="shared" ca="1" si="61"/>
        <v>28.495999999999999</v>
      </c>
    </row>
    <row r="237" spans="1:20" x14ac:dyDescent="0.2">
      <c r="A237" s="97">
        <f t="shared" ca="1" si="62"/>
        <v>44044</v>
      </c>
      <c r="B237" s="100">
        <f ca="1">VLOOKUP($A237,[2]CurveFetch!$D$8:$R$1000,2,0)</f>
        <v>5.415</v>
      </c>
      <c r="C237" s="100">
        <f ca="1">VLOOKUP($A237,[2]CurveFetch!$D$8:$R$1000,7,0)</f>
        <v>0.3775</v>
      </c>
      <c r="D237" s="100">
        <f ca="1">VLOOKUP($A237,[2]CurveFetch!$D$8:$R$1000,5,0)</f>
        <v>0</v>
      </c>
      <c r="E237" s="100">
        <f ca="1">VLOOKUP($A237,[2]CurveFetch!$D$8:$R$1000,4,0)</f>
        <v>0</v>
      </c>
      <c r="F237" s="100">
        <f ca="1">VLOOKUP($A237,[2]CurveFetch!$D$8:$R$1000,15,0)</f>
        <v>0</v>
      </c>
      <c r="G237" s="100">
        <f ca="1">VLOOKUP($A237,[2]CurveFetch!$D$8:$R$1000,3,0)</f>
        <v>0</v>
      </c>
      <c r="H237" s="100">
        <f ca="1">VLOOKUP($A237,[2]CurveFetch!$D$8:$R$1000,9,0)</f>
        <v>0</v>
      </c>
      <c r="I237" s="100">
        <f ca="1">VLOOKUP($A237,[2]CurveFetch!$D$8:$R$1000,11,0)</f>
        <v>6.4884639921779994E-2</v>
      </c>
      <c r="J237" s="100">
        <f ca="1">VLOOKUP($A237,[2]CurveFetch!$D$8:$R$1000,8,0)</f>
        <v>0</v>
      </c>
      <c r="K237" s="100">
        <f t="shared" ca="1" si="57"/>
        <v>0.3775</v>
      </c>
      <c r="L237" s="100">
        <f t="shared" ca="1" si="58"/>
        <v>0.3775</v>
      </c>
      <c r="M237" s="100">
        <f t="shared" ca="1" si="63"/>
        <v>43.443750000000001</v>
      </c>
      <c r="N237" s="97">
        <f t="shared" ca="1" si="64"/>
        <v>44044</v>
      </c>
      <c r="O237" s="100">
        <f ca="1">VLOOKUP($A237,[2]CurveFetch!$D$8:$V$1000,16,0)</f>
        <v>71.992000000000004</v>
      </c>
      <c r="P237" s="141">
        <f t="shared" ca="1" si="59"/>
        <v>35.996000000000002</v>
      </c>
      <c r="Q237" s="100">
        <f ca="1">VLOOKUP($A237,[2]CurveFetch!$D$8:$V$1000,16,0)</f>
        <v>71.992000000000004</v>
      </c>
      <c r="R237" s="141">
        <f t="shared" ca="1" si="60"/>
        <v>35.996000000000002</v>
      </c>
      <c r="S237" s="100">
        <f ca="1">VLOOKUP($A237,[2]CurveFetch!$D$8:$V$1000,16,0)</f>
        <v>71.992000000000004</v>
      </c>
      <c r="T237" s="141">
        <f t="shared" ca="1" si="61"/>
        <v>35.996000000000002</v>
      </c>
    </row>
    <row r="238" spans="1:20" x14ac:dyDescent="0.2">
      <c r="A238" s="97">
        <f t="shared" ca="1" si="62"/>
        <v>44075</v>
      </c>
      <c r="B238" s="100">
        <f ca="1">VLOOKUP($A238,[2]CurveFetch!$D$8:$R$1000,2,0)</f>
        <v>5.4359999999999999</v>
      </c>
      <c r="C238" s="100">
        <f ca="1">VLOOKUP($A238,[2]CurveFetch!$D$8:$R$1000,7,0)</f>
        <v>0.3775</v>
      </c>
      <c r="D238" s="100">
        <f ca="1">VLOOKUP($A238,[2]CurveFetch!$D$8:$R$1000,5,0)</f>
        <v>0</v>
      </c>
      <c r="E238" s="100">
        <f ca="1">VLOOKUP($A238,[2]CurveFetch!$D$8:$R$1000,4,0)</f>
        <v>0</v>
      </c>
      <c r="F238" s="100">
        <f ca="1">VLOOKUP($A238,[2]CurveFetch!$D$8:$R$1000,15,0)</f>
        <v>0</v>
      </c>
      <c r="G238" s="100">
        <f ca="1">VLOOKUP($A238,[2]CurveFetch!$D$8:$R$1000,3,0)</f>
        <v>0</v>
      </c>
      <c r="H238" s="100">
        <f ca="1">VLOOKUP($A238,[2]CurveFetch!$D$8:$R$1000,9,0)</f>
        <v>0</v>
      </c>
      <c r="I238" s="100">
        <f ca="1">VLOOKUP($A238,[2]CurveFetch!$D$8:$R$1000,11,0)</f>
        <v>6.4909510479890006E-2</v>
      </c>
      <c r="J238" s="100">
        <f ca="1">VLOOKUP($A238,[2]CurveFetch!$D$8:$R$1000,8,0)</f>
        <v>0</v>
      </c>
      <c r="K238" s="100">
        <f t="shared" ca="1" si="57"/>
        <v>0.3775</v>
      </c>
      <c r="L238" s="100">
        <f t="shared" ca="1" si="58"/>
        <v>0.3775</v>
      </c>
      <c r="M238" s="100">
        <f t="shared" ca="1" si="63"/>
        <v>43.60125</v>
      </c>
      <c r="N238" s="97">
        <f t="shared" ca="1" si="64"/>
        <v>44075</v>
      </c>
      <c r="O238" s="100">
        <f ca="1">VLOOKUP($A238,[2]CurveFetch!$D$8:$V$1000,16,0)</f>
        <v>41.991999999999997</v>
      </c>
      <c r="P238" s="141">
        <f t="shared" ca="1" si="59"/>
        <v>20.995999999999999</v>
      </c>
      <c r="Q238" s="100">
        <f ca="1">VLOOKUP($A238,[2]CurveFetch!$D$8:$V$1000,16,0)</f>
        <v>41.991999999999997</v>
      </c>
      <c r="R238" s="141">
        <f t="shared" ca="1" si="60"/>
        <v>20.995999999999999</v>
      </c>
      <c r="S238" s="100">
        <f ca="1">VLOOKUP($A238,[2]CurveFetch!$D$8:$V$1000,16,0)</f>
        <v>41.991999999999997</v>
      </c>
      <c r="T238" s="141">
        <f t="shared" ca="1" si="61"/>
        <v>20.995999999999999</v>
      </c>
    </row>
    <row r="239" spans="1:20" x14ac:dyDescent="0.2">
      <c r="A239" s="97">
        <f t="shared" ca="1" si="62"/>
        <v>44105</v>
      </c>
      <c r="B239" s="100">
        <f ca="1">VLOOKUP($A239,[2]CurveFetch!$D$8:$R$1000,2,0)</f>
        <v>5.4660000000000002</v>
      </c>
      <c r="C239" s="100">
        <f ca="1">VLOOKUP($A239,[2]CurveFetch!$D$8:$R$1000,7,0)</f>
        <v>0.3775</v>
      </c>
      <c r="D239" s="100">
        <f ca="1">VLOOKUP($A239,[2]CurveFetch!$D$8:$R$1000,5,0)</f>
        <v>0</v>
      </c>
      <c r="E239" s="100">
        <f ca="1">VLOOKUP($A239,[2]CurveFetch!$D$8:$R$1000,4,0)</f>
        <v>0</v>
      </c>
      <c r="F239" s="100">
        <f ca="1">VLOOKUP($A239,[2]CurveFetch!$D$8:$R$1000,15,0)</f>
        <v>0</v>
      </c>
      <c r="G239" s="100">
        <f ca="1">VLOOKUP($A239,[2]CurveFetch!$D$8:$R$1000,3,0)</f>
        <v>0</v>
      </c>
      <c r="H239" s="100">
        <f ca="1">VLOOKUP($A239,[2]CurveFetch!$D$8:$R$1000,9,0)</f>
        <v>0</v>
      </c>
      <c r="I239" s="100">
        <f ca="1">VLOOKUP($A239,[2]CurveFetch!$D$8:$R$1000,11,0)</f>
        <v>6.4933578762127006E-2</v>
      </c>
      <c r="J239" s="100">
        <f ca="1">VLOOKUP($A239,[2]CurveFetch!$D$8:$R$1000,8,0)</f>
        <v>0</v>
      </c>
      <c r="K239" s="100">
        <f t="shared" ca="1" si="57"/>
        <v>0.3775</v>
      </c>
      <c r="L239" s="100">
        <f t="shared" ca="1" si="58"/>
        <v>0.3775</v>
      </c>
      <c r="M239" s="100">
        <f t="shared" ca="1" si="63"/>
        <v>43.826250000000002</v>
      </c>
      <c r="N239" s="97">
        <f t="shared" ca="1" si="64"/>
        <v>44105</v>
      </c>
      <c r="O239" s="100">
        <f ca="1">VLOOKUP($A239,[2]CurveFetch!$D$8:$V$1000,16,0)</f>
        <v>66.940100000000001</v>
      </c>
      <c r="P239" s="141">
        <f t="shared" ca="1" si="59"/>
        <v>33.470050000000001</v>
      </c>
      <c r="Q239" s="100">
        <f ca="1">VLOOKUP($A239,[2]CurveFetch!$D$8:$V$1000,16,0)</f>
        <v>66.940100000000001</v>
      </c>
      <c r="R239" s="141">
        <f t="shared" ca="1" si="60"/>
        <v>33.470050000000001</v>
      </c>
      <c r="S239" s="100">
        <f ca="1">VLOOKUP($A239,[2]CurveFetch!$D$8:$V$1000,16,0)</f>
        <v>66.940100000000001</v>
      </c>
      <c r="T239" s="141">
        <f t="shared" ca="1" si="61"/>
        <v>33.470050000000001</v>
      </c>
    </row>
    <row r="240" spans="1:20" x14ac:dyDescent="0.2">
      <c r="A240" s="97">
        <f t="shared" ca="1" si="62"/>
        <v>44136</v>
      </c>
      <c r="B240" s="100">
        <f ca="1">VLOOKUP($A240,[2]CurveFetch!$D$8:$R$1000,2,0)</f>
        <v>5.6059999999999999</v>
      </c>
      <c r="C240" s="100">
        <f ca="1">VLOOKUP($A240,[2]CurveFetch!$D$8:$R$1000,7,0)</f>
        <v>0.33</v>
      </c>
      <c r="D240" s="100">
        <f ca="1">VLOOKUP($A240,[2]CurveFetch!$D$8:$R$1000,5,0)</f>
        <v>0</v>
      </c>
      <c r="E240" s="100">
        <f ca="1">VLOOKUP($A240,[2]CurveFetch!$D$8:$R$1000,4,0)</f>
        <v>0</v>
      </c>
      <c r="F240" s="100">
        <f ca="1">VLOOKUP($A240,[2]CurveFetch!$D$8:$R$1000,15,0)</f>
        <v>0</v>
      </c>
      <c r="G240" s="100">
        <f ca="1">VLOOKUP($A240,[2]CurveFetch!$D$8:$R$1000,3,0)</f>
        <v>0</v>
      </c>
      <c r="H240" s="100">
        <f ca="1">VLOOKUP($A240,[2]CurveFetch!$D$8:$R$1000,9,0)</f>
        <v>0</v>
      </c>
      <c r="I240" s="100">
        <f ca="1">VLOOKUP($A240,[2]CurveFetch!$D$8:$R$1000,11,0)</f>
        <v>6.4958449320641001E-2</v>
      </c>
      <c r="J240" s="100">
        <f ca="1">VLOOKUP($A240,[2]CurveFetch!$D$8:$R$1000,8,0)</f>
        <v>0</v>
      </c>
      <c r="K240" s="100">
        <f t="shared" ca="1" si="57"/>
        <v>0.33</v>
      </c>
      <c r="L240" s="100">
        <f t="shared" ca="1" si="58"/>
        <v>0.33</v>
      </c>
      <c r="M240" s="100">
        <f t="shared" ca="1" si="63"/>
        <v>44.519999999999996</v>
      </c>
      <c r="N240" s="97">
        <f t="shared" ca="1" si="64"/>
        <v>44136</v>
      </c>
      <c r="O240" s="100">
        <f ca="1">VLOOKUP($A240,[2]CurveFetch!$D$8:$V$1000,16,0)</f>
        <v>36.940100000000001</v>
      </c>
      <c r="P240" s="141">
        <f t="shared" ca="1" si="59"/>
        <v>18.470050000000001</v>
      </c>
      <c r="Q240" s="100">
        <f ca="1">VLOOKUP($A240,[2]CurveFetch!$D$8:$V$1000,16,0)</f>
        <v>36.940100000000001</v>
      </c>
      <c r="R240" s="141">
        <f t="shared" ca="1" si="60"/>
        <v>18.470050000000001</v>
      </c>
      <c r="S240" s="100">
        <f ca="1">VLOOKUP($A240,[2]CurveFetch!$D$8:$V$1000,16,0)</f>
        <v>36.940100000000001</v>
      </c>
      <c r="T240" s="141">
        <f t="shared" ca="1" si="61"/>
        <v>18.470050000000001</v>
      </c>
    </row>
    <row r="241" spans="1:20" x14ac:dyDescent="0.2">
      <c r="A241" s="97">
        <f t="shared" ca="1" si="62"/>
        <v>44166</v>
      </c>
      <c r="B241" s="100">
        <f ca="1">VLOOKUP($A241,[2]CurveFetch!$D$8:$R$1000,2,0)</f>
        <v>5.7309999999999999</v>
      </c>
      <c r="C241" s="100">
        <f ca="1">VLOOKUP($A241,[2]CurveFetch!$D$8:$R$1000,7,0)</f>
        <v>0.33</v>
      </c>
      <c r="D241" s="100">
        <f ca="1">VLOOKUP($A241,[2]CurveFetch!$D$8:$R$1000,5,0)</f>
        <v>0</v>
      </c>
      <c r="E241" s="100">
        <f ca="1">VLOOKUP($A241,[2]CurveFetch!$D$8:$R$1000,4,0)</f>
        <v>0</v>
      </c>
      <c r="F241" s="100">
        <f ca="1">VLOOKUP($A241,[2]CurveFetch!$D$8:$R$1000,15,0)</f>
        <v>0</v>
      </c>
      <c r="G241" s="100">
        <f ca="1">VLOOKUP($A241,[2]CurveFetch!$D$8:$R$1000,3,0)</f>
        <v>0</v>
      </c>
      <c r="H241" s="100">
        <f ca="1">VLOOKUP($A241,[2]CurveFetch!$D$8:$R$1000,9,0)</f>
        <v>0</v>
      </c>
      <c r="I241" s="100">
        <f ca="1">VLOOKUP($A241,[2]CurveFetch!$D$8:$R$1000,11,0)</f>
        <v>6.4982517603267995E-2</v>
      </c>
      <c r="J241" s="100">
        <f ca="1">VLOOKUP($A241,[2]CurveFetch!$D$8:$R$1000,8,0)</f>
        <v>0</v>
      </c>
      <c r="K241" s="100">
        <f t="shared" ca="1" si="57"/>
        <v>0.33</v>
      </c>
      <c r="L241" s="100">
        <f t="shared" ca="1" si="58"/>
        <v>0.33</v>
      </c>
      <c r="M241" s="100">
        <f t="shared" ca="1" si="63"/>
        <v>45.457499999999996</v>
      </c>
      <c r="N241" s="97">
        <f t="shared" ca="1" si="64"/>
        <v>44166</v>
      </c>
      <c r="O241" s="100">
        <f ca="1">VLOOKUP($A241,[2]CurveFetch!$D$8:$V$1000,16,0)</f>
        <v>21.940100000000001</v>
      </c>
      <c r="P241" s="141">
        <f t="shared" ca="1" si="59"/>
        <v>10.970050000000001</v>
      </c>
      <c r="Q241" s="100">
        <f ca="1">VLOOKUP($A241,[2]CurveFetch!$D$8:$V$1000,16,0)</f>
        <v>21.940100000000001</v>
      </c>
      <c r="R241" s="141">
        <f t="shared" ca="1" si="60"/>
        <v>10.970050000000001</v>
      </c>
      <c r="S241" s="100">
        <f ca="1">VLOOKUP($A241,[2]CurveFetch!$D$8:$V$1000,16,0)</f>
        <v>21.940100000000001</v>
      </c>
      <c r="T241" s="141">
        <f t="shared" ca="1" si="61"/>
        <v>10.970050000000001</v>
      </c>
    </row>
    <row r="242" spans="1:20" x14ac:dyDescent="0.2">
      <c r="A242" s="97">
        <f t="shared" ca="1" si="62"/>
        <v>44197</v>
      </c>
      <c r="B242" s="100">
        <f ca="1">VLOOKUP($A242,[2]CurveFetch!$D$8:$R$1000,2,0)</f>
        <v>5.91</v>
      </c>
      <c r="C242" s="100">
        <f ca="1">VLOOKUP($A242,[2]CurveFetch!$D$8:$R$1000,7,0)</f>
        <v>0.33</v>
      </c>
      <c r="D242" s="100">
        <f ca="1">VLOOKUP($A242,[2]CurveFetch!$D$8:$R$1000,5,0)</f>
        <v>0</v>
      </c>
      <c r="E242" s="100">
        <f ca="1">VLOOKUP($A242,[2]CurveFetch!$D$8:$R$1000,4,0)</f>
        <v>0</v>
      </c>
      <c r="F242" s="100">
        <f ca="1">VLOOKUP($A242,[2]CurveFetch!$D$8:$R$1000,15,0)</f>
        <v>0</v>
      </c>
      <c r="G242" s="100">
        <f ca="1">VLOOKUP($A242,[2]CurveFetch!$D$8:$R$1000,3,0)</f>
        <v>0</v>
      </c>
      <c r="H242" s="100">
        <f ca="1">VLOOKUP($A242,[2]CurveFetch!$D$8:$R$1000,9,0)</f>
        <v>0</v>
      </c>
      <c r="I242" s="100">
        <f ca="1">VLOOKUP($A242,[2]CurveFetch!$D$8:$R$1000,11,0)</f>
        <v>6.5007388162185001E-2</v>
      </c>
      <c r="J242" s="100">
        <f ca="1">VLOOKUP($A242,[2]CurveFetch!$D$8:$R$1000,8,0)</f>
        <v>0</v>
      </c>
      <c r="K242" s="100">
        <f t="shared" ca="1" si="57"/>
        <v>0.33</v>
      </c>
      <c r="L242" s="100">
        <f t="shared" ca="1" si="58"/>
        <v>0.33</v>
      </c>
      <c r="M242" s="100">
        <f t="shared" ca="1" si="63"/>
        <v>46.800000000000004</v>
      </c>
      <c r="N242" s="97">
        <f t="shared" ca="1" si="64"/>
        <v>44197</v>
      </c>
      <c r="O242" s="100">
        <f ca="1">VLOOKUP($A242,[2]CurveFetch!$D$8:$V$1000,16,0)</f>
        <v>53.472200000000001</v>
      </c>
      <c r="P242" s="141">
        <f t="shared" ca="1" si="59"/>
        <v>26.7361</v>
      </c>
      <c r="Q242" s="100">
        <f ca="1">VLOOKUP($A242,[2]CurveFetch!$D$8:$V$1000,16,0)</f>
        <v>53.472200000000001</v>
      </c>
      <c r="R242" s="141">
        <f t="shared" ca="1" si="60"/>
        <v>26.7361</v>
      </c>
      <c r="S242" s="100">
        <f ca="1">VLOOKUP($A242,[2]CurveFetch!$D$8:$V$1000,16,0)</f>
        <v>53.472200000000001</v>
      </c>
      <c r="T242" s="141">
        <f t="shared" ca="1" si="61"/>
        <v>26.7361</v>
      </c>
    </row>
    <row r="243" spans="1:20" x14ac:dyDescent="0.2">
      <c r="A243" s="97">
        <f t="shared" ca="1" si="62"/>
        <v>44228</v>
      </c>
      <c r="B243" s="100">
        <f ca="1">VLOOKUP($A243,[2]CurveFetch!$D$8:$R$1000,2,0)</f>
        <v>5.8040000000000003</v>
      </c>
      <c r="C243" s="100">
        <f ca="1">VLOOKUP($A243,[2]CurveFetch!$D$8:$R$1000,7,0)</f>
        <v>0.33</v>
      </c>
      <c r="D243" s="100">
        <f ca="1">VLOOKUP($A243,[2]CurveFetch!$D$8:$R$1000,5,0)</f>
        <v>0</v>
      </c>
      <c r="E243" s="100">
        <f ca="1">VLOOKUP($A243,[2]CurveFetch!$D$8:$R$1000,4,0)</f>
        <v>0</v>
      </c>
      <c r="F243" s="100">
        <f ca="1">VLOOKUP($A243,[2]CurveFetch!$D$8:$R$1000,15,0)</f>
        <v>0</v>
      </c>
      <c r="G243" s="100">
        <f ca="1">VLOOKUP($A243,[2]CurveFetch!$D$8:$R$1000,3,0)</f>
        <v>0</v>
      </c>
      <c r="H243" s="100">
        <f ca="1">VLOOKUP($A243,[2]CurveFetch!$D$8:$R$1000,9,0)</f>
        <v>0</v>
      </c>
      <c r="I243" s="100">
        <f ca="1">VLOOKUP($A243,[2]CurveFetch!$D$8:$R$1000,11,0)</f>
        <v>6.5019990157562005E-2</v>
      </c>
      <c r="J243" s="100">
        <f ca="1">VLOOKUP($A243,[2]CurveFetch!$D$8:$R$1000,8,0)</f>
        <v>0</v>
      </c>
      <c r="K243" s="100">
        <f t="shared" ca="1" si="57"/>
        <v>0.33</v>
      </c>
      <c r="L243" s="100">
        <f t="shared" ca="1" si="58"/>
        <v>0.33</v>
      </c>
      <c r="M243" s="100">
        <f t="shared" ca="1" si="63"/>
        <v>46.005000000000003</v>
      </c>
      <c r="N243" s="97">
        <f t="shared" ca="1" si="64"/>
        <v>44228</v>
      </c>
      <c r="O243" s="100">
        <f ca="1">VLOOKUP($A243,[2]CurveFetch!$D$8:$V$1000,16,0)</f>
        <v>43.472200000000001</v>
      </c>
      <c r="P243" s="141">
        <f t="shared" ca="1" si="59"/>
        <v>21.7361</v>
      </c>
      <c r="Q243" s="100">
        <f ca="1">VLOOKUP($A243,[2]CurveFetch!$D$8:$V$1000,16,0)</f>
        <v>43.472200000000001</v>
      </c>
      <c r="R243" s="141">
        <f t="shared" ca="1" si="60"/>
        <v>21.7361</v>
      </c>
      <c r="S243" s="100">
        <f ca="1">VLOOKUP($A243,[2]CurveFetch!$D$8:$V$1000,16,0)</f>
        <v>43.472200000000001</v>
      </c>
      <c r="T243" s="141">
        <f t="shared" ca="1" si="61"/>
        <v>21.7361</v>
      </c>
    </row>
    <row r="244" spans="1:20" x14ac:dyDescent="0.2">
      <c r="A244" s="97">
        <f t="shared" ca="1" si="62"/>
        <v>44256</v>
      </c>
      <c r="B244" s="100">
        <f ca="1">VLOOKUP($A244,[2]CurveFetch!$D$8:$R$1000,2,0)</f>
        <v>5.6539999999999999</v>
      </c>
      <c r="C244" s="100">
        <f ca="1">VLOOKUP($A244,[2]CurveFetch!$D$8:$R$1000,7,0)</f>
        <v>0.33</v>
      </c>
      <c r="D244" s="100">
        <f ca="1">VLOOKUP($A244,[2]CurveFetch!$D$8:$R$1000,5,0)</f>
        <v>0</v>
      </c>
      <c r="E244" s="100">
        <f ca="1">VLOOKUP($A244,[2]CurveFetch!$D$8:$R$1000,4,0)</f>
        <v>0</v>
      </c>
      <c r="F244" s="100">
        <f ca="1">VLOOKUP($A244,[2]CurveFetch!$D$8:$R$1000,15,0)</f>
        <v>0</v>
      </c>
      <c r="G244" s="100">
        <f ca="1">VLOOKUP($A244,[2]CurveFetch!$D$8:$R$1000,3,0)</f>
        <v>0</v>
      </c>
      <c r="H244" s="100">
        <f ca="1">VLOOKUP($A244,[2]CurveFetch!$D$8:$R$1000,9,0)</f>
        <v>0</v>
      </c>
      <c r="I244" s="100">
        <f ca="1">VLOOKUP($A244,[2]CurveFetch!$D$8:$R$1000,11,0)</f>
        <v>6.5016029289601998E-2</v>
      </c>
      <c r="J244" s="100">
        <f ca="1">VLOOKUP($A244,[2]CurveFetch!$D$8:$R$1000,8,0)</f>
        <v>0</v>
      </c>
      <c r="K244" s="100">
        <f t="shared" ca="1" si="57"/>
        <v>0.33</v>
      </c>
      <c r="L244" s="100">
        <f t="shared" ca="1" si="58"/>
        <v>0.33</v>
      </c>
      <c r="M244" s="100">
        <f t="shared" ca="1" si="63"/>
        <v>44.88</v>
      </c>
      <c r="N244" s="97">
        <f t="shared" ca="1" si="64"/>
        <v>44256</v>
      </c>
      <c r="O244" s="100">
        <f ca="1">VLOOKUP($A244,[2]CurveFetch!$D$8:$V$1000,16,0)</f>
        <v>33.472200000000001</v>
      </c>
      <c r="P244" s="141">
        <f t="shared" ca="1" si="59"/>
        <v>16.7361</v>
      </c>
      <c r="Q244" s="100">
        <f ca="1">VLOOKUP($A244,[2]CurveFetch!$D$8:$V$1000,16,0)</f>
        <v>33.472200000000001</v>
      </c>
      <c r="R244" s="141">
        <f t="shared" ca="1" si="60"/>
        <v>16.7361</v>
      </c>
      <c r="S244" s="100">
        <f ca="1">VLOOKUP($A244,[2]CurveFetch!$D$8:$V$1000,16,0)</f>
        <v>33.472200000000001</v>
      </c>
      <c r="T244" s="141">
        <f t="shared" ca="1" si="61"/>
        <v>16.7361</v>
      </c>
    </row>
    <row r="245" spans="1:20" x14ac:dyDescent="0.2">
      <c r="A245" s="97">
        <f t="shared" ca="1" si="62"/>
        <v>44287</v>
      </c>
      <c r="B245" s="100">
        <f ca="1">VLOOKUP($A245,[2]CurveFetch!$D$8:$R$1000,2,0)</f>
        <v>5.4710000000000001</v>
      </c>
      <c r="C245" s="100">
        <f ca="1">VLOOKUP($A245,[2]CurveFetch!$D$8:$R$1000,7,0)</f>
        <v>0.33</v>
      </c>
      <c r="D245" s="100">
        <f ca="1">VLOOKUP($A245,[2]CurveFetch!$D$8:$R$1000,5,0)</f>
        <v>0</v>
      </c>
      <c r="E245" s="100">
        <f ca="1">VLOOKUP($A245,[2]CurveFetch!$D$8:$R$1000,4,0)</f>
        <v>0</v>
      </c>
      <c r="F245" s="100">
        <f ca="1">VLOOKUP($A245,[2]CurveFetch!$D$8:$R$1000,15,0)</f>
        <v>0</v>
      </c>
      <c r="G245" s="100">
        <f ca="1">VLOOKUP($A245,[2]CurveFetch!$D$8:$R$1000,3,0)</f>
        <v>0</v>
      </c>
      <c r="H245" s="100">
        <f ca="1">VLOOKUP($A245,[2]CurveFetch!$D$8:$R$1000,9,0)</f>
        <v>0</v>
      </c>
      <c r="I245" s="100">
        <f ca="1">VLOOKUP($A245,[2]CurveFetch!$D$8:$R$1000,11,0)</f>
        <v>6.5011644042939007E-2</v>
      </c>
      <c r="J245" s="100">
        <f ca="1">VLOOKUP($A245,[2]CurveFetch!$D$8:$R$1000,8,0)</f>
        <v>0</v>
      </c>
      <c r="K245" s="100">
        <f t="shared" ca="1" si="57"/>
        <v>0.33</v>
      </c>
      <c r="L245" s="100">
        <f t="shared" ca="1" si="58"/>
        <v>0.33</v>
      </c>
      <c r="M245" s="100">
        <f t="shared" ca="1" si="63"/>
        <v>43.5075</v>
      </c>
      <c r="N245" s="97">
        <f t="shared" ca="1" si="64"/>
        <v>44287</v>
      </c>
      <c r="O245" s="100">
        <f ca="1">VLOOKUP($A245,[2]CurveFetch!$D$8:$V$1000,16,0)</f>
        <v>32.340400000000002</v>
      </c>
      <c r="P245" s="141">
        <f t="shared" ca="1" si="59"/>
        <v>16.170200000000001</v>
      </c>
      <c r="Q245" s="100">
        <f ca="1">VLOOKUP($A245,[2]CurveFetch!$D$8:$V$1000,16,0)</f>
        <v>32.340400000000002</v>
      </c>
      <c r="R245" s="141">
        <f t="shared" ca="1" si="60"/>
        <v>16.170200000000001</v>
      </c>
      <c r="S245" s="100">
        <f ca="1">VLOOKUP($A245,[2]CurveFetch!$D$8:$V$1000,16,0)</f>
        <v>32.340400000000002</v>
      </c>
      <c r="T245" s="141">
        <f t="shared" ca="1" si="61"/>
        <v>16.170200000000001</v>
      </c>
    </row>
    <row r="246" spans="1:20" x14ac:dyDescent="0.2">
      <c r="A246" s="97">
        <f t="shared" ca="1" si="62"/>
        <v>44317</v>
      </c>
      <c r="B246" s="100">
        <f ca="1">VLOOKUP($A246,[2]CurveFetch!$D$8:$R$1000,2,0)</f>
        <v>5.4459999999999997</v>
      </c>
      <c r="C246" s="100">
        <f ca="1">VLOOKUP($A246,[2]CurveFetch!$D$8:$R$1000,7,0)</f>
        <v>0.33</v>
      </c>
      <c r="D246" s="100">
        <f ca="1">VLOOKUP($A246,[2]CurveFetch!$D$8:$R$1000,5,0)</f>
        <v>0</v>
      </c>
      <c r="E246" s="100">
        <f ca="1">VLOOKUP($A246,[2]CurveFetch!$D$8:$R$1000,4,0)</f>
        <v>0</v>
      </c>
      <c r="F246" s="100">
        <f ca="1">VLOOKUP($A246,[2]CurveFetch!$D$8:$R$1000,15,0)</f>
        <v>0</v>
      </c>
      <c r="G246" s="100">
        <f ca="1">VLOOKUP($A246,[2]CurveFetch!$D$8:$R$1000,3,0)</f>
        <v>0</v>
      </c>
      <c r="H246" s="100">
        <f ca="1">VLOOKUP($A246,[2]CurveFetch!$D$8:$R$1000,9,0)</f>
        <v>0</v>
      </c>
      <c r="I246" s="100">
        <f ca="1">VLOOKUP($A246,[2]CurveFetch!$D$8:$R$1000,11,0)</f>
        <v>6.5007400255851E-2</v>
      </c>
      <c r="J246" s="100">
        <f ca="1">VLOOKUP($A246,[2]CurveFetch!$D$8:$R$1000,8,0)</f>
        <v>0</v>
      </c>
      <c r="K246" s="100">
        <f t="shared" ca="1" si="57"/>
        <v>0.33</v>
      </c>
      <c r="L246" s="100">
        <f t="shared" ca="1" si="58"/>
        <v>0.33</v>
      </c>
      <c r="M246" s="100">
        <f t="shared" ca="1" si="63"/>
        <v>43.32</v>
      </c>
      <c r="N246" s="97">
        <f t="shared" ca="1" si="64"/>
        <v>44317</v>
      </c>
      <c r="O246" s="100">
        <f ca="1">VLOOKUP($A246,[2]CurveFetch!$D$8:$V$1000,16,0)</f>
        <v>37.340400000000002</v>
      </c>
      <c r="P246" s="141">
        <f t="shared" ca="1" si="59"/>
        <v>18.670200000000001</v>
      </c>
      <c r="Q246" s="100">
        <f ca="1">VLOOKUP($A246,[2]CurveFetch!$D$8:$V$1000,16,0)</f>
        <v>37.340400000000002</v>
      </c>
      <c r="R246" s="141">
        <f t="shared" ca="1" si="60"/>
        <v>18.670200000000001</v>
      </c>
      <c r="S246" s="100">
        <f ca="1">VLOOKUP($A246,[2]CurveFetch!$D$8:$V$1000,16,0)</f>
        <v>37.340400000000002</v>
      </c>
      <c r="T246" s="141">
        <f t="shared" ca="1" si="61"/>
        <v>18.670200000000001</v>
      </c>
    </row>
    <row r="247" spans="1:20" x14ac:dyDescent="0.2">
      <c r="A247" s="97">
        <f t="shared" ca="1" si="62"/>
        <v>44348</v>
      </c>
      <c r="B247" s="100">
        <f ca="1">VLOOKUP($A247,[2]CurveFetch!$D$8:$R$1000,2,0)</f>
        <v>5.4749999999999996</v>
      </c>
      <c r="C247" s="100">
        <f ca="1">VLOOKUP($A247,[2]CurveFetch!$D$8:$R$1000,7,0)</f>
        <v>0.33</v>
      </c>
      <c r="D247" s="100">
        <f ca="1">VLOOKUP($A247,[2]CurveFetch!$D$8:$R$1000,5,0)</f>
        <v>0</v>
      </c>
      <c r="E247" s="100">
        <f ca="1">VLOOKUP($A247,[2]CurveFetch!$D$8:$R$1000,4,0)</f>
        <v>0</v>
      </c>
      <c r="F247" s="100">
        <f ca="1">VLOOKUP($A247,[2]CurveFetch!$D$8:$R$1000,15,0)</f>
        <v>0</v>
      </c>
      <c r="G247" s="100">
        <f ca="1">VLOOKUP($A247,[2]CurveFetch!$D$8:$R$1000,3,0)</f>
        <v>0</v>
      </c>
      <c r="H247" s="100">
        <f ca="1">VLOOKUP($A247,[2]CurveFetch!$D$8:$R$1000,9,0)</f>
        <v>0</v>
      </c>
      <c r="I247" s="100">
        <f ca="1">VLOOKUP($A247,[2]CurveFetch!$D$8:$R$1000,11,0)</f>
        <v>6.5003015009199999E-2</v>
      </c>
      <c r="J247" s="100">
        <f ca="1">VLOOKUP($A247,[2]CurveFetch!$D$8:$R$1000,8,0)</f>
        <v>0</v>
      </c>
      <c r="K247" s="100">
        <f t="shared" ca="1" si="57"/>
        <v>0.33</v>
      </c>
      <c r="L247" s="100">
        <f t="shared" ca="1" si="58"/>
        <v>0.33</v>
      </c>
      <c r="M247" s="100">
        <f t="shared" ca="1" si="63"/>
        <v>43.537499999999994</v>
      </c>
      <c r="N247" s="97">
        <f t="shared" ca="1" si="64"/>
        <v>44348</v>
      </c>
      <c r="O247" s="100">
        <f ca="1">VLOOKUP($A247,[2]CurveFetch!$D$8:$V$1000,16,0)</f>
        <v>62.340400000000002</v>
      </c>
      <c r="P247" s="141">
        <f t="shared" ca="1" si="59"/>
        <v>31.170200000000001</v>
      </c>
      <c r="Q247" s="100">
        <f ca="1">VLOOKUP($A247,[2]CurveFetch!$D$8:$V$1000,16,0)</f>
        <v>62.340400000000002</v>
      </c>
      <c r="R247" s="141">
        <f t="shared" ca="1" si="60"/>
        <v>31.170200000000001</v>
      </c>
      <c r="S247" s="100">
        <f ca="1">VLOOKUP($A247,[2]CurveFetch!$D$8:$V$1000,16,0)</f>
        <v>62.340400000000002</v>
      </c>
      <c r="T247" s="141">
        <f t="shared" ca="1" si="61"/>
        <v>31.170200000000001</v>
      </c>
    </row>
    <row r="248" spans="1:20" x14ac:dyDescent="0.2">
      <c r="A248" s="97">
        <f t="shared" ca="1" si="62"/>
        <v>44378</v>
      </c>
      <c r="B248" s="100">
        <f ca="1">VLOOKUP($A248,[2]CurveFetch!$D$8:$R$1000,2,0)</f>
        <v>5.5049999999999999</v>
      </c>
      <c r="C248" s="100">
        <f ca="1">VLOOKUP($A248,[2]CurveFetch!$D$8:$R$1000,7,0)</f>
        <v>0.33</v>
      </c>
      <c r="D248" s="100">
        <f ca="1">VLOOKUP($A248,[2]CurveFetch!$D$8:$R$1000,5,0)</f>
        <v>0</v>
      </c>
      <c r="E248" s="100">
        <f ca="1">VLOOKUP($A248,[2]CurveFetch!$D$8:$R$1000,4,0)</f>
        <v>0</v>
      </c>
      <c r="F248" s="100">
        <f ca="1">VLOOKUP($A248,[2]CurveFetch!$D$8:$R$1000,15,0)</f>
        <v>0</v>
      </c>
      <c r="G248" s="100">
        <f ca="1">VLOOKUP($A248,[2]CurveFetch!$D$8:$R$1000,3,0)</f>
        <v>0</v>
      </c>
      <c r="H248" s="100">
        <f ca="1">VLOOKUP($A248,[2]CurveFetch!$D$8:$R$1000,9,0)</f>
        <v>0</v>
      </c>
      <c r="I248" s="100">
        <f ca="1">VLOOKUP($A248,[2]CurveFetch!$D$8:$R$1000,11,0)</f>
        <v>6.4998771222124996E-2</v>
      </c>
      <c r="J248" s="100">
        <f ca="1">VLOOKUP($A248,[2]CurveFetch!$D$8:$R$1000,8,0)</f>
        <v>0</v>
      </c>
      <c r="K248" s="100">
        <f t="shared" ca="1" si="57"/>
        <v>0.33</v>
      </c>
      <c r="L248" s="100">
        <f t="shared" ca="1" si="58"/>
        <v>0.33</v>
      </c>
      <c r="M248" s="100">
        <f t="shared" ca="1" si="63"/>
        <v>43.762500000000003</v>
      </c>
      <c r="N248" s="97">
        <f t="shared" ca="1" si="64"/>
        <v>44378</v>
      </c>
      <c r="O248" s="100">
        <f ca="1">VLOOKUP($A248,[2]CurveFetch!$D$8:$V$1000,16,0)</f>
        <v>57.331600000000002</v>
      </c>
      <c r="P248" s="141">
        <f t="shared" ca="1" si="59"/>
        <v>28.665800000000001</v>
      </c>
      <c r="Q248" s="100">
        <f ca="1">VLOOKUP($A248,[2]CurveFetch!$D$8:$V$1000,16,0)</f>
        <v>57.331600000000002</v>
      </c>
      <c r="R248" s="141">
        <f t="shared" ca="1" si="60"/>
        <v>28.665800000000001</v>
      </c>
      <c r="S248" s="100">
        <f ca="1">VLOOKUP($A248,[2]CurveFetch!$D$8:$V$1000,16,0)</f>
        <v>57.331600000000002</v>
      </c>
      <c r="T248" s="141">
        <f t="shared" ca="1" si="61"/>
        <v>28.665800000000001</v>
      </c>
    </row>
    <row r="249" spans="1:20" x14ac:dyDescent="0.2">
      <c r="A249" s="97">
        <f t="shared" ca="1" si="62"/>
        <v>44409</v>
      </c>
      <c r="B249" s="100">
        <f ca="1">VLOOKUP($A249,[2]CurveFetch!$D$8:$R$1000,2,0)</f>
        <v>5.5250000000000004</v>
      </c>
      <c r="C249" s="100">
        <f ca="1">VLOOKUP($A249,[2]CurveFetch!$D$8:$R$1000,7,0)</f>
        <v>0.33</v>
      </c>
      <c r="D249" s="100">
        <f ca="1">VLOOKUP($A249,[2]CurveFetch!$D$8:$R$1000,5,0)</f>
        <v>0</v>
      </c>
      <c r="E249" s="100">
        <f ca="1">VLOOKUP($A249,[2]CurveFetch!$D$8:$R$1000,4,0)</f>
        <v>0</v>
      </c>
      <c r="F249" s="100">
        <f ca="1">VLOOKUP($A249,[2]CurveFetch!$D$8:$R$1000,15,0)</f>
        <v>0</v>
      </c>
      <c r="G249" s="100">
        <f ca="1">VLOOKUP($A249,[2]CurveFetch!$D$8:$R$1000,3,0)</f>
        <v>0</v>
      </c>
      <c r="H249" s="100">
        <f ca="1">VLOOKUP($A249,[2]CurveFetch!$D$8:$R$1000,9,0)</f>
        <v>0</v>
      </c>
      <c r="I249" s="100">
        <f ca="1">VLOOKUP($A249,[2]CurveFetch!$D$8:$R$1000,11,0)</f>
        <v>6.4994385975486998E-2</v>
      </c>
      <c r="J249" s="100">
        <f ca="1">VLOOKUP($A249,[2]CurveFetch!$D$8:$R$1000,8,0)</f>
        <v>0</v>
      </c>
      <c r="K249" s="100">
        <f t="shared" ca="1" si="57"/>
        <v>0.33</v>
      </c>
      <c r="L249" s="100">
        <f t="shared" ca="1" si="58"/>
        <v>0.33</v>
      </c>
      <c r="M249" s="100">
        <f t="shared" ca="1" si="63"/>
        <v>43.912500000000001</v>
      </c>
      <c r="N249" s="97">
        <f t="shared" ca="1" si="64"/>
        <v>44409</v>
      </c>
      <c r="O249" s="100">
        <f ca="1">VLOOKUP($A249,[2]CurveFetch!$D$8:$V$1000,16,0)</f>
        <v>72.331599999999995</v>
      </c>
      <c r="P249" s="141">
        <f t="shared" ca="1" si="59"/>
        <v>36.165799999999997</v>
      </c>
      <c r="Q249" s="100">
        <f ca="1">VLOOKUP($A249,[2]CurveFetch!$D$8:$V$1000,16,0)</f>
        <v>72.331599999999995</v>
      </c>
      <c r="R249" s="141">
        <f t="shared" ca="1" si="60"/>
        <v>36.165799999999997</v>
      </c>
      <c r="S249" s="100">
        <f ca="1">VLOOKUP($A249,[2]CurveFetch!$D$8:$V$1000,16,0)</f>
        <v>72.331599999999995</v>
      </c>
      <c r="T249" s="141">
        <f t="shared" ca="1" si="61"/>
        <v>36.165799999999997</v>
      </c>
    </row>
    <row r="250" spans="1:20" x14ac:dyDescent="0.2">
      <c r="A250" s="97">
        <f t="shared" ca="1" si="62"/>
        <v>44440</v>
      </c>
      <c r="B250" s="100">
        <f ca="1">VLOOKUP($A250,[2]CurveFetch!$D$8:$R$1000,2,0)</f>
        <v>5.5460000000000003</v>
      </c>
      <c r="C250" s="100">
        <f ca="1">VLOOKUP($A250,[2]CurveFetch!$D$8:$R$1000,7,0)</f>
        <v>0.33</v>
      </c>
      <c r="D250" s="100">
        <f ca="1">VLOOKUP($A250,[2]CurveFetch!$D$8:$R$1000,5,0)</f>
        <v>0</v>
      </c>
      <c r="E250" s="100">
        <f ca="1">VLOOKUP($A250,[2]CurveFetch!$D$8:$R$1000,4,0)</f>
        <v>0</v>
      </c>
      <c r="F250" s="100">
        <f ca="1">VLOOKUP($A250,[2]CurveFetch!$D$8:$R$1000,15,0)</f>
        <v>0</v>
      </c>
      <c r="G250" s="100">
        <f ca="1">VLOOKUP($A250,[2]CurveFetch!$D$8:$R$1000,3,0)</f>
        <v>0</v>
      </c>
      <c r="H250" s="100">
        <f ca="1">VLOOKUP($A250,[2]CurveFetch!$D$8:$R$1000,9,0)</f>
        <v>0</v>
      </c>
      <c r="I250" s="100">
        <f ca="1">VLOOKUP($A250,[2]CurveFetch!$D$8:$R$1000,11,0)</f>
        <v>6.4990000728854996E-2</v>
      </c>
      <c r="J250" s="100">
        <f ca="1">VLOOKUP($A250,[2]CurveFetch!$D$8:$R$1000,8,0)</f>
        <v>0</v>
      </c>
      <c r="K250" s="100">
        <f t="shared" ca="1" si="57"/>
        <v>0.33</v>
      </c>
      <c r="L250" s="100">
        <f t="shared" ca="1" si="58"/>
        <v>0.33</v>
      </c>
      <c r="M250" s="100">
        <f t="shared" ca="1" si="63"/>
        <v>44.07</v>
      </c>
      <c r="N250" s="97">
        <f t="shared" ca="1" si="64"/>
        <v>44440</v>
      </c>
      <c r="O250" s="100">
        <f ca="1">VLOOKUP($A250,[2]CurveFetch!$D$8:$V$1000,16,0)</f>
        <v>42.331600000000002</v>
      </c>
      <c r="P250" s="141">
        <f t="shared" ca="1" si="59"/>
        <v>21.165800000000001</v>
      </c>
      <c r="Q250" s="100">
        <f ca="1">VLOOKUP($A250,[2]CurveFetch!$D$8:$V$1000,16,0)</f>
        <v>42.331600000000002</v>
      </c>
      <c r="R250" s="141">
        <f t="shared" ca="1" si="60"/>
        <v>21.165800000000001</v>
      </c>
      <c r="S250" s="100">
        <f ca="1">VLOOKUP($A250,[2]CurveFetch!$D$8:$V$1000,16,0)</f>
        <v>42.331600000000002</v>
      </c>
      <c r="T250" s="141">
        <f t="shared" ca="1" si="61"/>
        <v>21.165800000000001</v>
      </c>
    </row>
    <row r="251" spans="1:20" x14ac:dyDescent="0.2">
      <c r="A251" s="97">
        <f t="shared" ca="1" si="62"/>
        <v>44470</v>
      </c>
      <c r="B251" s="100">
        <f ca="1">VLOOKUP($A251,[2]CurveFetch!$D$8:$R$1000,2,0)</f>
        <v>5.5759999999999996</v>
      </c>
      <c r="C251" s="100">
        <f ca="1">VLOOKUP($A251,[2]CurveFetch!$D$8:$R$1000,7,0)</f>
        <v>0.33</v>
      </c>
      <c r="D251" s="100">
        <f ca="1">VLOOKUP($A251,[2]CurveFetch!$D$8:$R$1000,5,0)</f>
        <v>0</v>
      </c>
      <c r="E251" s="100">
        <f ca="1">VLOOKUP($A251,[2]CurveFetch!$D$8:$R$1000,4,0)</f>
        <v>0</v>
      </c>
      <c r="F251" s="100">
        <f ca="1">VLOOKUP($A251,[2]CurveFetch!$D$8:$R$1000,15,0)</f>
        <v>0</v>
      </c>
      <c r="G251" s="100">
        <f ca="1">VLOOKUP($A251,[2]CurveFetch!$D$8:$R$1000,3,0)</f>
        <v>0</v>
      </c>
      <c r="H251" s="100">
        <f ca="1">VLOOKUP($A251,[2]CurveFetch!$D$8:$R$1000,9,0)</f>
        <v>0</v>
      </c>
      <c r="I251" s="100">
        <f ca="1">VLOOKUP($A251,[2]CurveFetch!$D$8:$R$1000,11,0)</f>
        <v>6.4985756941798006E-2</v>
      </c>
      <c r="J251" s="100">
        <f ca="1">VLOOKUP($A251,[2]CurveFetch!$D$8:$R$1000,8,0)</f>
        <v>0</v>
      </c>
      <c r="K251" s="100">
        <f t="shared" ca="1" si="57"/>
        <v>0.33</v>
      </c>
      <c r="L251" s="100">
        <f t="shared" ca="1" si="58"/>
        <v>0.33</v>
      </c>
      <c r="M251" s="100">
        <f t="shared" ca="1" si="63"/>
        <v>44.294999999999995</v>
      </c>
      <c r="N251" s="97">
        <f t="shared" ca="1" si="64"/>
        <v>44470</v>
      </c>
      <c r="O251" s="100">
        <f ca="1">VLOOKUP($A251,[2]CurveFetch!$D$8:$V$1000,16,0)</f>
        <v>67.155600000000007</v>
      </c>
      <c r="P251" s="141">
        <f t="shared" ca="1" si="59"/>
        <v>33.577800000000003</v>
      </c>
      <c r="Q251" s="100">
        <f ca="1">VLOOKUP($A251,[2]CurveFetch!$D$8:$V$1000,16,0)</f>
        <v>67.155600000000007</v>
      </c>
      <c r="R251" s="141">
        <f t="shared" ca="1" si="60"/>
        <v>33.577800000000003</v>
      </c>
      <c r="S251" s="100">
        <f ca="1">VLOOKUP($A251,[2]CurveFetch!$D$8:$V$1000,16,0)</f>
        <v>67.155600000000007</v>
      </c>
      <c r="T251" s="141">
        <f t="shared" ca="1" si="61"/>
        <v>33.577800000000003</v>
      </c>
    </row>
    <row r="252" spans="1:20" x14ac:dyDescent="0.2">
      <c r="A252" s="97">
        <f t="shared" ca="1" si="62"/>
        <v>44501</v>
      </c>
      <c r="B252" s="100">
        <f ca="1">VLOOKUP($A252,[2]CurveFetch!$D$8:$R$1000,2,0)</f>
        <v>5.7160000000000002</v>
      </c>
      <c r="C252" s="100">
        <f ca="1">VLOOKUP($A252,[2]CurveFetch!$D$8:$R$1000,7,0)</f>
        <v>0</v>
      </c>
      <c r="D252" s="100">
        <f ca="1">VLOOKUP($A252,[2]CurveFetch!$D$8:$R$1000,5,0)</f>
        <v>0</v>
      </c>
      <c r="E252" s="100">
        <f ca="1">VLOOKUP($A252,[2]CurveFetch!$D$8:$R$1000,4,0)</f>
        <v>0</v>
      </c>
      <c r="F252" s="100">
        <f ca="1">VLOOKUP($A252,[2]CurveFetch!$D$8:$R$1000,15,0)</f>
        <v>0</v>
      </c>
      <c r="G252" s="100">
        <f ca="1">VLOOKUP($A252,[2]CurveFetch!$D$8:$R$1000,3,0)</f>
        <v>0</v>
      </c>
      <c r="H252" s="100">
        <f ca="1">VLOOKUP($A252,[2]CurveFetch!$D$8:$R$1000,9,0)</f>
        <v>0</v>
      </c>
      <c r="I252" s="100">
        <f ca="1">VLOOKUP($A252,[2]CurveFetch!$D$8:$R$1000,11,0)</f>
        <v>6.4981371695177995E-2</v>
      </c>
      <c r="J252" s="100">
        <f ca="1">VLOOKUP($A252,[2]CurveFetch!$D$8:$R$1000,8,0)</f>
        <v>0</v>
      </c>
      <c r="K252" s="100">
        <f t="shared" ca="1" si="57"/>
        <v>0</v>
      </c>
      <c r="L252" s="100">
        <f t="shared" ca="1" si="58"/>
        <v>0</v>
      </c>
      <c r="M252" s="100">
        <f t="shared" ca="1" si="63"/>
        <v>42.870000000000005</v>
      </c>
      <c r="N252" s="97">
        <f t="shared" ca="1" si="64"/>
        <v>44501</v>
      </c>
      <c r="O252" s="100">
        <f ca="1">VLOOKUP($A252,[2]CurveFetch!$D$8:$V$1000,16,0)</f>
        <v>37.1556</v>
      </c>
      <c r="P252" s="141">
        <f t="shared" ca="1" si="59"/>
        <v>18.5778</v>
      </c>
      <c r="Q252" s="100">
        <f ca="1">VLOOKUP($A252,[2]CurveFetch!$D$8:$V$1000,16,0)</f>
        <v>37.1556</v>
      </c>
      <c r="R252" s="141">
        <f t="shared" ca="1" si="60"/>
        <v>18.5778</v>
      </c>
      <c r="S252" s="100">
        <f ca="1">VLOOKUP($A252,[2]CurveFetch!$D$8:$V$1000,16,0)</f>
        <v>37.1556</v>
      </c>
      <c r="T252" s="141">
        <f t="shared" ca="1" si="61"/>
        <v>18.5778</v>
      </c>
    </row>
    <row r="253" spans="1:20" x14ac:dyDescent="0.2">
      <c r="A253" s="97">
        <f t="shared" ca="1" si="62"/>
        <v>44531</v>
      </c>
      <c r="B253" s="100">
        <f ca="1">VLOOKUP($A253,[2]CurveFetch!$D$8:$R$1000,2,0)</f>
        <v>5.8410000000000002</v>
      </c>
      <c r="C253" s="100">
        <f ca="1">VLOOKUP($A253,[2]CurveFetch!$D$8:$R$1000,7,0)</f>
        <v>0</v>
      </c>
      <c r="D253" s="100">
        <f ca="1">VLOOKUP($A253,[2]CurveFetch!$D$8:$R$1000,5,0)</f>
        <v>0</v>
      </c>
      <c r="E253" s="100">
        <f ca="1">VLOOKUP($A253,[2]CurveFetch!$D$8:$R$1000,4,0)</f>
        <v>0</v>
      </c>
      <c r="F253" s="100">
        <f ca="1">VLOOKUP($A253,[2]CurveFetch!$D$8:$R$1000,15,0)</f>
        <v>0</v>
      </c>
      <c r="G253" s="100">
        <f ca="1">VLOOKUP($A253,[2]CurveFetch!$D$8:$R$1000,3,0)</f>
        <v>0</v>
      </c>
      <c r="H253" s="100">
        <f ca="1">VLOOKUP($A253,[2]CurveFetch!$D$8:$R$1000,9,0)</f>
        <v>0</v>
      </c>
      <c r="I253" s="100">
        <f ca="1">VLOOKUP($A253,[2]CurveFetch!$D$8:$R$1000,11,0)</f>
        <v>6.4977127908133994E-2</v>
      </c>
      <c r="J253" s="100">
        <f ca="1">VLOOKUP($A253,[2]CurveFetch!$D$8:$R$1000,8,0)</f>
        <v>0</v>
      </c>
      <c r="K253" s="100">
        <f t="shared" ca="1" si="57"/>
        <v>0</v>
      </c>
      <c r="L253" s="100">
        <f t="shared" ca="1" si="58"/>
        <v>0</v>
      </c>
      <c r="M253" s="100">
        <f t="shared" ca="1" si="63"/>
        <v>43.807500000000005</v>
      </c>
      <c r="N253" s="97">
        <f t="shared" ca="1" si="64"/>
        <v>44531</v>
      </c>
      <c r="O253" s="100">
        <f ca="1">VLOOKUP($A253,[2]CurveFetch!$D$8:$V$1000,16,0)</f>
        <v>22.1556</v>
      </c>
      <c r="P253" s="141">
        <f t="shared" ca="1" si="59"/>
        <v>11.0778</v>
      </c>
      <c r="Q253" s="100">
        <f ca="1">VLOOKUP($A253,[2]CurveFetch!$D$8:$V$1000,16,0)</f>
        <v>22.1556</v>
      </c>
      <c r="R253" s="141">
        <f t="shared" ca="1" si="60"/>
        <v>11.0778</v>
      </c>
      <c r="S253" s="100">
        <f ca="1">VLOOKUP($A253,[2]CurveFetch!$D$8:$V$1000,16,0)</f>
        <v>22.1556</v>
      </c>
      <c r="T253" s="141">
        <f t="shared" ca="1" si="61"/>
        <v>11.0778</v>
      </c>
    </row>
    <row r="254" spans="1:20" x14ac:dyDescent="0.2">
      <c r="A254" s="97">
        <f t="shared" ca="1" si="62"/>
        <v>44562</v>
      </c>
      <c r="B254" s="100">
        <f ca="1">VLOOKUP($A254,[2]CurveFetch!$D$8:$R$1000,2,0)</f>
        <v>6.02</v>
      </c>
      <c r="C254" s="100">
        <f ca="1">VLOOKUP($A254,[2]CurveFetch!$D$8:$R$1000,7,0)</f>
        <v>0</v>
      </c>
      <c r="D254" s="100">
        <f ca="1">VLOOKUP($A254,[2]CurveFetch!$D$8:$R$1000,5,0)</f>
        <v>0</v>
      </c>
      <c r="E254" s="100">
        <f ca="1">VLOOKUP($A254,[2]CurveFetch!$D$8:$R$1000,4,0)</f>
        <v>0</v>
      </c>
      <c r="F254" s="100">
        <f ca="1">VLOOKUP($A254,[2]CurveFetch!$D$8:$R$1000,15,0)</f>
        <v>0</v>
      </c>
      <c r="G254" s="100">
        <f ca="1">VLOOKUP($A254,[2]CurveFetch!$D$8:$R$1000,3,0)</f>
        <v>0</v>
      </c>
      <c r="H254" s="100">
        <f ca="1">VLOOKUP($A254,[2]CurveFetch!$D$8:$R$1000,9,0)</f>
        <v>0</v>
      </c>
      <c r="I254" s="100">
        <f ca="1">VLOOKUP($A254,[2]CurveFetch!$D$8:$R$1000,11,0)</f>
        <v>6.4972742661526001E-2</v>
      </c>
      <c r="J254" s="100">
        <f ca="1">VLOOKUP($A254,[2]CurveFetch!$D$8:$R$1000,8,0)</f>
        <v>0</v>
      </c>
      <c r="K254" s="100">
        <f t="shared" ca="1" si="57"/>
        <v>0</v>
      </c>
      <c r="L254" s="100">
        <f t="shared" ca="1" si="58"/>
        <v>0</v>
      </c>
      <c r="M254" s="100">
        <f t="shared" ca="1" si="63"/>
        <v>45.15</v>
      </c>
      <c r="N254" s="97">
        <f t="shared" ca="1" si="64"/>
        <v>44562</v>
      </c>
      <c r="O254" s="100">
        <f ca="1">VLOOKUP($A254,[2]CurveFetch!$D$8:$V$1000,16,0)</f>
        <v>53.698</v>
      </c>
      <c r="P254" s="141">
        <f t="shared" ca="1" si="59"/>
        <v>26.849</v>
      </c>
      <c r="Q254" s="100">
        <f ca="1">VLOOKUP($A254,[2]CurveFetch!$D$8:$V$1000,16,0)</f>
        <v>53.698</v>
      </c>
      <c r="R254" s="141">
        <f t="shared" ca="1" si="60"/>
        <v>26.849</v>
      </c>
      <c r="S254" s="100">
        <f ca="1">VLOOKUP($A254,[2]CurveFetch!$D$8:$V$1000,16,0)</f>
        <v>53.698</v>
      </c>
      <c r="T254" s="141">
        <f t="shared" ca="1" si="61"/>
        <v>26.849</v>
      </c>
    </row>
    <row r="255" spans="1:20" x14ac:dyDescent="0.2">
      <c r="A255" s="97">
        <f t="shared" ca="1" si="62"/>
        <v>44593</v>
      </c>
      <c r="B255" s="100">
        <f ca="1">VLOOKUP($A255,[2]CurveFetch!$D$8:$R$1000,2,0)</f>
        <v>5.9139999999999997</v>
      </c>
      <c r="C255" s="100">
        <f ca="1">VLOOKUP($A255,[2]CurveFetch!$D$8:$R$1000,7,0)</f>
        <v>0</v>
      </c>
      <c r="D255" s="100">
        <f ca="1">VLOOKUP($A255,[2]CurveFetch!$D$8:$R$1000,5,0)</f>
        <v>0</v>
      </c>
      <c r="E255" s="100">
        <f ca="1">VLOOKUP($A255,[2]CurveFetch!$D$8:$R$1000,4,0)</f>
        <v>0</v>
      </c>
      <c r="F255" s="100">
        <f ca="1">VLOOKUP($A255,[2]CurveFetch!$D$8:$R$1000,15,0)</f>
        <v>0</v>
      </c>
      <c r="G255" s="100">
        <f ca="1">VLOOKUP($A255,[2]CurveFetch!$D$8:$R$1000,3,0)</f>
        <v>0</v>
      </c>
      <c r="H255" s="100">
        <f ca="1">VLOOKUP($A255,[2]CurveFetch!$D$8:$R$1000,9,0)</f>
        <v>0</v>
      </c>
      <c r="I255" s="100">
        <f ca="1">VLOOKUP($A255,[2]CurveFetch!$D$8:$R$1000,11,0)</f>
        <v>6.4968357414926001E-2</v>
      </c>
      <c r="J255" s="100">
        <f ca="1">VLOOKUP($A255,[2]CurveFetch!$D$8:$R$1000,8,0)</f>
        <v>0</v>
      </c>
      <c r="K255" s="100">
        <f t="shared" ca="1" si="57"/>
        <v>0</v>
      </c>
      <c r="L255" s="100">
        <f t="shared" ca="1" si="58"/>
        <v>0</v>
      </c>
      <c r="M255" s="100">
        <f t="shared" ca="1" si="63"/>
        <v>44.354999999999997</v>
      </c>
      <c r="N255" s="97">
        <f t="shared" ca="1" si="64"/>
        <v>44593</v>
      </c>
      <c r="O255" s="100">
        <f ca="1">VLOOKUP($A255,[2]CurveFetch!$D$8:$V$1000,16,0)</f>
        <v>43.698</v>
      </c>
      <c r="P255" s="141">
        <f t="shared" ca="1" si="59"/>
        <v>21.849</v>
      </c>
      <c r="Q255" s="100">
        <f ca="1">VLOOKUP($A255,[2]CurveFetch!$D$8:$V$1000,16,0)</f>
        <v>43.698</v>
      </c>
      <c r="R255" s="141">
        <f t="shared" ca="1" si="60"/>
        <v>21.849</v>
      </c>
      <c r="S255" s="100">
        <f ca="1">VLOOKUP($A255,[2]CurveFetch!$D$8:$V$1000,16,0)</f>
        <v>43.698</v>
      </c>
      <c r="T255" s="141">
        <f t="shared" ca="1" si="61"/>
        <v>21.849</v>
      </c>
    </row>
    <row r="256" spans="1:20" x14ac:dyDescent="0.2">
      <c r="A256" s="97">
        <f t="shared" ca="1" si="62"/>
        <v>44621</v>
      </c>
      <c r="B256" s="100">
        <f ca="1">VLOOKUP($A256,[2]CurveFetch!$D$8:$R$1000,2,0)</f>
        <v>5.7640000000000002</v>
      </c>
      <c r="C256" s="100">
        <f ca="1">VLOOKUP($A256,[2]CurveFetch!$D$8:$R$1000,7,0)</f>
        <v>0</v>
      </c>
      <c r="D256" s="100">
        <f ca="1">VLOOKUP($A256,[2]CurveFetch!$D$8:$R$1000,5,0)</f>
        <v>0</v>
      </c>
      <c r="E256" s="100">
        <f ca="1">VLOOKUP($A256,[2]CurveFetch!$D$8:$R$1000,4,0)</f>
        <v>0</v>
      </c>
      <c r="F256" s="100">
        <f ca="1">VLOOKUP($A256,[2]CurveFetch!$D$8:$R$1000,15,0)</f>
        <v>0</v>
      </c>
      <c r="G256" s="100">
        <f ca="1">VLOOKUP($A256,[2]CurveFetch!$D$8:$R$1000,3,0)</f>
        <v>0</v>
      </c>
      <c r="H256" s="100">
        <f ca="1">VLOOKUP($A256,[2]CurveFetch!$D$8:$R$1000,9,0)</f>
        <v>0</v>
      </c>
      <c r="I256" s="100">
        <f ca="1">VLOOKUP($A256,[2]CurveFetch!$D$8:$R$1000,11,0)</f>
        <v>6.4964396547033995E-2</v>
      </c>
      <c r="J256" s="100">
        <f ca="1">VLOOKUP($A256,[2]CurveFetch!$D$8:$R$1000,8,0)</f>
        <v>0</v>
      </c>
      <c r="K256" s="100">
        <f t="shared" ca="1" si="57"/>
        <v>0</v>
      </c>
      <c r="L256" s="100">
        <f t="shared" ca="1" si="58"/>
        <v>0</v>
      </c>
      <c r="M256" s="100">
        <f t="shared" ca="1" si="63"/>
        <v>43.230000000000004</v>
      </c>
      <c r="N256" s="97">
        <f t="shared" ca="1" si="64"/>
        <v>44621</v>
      </c>
      <c r="O256" s="100">
        <f ca="1">VLOOKUP($A256,[2]CurveFetch!$D$8:$V$1000,16,0)</f>
        <v>33.698</v>
      </c>
      <c r="P256" s="141">
        <f t="shared" ca="1" si="59"/>
        <v>16.849</v>
      </c>
      <c r="Q256" s="100">
        <f ca="1">VLOOKUP($A256,[2]CurveFetch!$D$8:$V$1000,16,0)</f>
        <v>33.698</v>
      </c>
      <c r="R256" s="141">
        <f t="shared" ca="1" si="60"/>
        <v>16.849</v>
      </c>
      <c r="S256" s="100">
        <f ca="1">VLOOKUP($A256,[2]CurveFetch!$D$8:$V$1000,16,0)</f>
        <v>33.698</v>
      </c>
      <c r="T256" s="141">
        <f t="shared" ca="1" si="61"/>
        <v>16.849</v>
      </c>
    </row>
    <row r="257" spans="1:20" x14ac:dyDescent="0.2">
      <c r="A257" s="97">
        <f t="shared" ca="1" si="62"/>
        <v>44652</v>
      </c>
      <c r="B257" s="100">
        <f ca="1">VLOOKUP($A257,[2]CurveFetch!$D$8:$R$1000,2,0)</f>
        <v>5.5810000000000004</v>
      </c>
      <c r="C257" s="100">
        <f ca="1">VLOOKUP($A257,[2]CurveFetch!$D$8:$R$1000,7,0)</f>
        <v>0</v>
      </c>
      <c r="D257" s="100">
        <f ca="1">VLOOKUP($A257,[2]CurveFetch!$D$8:$R$1000,5,0)</f>
        <v>0</v>
      </c>
      <c r="E257" s="100">
        <f ca="1">VLOOKUP($A257,[2]CurveFetch!$D$8:$R$1000,4,0)</f>
        <v>0</v>
      </c>
      <c r="F257" s="100">
        <f ca="1">VLOOKUP($A257,[2]CurveFetch!$D$8:$R$1000,15,0)</f>
        <v>0</v>
      </c>
      <c r="G257" s="100">
        <f ca="1">VLOOKUP($A257,[2]CurveFetch!$D$8:$R$1000,3,0)</f>
        <v>0</v>
      </c>
      <c r="H257" s="100">
        <f ca="1">VLOOKUP($A257,[2]CurveFetch!$D$8:$R$1000,9,0)</f>
        <v>0</v>
      </c>
      <c r="I257" s="100">
        <f ca="1">VLOOKUP($A257,[2]CurveFetch!$D$8:$R$1000,11,0)</f>
        <v>6.4960011300445999E-2</v>
      </c>
      <c r="J257" s="100">
        <f ca="1">VLOOKUP($A257,[2]CurveFetch!$D$8:$R$1000,8,0)</f>
        <v>0</v>
      </c>
      <c r="K257" s="100">
        <f t="shared" ca="1" si="57"/>
        <v>0</v>
      </c>
      <c r="L257" s="100">
        <f t="shared" ca="1" si="58"/>
        <v>0</v>
      </c>
      <c r="M257" s="100">
        <f t="shared" ca="1" si="63"/>
        <v>41.857500000000002</v>
      </c>
      <c r="N257" s="97">
        <f t="shared" ca="1" si="64"/>
        <v>44652</v>
      </c>
      <c r="O257" s="100">
        <f ca="1">VLOOKUP($A257,[2]CurveFetch!$D$8:$V$1000,16,0)</f>
        <v>32.570599999999999</v>
      </c>
      <c r="P257" s="141">
        <f t="shared" ca="1" si="59"/>
        <v>16.285299999999999</v>
      </c>
      <c r="Q257" s="100">
        <f ca="1">VLOOKUP($A257,[2]CurveFetch!$D$8:$V$1000,16,0)</f>
        <v>32.570599999999999</v>
      </c>
      <c r="R257" s="141">
        <f t="shared" ca="1" si="60"/>
        <v>16.285299999999999</v>
      </c>
      <c r="S257" s="100">
        <f ca="1">VLOOKUP($A257,[2]CurveFetch!$D$8:$V$1000,16,0)</f>
        <v>32.570599999999999</v>
      </c>
      <c r="T257" s="141">
        <f t="shared" ca="1" si="61"/>
        <v>16.285299999999999</v>
      </c>
    </row>
    <row r="258" spans="1:20" x14ac:dyDescent="0.2">
      <c r="A258" s="97">
        <f t="shared" ca="1" si="62"/>
        <v>44682</v>
      </c>
      <c r="B258" s="100">
        <f ca="1">VLOOKUP($A258,[2]CurveFetch!$D$8:$R$1000,2,0)</f>
        <v>5.556</v>
      </c>
      <c r="C258" s="100">
        <f ca="1">VLOOKUP($A258,[2]CurveFetch!$D$8:$R$1000,7,0)</f>
        <v>0</v>
      </c>
      <c r="D258" s="100">
        <f ca="1">VLOOKUP($A258,[2]CurveFetch!$D$8:$R$1000,5,0)</f>
        <v>0</v>
      </c>
      <c r="E258" s="100">
        <f ca="1">VLOOKUP($A258,[2]CurveFetch!$D$8:$R$1000,4,0)</f>
        <v>0</v>
      </c>
      <c r="F258" s="100">
        <f ca="1">VLOOKUP($A258,[2]CurveFetch!$D$8:$R$1000,15,0)</f>
        <v>0</v>
      </c>
      <c r="G258" s="100">
        <f ca="1">VLOOKUP($A258,[2]CurveFetch!$D$8:$R$1000,3,0)</f>
        <v>0</v>
      </c>
      <c r="H258" s="100">
        <f ca="1">VLOOKUP($A258,[2]CurveFetch!$D$8:$R$1000,9,0)</f>
        <v>0</v>
      </c>
      <c r="I258" s="100">
        <f ca="1">VLOOKUP($A258,[2]CurveFetch!$D$8:$R$1000,11,0)</f>
        <v>6.4955767513431004E-2</v>
      </c>
      <c r="J258" s="100">
        <f ca="1">VLOOKUP($A258,[2]CurveFetch!$D$8:$R$1000,8,0)</f>
        <v>0</v>
      </c>
      <c r="K258" s="100">
        <f t="shared" ca="1" si="57"/>
        <v>0</v>
      </c>
      <c r="L258" s="100">
        <f t="shared" ca="1" si="58"/>
        <v>0</v>
      </c>
      <c r="M258" s="100">
        <f t="shared" ca="1" si="63"/>
        <v>41.67</v>
      </c>
      <c r="N258" s="97">
        <f t="shared" ca="1" si="64"/>
        <v>44682</v>
      </c>
      <c r="O258" s="100">
        <f ca="1">VLOOKUP($A258,[2]CurveFetch!$D$8:$V$1000,16,0)</f>
        <v>37.570599999999999</v>
      </c>
      <c r="P258" s="141">
        <f t="shared" ca="1" si="59"/>
        <v>18.785299999999999</v>
      </c>
      <c r="Q258" s="100">
        <f ca="1">VLOOKUP($A258,[2]CurveFetch!$D$8:$V$1000,16,0)</f>
        <v>37.570599999999999</v>
      </c>
      <c r="R258" s="141">
        <f t="shared" ca="1" si="60"/>
        <v>18.785299999999999</v>
      </c>
      <c r="S258" s="100">
        <f ca="1">VLOOKUP($A258,[2]CurveFetch!$D$8:$V$1000,16,0)</f>
        <v>37.570599999999999</v>
      </c>
      <c r="T258" s="141">
        <f t="shared" ca="1" si="61"/>
        <v>18.785299999999999</v>
      </c>
    </row>
    <row r="259" spans="1:20" x14ac:dyDescent="0.2">
      <c r="A259" s="97">
        <f t="shared" ca="1" si="62"/>
        <v>44713</v>
      </c>
      <c r="B259" s="100">
        <f ca="1">VLOOKUP($A259,[2]CurveFetch!$D$8:$R$1000,2,0)</f>
        <v>5.585</v>
      </c>
      <c r="C259" s="100">
        <f ca="1">VLOOKUP($A259,[2]CurveFetch!$D$8:$R$1000,7,0)</f>
        <v>0</v>
      </c>
      <c r="D259" s="100">
        <f ca="1">VLOOKUP($A259,[2]CurveFetch!$D$8:$R$1000,5,0)</f>
        <v>0</v>
      </c>
      <c r="E259" s="100">
        <f ca="1">VLOOKUP($A259,[2]CurveFetch!$D$8:$R$1000,4,0)</f>
        <v>0</v>
      </c>
      <c r="F259" s="100">
        <f ca="1">VLOOKUP($A259,[2]CurveFetch!$D$8:$R$1000,15,0)</f>
        <v>0</v>
      </c>
      <c r="G259" s="100">
        <f ca="1">VLOOKUP($A259,[2]CurveFetch!$D$8:$R$1000,3,0)</f>
        <v>0</v>
      </c>
      <c r="H259" s="100">
        <f ca="1">VLOOKUP($A259,[2]CurveFetch!$D$8:$R$1000,9,0)</f>
        <v>0</v>
      </c>
      <c r="I259" s="100">
        <f ca="1">VLOOKUP($A259,[2]CurveFetch!$D$8:$R$1000,11,0)</f>
        <v>6.4951382266855998E-2</v>
      </c>
      <c r="J259" s="100">
        <f ca="1">VLOOKUP($A259,[2]CurveFetch!$D$8:$R$1000,8,0)</f>
        <v>0</v>
      </c>
      <c r="K259" s="100">
        <f t="shared" ca="1" si="57"/>
        <v>0</v>
      </c>
      <c r="L259" s="100">
        <f t="shared" ca="1" si="58"/>
        <v>0</v>
      </c>
      <c r="M259" s="100">
        <f t="shared" ca="1" si="63"/>
        <v>41.887500000000003</v>
      </c>
      <c r="N259" s="97">
        <f t="shared" ca="1" si="64"/>
        <v>44713</v>
      </c>
      <c r="O259" s="100">
        <f ca="1">VLOOKUP($A259,[2]CurveFetch!$D$8:$V$1000,16,0)</f>
        <v>62.570599999999999</v>
      </c>
      <c r="P259" s="141">
        <f t="shared" ca="1" si="59"/>
        <v>31.285299999999999</v>
      </c>
      <c r="Q259" s="100">
        <f ca="1">VLOOKUP($A259,[2]CurveFetch!$D$8:$V$1000,16,0)</f>
        <v>62.570599999999999</v>
      </c>
      <c r="R259" s="141">
        <f t="shared" ca="1" si="60"/>
        <v>31.285299999999999</v>
      </c>
      <c r="S259" s="100">
        <f ca="1">VLOOKUP($A259,[2]CurveFetch!$D$8:$V$1000,16,0)</f>
        <v>62.570599999999999</v>
      </c>
      <c r="T259" s="141">
        <f t="shared" ca="1" si="61"/>
        <v>31.285299999999999</v>
      </c>
    </row>
    <row r="260" spans="1:20" x14ac:dyDescent="0.2">
      <c r="A260" s="97">
        <f t="shared" ca="1" si="62"/>
        <v>44743</v>
      </c>
      <c r="B260" s="100">
        <f ca="1">VLOOKUP($A260,[2]CurveFetch!$D$8:$R$1000,2,0)</f>
        <v>5.6150000000000002</v>
      </c>
      <c r="C260" s="100">
        <f ca="1">VLOOKUP($A260,[2]CurveFetch!$D$8:$R$1000,7,0)</f>
        <v>0</v>
      </c>
      <c r="D260" s="100">
        <f ca="1">VLOOKUP($A260,[2]CurveFetch!$D$8:$R$1000,5,0)</f>
        <v>0</v>
      </c>
      <c r="E260" s="100">
        <f ca="1">VLOOKUP($A260,[2]CurveFetch!$D$8:$R$1000,4,0)</f>
        <v>0</v>
      </c>
      <c r="F260" s="100">
        <f ca="1">VLOOKUP($A260,[2]CurveFetch!$D$8:$R$1000,15,0)</f>
        <v>0</v>
      </c>
      <c r="G260" s="100">
        <f ca="1">VLOOKUP($A260,[2]CurveFetch!$D$8:$R$1000,3,0)</f>
        <v>0</v>
      </c>
      <c r="H260" s="100">
        <f ca="1">VLOOKUP($A260,[2]CurveFetch!$D$8:$R$1000,9,0)</f>
        <v>0</v>
      </c>
      <c r="I260" s="100">
        <f ca="1">VLOOKUP($A260,[2]CurveFetch!$D$8:$R$1000,11,0)</f>
        <v>6.4947138479853006E-2</v>
      </c>
      <c r="J260" s="100">
        <f ca="1">VLOOKUP($A260,[2]CurveFetch!$D$8:$R$1000,8,0)</f>
        <v>0</v>
      </c>
      <c r="K260" s="100">
        <f t="shared" ref="K260:K270" ca="1" si="65">C260-J260</f>
        <v>0</v>
      </c>
      <c r="L260" s="100">
        <f t="shared" ref="L260:L270" ca="1" si="66">C260-F260</f>
        <v>0</v>
      </c>
      <c r="M260" s="100">
        <f t="shared" ca="1" si="63"/>
        <v>42.112500000000004</v>
      </c>
      <c r="N260" s="97">
        <f t="shared" ca="1" si="64"/>
        <v>44743</v>
      </c>
      <c r="O260" s="100">
        <f ca="1">VLOOKUP($A260,[2]CurveFetch!$D$8:$V$1000,16,0)</f>
        <v>57.671300000000002</v>
      </c>
      <c r="P260" s="141">
        <f t="shared" ref="P260:P270" ca="1" si="67">O260/2</f>
        <v>28.835650000000001</v>
      </c>
      <c r="Q260" s="100">
        <f ca="1">VLOOKUP($A260,[2]CurveFetch!$D$8:$V$1000,16,0)</f>
        <v>57.671300000000002</v>
      </c>
      <c r="R260" s="141">
        <f t="shared" ref="R260:R270" ca="1" si="68">Q260/2</f>
        <v>28.835650000000001</v>
      </c>
      <c r="S260" s="100">
        <f ca="1">VLOOKUP($A260,[2]CurveFetch!$D$8:$V$1000,16,0)</f>
        <v>57.671300000000002</v>
      </c>
      <c r="T260" s="141">
        <f t="shared" ref="T260:T270" ca="1" si="69">S260/2</f>
        <v>28.835650000000001</v>
      </c>
    </row>
    <row r="261" spans="1:20" x14ac:dyDescent="0.2">
      <c r="A261" s="97">
        <f t="shared" ref="A261:A270" ca="1" si="70">DATE(YEAR(A260),MONTH(A260)+1,1)</f>
        <v>44774</v>
      </c>
      <c r="B261" s="100">
        <f ca="1">VLOOKUP($A261,[2]CurveFetch!$D$8:$R$1000,2,0)</f>
        <v>5.6349999999999998</v>
      </c>
      <c r="C261" s="100">
        <f ca="1">VLOOKUP($A261,[2]CurveFetch!$D$8:$R$1000,7,0)</f>
        <v>0</v>
      </c>
      <c r="D261" s="100">
        <f ca="1">VLOOKUP($A261,[2]CurveFetch!$D$8:$R$1000,5,0)</f>
        <v>0</v>
      </c>
      <c r="E261" s="100">
        <f ca="1">VLOOKUP($A261,[2]CurveFetch!$D$8:$R$1000,4,0)</f>
        <v>0</v>
      </c>
      <c r="F261" s="100">
        <f ca="1">VLOOKUP($A261,[2]CurveFetch!$D$8:$R$1000,15,0)</f>
        <v>0</v>
      </c>
      <c r="G261" s="100">
        <f ca="1">VLOOKUP($A261,[2]CurveFetch!$D$8:$R$1000,3,0)</f>
        <v>0</v>
      </c>
      <c r="H261" s="100">
        <f ca="1">VLOOKUP($A261,[2]CurveFetch!$D$8:$R$1000,9,0)</f>
        <v>0</v>
      </c>
      <c r="I261" s="100">
        <f ca="1">VLOOKUP($A261,[2]CurveFetch!$D$8:$R$1000,11,0)</f>
        <v>6.4942753233290004E-2</v>
      </c>
      <c r="J261" s="100">
        <f ca="1">VLOOKUP($A261,[2]CurveFetch!$D$8:$R$1000,8,0)</f>
        <v>0</v>
      </c>
      <c r="K261" s="100">
        <f t="shared" ca="1" si="65"/>
        <v>0</v>
      </c>
      <c r="L261" s="100">
        <f t="shared" ca="1" si="66"/>
        <v>0</v>
      </c>
      <c r="M261" s="100">
        <f t="shared" ref="M261:M270" ca="1" si="71">($B261+$C261)*$M$1</f>
        <v>42.262499999999996</v>
      </c>
      <c r="N261" s="97">
        <f t="shared" ref="N261:N270" ca="1" si="72">DATE(YEAR(N260),MONTH(N260)+1,1)</f>
        <v>44774</v>
      </c>
      <c r="O261" s="100">
        <f ca="1">VLOOKUP($A261,[2]CurveFetch!$D$8:$V$1000,16,0)</f>
        <v>72.671300000000002</v>
      </c>
      <c r="P261" s="141">
        <f t="shared" ca="1" si="67"/>
        <v>36.335650000000001</v>
      </c>
      <c r="Q261" s="100">
        <f ca="1">VLOOKUP($A261,[2]CurveFetch!$D$8:$V$1000,16,0)</f>
        <v>72.671300000000002</v>
      </c>
      <c r="R261" s="141">
        <f t="shared" ca="1" si="68"/>
        <v>36.335650000000001</v>
      </c>
      <c r="S261" s="100">
        <f ca="1">VLOOKUP($A261,[2]CurveFetch!$D$8:$V$1000,16,0)</f>
        <v>72.671300000000002</v>
      </c>
      <c r="T261" s="141">
        <f t="shared" ca="1" si="69"/>
        <v>36.335650000000001</v>
      </c>
    </row>
    <row r="262" spans="1:20" x14ac:dyDescent="0.2">
      <c r="A262" s="97">
        <f t="shared" ca="1" si="70"/>
        <v>44805</v>
      </c>
      <c r="B262" s="100">
        <f ca="1">VLOOKUP($A262,[2]CurveFetch!$D$8:$R$1000,2,0)</f>
        <v>5.6559999999999997</v>
      </c>
      <c r="C262" s="100">
        <f ca="1">VLOOKUP($A262,[2]CurveFetch!$D$8:$R$1000,7,0)</f>
        <v>0</v>
      </c>
      <c r="D262" s="100">
        <f ca="1">VLOOKUP($A262,[2]CurveFetch!$D$8:$R$1000,5,0)</f>
        <v>0</v>
      </c>
      <c r="E262" s="100">
        <f ca="1">VLOOKUP($A262,[2]CurveFetch!$D$8:$R$1000,4,0)</f>
        <v>0</v>
      </c>
      <c r="F262" s="100">
        <f ca="1">VLOOKUP($A262,[2]CurveFetch!$D$8:$R$1000,15,0)</f>
        <v>0</v>
      </c>
      <c r="G262" s="100">
        <f ca="1">VLOOKUP($A262,[2]CurveFetch!$D$8:$R$1000,3,0)</f>
        <v>0</v>
      </c>
      <c r="H262" s="100">
        <f ca="1">VLOOKUP($A262,[2]CurveFetch!$D$8:$R$1000,9,0)</f>
        <v>0</v>
      </c>
      <c r="I262" s="100">
        <f ca="1">VLOOKUP($A262,[2]CurveFetch!$D$8:$R$1000,11,0)</f>
        <v>6.4938367986732998E-2</v>
      </c>
      <c r="J262" s="100">
        <f ca="1">VLOOKUP($A262,[2]CurveFetch!$D$8:$R$1000,8,0)</f>
        <v>0</v>
      </c>
      <c r="K262" s="100">
        <f t="shared" ca="1" si="65"/>
        <v>0</v>
      </c>
      <c r="L262" s="100">
        <f t="shared" ca="1" si="66"/>
        <v>0</v>
      </c>
      <c r="M262" s="100">
        <f t="shared" ca="1" si="71"/>
        <v>42.419999999999995</v>
      </c>
      <c r="N262" s="97">
        <f t="shared" ca="1" si="72"/>
        <v>44805</v>
      </c>
      <c r="O262" s="100">
        <f ca="1">VLOOKUP($A262,[2]CurveFetch!$D$8:$V$1000,16,0)</f>
        <v>42.671300000000002</v>
      </c>
      <c r="P262" s="141">
        <f t="shared" ca="1" si="67"/>
        <v>21.335650000000001</v>
      </c>
      <c r="Q262" s="100">
        <f ca="1">VLOOKUP($A262,[2]CurveFetch!$D$8:$V$1000,16,0)</f>
        <v>42.671300000000002</v>
      </c>
      <c r="R262" s="141">
        <f t="shared" ca="1" si="68"/>
        <v>21.335650000000001</v>
      </c>
      <c r="S262" s="100">
        <f ca="1">VLOOKUP($A262,[2]CurveFetch!$D$8:$V$1000,16,0)</f>
        <v>42.671300000000002</v>
      </c>
      <c r="T262" s="141">
        <f t="shared" ca="1" si="69"/>
        <v>21.335650000000001</v>
      </c>
    </row>
    <row r="263" spans="1:20" x14ac:dyDescent="0.2">
      <c r="A263" s="97">
        <f t="shared" ca="1" si="70"/>
        <v>44835</v>
      </c>
      <c r="B263" s="100">
        <f ca="1">VLOOKUP($A263,[2]CurveFetch!$D$8:$R$1000,2,0)</f>
        <v>5.6859999999999999</v>
      </c>
      <c r="C263" s="100">
        <f ca="1">VLOOKUP($A263,[2]CurveFetch!$D$8:$R$1000,7,0)</f>
        <v>0</v>
      </c>
      <c r="D263" s="100">
        <f ca="1">VLOOKUP($A263,[2]CurveFetch!$D$8:$R$1000,5,0)</f>
        <v>0</v>
      </c>
      <c r="E263" s="100">
        <f ca="1">VLOOKUP($A263,[2]CurveFetch!$D$8:$R$1000,4,0)</f>
        <v>0</v>
      </c>
      <c r="F263" s="100">
        <f ca="1">VLOOKUP($A263,[2]CurveFetch!$D$8:$R$1000,15,0)</f>
        <v>0</v>
      </c>
      <c r="G263" s="100">
        <f ca="1">VLOOKUP($A263,[2]CurveFetch!$D$8:$R$1000,3,0)</f>
        <v>0</v>
      </c>
      <c r="H263" s="100">
        <f ca="1">VLOOKUP($A263,[2]CurveFetch!$D$8:$R$1000,9,0)</f>
        <v>0</v>
      </c>
      <c r="I263" s="100">
        <f ca="1">VLOOKUP($A263,[2]CurveFetch!$D$8:$R$1000,11,0)</f>
        <v>6.4934124199748006E-2</v>
      </c>
      <c r="J263" s="100">
        <f ca="1">VLOOKUP($A263,[2]CurveFetch!$D$8:$R$1000,8,0)</f>
        <v>0</v>
      </c>
      <c r="K263" s="100">
        <f t="shared" ca="1" si="65"/>
        <v>0</v>
      </c>
      <c r="L263" s="100">
        <f t="shared" ca="1" si="66"/>
        <v>0</v>
      </c>
      <c r="M263" s="100">
        <f t="shared" ca="1" si="71"/>
        <v>42.644999999999996</v>
      </c>
      <c r="N263" s="97">
        <f t="shared" ca="1" si="72"/>
        <v>44835</v>
      </c>
      <c r="O263" s="100">
        <f ca="1">VLOOKUP($A263,[2]CurveFetch!$D$8:$V$1000,16,0)</f>
        <v>67.370999999999995</v>
      </c>
      <c r="P263" s="141">
        <f t="shared" ca="1" si="67"/>
        <v>33.685499999999998</v>
      </c>
      <c r="Q263" s="100">
        <f ca="1">VLOOKUP($A263,[2]CurveFetch!$D$8:$V$1000,16,0)</f>
        <v>67.370999999999995</v>
      </c>
      <c r="R263" s="141">
        <f t="shared" ca="1" si="68"/>
        <v>33.685499999999998</v>
      </c>
      <c r="S263" s="100">
        <f ca="1">VLOOKUP($A263,[2]CurveFetch!$D$8:$V$1000,16,0)</f>
        <v>67.370999999999995</v>
      </c>
      <c r="T263" s="141">
        <f t="shared" ca="1" si="69"/>
        <v>33.685499999999998</v>
      </c>
    </row>
    <row r="264" spans="1:20" x14ac:dyDescent="0.2">
      <c r="A264" s="97">
        <f t="shared" ca="1" si="70"/>
        <v>44866</v>
      </c>
      <c r="B264" s="100">
        <f ca="1">VLOOKUP($A264,[2]CurveFetch!$D$8:$R$1000,2,0)</f>
        <v>5.8259999999999996</v>
      </c>
      <c r="C264" s="100">
        <f ca="1">VLOOKUP($A264,[2]CurveFetch!$D$8:$R$1000,7,0)</f>
        <v>0</v>
      </c>
      <c r="D264" s="100">
        <f ca="1">VLOOKUP($A264,[2]CurveFetch!$D$8:$R$1000,5,0)</f>
        <v>0</v>
      </c>
      <c r="E264" s="100">
        <f ca="1">VLOOKUP($A264,[2]CurveFetch!$D$8:$R$1000,4,0)</f>
        <v>0</v>
      </c>
      <c r="F264" s="100">
        <f ca="1">VLOOKUP($A264,[2]CurveFetch!$D$8:$R$1000,15,0)</f>
        <v>0</v>
      </c>
      <c r="G264" s="100">
        <f ca="1">VLOOKUP($A264,[2]CurveFetch!$D$8:$R$1000,3,0)</f>
        <v>0</v>
      </c>
      <c r="H264" s="100">
        <f ca="1">VLOOKUP($A264,[2]CurveFetch!$D$8:$R$1000,9,0)</f>
        <v>0</v>
      </c>
      <c r="I264" s="100">
        <f ca="1">VLOOKUP($A264,[2]CurveFetch!$D$8:$R$1000,11,0)</f>
        <v>6.4929738953204003E-2</v>
      </c>
      <c r="J264" s="100">
        <f ca="1">VLOOKUP($A264,[2]CurveFetch!$D$8:$R$1000,8,0)</f>
        <v>0</v>
      </c>
      <c r="K264" s="100">
        <f t="shared" ca="1" si="65"/>
        <v>0</v>
      </c>
      <c r="L264" s="100">
        <f t="shared" ca="1" si="66"/>
        <v>0</v>
      </c>
      <c r="M264" s="100">
        <f t="shared" ca="1" si="71"/>
        <v>43.695</v>
      </c>
      <c r="N264" s="97">
        <f t="shared" ca="1" si="72"/>
        <v>44866</v>
      </c>
      <c r="O264" s="100">
        <f ca="1">VLOOKUP($A264,[2]CurveFetch!$D$8:$V$1000,16,0)</f>
        <v>37.371000000000002</v>
      </c>
      <c r="P264" s="141">
        <f t="shared" ca="1" si="67"/>
        <v>18.685500000000001</v>
      </c>
      <c r="Q264" s="100">
        <f ca="1">VLOOKUP($A264,[2]CurveFetch!$D$8:$V$1000,16,0)</f>
        <v>37.371000000000002</v>
      </c>
      <c r="R264" s="141">
        <f t="shared" ca="1" si="68"/>
        <v>18.685500000000001</v>
      </c>
      <c r="S264" s="100">
        <f ca="1">VLOOKUP($A264,[2]CurveFetch!$D$8:$V$1000,16,0)</f>
        <v>37.371000000000002</v>
      </c>
      <c r="T264" s="141">
        <f t="shared" ca="1" si="69"/>
        <v>18.685500000000001</v>
      </c>
    </row>
    <row r="265" spans="1:20" x14ac:dyDescent="0.2">
      <c r="A265" s="97">
        <f t="shared" ca="1" si="70"/>
        <v>44896</v>
      </c>
      <c r="B265" s="100">
        <f ca="1">VLOOKUP($A265,[2]CurveFetch!$D$8:$R$1000,2,0)</f>
        <v>5.9509999999999996</v>
      </c>
      <c r="C265" s="100">
        <f ca="1">VLOOKUP($A265,[2]CurveFetch!$D$8:$R$1000,7,0)</f>
        <v>0</v>
      </c>
      <c r="D265" s="100">
        <f ca="1">VLOOKUP($A265,[2]CurveFetch!$D$8:$R$1000,5,0)</f>
        <v>0</v>
      </c>
      <c r="E265" s="100">
        <f ca="1">VLOOKUP($A265,[2]CurveFetch!$D$8:$R$1000,4,0)</f>
        <v>0</v>
      </c>
      <c r="F265" s="100">
        <f ca="1">VLOOKUP($A265,[2]CurveFetch!$D$8:$R$1000,15,0)</f>
        <v>0</v>
      </c>
      <c r="G265" s="100">
        <f ca="1">VLOOKUP($A265,[2]CurveFetch!$D$8:$R$1000,3,0)</f>
        <v>0</v>
      </c>
      <c r="H265" s="100">
        <f ca="1">VLOOKUP($A265,[2]CurveFetch!$D$8:$R$1000,9,0)</f>
        <v>0</v>
      </c>
      <c r="I265" s="100">
        <f ca="1">VLOOKUP($A265,[2]CurveFetch!$D$8:$R$1000,11,0)</f>
        <v>6.4925495166232E-2</v>
      </c>
      <c r="J265" s="100">
        <f ca="1">VLOOKUP($A265,[2]CurveFetch!$D$8:$R$1000,8,0)</f>
        <v>0</v>
      </c>
      <c r="K265" s="100">
        <f t="shared" ca="1" si="65"/>
        <v>0</v>
      </c>
      <c r="L265" s="100">
        <f t="shared" ca="1" si="66"/>
        <v>0</v>
      </c>
      <c r="M265" s="100">
        <f t="shared" ca="1" si="71"/>
        <v>44.6325</v>
      </c>
      <c r="N265" s="97">
        <f t="shared" ca="1" si="72"/>
        <v>44896</v>
      </c>
      <c r="O265" s="100">
        <f ca="1">VLOOKUP($A265,[2]CurveFetch!$D$8:$V$1000,16,0)</f>
        <v>22.370999999999999</v>
      </c>
      <c r="P265" s="141">
        <f t="shared" ca="1" si="67"/>
        <v>11.185499999999999</v>
      </c>
      <c r="Q265" s="100">
        <f ca="1">VLOOKUP($A265,[2]CurveFetch!$D$8:$V$1000,16,0)</f>
        <v>22.370999999999999</v>
      </c>
      <c r="R265" s="141">
        <f t="shared" ca="1" si="68"/>
        <v>11.185499999999999</v>
      </c>
      <c r="S265" s="100">
        <f ca="1">VLOOKUP($A265,[2]CurveFetch!$D$8:$V$1000,16,0)</f>
        <v>22.370999999999999</v>
      </c>
      <c r="T265" s="141">
        <f t="shared" ca="1" si="69"/>
        <v>11.185499999999999</v>
      </c>
    </row>
    <row r="266" spans="1:20" x14ac:dyDescent="0.2">
      <c r="A266" s="97">
        <f t="shared" ca="1" si="70"/>
        <v>44927</v>
      </c>
      <c r="B266" s="100">
        <f ca="1">VLOOKUP($A266,[2]CurveFetch!$D$8:$R$1000,2,0)</f>
        <v>6.13</v>
      </c>
      <c r="C266" s="100">
        <f ca="1">VLOOKUP($A266,[2]CurveFetch!$D$8:$R$1000,7,0)</f>
        <v>0</v>
      </c>
      <c r="D266" s="100">
        <f ca="1">VLOOKUP($A266,[2]CurveFetch!$D$8:$R$1000,5,0)</f>
        <v>0</v>
      </c>
      <c r="E266" s="100">
        <f ca="1">VLOOKUP($A266,[2]CurveFetch!$D$8:$R$1000,4,0)</f>
        <v>0</v>
      </c>
      <c r="F266" s="100">
        <f ca="1">VLOOKUP($A266,[2]CurveFetch!$D$8:$R$1000,15,0)</f>
        <v>0</v>
      </c>
      <c r="G266" s="100">
        <f ca="1">VLOOKUP($A266,[2]CurveFetch!$D$8:$R$1000,3,0)</f>
        <v>0</v>
      </c>
      <c r="H266" s="100">
        <f ca="1">VLOOKUP($A266,[2]CurveFetch!$D$8:$R$1000,9,0)</f>
        <v>0</v>
      </c>
      <c r="I266" s="100">
        <f ca="1">VLOOKUP($A266,[2]CurveFetch!$D$8:$R$1000,11,0)</f>
        <v>6.4921109919700001E-2</v>
      </c>
      <c r="J266" s="100">
        <f ca="1">VLOOKUP($A266,[2]CurveFetch!$D$8:$R$1000,8,0)</f>
        <v>0</v>
      </c>
      <c r="K266" s="100">
        <f t="shared" ca="1" si="65"/>
        <v>0</v>
      </c>
      <c r="L266" s="100">
        <f t="shared" ca="1" si="66"/>
        <v>0</v>
      </c>
      <c r="M266" s="100">
        <f t="shared" ca="1" si="71"/>
        <v>45.975000000000001</v>
      </c>
      <c r="N266" s="97">
        <f t="shared" ca="1" si="72"/>
        <v>44927</v>
      </c>
      <c r="O266" s="100">
        <f ca="1">VLOOKUP($A266,[2]CurveFetch!$D$8:$V$1000,16,0)</f>
        <v>53.9238</v>
      </c>
      <c r="P266" s="141">
        <f t="shared" ca="1" si="67"/>
        <v>26.9619</v>
      </c>
      <c r="Q266" s="100">
        <f ca="1">VLOOKUP($A266,[2]CurveFetch!$D$8:$V$1000,16,0)</f>
        <v>53.9238</v>
      </c>
      <c r="R266" s="141">
        <f t="shared" ca="1" si="68"/>
        <v>26.9619</v>
      </c>
      <c r="S266" s="100">
        <f ca="1">VLOOKUP($A266,[2]CurveFetch!$D$8:$V$1000,16,0)</f>
        <v>53.9238</v>
      </c>
      <c r="T266" s="141">
        <f t="shared" ca="1" si="69"/>
        <v>26.9619</v>
      </c>
    </row>
    <row r="267" spans="1:20" x14ac:dyDescent="0.2">
      <c r="A267" s="97">
        <f t="shared" ca="1" si="70"/>
        <v>44958</v>
      </c>
      <c r="B267" s="100">
        <f ca="1">VLOOKUP($A267,[2]CurveFetch!$D$8:$R$1000,2,0)</f>
        <v>6.024</v>
      </c>
      <c r="C267" s="100">
        <f ca="1">VLOOKUP($A267,[2]CurveFetch!$D$8:$R$1000,7,0)</f>
        <v>0</v>
      </c>
      <c r="D267" s="100">
        <f ca="1">VLOOKUP($A267,[2]CurveFetch!$D$8:$R$1000,5,0)</f>
        <v>0</v>
      </c>
      <c r="E267" s="100">
        <f ca="1">VLOOKUP($A267,[2]CurveFetch!$D$8:$R$1000,4,0)</f>
        <v>0</v>
      </c>
      <c r="F267" s="100">
        <f ca="1">VLOOKUP($A267,[2]CurveFetch!$D$8:$R$1000,15,0)</f>
        <v>0</v>
      </c>
      <c r="G267" s="100">
        <f ca="1">VLOOKUP($A267,[2]CurveFetch!$D$8:$R$1000,3,0)</f>
        <v>0</v>
      </c>
      <c r="H267" s="100">
        <f ca="1">VLOOKUP($A267,[2]CurveFetch!$D$8:$R$1000,9,0)</f>
        <v>0</v>
      </c>
      <c r="I267" s="100">
        <f ca="1">VLOOKUP($A267,[2]CurveFetch!$D$8:$R$1000,11,0)</f>
        <v>6.4916724673174997E-2</v>
      </c>
      <c r="J267" s="100">
        <f ca="1">VLOOKUP($A267,[2]CurveFetch!$D$8:$R$1000,8,0)</f>
        <v>0</v>
      </c>
      <c r="K267" s="100">
        <f t="shared" ca="1" si="65"/>
        <v>0</v>
      </c>
      <c r="L267" s="100">
        <f t="shared" ca="1" si="66"/>
        <v>0</v>
      </c>
      <c r="M267" s="100">
        <f t="shared" ca="1" si="71"/>
        <v>45.18</v>
      </c>
      <c r="N267" s="97">
        <f t="shared" ca="1" si="72"/>
        <v>44958</v>
      </c>
      <c r="O267" s="100">
        <f ca="1">VLOOKUP($A267,[2]CurveFetch!$D$8:$V$1000,16,0)</f>
        <v>43.9238</v>
      </c>
      <c r="P267" s="141">
        <f t="shared" ca="1" si="67"/>
        <v>21.9619</v>
      </c>
      <c r="Q267" s="100">
        <f ca="1">VLOOKUP($A267,[2]CurveFetch!$D$8:$V$1000,16,0)</f>
        <v>43.9238</v>
      </c>
      <c r="R267" s="141">
        <f t="shared" ca="1" si="68"/>
        <v>21.9619</v>
      </c>
      <c r="S267" s="100">
        <f ca="1">VLOOKUP($A267,[2]CurveFetch!$D$8:$V$1000,16,0)</f>
        <v>43.9238</v>
      </c>
      <c r="T267" s="141">
        <f t="shared" ca="1" si="69"/>
        <v>21.9619</v>
      </c>
    </row>
    <row r="268" spans="1:20" x14ac:dyDescent="0.2">
      <c r="A268" s="97">
        <f t="shared" ca="1" si="70"/>
        <v>44986</v>
      </c>
      <c r="B268" s="100">
        <f ca="1">VLOOKUP($A268,[2]CurveFetch!$D$8:$R$1000,2,0)</f>
        <v>5.8739999999999997</v>
      </c>
      <c r="C268" s="100">
        <f ca="1">VLOOKUP($A268,[2]CurveFetch!$D$8:$R$1000,7,0)</f>
        <v>0</v>
      </c>
      <c r="D268" s="100">
        <f ca="1">VLOOKUP($A268,[2]CurveFetch!$D$8:$R$1000,5,0)</f>
        <v>0</v>
      </c>
      <c r="E268" s="100">
        <f ca="1">VLOOKUP($A268,[2]CurveFetch!$D$8:$R$1000,4,0)</f>
        <v>0</v>
      </c>
      <c r="F268" s="100">
        <f ca="1">VLOOKUP($A268,[2]CurveFetch!$D$8:$R$1000,15,0)</f>
        <v>0</v>
      </c>
      <c r="G268" s="100">
        <f ca="1">VLOOKUP($A268,[2]CurveFetch!$D$8:$R$1000,3,0)</f>
        <v>0</v>
      </c>
      <c r="H268" s="100">
        <f ca="1">VLOOKUP($A268,[2]CurveFetch!$D$8:$R$1000,9,0)</f>
        <v>0</v>
      </c>
      <c r="I268" s="100">
        <f ca="1">VLOOKUP($A268,[2]CurveFetch!$D$8:$R$1000,11,0)</f>
        <v>6.4912763805351006E-2</v>
      </c>
      <c r="J268" s="100">
        <f ca="1">VLOOKUP($A268,[2]CurveFetch!$D$8:$R$1000,8,0)</f>
        <v>0</v>
      </c>
      <c r="K268" s="100">
        <f t="shared" ca="1" si="65"/>
        <v>0</v>
      </c>
      <c r="L268" s="100">
        <f t="shared" ca="1" si="66"/>
        <v>0</v>
      </c>
      <c r="M268" s="100">
        <f t="shared" ca="1" si="71"/>
        <v>44.055</v>
      </c>
      <c r="N268" s="97">
        <f t="shared" ca="1" si="72"/>
        <v>44986</v>
      </c>
      <c r="O268" s="100">
        <f ca="1">VLOOKUP($A268,[2]CurveFetch!$D$8:$V$1000,16,0)</f>
        <v>33.9238</v>
      </c>
      <c r="P268" s="141">
        <f t="shared" ca="1" si="67"/>
        <v>16.9619</v>
      </c>
      <c r="Q268" s="100">
        <f ca="1">VLOOKUP($A268,[2]CurveFetch!$D$8:$V$1000,16,0)</f>
        <v>33.9238</v>
      </c>
      <c r="R268" s="141">
        <f t="shared" ca="1" si="68"/>
        <v>16.9619</v>
      </c>
      <c r="S268" s="100">
        <f ca="1">VLOOKUP($A268,[2]CurveFetch!$D$8:$V$1000,16,0)</f>
        <v>33.9238</v>
      </c>
      <c r="T268" s="141">
        <f t="shared" ca="1" si="69"/>
        <v>16.9619</v>
      </c>
    </row>
    <row r="269" spans="1:20" x14ac:dyDescent="0.2">
      <c r="A269" s="97">
        <f t="shared" ca="1" si="70"/>
        <v>45017</v>
      </c>
      <c r="B269" s="100">
        <f ca="1">VLOOKUP($A269,[2]CurveFetch!$D$8:$R$1000,2,0)</f>
        <v>5.6909999999999998</v>
      </c>
      <c r="C269" s="100">
        <f ca="1">VLOOKUP($A269,[2]CurveFetch!$D$8:$R$1000,7,0)</f>
        <v>0</v>
      </c>
      <c r="D269" s="100">
        <f ca="1">VLOOKUP($A269,[2]CurveFetch!$D$8:$R$1000,5,0)</f>
        <v>0</v>
      </c>
      <c r="E269" s="100">
        <f ca="1">VLOOKUP($A269,[2]CurveFetch!$D$8:$R$1000,4,0)</f>
        <v>0</v>
      </c>
      <c r="F269" s="100">
        <f ca="1">VLOOKUP($A269,[2]CurveFetch!$D$8:$R$1000,15,0)</f>
        <v>0</v>
      </c>
      <c r="G269" s="100">
        <f ca="1">VLOOKUP($A269,[2]CurveFetch!$D$8:$R$1000,3,0)</f>
        <v>0</v>
      </c>
      <c r="H269" s="100">
        <f ca="1">VLOOKUP($A269,[2]CurveFetch!$D$8:$R$1000,9,0)</f>
        <v>0</v>
      </c>
      <c r="I269" s="100">
        <f ca="1">VLOOKUP($A269,[2]CurveFetch!$D$8:$R$1000,11,0)</f>
        <v>6.4908378558838006E-2</v>
      </c>
      <c r="J269" s="100">
        <f ca="1">VLOOKUP($A269,[2]CurveFetch!$D$8:$R$1000,8,0)</f>
        <v>0</v>
      </c>
      <c r="K269" s="100">
        <f t="shared" ca="1" si="65"/>
        <v>0</v>
      </c>
      <c r="L269" s="100">
        <f t="shared" ca="1" si="66"/>
        <v>0</v>
      </c>
      <c r="M269" s="100">
        <f t="shared" ca="1" si="71"/>
        <v>42.682499999999997</v>
      </c>
      <c r="N269" s="97">
        <f t="shared" ca="1" si="72"/>
        <v>45017</v>
      </c>
      <c r="O269" s="100">
        <f ca="1">VLOOKUP($A269,[2]CurveFetch!$D$8:$V$1000,16,0)</f>
        <v>32.800800000000002</v>
      </c>
      <c r="P269" s="141">
        <f t="shared" ca="1" si="67"/>
        <v>16.400400000000001</v>
      </c>
      <c r="Q269" s="100">
        <f ca="1">VLOOKUP($A269,[2]CurveFetch!$D$8:$V$1000,16,0)</f>
        <v>32.800800000000002</v>
      </c>
      <c r="R269" s="141">
        <f t="shared" ca="1" si="68"/>
        <v>16.400400000000001</v>
      </c>
      <c r="S269" s="100">
        <f ca="1">VLOOKUP($A269,[2]CurveFetch!$D$8:$V$1000,16,0)</f>
        <v>32.800800000000002</v>
      </c>
      <c r="T269" s="141">
        <f t="shared" ca="1" si="69"/>
        <v>16.400400000000001</v>
      </c>
    </row>
    <row r="270" spans="1:20" x14ac:dyDescent="0.2">
      <c r="A270" s="97">
        <f t="shared" ca="1" si="70"/>
        <v>45047</v>
      </c>
      <c r="B270" s="100">
        <f ca="1">VLOOKUP($A270,[2]CurveFetch!$D$8:$R$1000,2,0)</f>
        <v>5.6660000000000004</v>
      </c>
      <c r="C270" s="100">
        <f ca="1">VLOOKUP($A270,[2]CurveFetch!$D$8:$R$1000,7,0)</f>
        <v>0</v>
      </c>
      <c r="D270" s="100">
        <f ca="1">VLOOKUP($A270,[2]CurveFetch!$D$8:$R$1000,5,0)</f>
        <v>0</v>
      </c>
      <c r="E270" s="100">
        <f ca="1">VLOOKUP($A270,[2]CurveFetch!$D$8:$R$1000,4,0)</f>
        <v>0</v>
      </c>
      <c r="F270" s="100">
        <f ca="1">VLOOKUP($A270,[2]CurveFetch!$D$8:$R$1000,15,0)</f>
        <v>0</v>
      </c>
      <c r="G270" s="100">
        <f ca="1">VLOOKUP($A270,[2]CurveFetch!$D$8:$R$1000,3,0)</f>
        <v>0</v>
      </c>
      <c r="H270" s="100">
        <f ca="1">VLOOKUP($A270,[2]CurveFetch!$D$8:$R$1000,9,0)</f>
        <v>0</v>
      </c>
      <c r="I270" s="100">
        <f ca="1">VLOOKUP($A270,[2]CurveFetch!$D$8:$R$1000,11,0)</f>
        <v>6.4904134771894995E-2</v>
      </c>
      <c r="J270" s="100">
        <f ca="1">VLOOKUP($A270,[2]CurveFetch!$D$8:$R$1000,8,0)</f>
        <v>0</v>
      </c>
      <c r="K270" s="100">
        <f t="shared" ca="1" si="65"/>
        <v>0</v>
      </c>
      <c r="L270" s="100">
        <f t="shared" ca="1" si="66"/>
        <v>0</v>
      </c>
      <c r="M270" s="100">
        <f t="shared" ca="1" si="71"/>
        <v>42.495000000000005</v>
      </c>
      <c r="N270" s="97">
        <f t="shared" ca="1" si="72"/>
        <v>45047</v>
      </c>
      <c r="O270" s="100">
        <f ca="1">VLOOKUP($A270,[2]CurveFetch!$D$8:$V$1000,16,0)</f>
        <v>37.800800000000002</v>
      </c>
      <c r="P270" s="141">
        <f t="shared" ca="1" si="67"/>
        <v>18.900400000000001</v>
      </c>
      <c r="Q270" s="100">
        <f ca="1">VLOOKUP($A270,[2]CurveFetch!$D$8:$V$1000,16,0)</f>
        <v>37.800800000000002</v>
      </c>
      <c r="R270" s="141">
        <f t="shared" ca="1" si="68"/>
        <v>18.900400000000001</v>
      </c>
      <c r="S270" s="100">
        <f ca="1">VLOOKUP($A270,[2]CurveFetch!$D$8:$V$1000,16,0)</f>
        <v>37.800800000000002</v>
      </c>
      <c r="T270" s="141">
        <f t="shared" ca="1" si="69"/>
        <v>18.900400000000001</v>
      </c>
    </row>
    <row r="271" spans="1:20" x14ac:dyDescent="0.2">
      <c r="O271" s="223"/>
      <c r="P271" s="223"/>
      <c r="Q271" s="223"/>
      <c r="R271" s="223"/>
      <c r="S271" s="223"/>
      <c r="T271" s="223"/>
    </row>
    <row r="272" spans="1:20" x14ac:dyDescent="0.2">
      <c r="O272" s="223"/>
      <c r="P272" s="223"/>
      <c r="Q272" s="223"/>
      <c r="R272" s="223"/>
      <c r="S272" s="223"/>
      <c r="T272" s="223"/>
    </row>
    <row r="273" spans="15:20" x14ac:dyDescent="0.2">
      <c r="O273" s="223"/>
      <c r="P273" s="223"/>
      <c r="Q273" s="223"/>
      <c r="R273" s="223"/>
      <c r="S273" s="223"/>
      <c r="T273" s="223"/>
    </row>
    <row r="274" spans="15:20" x14ac:dyDescent="0.2">
      <c r="O274" s="223"/>
      <c r="P274" s="223"/>
      <c r="Q274" s="223"/>
      <c r="R274" s="223"/>
      <c r="S274" s="223"/>
      <c r="T274" s="223"/>
    </row>
    <row r="275" spans="15:20" x14ac:dyDescent="0.2">
      <c r="O275" s="223"/>
      <c r="P275" s="223"/>
      <c r="Q275" s="223"/>
      <c r="R275" s="223"/>
      <c r="S275" s="223"/>
      <c r="T275" s="223"/>
    </row>
    <row r="276" spans="15:20" x14ac:dyDescent="0.2">
      <c r="O276" s="223"/>
      <c r="P276" s="223"/>
      <c r="Q276" s="223"/>
      <c r="R276" s="223"/>
      <c r="S276" s="223"/>
      <c r="T276" s="223"/>
    </row>
    <row r="277" spans="15:20" x14ac:dyDescent="0.2">
      <c r="O277" s="223"/>
      <c r="P277" s="223"/>
      <c r="Q277" s="223"/>
      <c r="R277" s="223"/>
      <c r="S277" s="223"/>
      <c r="T277" s="223"/>
    </row>
    <row r="278" spans="15:20" x14ac:dyDescent="0.2">
      <c r="O278" s="223"/>
      <c r="P278" s="223"/>
      <c r="Q278" s="223"/>
      <c r="R278" s="223"/>
      <c r="S278" s="223"/>
      <c r="T278" s="223"/>
    </row>
    <row r="279" spans="15:20" x14ac:dyDescent="0.2">
      <c r="O279" s="223"/>
      <c r="P279" s="223"/>
      <c r="Q279" s="223"/>
      <c r="R279" s="223"/>
      <c r="S279" s="223"/>
      <c r="T279" s="223"/>
    </row>
    <row r="280" spans="15:20" x14ac:dyDescent="0.2">
      <c r="O280" s="136"/>
      <c r="P280" s="136"/>
      <c r="Q280" s="136"/>
      <c r="R280" s="136"/>
      <c r="S280" s="136"/>
      <c r="T280" s="136"/>
    </row>
    <row r="281" spans="15:20" x14ac:dyDescent="0.2">
      <c r="O281" s="136"/>
      <c r="P281" s="136"/>
      <c r="Q281" s="136"/>
      <c r="R281" s="136"/>
      <c r="S281" s="136"/>
      <c r="T281" s="136"/>
    </row>
    <row r="282" spans="15:20" x14ac:dyDescent="0.2">
      <c r="O282" s="136"/>
      <c r="P282" s="136"/>
      <c r="Q282" s="136"/>
      <c r="R282" s="136"/>
      <c r="S282" s="136"/>
      <c r="T282" s="136"/>
    </row>
    <row r="283" spans="15:20" x14ac:dyDescent="0.2">
      <c r="O283" s="136"/>
      <c r="P283" s="136"/>
      <c r="Q283" s="136"/>
      <c r="R283" s="136"/>
      <c r="S283" s="136"/>
      <c r="T283" s="136"/>
    </row>
    <row r="284" spans="15:20" x14ac:dyDescent="0.2">
      <c r="O284" s="136"/>
      <c r="P284" s="136"/>
      <c r="Q284" s="136"/>
      <c r="R284" s="136"/>
      <c r="S284" s="136"/>
      <c r="T284" s="136"/>
    </row>
    <row r="285" spans="15:20" x14ac:dyDescent="0.2">
      <c r="O285" s="136"/>
      <c r="P285" s="136"/>
      <c r="Q285" s="136"/>
      <c r="R285" s="136"/>
      <c r="S285" s="136"/>
      <c r="T285" s="136"/>
    </row>
    <row r="286" spans="15:20" x14ac:dyDescent="0.2">
      <c r="O286" s="136"/>
      <c r="P286" s="136"/>
      <c r="Q286" s="136"/>
      <c r="R286" s="136"/>
      <c r="S286" s="136"/>
      <c r="T286" s="136"/>
    </row>
    <row r="287" spans="15:20" x14ac:dyDescent="0.2">
      <c r="O287" s="136"/>
      <c r="P287" s="136"/>
      <c r="Q287" s="136"/>
      <c r="R287" s="136"/>
      <c r="S287" s="136"/>
      <c r="T287" s="136"/>
    </row>
    <row r="288" spans="15:20" x14ac:dyDescent="0.2">
      <c r="O288" s="136"/>
      <c r="P288" s="136"/>
      <c r="Q288" s="136"/>
      <c r="R288" s="136"/>
      <c r="S288" s="136"/>
      <c r="T288" s="136"/>
    </row>
    <row r="289" spans="15:20" x14ac:dyDescent="0.2">
      <c r="O289" s="136"/>
      <c r="P289" s="136"/>
      <c r="Q289" s="136"/>
      <c r="R289" s="136"/>
      <c r="S289" s="136"/>
      <c r="T289" s="136"/>
    </row>
    <row r="290" spans="15:20" x14ac:dyDescent="0.2">
      <c r="O290" s="136"/>
      <c r="P290" s="136"/>
      <c r="Q290" s="136"/>
      <c r="R290" s="136"/>
      <c r="S290" s="136"/>
      <c r="T290" s="136"/>
    </row>
    <row r="291" spans="15:20" x14ac:dyDescent="0.2">
      <c r="O291" s="136"/>
      <c r="P291" s="136"/>
      <c r="Q291" s="136"/>
      <c r="R291" s="136"/>
      <c r="S291" s="136"/>
      <c r="T291" s="136"/>
    </row>
    <row r="292" spans="15:20" x14ac:dyDescent="0.2">
      <c r="O292" s="136"/>
      <c r="P292" s="136"/>
      <c r="Q292" s="136"/>
      <c r="R292" s="136"/>
      <c r="S292" s="136"/>
      <c r="T292" s="136"/>
    </row>
    <row r="293" spans="15:20" x14ac:dyDescent="0.2">
      <c r="O293" s="136"/>
      <c r="P293" s="136"/>
      <c r="Q293" s="136"/>
      <c r="R293" s="136"/>
      <c r="S293" s="136"/>
      <c r="T293" s="136"/>
    </row>
    <row r="294" spans="15:20" x14ac:dyDescent="0.2">
      <c r="O294" s="136"/>
      <c r="P294" s="136"/>
      <c r="Q294" s="136"/>
      <c r="R294" s="136"/>
      <c r="S294" s="136"/>
      <c r="T294" s="136"/>
    </row>
    <row r="295" spans="15:20" x14ac:dyDescent="0.2">
      <c r="O295" s="136"/>
      <c r="P295" s="136"/>
      <c r="Q295" s="136"/>
      <c r="R295" s="136"/>
      <c r="S295" s="136"/>
      <c r="T295" s="136"/>
    </row>
    <row r="296" spans="15:20" x14ac:dyDescent="0.2">
      <c r="O296" s="136"/>
      <c r="P296" s="136"/>
      <c r="Q296" s="136"/>
      <c r="R296" s="136"/>
      <c r="S296" s="136"/>
      <c r="T296" s="136"/>
    </row>
    <row r="297" spans="15:20" x14ac:dyDescent="0.2">
      <c r="O297" s="136"/>
      <c r="P297" s="136"/>
      <c r="Q297" s="136"/>
      <c r="R297" s="136"/>
      <c r="S297" s="136"/>
      <c r="T297" s="136"/>
    </row>
    <row r="298" spans="15:20" x14ac:dyDescent="0.2">
      <c r="O298" s="136"/>
      <c r="P298" s="136"/>
      <c r="Q298" s="136"/>
      <c r="R298" s="136"/>
      <c r="S298" s="136"/>
      <c r="T298" s="136"/>
    </row>
    <row r="299" spans="15:20" x14ac:dyDescent="0.2">
      <c r="O299" s="136"/>
      <c r="P299" s="136"/>
      <c r="Q299" s="136"/>
      <c r="R299" s="136"/>
      <c r="S299" s="136"/>
      <c r="T299" s="136"/>
    </row>
    <row r="300" spans="15:20" x14ac:dyDescent="0.2">
      <c r="O300" s="136"/>
      <c r="P300" s="136"/>
      <c r="Q300" s="136"/>
      <c r="R300" s="136"/>
      <c r="S300" s="136"/>
      <c r="T300" s="136"/>
    </row>
    <row r="301" spans="15:20" x14ac:dyDescent="0.2">
      <c r="O301" s="136"/>
      <c r="P301" s="136"/>
      <c r="Q301" s="136"/>
      <c r="R301" s="136"/>
      <c r="S301" s="136"/>
      <c r="T301" s="136"/>
    </row>
    <row r="302" spans="15:20" x14ac:dyDescent="0.2">
      <c r="O302" s="136"/>
      <c r="P302" s="136"/>
      <c r="Q302" s="136"/>
      <c r="R302" s="136"/>
      <c r="S302" s="136"/>
      <c r="T302" s="136"/>
    </row>
    <row r="303" spans="15:20" x14ac:dyDescent="0.2">
      <c r="O303" s="136"/>
      <c r="P303" s="136"/>
      <c r="Q303" s="136"/>
      <c r="R303" s="136"/>
      <c r="S303" s="136"/>
      <c r="T303" s="136"/>
    </row>
    <row r="304" spans="15:20" x14ac:dyDescent="0.2">
      <c r="O304" s="136"/>
      <c r="P304" s="136"/>
      <c r="Q304" s="136"/>
      <c r="R304" s="136"/>
      <c r="S304" s="136"/>
      <c r="T304" s="136"/>
    </row>
    <row r="305" spans="15:20" x14ac:dyDescent="0.2">
      <c r="O305" s="136"/>
      <c r="P305" s="136"/>
      <c r="Q305" s="136"/>
      <c r="R305" s="136"/>
      <c r="S305" s="136"/>
      <c r="T305" s="136"/>
    </row>
    <row r="306" spans="15:20" x14ac:dyDescent="0.2">
      <c r="O306" s="136"/>
      <c r="P306" s="136"/>
      <c r="Q306" s="136"/>
      <c r="R306" s="136"/>
      <c r="S306" s="136"/>
      <c r="T306" s="136"/>
    </row>
    <row r="307" spans="15:20" x14ac:dyDescent="0.2">
      <c r="O307" s="136"/>
      <c r="P307" s="136"/>
      <c r="Q307" s="136"/>
      <c r="R307" s="136"/>
      <c r="S307" s="136"/>
      <c r="T307" s="136"/>
    </row>
    <row r="308" spans="15:20" x14ac:dyDescent="0.2">
      <c r="O308" s="136"/>
      <c r="P308" s="136"/>
      <c r="Q308" s="136"/>
      <c r="R308" s="136"/>
      <c r="S308" s="136"/>
      <c r="T308" s="136"/>
    </row>
    <row r="309" spans="15:20" x14ac:dyDescent="0.2">
      <c r="O309" s="136"/>
      <c r="P309" s="136"/>
      <c r="Q309" s="136"/>
      <c r="R309" s="136"/>
      <c r="S309" s="136"/>
      <c r="T309" s="136"/>
    </row>
    <row r="310" spans="15:20" x14ac:dyDescent="0.2">
      <c r="O310" s="136"/>
      <c r="P310" s="136"/>
      <c r="Q310" s="136"/>
      <c r="R310" s="136"/>
      <c r="S310" s="136"/>
      <c r="T310" s="136"/>
    </row>
    <row r="311" spans="15:20" x14ac:dyDescent="0.2">
      <c r="O311" s="136"/>
      <c r="P311" s="136"/>
      <c r="Q311" s="136"/>
      <c r="R311" s="136"/>
      <c r="S311" s="136"/>
      <c r="T311" s="136"/>
    </row>
    <row r="312" spans="15:20" x14ac:dyDescent="0.2">
      <c r="O312" s="136"/>
      <c r="P312" s="136"/>
      <c r="Q312" s="136"/>
      <c r="R312" s="136"/>
      <c r="S312" s="136"/>
      <c r="T312" s="136"/>
    </row>
    <row r="313" spans="15:20" x14ac:dyDescent="0.2">
      <c r="O313" s="136"/>
      <c r="P313" s="136"/>
      <c r="Q313" s="136"/>
      <c r="R313" s="136"/>
      <c r="S313" s="136"/>
      <c r="T313" s="136"/>
    </row>
    <row r="314" spans="15:20" x14ac:dyDescent="0.2">
      <c r="O314" s="136"/>
      <c r="P314" s="136"/>
      <c r="Q314" s="136"/>
      <c r="R314" s="136"/>
      <c r="S314" s="136"/>
      <c r="T314" s="136"/>
    </row>
    <row r="315" spans="15:20" x14ac:dyDescent="0.2">
      <c r="O315" s="136"/>
      <c r="P315" s="136"/>
      <c r="Q315" s="136"/>
      <c r="R315" s="136"/>
      <c r="S315" s="136"/>
      <c r="T315" s="136"/>
    </row>
    <row r="316" spans="15:20" x14ac:dyDescent="0.2">
      <c r="O316" s="136"/>
      <c r="P316" s="136"/>
      <c r="Q316" s="136"/>
      <c r="R316" s="136"/>
      <c r="S316" s="136"/>
      <c r="T316" s="136"/>
    </row>
    <row r="317" spans="15:20" x14ac:dyDescent="0.2">
      <c r="O317" s="136"/>
      <c r="P317" s="136"/>
      <c r="Q317" s="136"/>
      <c r="R317" s="136"/>
      <c r="S317" s="136"/>
      <c r="T317" s="136"/>
    </row>
    <row r="318" spans="15:20" x14ac:dyDescent="0.2">
      <c r="O318" s="136"/>
      <c r="P318" s="136"/>
      <c r="Q318" s="136"/>
      <c r="R318" s="136"/>
      <c r="S318" s="136"/>
      <c r="T318" s="136"/>
    </row>
    <row r="319" spans="15:20" x14ac:dyDescent="0.2">
      <c r="O319" s="136"/>
      <c r="P319" s="136"/>
      <c r="Q319" s="136"/>
      <c r="R319" s="136"/>
      <c r="S319" s="136"/>
      <c r="T319" s="136"/>
    </row>
    <row r="320" spans="15:20" x14ac:dyDescent="0.2">
      <c r="O320" s="136"/>
      <c r="P320" s="136"/>
      <c r="Q320" s="136"/>
      <c r="R320" s="136"/>
      <c r="S320" s="136"/>
      <c r="T320" s="136"/>
    </row>
    <row r="321" spans="15:20" x14ac:dyDescent="0.2">
      <c r="O321" s="136"/>
      <c r="P321" s="136"/>
      <c r="Q321" s="136"/>
      <c r="R321" s="136"/>
      <c r="S321" s="136"/>
      <c r="T321" s="136"/>
    </row>
    <row r="322" spans="15:20" x14ac:dyDescent="0.2">
      <c r="O322" s="136"/>
      <c r="P322" s="136"/>
      <c r="Q322" s="136"/>
      <c r="R322" s="136"/>
      <c r="S322" s="136"/>
      <c r="T322" s="136"/>
    </row>
    <row r="323" spans="15:20" x14ac:dyDescent="0.2">
      <c r="O323" s="136"/>
      <c r="P323" s="136"/>
      <c r="Q323" s="136"/>
      <c r="R323" s="136"/>
      <c r="S323" s="136"/>
      <c r="T323" s="136"/>
    </row>
    <row r="324" spans="15:20" x14ac:dyDescent="0.2">
      <c r="O324" s="136"/>
      <c r="P324" s="136"/>
      <c r="Q324" s="136"/>
      <c r="R324" s="136"/>
      <c r="S324" s="136"/>
      <c r="T324" s="136"/>
    </row>
    <row r="325" spans="15:20" x14ac:dyDescent="0.2">
      <c r="O325" s="136"/>
      <c r="P325" s="136"/>
      <c r="Q325" s="136"/>
      <c r="R325" s="136"/>
      <c r="S325" s="136"/>
      <c r="T325" s="136"/>
    </row>
    <row r="326" spans="15:20" x14ac:dyDescent="0.2">
      <c r="O326" s="136"/>
      <c r="P326" s="136"/>
      <c r="Q326" s="136"/>
      <c r="R326" s="136"/>
      <c r="S326" s="136"/>
      <c r="T326" s="136"/>
    </row>
    <row r="327" spans="15:20" x14ac:dyDescent="0.2">
      <c r="O327" s="136"/>
      <c r="P327" s="136"/>
      <c r="Q327" s="136"/>
      <c r="R327" s="136"/>
      <c r="S327" s="136"/>
      <c r="T327" s="136"/>
    </row>
    <row r="328" spans="15:20" x14ac:dyDescent="0.2">
      <c r="O328" s="136"/>
      <c r="P328" s="136"/>
      <c r="Q328" s="136"/>
      <c r="R328" s="136"/>
      <c r="S328" s="136"/>
      <c r="T328" s="136"/>
    </row>
    <row r="329" spans="15:20" x14ac:dyDescent="0.2">
      <c r="O329" s="136"/>
      <c r="P329" s="136"/>
      <c r="Q329" s="136"/>
      <c r="R329" s="136"/>
      <c r="S329" s="136"/>
      <c r="T329" s="136"/>
    </row>
    <row r="330" spans="15:20" x14ac:dyDescent="0.2">
      <c r="O330" s="136"/>
      <c r="P330" s="136"/>
      <c r="Q330" s="136"/>
      <c r="R330" s="136"/>
      <c r="S330" s="136"/>
      <c r="T330" s="136"/>
    </row>
    <row r="331" spans="15:20" x14ac:dyDescent="0.2">
      <c r="O331" s="136"/>
      <c r="P331" s="136"/>
      <c r="Q331" s="136"/>
      <c r="R331" s="136"/>
      <c r="S331" s="136"/>
      <c r="T331" s="136"/>
    </row>
    <row r="332" spans="15:20" x14ac:dyDescent="0.2">
      <c r="O332" s="136"/>
      <c r="P332" s="136"/>
      <c r="Q332" s="136"/>
      <c r="R332" s="136"/>
      <c r="S332" s="136"/>
      <c r="T332" s="136"/>
    </row>
    <row r="333" spans="15:20" x14ac:dyDescent="0.2">
      <c r="O333" s="136"/>
      <c r="P333" s="136"/>
      <c r="Q333" s="136"/>
      <c r="R333" s="136"/>
      <c r="S333" s="136"/>
      <c r="T333" s="136"/>
    </row>
    <row r="334" spans="15:20" x14ac:dyDescent="0.2">
      <c r="O334" s="136"/>
      <c r="P334" s="136"/>
      <c r="Q334" s="136"/>
      <c r="R334" s="136"/>
      <c r="S334" s="136"/>
      <c r="T334" s="136"/>
    </row>
    <row r="335" spans="15:20" x14ac:dyDescent="0.2">
      <c r="O335" s="136"/>
      <c r="P335" s="136"/>
      <c r="Q335" s="136"/>
      <c r="R335" s="136"/>
      <c r="S335" s="136"/>
      <c r="T335" s="136"/>
    </row>
    <row r="336" spans="15:20" x14ac:dyDescent="0.2">
      <c r="O336" s="136"/>
      <c r="P336" s="136"/>
      <c r="Q336" s="136"/>
      <c r="R336" s="136"/>
      <c r="S336" s="136"/>
      <c r="T336" s="136"/>
    </row>
    <row r="337" spans="15:20" x14ac:dyDescent="0.2">
      <c r="O337" s="136"/>
      <c r="P337" s="136"/>
      <c r="Q337" s="136"/>
      <c r="R337" s="136"/>
      <c r="S337" s="136"/>
      <c r="T337" s="136"/>
    </row>
    <row r="338" spans="15:20" x14ac:dyDescent="0.2">
      <c r="O338" s="136"/>
      <c r="P338" s="136"/>
      <c r="Q338" s="136"/>
      <c r="R338" s="136"/>
      <c r="S338" s="136"/>
      <c r="T338" s="136"/>
    </row>
    <row r="339" spans="15:20" x14ac:dyDescent="0.2">
      <c r="O339" s="136"/>
      <c r="P339" s="136"/>
      <c r="Q339" s="136"/>
      <c r="R339" s="136"/>
      <c r="S339" s="136"/>
      <c r="T339" s="136"/>
    </row>
    <row r="340" spans="15:20" x14ac:dyDescent="0.2">
      <c r="O340" s="136"/>
      <c r="P340" s="136"/>
      <c r="Q340" s="136"/>
      <c r="R340" s="136"/>
      <c r="S340" s="136"/>
      <c r="T340" s="136"/>
    </row>
    <row r="341" spans="15:20" x14ac:dyDescent="0.2">
      <c r="O341" s="136"/>
      <c r="P341" s="136"/>
      <c r="Q341" s="136"/>
      <c r="R341" s="136"/>
      <c r="S341" s="136"/>
      <c r="T341" s="136"/>
    </row>
    <row r="342" spans="15:20" x14ac:dyDescent="0.2">
      <c r="O342" s="136"/>
      <c r="P342" s="136"/>
      <c r="Q342" s="136"/>
      <c r="R342" s="136"/>
      <c r="S342" s="136"/>
      <c r="T342" s="136"/>
    </row>
    <row r="343" spans="15:20" x14ac:dyDescent="0.2">
      <c r="O343" s="136"/>
      <c r="P343" s="136"/>
      <c r="Q343" s="136"/>
      <c r="R343" s="136"/>
      <c r="S343" s="136"/>
      <c r="T343" s="136"/>
    </row>
    <row r="344" spans="15:20" x14ac:dyDescent="0.2">
      <c r="O344" s="136"/>
      <c r="P344" s="136"/>
      <c r="Q344" s="136"/>
      <c r="R344" s="136"/>
      <c r="S344" s="136"/>
      <c r="T344" s="136"/>
    </row>
    <row r="345" spans="15:20" x14ac:dyDescent="0.2">
      <c r="O345" s="136"/>
      <c r="P345" s="136"/>
      <c r="Q345" s="136"/>
      <c r="R345" s="136"/>
      <c r="S345" s="136"/>
      <c r="T345" s="136"/>
    </row>
    <row r="346" spans="15:20" x14ac:dyDescent="0.2">
      <c r="O346" s="136"/>
      <c r="P346" s="136"/>
      <c r="Q346" s="136"/>
      <c r="R346" s="136"/>
      <c r="S346" s="136"/>
      <c r="T346" s="136"/>
    </row>
    <row r="347" spans="15:20" x14ac:dyDescent="0.2">
      <c r="O347" s="136"/>
      <c r="P347" s="136"/>
      <c r="Q347" s="136"/>
      <c r="R347" s="136"/>
      <c r="S347" s="136"/>
      <c r="T347" s="136"/>
    </row>
    <row r="348" spans="15:20" x14ac:dyDescent="0.2">
      <c r="O348" s="136"/>
      <c r="P348" s="136"/>
      <c r="Q348" s="136"/>
      <c r="R348" s="136"/>
      <c r="S348" s="136"/>
      <c r="T348" s="136"/>
    </row>
    <row r="349" spans="15:20" x14ac:dyDescent="0.2">
      <c r="O349" s="136"/>
      <c r="P349" s="136"/>
      <c r="Q349" s="136"/>
      <c r="R349" s="136"/>
      <c r="S349" s="136"/>
      <c r="T349" s="136"/>
    </row>
    <row r="350" spans="15:20" x14ac:dyDescent="0.2">
      <c r="O350" s="136"/>
      <c r="P350" s="136"/>
      <c r="Q350" s="136"/>
      <c r="R350" s="136"/>
      <c r="S350" s="136"/>
      <c r="T350" s="136"/>
    </row>
    <row r="351" spans="15:20" x14ac:dyDescent="0.2">
      <c r="O351" s="136"/>
      <c r="P351" s="136"/>
      <c r="Q351" s="136"/>
      <c r="R351" s="136"/>
      <c r="S351" s="136"/>
      <c r="T351" s="136"/>
    </row>
    <row r="352" spans="15:20" x14ac:dyDescent="0.2">
      <c r="O352" s="136"/>
      <c r="P352" s="136"/>
      <c r="Q352" s="136"/>
      <c r="R352" s="136"/>
      <c r="S352" s="136"/>
      <c r="T352" s="136"/>
    </row>
    <row r="353" spans="15:20" x14ac:dyDescent="0.2">
      <c r="O353" s="136"/>
      <c r="P353" s="136"/>
      <c r="Q353" s="136"/>
      <c r="R353" s="136"/>
      <c r="S353" s="136"/>
      <c r="T353" s="136"/>
    </row>
    <row r="354" spans="15:20" x14ac:dyDescent="0.2">
      <c r="O354" s="136"/>
      <c r="P354" s="136"/>
      <c r="Q354" s="136"/>
      <c r="R354" s="136"/>
      <c r="S354" s="136"/>
      <c r="T354" s="136"/>
    </row>
    <row r="355" spans="15:20" x14ac:dyDescent="0.2">
      <c r="O355" s="136"/>
      <c r="P355" s="136"/>
      <c r="Q355" s="136"/>
      <c r="R355" s="136"/>
      <c r="S355" s="136"/>
      <c r="T355" s="136"/>
    </row>
    <row r="356" spans="15:20" x14ac:dyDescent="0.2">
      <c r="O356" s="136"/>
      <c r="P356" s="136"/>
      <c r="Q356" s="136"/>
      <c r="R356" s="136"/>
      <c r="S356" s="136"/>
      <c r="T356" s="136"/>
    </row>
    <row r="357" spans="15:20" x14ac:dyDescent="0.2">
      <c r="O357" s="136"/>
      <c r="P357" s="136"/>
      <c r="Q357" s="136"/>
      <c r="R357" s="136"/>
      <c r="S357" s="136"/>
      <c r="T357" s="136"/>
    </row>
    <row r="358" spans="15:20" x14ac:dyDescent="0.2">
      <c r="O358" s="136"/>
      <c r="P358" s="136"/>
      <c r="Q358" s="136"/>
      <c r="R358" s="136"/>
      <c r="S358" s="136"/>
      <c r="T358" s="136"/>
    </row>
    <row r="359" spans="15:20" x14ac:dyDescent="0.2">
      <c r="O359" s="136"/>
      <c r="P359" s="136"/>
      <c r="Q359" s="136"/>
      <c r="R359" s="136"/>
      <c r="S359" s="136"/>
      <c r="T359" s="136"/>
    </row>
    <row r="360" spans="15:20" x14ac:dyDescent="0.2">
      <c r="O360" s="136"/>
      <c r="P360" s="136"/>
      <c r="Q360" s="136"/>
      <c r="R360" s="136"/>
      <c r="S360" s="136"/>
      <c r="T360" s="136"/>
    </row>
    <row r="361" spans="15:20" x14ac:dyDescent="0.2">
      <c r="O361" s="136"/>
      <c r="P361" s="136"/>
      <c r="Q361" s="136"/>
      <c r="R361" s="136"/>
      <c r="S361" s="136"/>
      <c r="T361" s="136"/>
    </row>
    <row r="362" spans="15:20" x14ac:dyDescent="0.2">
      <c r="O362" s="136"/>
      <c r="P362" s="136"/>
      <c r="Q362" s="136"/>
      <c r="R362" s="136"/>
      <c r="S362" s="136"/>
      <c r="T362" s="136"/>
    </row>
    <row r="363" spans="15:20" x14ac:dyDescent="0.2">
      <c r="O363" s="136"/>
      <c r="P363" s="136"/>
      <c r="Q363" s="136"/>
      <c r="R363" s="136"/>
      <c r="S363" s="136"/>
      <c r="T363" s="136"/>
    </row>
    <row r="364" spans="15:20" x14ac:dyDescent="0.2">
      <c r="O364" s="136"/>
      <c r="P364" s="136"/>
      <c r="Q364" s="136"/>
      <c r="R364" s="136"/>
      <c r="S364" s="136"/>
      <c r="T364" s="136"/>
    </row>
    <row r="365" spans="15:20" x14ac:dyDescent="0.2">
      <c r="O365" s="136"/>
      <c r="P365" s="136"/>
      <c r="Q365" s="136"/>
      <c r="R365" s="136"/>
      <c r="S365" s="136"/>
      <c r="T365" s="136"/>
    </row>
    <row r="366" spans="15:20" x14ac:dyDescent="0.2">
      <c r="O366" s="136"/>
      <c r="P366" s="136"/>
      <c r="Q366" s="136"/>
      <c r="R366" s="136"/>
      <c r="S366" s="136"/>
      <c r="T366" s="136"/>
    </row>
    <row r="367" spans="15:20" x14ac:dyDescent="0.2">
      <c r="O367" s="136"/>
      <c r="P367" s="136"/>
      <c r="Q367" s="136"/>
      <c r="R367" s="136"/>
      <c r="S367" s="136"/>
      <c r="T367" s="136"/>
    </row>
    <row r="368" spans="15:20" x14ac:dyDescent="0.2">
      <c r="O368" s="136"/>
      <c r="P368" s="136"/>
      <c r="Q368" s="136"/>
      <c r="R368" s="136"/>
      <c r="S368" s="136"/>
      <c r="T368" s="136"/>
    </row>
    <row r="369" spans="15:20" x14ac:dyDescent="0.2">
      <c r="O369" s="136"/>
      <c r="P369" s="136"/>
      <c r="Q369" s="136"/>
      <c r="R369" s="136"/>
      <c r="S369" s="136"/>
      <c r="T369" s="136"/>
    </row>
    <row r="370" spans="15:20" x14ac:dyDescent="0.2">
      <c r="O370" s="136"/>
      <c r="P370" s="136"/>
      <c r="Q370" s="136"/>
      <c r="R370" s="136"/>
      <c r="S370" s="136"/>
      <c r="T370" s="136"/>
    </row>
    <row r="371" spans="15:20" x14ac:dyDescent="0.2">
      <c r="O371" s="136"/>
      <c r="P371" s="136"/>
      <c r="Q371" s="136"/>
      <c r="R371" s="136"/>
      <c r="S371" s="136"/>
      <c r="T371" s="136"/>
    </row>
    <row r="372" spans="15:20" x14ac:dyDescent="0.2">
      <c r="O372" s="136"/>
      <c r="P372" s="136"/>
      <c r="Q372" s="136"/>
      <c r="R372" s="136"/>
      <c r="S372" s="136"/>
      <c r="T372" s="136"/>
    </row>
    <row r="373" spans="15:20" x14ac:dyDescent="0.2">
      <c r="O373" s="136"/>
      <c r="P373" s="136"/>
      <c r="Q373" s="136"/>
      <c r="R373" s="136"/>
      <c r="S373" s="136"/>
      <c r="T373" s="136"/>
    </row>
    <row r="374" spans="15:20" x14ac:dyDescent="0.2">
      <c r="O374" s="136"/>
      <c r="P374" s="136"/>
      <c r="Q374" s="136"/>
      <c r="R374" s="136"/>
      <c r="S374" s="136"/>
      <c r="T374" s="136"/>
    </row>
    <row r="375" spans="15:20" x14ac:dyDescent="0.2">
      <c r="O375" s="136"/>
      <c r="P375" s="136"/>
      <c r="Q375" s="136"/>
      <c r="R375" s="136"/>
      <c r="S375" s="136"/>
      <c r="T375" s="136"/>
    </row>
    <row r="376" spans="15:20" x14ac:dyDescent="0.2">
      <c r="O376" s="136"/>
      <c r="P376" s="136"/>
      <c r="Q376" s="136"/>
      <c r="R376" s="136"/>
      <c r="S376" s="136"/>
      <c r="T376" s="136"/>
    </row>
    <row r="377" spans="15:20" x14ac:dyDescent="0.2">
      <c r="O377" s="136"/>
      <c r="P377" s="136"/>
      <c r="Q377" s="136"/>
      <c r="R377" s="136"/>
      <c r="S377" s="136"/>
      <c r="T377" s="136"/>
    </row>
    <row r="378" spans="15:20" x14ac:dyDescent="0.2">
      <c r="O378" s="136"/>
      <c r="P378" s="136"/>
      <c r="Q378" s="136"/>
      <c r="R378" s="136"/>
      <c r="S378" s="136"/>
      <c r="T378" s="136"/>
    </row>
    <row r="379" spans="15:20" x14ac:dyDescent="0.2">
      <c r="O379" s="136"/>
      <c r="P379" s="136"/>
      <c r="Q379" s="136"/>
      <c r="R379" s="136"/>
      <c r="S379" s="136"/>
      <c r="T379" s="136"/>
    </row>
    <row r="380" spans="15:20" x14ac:dyDescent="0.2">
      <c r="O380" s="136"/>
      <c r="P380" s="136"/>
      <c r="Q380" s="136"/>
      <c r="R380" s="136"/>
      <c r="S380" s="136"/>
      <c r="T380" s="136"/>
    </row>
    <row r="381" spans="15:20" x14ac:dyDescent="0.2">
      <c r="O381" s="136"/>
      <c r="P381" s="136"/>
      <c r="Q381" s="136"/>
      <c r="R381" s="136"/>
      <c r="S381" s="136"/>
      <c r="T381" s="136"/>
    </row>
    <row r="382" spans="15:20" x14ac:dyDescent="0.2">
      <c r="O382" s="136"/>
      <c r="P382" s="136"/>
      <c r="Q382" s="136"/>
      <c r="R382" s="136"/>
      <c r="S382" s="136"/>
      <c r="T382" s="136"/>
    </row>
    <row r="383" spans="15:20" x14ac:dyDescent="0.2">
      <c r="O383" s="136"/>
      <c r="P383" s="136"/>
      <c r="Q383" s="136"/>
      <c r="R383" s="136"/>
      <c r="S383" s="136"/>
      <c r="T383" s="136"/>
    </row>
    <row r="384" spans="15:20" x14ac:dyDescent="0.2">
      <c r="O384" s="136"/>
      <c r="P384" s="136"/>
      <c r="Q384" s="136"/>
      <c r="R384" s="136"/>
      <c r="S384" s="136"/>
      <c r="T384" s="136"/>
    </row>
    <row r="385" spans="15:20" x14ac:dyDescent="0.2">
      <c r="O385" s="136"/>
      <c r="P385" s="136"/>
      <c r="Q385" s="136"/>
      <c r="R385" s="136"/>
      <c r="S385" s="136"/>
      <c r="T385" s="136"/>
    </row>
    <row r="386" spans="15:20" x14ac:dyDescent="0.2">
      <c r="O386" s="136"/>
      <c r="P386" s="136"/>
      <c r="Q386" s="136"/>
      <c r="R386" s="136"/>
      <c r="S386" s="136"/>
      <c r="T386" s="136"/>
    </row>
    <row r="387" spans="15:20" x14ac:dyDescent="0.2">
      <c r="O387" s="136"/>
      <c r="P387" s="136"/>
      <c r="Q387" s="136"/>
      <c r="R387" s="136"/>
      <c r="S387" s="136"/>
      <c r="T387" s="136"/>
    </row>
    <row r="388" spans="15:20" x14ac:dyDescent="0.2">
      <c r="O388" s="136"/>
      <c r="P388" s="136"/>
      <c r="Q388" s="136"/>
      <c r="R388" s="136"/>
      <c r="S388" s="136"/>
      <c r="T388" s="136"/>
    </row>
    <row r="389" spans="15:20" x14ac:dyDescent="0.2">
      <c r="O389" s="136"/>
      <c r="P389" s="136"/>
      <c r="Q389" s="136"/>
      <c r="R389" s="136"/>
      <c r="S389" s="136"/>
      <c r="T389" s="136"/>
    </row>
    <row r="390" spans="15:20" x14ac:dyDescent="0.2">
      <c r="O390" s="136"/>
      <c r="P390" s="136"/>
      <c r="Q390" s="136"/>
      <c r="R390" s="136"/>
      <c r="S390" s="136"/>
      <c r="T390" s="136"/>
    </row>
    <row r="391" spans="15:20" x14ac:dyDescent="0.2">
      <c r="O391" s="136"/>
      <c r="P391" s="136"/>
      <c r="Q391" s="136"/>
      <c r="R391" s="136"/>
      <c r="S391" s="136"/>
      <c r="T391" s="136"/>
    </row>
    <row r="392" spans="15:20" x14ac:dyDescent="0.2">
      <c r="O392" s="136"/>
      <c r="P392" s="136"/>
      <c r="Q392" s="136"/>
      <c r="R392" s="136"/>
      <c r="S392" s="136"/>
      <c r="T392" s="136"/>
    </row>
    <row r="393" spans="15:20" x14ac:dyDescent="0.2">
      <c r="O393" s="136"/>
      <c r="P393" s="136"/>
      <c r="Q393" s="136"/>
      <c r="R393" s="136"/>
      <c r="S393" s="136"/>
      <c r="T393" s="136"/>
    </row>
    <row r="394" spans="15:20" x14ac:dyDescent="0.2">
      <c r="O394" s="136"/>
      <c r="P394" s="136"/>
      <c r="Q394" s="136"/>
      <c r="R394" s="136"/>
      <c r="S394" s="136"/>
      <c r="T394" s="136"/>
    </row>
    <row r="395" spans="15:20" x14ac:dyDescent="0.2">
      <c r="O395" s="136"/>
      <c r="P395" s="136"/>
      <c r="Q395" s="136"/>
      <c r="R395" s="136"/>
      <c r="S395" s="136"/>
      <c r="T395" s="136"/>
    </row>
    <row r="396" spans="15:20" x14ac:dyDescent="0.2">
      <c r="O396" s="136"/>
      <c r="P396" s="136"/>
      <c r="Q396" s="136"/>
      <c r="R396" s="136"/>
      <c r="S396" s="136"/>
      <c r="T396" s="136"/>
    </row>
    <row r="397" spans="15:20" x14ac:dyDescent="0.2">
      <c r="O397" s="136"/>
      <c r="P397" s="136"/>
      <c r="Q397" s="136"/>
      <c r="R397" s="136"/>
      <c r="S397" s="136"/>
      <c r="T397" s="136"/>
    </row>
    <row r="398" spans="15:20" x14ac:dyDescent="0.2">
      <c r="O398" s="136"/>
      <c r="P398" s="136"/>
      <c r="Q398" s="136"/>
      <c r="R398" s="136"/>
      <c r="S398" s="136"/>
      <c r="T398" s="136"/>
    </row>
    <row r="399" spans="15:20" x14ac:dyDescent="0.2">
      <c r="O399" s="136"/>
      <c r="P399" s="136"/>
      <c r="Q399" s="136"/>
      <c r="R399" s="136"/>
      <c r="S399" s="136"/>
      <c r="T399" s="136"/>
    </row>
    <row r="400" spans="15:20" x14ac:dyDescent="0.2">
      <c r="O400" s="136"/>
      <c r="P400" s="136"/>
      <c r="Q400" s="136"/>
      <c r="R400" s="136"/>
      <c r="S400" s="136"/>
      <c r="T400" s="136"/>
    </row>
    <row r="401" spans="15:20" x14ac:dyDescent="0.2">
      <c r="O401" s="136"/>
      <c r="P401" s="136"/>
      <c r="Q401" s="136"/>
      <c r="R401" s="136"/>
      <c r="S401" s="136"/>
      <c r="T401" s="136"/>
    </row>
    <row r="402" spans="15:20" x14ac:dyDescent="0.2">
      <c r="O402" s="136"/>
      <c r="P402" s="136"/>
      <c r="Q402" s="136"/>
      <c r="R402" s="136"/>
      <c r="S402" s="136"/>
      <c r="T402" s="136"/>
    </row>
    <row r="403" spans="15:20" x14ac:dyDescent="0.2">
      <c r="O403" s="136"/>
      <c r="P403" s="136"/>
      <c r="Q403" s="136"/>
      <c r="R403" s="136"/>
      <c r="S403" s="136"/>
      <c r="T403" s="136"/>
    </row>
    <row r="404" spans="15:20" x14ac:dyDescent="0.2">
      <c r="O404" s="136"/>
      <c r="P404" s="136"/>
      <c r="Q404" s="136"/>
      <c r="R404" s="136"/>
      <c r="S404" s="136"/>
      <c r="T404" s="136"/>
    </row>
    <row r="405" spans="15:20" x14ac:dyDescent="0.2">
      <c r="O405" s="136"/>
      <c r="P405" s="136"/>
      <c r="Q405" s="136"/>
      <c r="R405" s="136"/>
      <c r="S405" s="136"/>
      <c r="T405" s="136"/>
    </row>
    <row r="406" spans="15:20" x14ac:dyDescent="0.2">
      <c r="O406" s="136"/>
      <c r="P406" s="136"/>
      <c r="Q406" s="136"/>
      <c r="R406" s="136"/>
      <c r="S406" s="136"/>
      <c r="T406" s="136"/>
    </row>
    <row r="407" spans="15:20" x14ac:dyDescent="0.2">
      <c r="O407" s="136"/>
      <c r="P407" s="136"/>
      <c r="Q407" s="136"/>
      <c r="R407" s="136"/>
      <c r="S407" s="136"/>
      <c r="T407" s="136"/>
    </row>
    <row r="408" spans="15:20" x14ac:dyDescent="0.2">
      <c r="O408" s="136"/>
      <c r="P408" s="136"/>
      <c r="Q408" s="136"/>
      <c r="R408" s="136"/>
      <c r="S408" s="136"/>
      <c r="T408" s="136"/>
    </row>
    <row r="409" spans="15:20" x14ac:dyDescent="0.2">
      <c r="O409" s="136"/>
      <c r="P409" s="136"/>
      <c r="Q409" s="136"/>
      <c r="R409" s="136"/>
      <c r="S409" s="136"/>
      <c r="T409" s="136"/>
    </row>
    <row r="410" spans="15:20" x14ac:dyDescent="0.2">
      <c r="O410" s="136"/>
      <c r="P410" s="136"/>
      <c r="Q410" s="136"/>
      <c r="R410" s="136"/>
      <c r="S410" s="136"/>
      <c r="T410" s="136"/>
    </row>
    <row r="411" spans="15:20" x14ac:dyDescent="0.2">
      <c r="O411" s="136"/>
      <c r="P411" s="136"/>
      <c r="Q411" s="136"/>
      <c r="R411" s="136"/>
      <c r="S411" s="136"/>
      <c r="T411" s="136"/>
    </row>
    <row r="412" spans="15:20" x14ac:dyDescent="0.2">
      <c r="O412" s="136"/>
      <c r="P412" s="136"/>
      <c r="Q412" s="136"/>
      <c r="R412" s="136"/>
      <c r="S412" s="136"/>
      <c r="T412" s="136"/>
    </row>
    <row r="413" spans="15:20" x14ac:dyDescent="0.2">
      <c r="O413" s="136"/>
      <c r="P413" s="136"/>
      <c r="Q413" s="136"/>
      <c r="R413" s="136"/>
      <c r="S413" s="136"/>
      <c r="T413" s="136"/>
    </row>
    <row r="414" spans="15:20" x14ac:dyDescent="0.2">
      <c r="O414" s="136"/>
      <c r="P414" s="136"/>
      <c r="Q414" s="136"/>
      <c r="R414" s="136"/>
      <c r="S414" s="136"/>
      <c r="T414" s="136"/>
    </row>
    <row r="415" spans="15:20" x14ac:dyDescent="0.2">
      <c r="O415" s="136"/>
      <c r="P415" s="136"/>
      <c r="Q415" s="136"/>
      <c r="R415" s="136"/>
      <c r="S415" s="136"/>
      <c r="T415" s="136"/>
    </row>
    <row r="416" spans="15:20" x14ac:dyDescent="0.2">
      <c r="O416" s="136"/>
      <c r="P416" s="136"/>
      <c r="Q416" s="136"/>
      <c r="R416" s="136"/>
      <c r="S416" s="136"/>
      <c r="T416" s="136"/>
    </row>
    <row r="417" spans="15:20" x14ac:dyDescent="0.2">
      <c r="O417" s="136"/>
      <c r="P417" s="136"/>
      <c r="Q417" s="136"/>
      <c r="R417" s="136"/>
      <c r="S417" s="136"/>
      <c r="T417" s="136"/>
    </row>
    <row r="418" spans="15:20" x14ac:dyDescent="0.2">
      <c r="O418" s="136"/>
      <c r="P418" s="136"/>
      <c r="Q418" s="136"/>
      <c r="R418" s="136"/>
      <c r="S418" s="136"/>
      <c r="T418" s="136"/>
    </row>
    <row r="419" spans="15:20" x14ac:dyDescent="0.2">
      <c r="O419" s="136"/>
      <c r="P419" s="136"/>
      <c r="Q419" s="136"/>
      <c r="R419" s="136"/>
      <c r="S419" s="136"/>
      <c r="T419" s="136"/>
    </row>
    <row r="420" spans="15:20" x14ac:dyDescent="0.2">
      <c r="O420" s="136"/>
      <c r="P420" s="136"/>
      <c r="Q420" s="136"/>
      <c r="R420" s="136"/>
      <c r="S420" s="136"/>
      <c r="T420" s="136"/>
    </row>
    <row r="421" spans="15:20" x14ac:dyDescent="0.2">
      <c r="O421" s="136"/>
      <c r="P421" s="136"/>
      <c r="Q421" s="136"/>
      <c r="R421" s="136"/>
      <c r="S421" s="136"/>
      <c r="T421" s="136"/>
    </row>
    <row r="422" spans="15:20" x14ac:dyDescent="0.2">
      <c r="O422" s="136"/>
      <c r="P422" s="136"/>
      <c r="Q422" s="136"/>
      <c r="R422" s="136"/>
      <c r="S422" s="136"/>
      <c r="T422" s="136"/>
    </row>
    <row r="423" spans="15:20" x14ac:dyDescent="0.2">
      <c r="O423" s="136"/>
      <c r="P423" s="136"/>
      <c r="Q423" s="136"/>
      <c r="R423" s="136"/>
      <c r="S423" s="136"/>
      <c r="T423" s="136"/>
    </row>
    <row r="424" spans="15:20" x14ac:dyDescent="0.2">
      <c r="O424" s="136"/>
      <c r="P424" s="136"/>
      <c r="Q424" s="136"/>
      <c r="R424" s="136"/>
      <c r="S424" s="136"/>
      <c r="T424" s="136"/>
    </row>
    <row r="425" spans="15:20" x14ac:dyDescent="0.2">
      <c r="O425" s="136"/>
      <c r="P425" s="136"/>
      <c r="Q425" s="136"/>
      <c r="R425" s="136"/>
      <c r="S425" s="136"/>
      <c r="T425" s="136"/>
    </row>
    <row r="426" spans="15:20" x14ac:dyDescent="0.2">
      <c r="O426" s="136"/>
      <c r="P426" s="136"/>
      <c r="Q426" s="136"/>
      <c r="R426" s="136"/>
      <c r="S426" s="136"/>
      <c r="T426" s="136"/>
    </row>
    <row r="427" spans="15:20" x14ac:dyDescent="0.2">
      <c r="O427" s="136"/>
      <c r="P427" s="136"/>
      <c r="Q427" s="136"/>
      <c r="R427" s="136"/>
      <c r="S427" s="136"/>
      <c r="T427" s="136"/>
    </row>
    <row r="428" spans="15:20" x14ac:dyDescent="0.2">
      <c r="O428" s="136"/>
      <c r="P428" s="136"/>
      <c r="Q428" s="136"/>
      <c r="R428" s="136"/>
      <c r="S428" s="136"/>
      <c r="T428" s="136"/>
    </row>
    <row r="429" spans="15:20" x14ac:dyDescent="0.2">
      <c r="O429" s="136"/>
      <c r="P429" s="136"/>
      <c r="Q429" s="136"/>
      <c r="R429" s="136"/>
      <c r="S429" s="136"/>
      <c r="T429" s="136"/>
    </row>
    <row r="430" spans="15:20" x14ac:dyDescent="0.2">
      <c r="O430" s="136"/>
      <c r="P430" s="136"/>
      <c r="Q430" s="136"/>
      <c r="R430" s="136"/>
      <c r="S430" s="136"/>
      <c r="T430" s="136"/>
    </row>
    <row r="431" spans="15:20" x14ac:dyDescent="0.2">
      <c r="O431" s="136"/>
      <c r="P431" s="136"/>
      <c r="Q431" s="136"/>
      <c r="R431" s="136"/>
      <c r="S431" s="136"/>
      <c r="T431" s="136"/>
    </row>
    <row r="432" spans="15:20" x14ac:dyDescent="0.2">
      <c r="O432" s="136"/>
      <c r="P432" s="136"/>
      <c r="Q432" s="136"/>
      <c r="R432" s="136"/>
      <c r="S432" s="136"/>
      <c r="T432" s="136"/>
    </row>
    <row r="433" spans="15:20" x14ac:dyDescent="0.2">
      <c r="O433" s="136"/>
      <c r="P433" s="136"/>
      <c r="Q433" s="136"/>
      <c r="R433" s="136"/>
      <c r="S433" s="136"/>
      <c r="T433" s="136"/>
    </row>
    <row r="434" spans="15:20" x14ac:dyDescent="0.2">
      <c r="O434" s="136"/>
      <c r="P434" s="136"/>
      <c r="Q434" s="136"/>
      <c r="R434" s="136"/>
      <c r="S434" s="136"/>
      <c r="T434" s="136"/>
    </row>
    <row r="435" spans="15:20" x14ac:dyDescent="0.2">
      <c r="O435" s="136"/>
      <c r="P435" s="136"/>
      <c r="Q435" s="136"/>
      <c r="R435" s="136"/>
      <c r="S435" s="136"/>
      <c r="T435" s="136"/>
    </row>
    <row r="436" spans="15:20" x14ac:dyDescent="0.2">
      <c r="O436" s="136"/>
      <c r="P436" s="136"/>
      <c r="Q436" s="136"/>
      <c r="R436" s="136"/>
      <c r="S436" s="136"/>
      <c r="T436" s="136"/>
    </row>
    <row r="437" spans="15:20" x14ac:dyDescent="0.2">
      <c r="O437" s="136"/>
      <c r="P437" s="136"/>
      <c r="Q437" s="136"/>
      <c r="R437" s="136"/>
      <c r="S437" s="136"/>
      <c r="T437" s="136"/>
    </row>
    <row r="438" spans="15:20" x14ac:dyDescent="0.2">
      <c r="O438" s="136"/>
      <c r="P438" s="136"/>
      <c r="Q438" s="136"/>
      <c r="R438" s="136"/>
      <c r="S438" s="136"/>
      <c r="T438" s="136"/>
    </row>
    <row r="439" spans="15:20" x14ac:dyDescent="0.2">
      <c r="O439" s="136"/>
      <c r="P439" s="136"/>
      <c r="Q439" s="136"/>
      <c r="R439" s="136"/>
      <c r="S439" s="136"/>
      <c r="T439" s="136"/>
    </row>
    <row r="440" spans="15:20" x14ac:dyDescent="0.2">
      <c r="O440" s="136"/>
      <c r="P440" s="136"/>
      <c r="Q440" s="136"/>
      <c r="R440" s="136"/>
      <c r="S440" s="136"/>
      <c r="T440" s="136"/>
    </row>
    <row r="441" spans="15:20" x14ac:dyDescent="0.2">
      <c r="O441" s="136"/>
      <c r="P441" s="136"/>
      <c r="Q441" s="136"/>
      <c r="R441" s="136"/>
      <c r="S441" s="136"/>
      <c r="T441" s="136"/>
    </row>
    <row r="442" spans="15:20" x14ac:dyDescent="0.2">
      <c r="O442" s="136"/>
      <c r="P442" s="136"/>
      <c r="Q442" s="136"/>
      <c r="R442" s="136"/>
      <c r="S442" s="136"/>
      <c r="T442" s="136"/>
    </row>
    <row r="443" spans="15:20" x14ac:dyDescent="0.2">
      <c r="O443" s="136"/>
      <c r="P443" s="136"/>
      <c r="Q443" s="136"/>
      <c r="R443" s="136"/>
      <c r="S443" s="136"/>
      <c r="T443" s="136"/>
    </row>
    <row r="444" spans="15:20" x14ac:dyDescent="0.2">
      <c r="O444" s="136"/>
      <c r="P444" s="136"/>
      <c r="Q444" s="136"/>
      <c r="R444" s="136"/>
      <c r="S444" s="136"/>
      <c r="T444" s="136"/>
    </row>
    <row r="445" spans="15:20" x14ac:dyDescent="0.2">
      <c r="O445" s="136"/>
      <c r="P445" s="136"/>
      <c r="Q445" s="136"/>
      <c r="R445" s="136"/>
      <c r="S445" s="136"/>
      <c r="T445" s="136"/>
    </row>
    <row r="446" spans="15:20" x14ac:dyDescent="0.2">
      <c r="O446" s="136"/>
      <c r="P446" s="136"/>
      <c r="Q446" s="136"/>
      <c r="R446" s="136"/>
      <c r="S446" s="136"/>
      <c r="T446" s="136"/>
    </row>
    <row r="447" spans="15:20" x14ac:dyDescent="0.2">
      <c r="O447" s="136"/>
      <c r="P447" s="136"/>
      <c r="Q447" s="136"/>
      <c r="R447" s="136"/>
      <c r="S447" s="136"/>
      <c r="T447" s="136"/>
    </row>
    <row r="448" spans="15:20" x14ac:dyDescent="0.2">
      <c r="O448" s="136"/>
      <c r="P448" s="136"/>
      <c r="Q448" s="136"/>
      <c r="R448" s="136"/>
      <c r="S448" s="136"/>
      <c r="T448" s="136"/>
    </row>
    <row r="449" spans="15:20" x14ac:dyDescent="0.2">
      <c r="O449" s="136"/>
      <c r="P449" s="136"/>
      <c r="Q449" s="136"/>
      <c r="R449" s="136"/>
      <c r="S449" s="136"/>
      <c r="T449" s="136"/>
    </row>
    <row r="450" spans="15:20" x14ac:dyDescent="0.2">
      <c r="O450" s="136"/>
      <c r="P450" s="136"/>
      <c r="Q450" s="136"/>
      <c r="R450" s="136"/>
      <c r="S450" s="136"/>
      <c r="T450" s="136"/>
    </row>
    <row r="451" spans="15:20" x14ac:dyDescent="0.2">
      <c r="O451" s="136"/>
      <c r="P451" s="136"/>
      <c r="Q451" s="136"/>
      <c r="R451" s="136"/>
      <c r="S451" s="136"/>
      <c r="T451" s="136"/>
    </row>
    <row r="452" spans="15:20" x14ac:dyDescent="0.2">
      <c r="O452" s="136"/>
      <c r="P452" s="136"/>
      <c r="Q452" s="136"/>
      <c r="R452" s="136"/>
      <c r="S452" s="136"/>
      <c r="T452" s="136"/>
    </row>
    <row r="453" spans="15:20" x14ac:dyDescent="0.2">
      <c r="O453" s="136"/>
      <c r="P453" s="136"/>
      <c r="Q453" s="136"/>
      <c r="R453" s="136"/>
      <c r="S453" s="136"/>
      <c r="T453" s="136"/>
    </row>
    <row r="454" spans="15:20" x14ac:dyDescent="0.2">
      <c r="O454" s="136"/>
      <c r="P454" s="136"/>
      <c r="Q454" s="136"/>
      <c r="R454" s="136"/>
      <c r="S454" s="136"/>
      <c r="T454" s="136"/>
    </row>
    <row r="455" spans="15:20" x14ac:dyDescent="0.2">
      <c r="O455" s="136"/>
      <c r="P455" s="136"/>
      <c r="Q455" s="136"/>
      <c r="R455" s="136"/>
      <c r="S455" s="136"/>
      <c r="T455" s="136"/>
    </row>
    <row r="456" spans="15:20" x14ac:dyDescent="0.2">
      <c r="O456" s="136"/>
      <c r="P456" s="136"/>
      <c r="Q456" s="136"/>
      <c r="R456" s="136"/>
      <c r="S456" s="136"/>
      <c r="T456" s="136"/>
    </row>
    <row r="457" spans="15:20" x14ac:dyDescent="0.2">
      <c r="O457" s="136"/>
      <c r="P457" s="136"/>
      <c r="Q457" s="136"/>
      <c r="R457" s="136"/>
      <c r="S457" s="136"/>
      <c r="T457" s="136"/>
    </row>
    <row r="458" spans="15:20" x14ac:dyDescent="0.2">
      <c r="O458" s="136"/>
      <c r="P458" s="136"/>
      <c r="Q458" s="136"/>
      <c r="R458" s="136"/>
      <c r="S458" s="136"/>
      <c r="T458" s="136"/>
    </row>
    <row r="459" spans="15:20" x14ac:dyDescent="0.2">
      <c r="O459" s="136"/>
      <c r="P459" s="136"/>
      <c r="Q459" s="136"/>
      <c r="R459" s="136"/>
      <c r="S459" s="136"/>
      <c r="T459" s="136"/>
    </row>
    <row r="460" spans="15:20" x14ac:dyDescent="0.2">
      <c r="O460" s="136"/>
      <c r="P460" s="136"/>
      <c r="Q460" s="136"/>
      <c r="R460" s="136"/>
      <c r="S460" s="136"/>
      <c r="T460" s="136"/>
    </row>
    <row r="461" spans="15:20" x14ac:dyDescent="0.2">
      <c r="O461" s="136"/>
      <c r="P461" s="136"/>
      <c r="Q461" s="136"/>
      <c r="R461" s="136"/>
      <c r="S461" s="136"/>
      <c r="T461" s="136"/>
    </row>
    <row r="462" spans="15:20" x14ac:dyDescent="0.2">
      <c r="O462" s="136"/>
      <c r="P462" s="136"/>
      <c r="Q462" s="136"/>
      <c r="R462" s="136"/>
      <c r="S462" s="136"/>
      <c r="T462" s="136"/>
    </row>
    <row r="463" spans="15:20" x14ac:dyDescent="0.2">
      <c r="O463" s="136"/>
      <c r="P463" s="136"/>
      <c r="Q463" s="136"/>
      <c r="R463" s="136"/>
      <c r="S463" s="136"/>
      <c r="T463" s="136"/>
    </row>
    <row r="464" spans="15:20" x14ac:dyDescent="0.2">
      <c r="O464" s="136"/>
      <c r="P464" s="136"/>
      <c r="Q464" s="136"/>
      <c r="R464" s="136"/>
      <c r="S464" s="136"/>
      <c r="T464" s="136"/>
    </row>
    <row r="465" spans="15:20" x14ac:dyDescent="0.2">
      <c r="O465" s="136"/>
      <c r="P465" s="136"/>
      <c r="Q465" s="136"/>
      <c r="R465" s="136"/>
      <c r="S465" s="136"/>
      <c r="T465" s="136"/>
    </row>
    <row r="466" spans="15:20" x14ac:dyDescent="0.2">
      <c r="O466" s="66"/>
      <c r="P466" s="66"/>
      <c r="Q466" s="66"/>
      <c r="R466" s="66"/>
      <c r="S466" s="66"/>
      <c r="T466" s="66"/>
    </row>
    <row r="467" spans="15:20" x14ac:dyDescent="0.2">
      <c r="O467" s="66"/>
      <c r="P467" s="66"/>
      <c r="Q467" s="66"/>
      <c r="R467" s="66"/>
      <c r="S467" s="66"/>
      <c r="T467" s="66"/>
    </row>
    <row r="468" spans="15:20" x14ac:dyDescent="0.2">
      <c r="O468" s="66"/>
      <c r="P468" s="66"/>
      <c r="Q468" s="66"/>
      <c r="R468" s="66"/>
      <c r="S468" s="66"/>
      <c r="T468" s="66"/>
    </row>
    <row r="469" spans="15:20" x14ac:dyDescent="0.2">
      <c r="O469" s="66"/>
      <c r="P469" s="66"/>
      <c r="Q469" s="66"/>
      <c r="R469" s="66"/>
      <c r="S469" s="66"/>
      <c r="T469" s="66"/>
    </row>
    <row r="470" spans="15:20" x14ac:dyDescent="0.2">
      <c r="O470" s="66"/>
      <c r="P470" s="66"/>
      <c r="Q470" s="66"/>
      <c r="R470" s="66"/>
      <c r="S470" s="66"/>
      <c r="T470" s="66"/>
    </row>
    <row r="471" spans="15:20" x14ac:dyDescent="0.2">
      <c r="O471" s="66"/>
      <c r="P471" s="66"/>
      <c r="Q471" s="66"/>
      <c r="R471" s="66"/>
      <c r="S471" s="66"/>
      <c r="T471" s="66"/>
    </row>
    <row r="472" spans="15:20" x14ac:dyDescent="0.2">
      <c r="O472" s="66"/>
      <c r="P472" s="66"/>
      <c r="Q472" s="66"/>
      <c r="R472" s="66"/>
      <c r="S472" s="66"/>
      <c r="T472" s="66"/>
    </row>
    <row r="473" spans="15:20" x14ac:dyDescent="0.2">
      <c r="O473" s="66"/>
      <c r="P473" s="66"/>
      <c r="Q473" s="66"/>
      <c r="R473" s="66"/>
      <c r="S473" s="66"/>
      <c r="T473" s="66"/>
    </row>
    <row r="474" spans="15:20" x14ac:dyDescent="0.2">
      <c r="O474" s="66"/>
      <c r="P474" s="66"/>
      <c r="Q474" s="66"/>
      <c r="R474" s="66"/>
      <c r="S474" s="66"/>
      <c r="T474" s="66"/>
    </row>
    <row r="475" spans="15:20" x14ac:dyDescent="0.2">
      <c r="O475" s="66"/>
      <c r="P475" s="66"/>
      <c r="Q475" s="66"/>
      <c r="R475" s="66"/>
      <c r="S475" s="66"/>
      <c r="T475" s="66"/>
    </row>
    <row r="476" spans="15:20" x14ac:dyDescent="0.2">
      <c r="O476" s="66"/>
      <c r="P476" s="66"/>
      <c r="Q476" s="66"/>
      <c r="R476" s="66"/>
      <c r="S476" s="66"/>
      <c r="T476" s="66"/>
    </row>
    <row r="477" spans="15:20" x14ac:dyDescent="0.2">
      <c r="O477" s="66"/>
      <c r="P477" s="66"/>
      <c r="Q477" s="66"/>
      <c r="R477" s="66"/>
      <c r="S477" s="66"/>
      <c r="T477" s="66"/>
    </row>
    <row r="478" spans="15:20" x14ac:dyDescent="0.2">
      <c r="O478" s="66"/>
      <c r="P478" s="66"/>
      <c r="Q478" s="66"/>
      <c r="R478" s="66"/>
      <c r="S478" s="66"/>
      <c r="T478" s="66"/>
    </row>
    <row r="479" spans="15:20" x14ac:dyDescent="0.2">
      <c r="O479" s="66"/>
      <c r="P479" s="66"/>
      <c r="Q479" s="66"/>
      <c r="R479" s="66"/>
      <c r="S479" s="66"/>
      <c r="T479" s="66"/>
    </row>
    <row r="480" spans="15:20" x14ac:dyDescent="0.2">
      <c r="O480" s="66"/>
      <c r="P480" s="66"/>
      <c r="Q480" s="66"/>
      <c r="R480" s="66"/>
      <c r="S480" s="66"/>
      <c r="T480" s="66"/>
    </row>
    <row r="481" spans="15:20" x14ac:dyDescent="0.2">
      <c r="O481" s="66"/>
      <c r="P481" s="66"/>
      <c r="Q481" s="66"/>
      <c r="R481" s="66"/>
      <c r="S481" s="66"/>
      <c r="T481" s="66"/>
    </row>
    <row r="482" spans="15:20" x14ac:dyDescent="0.2">
      <c r="O482" s="66"/>
      <c r="P482" s="66"/>
      <c r="Q482" s="66"/>
      <c r="R482" s="66"/>
      <c r="S482" s="66"/>
      <c r="T482" s="66"/>
    </row>
    <row r="483" spans="15:20" x14ac:dyDescent="0.2">
      <c r="O483" s="66"/>
      <c r="P483" s="66"/>
      <c r="Q483" s="66"/>
      <c r="R483" s="66"/>
      <c r="S483" s="66"/>
      <c r="T483" s="66"/>
    </row>
    <row r="484" spans="15:20" x14ac:dyDescent="0.2">
      <c r="O484" s="66"/>
      <c r="P484" s="66"/>
      <c r="Q484" s="66"/>
      <c r="R484" s="66"/>
      <c r="S484" s="66"/>
      <c r="T484" s="66"/>
    </row>
    <row r="485" spans="15:20" x14ac:dyDescent="0.2">
      <c r="O485" s="66"/>
      <c r="P485" s="66"/>
      <c r="Q485" s="66"/>
      <c r="R485" s="66"/>
      <c r="S485" s="66"/>
      <c r="T485" s="66"/>
    </row>
    <row r="486" spans="15:20" x14ac:dyDescent="0.2">
      <c r="O486" s="66"/>
      <c r="P486" s="66"/>
      <c r="Q486" s="66"/>
      <c r="R486" s="66"/>
      <c r="S486" s="66"/>
      <c r="T486" s="66"/>
    </row>
    <row r="487" spans="15:20" x14ac:dyDescent="0.2">
      <c r="O487" s="66"/>
      <c r="P487" s="66"/>
      <c r="Q487" s="66"/>
      <c r="R487" s="66"/>
      <c r="S487" s="66"/>
      <c r="T487" s="66"/>
    </row>
    <row r="488" spans="15:20" x14ac:dyDescent="0.2">
      <c r="O488" s="66"/>
      <c r="P488" s="66"/>
      <c r="Q488" s="66"/>
      <c r="R488" s="66"/>
      <c r="S488" s="66"/>
      <c r="T488" s="66"/>
    </row>
    <row r="489" spans="15:20" x14ac:dyDescent="0.2">
      <c r="O489" s="66"/>
      <c r="P489" s="66"/>
      <c r="Q489" s="66"/>
      <c r="R489" s="66"/>
      <c r="S489" s="66"/>
      <c r="T489" s="66"/>
    </row>
    <row r="490" spans="15:20" x14ac:dyDescent="0.2">
      <c r="O490" s="66"/>
      <c r="P490" s="66"/>
      <c r="Q490" s="66"/>
      <c r="R490" s="66"/>
      <c r="S490" s="66"/>
      <c r="T490" s="66"/>
    </row>
    <row r="491" spans="15:20" x14ac:dyDescent="0.2">
      <c r="O491" s="66"/>
      <c r="P491" s="66"/>
      <c r="Q491" s="66"/>
      <c r="R491" s="66"/>
      <c r="S491" s="66"/>
      <c r="T491" s="66"/>
    </row>
    <row r="492" spans="15:20" x14ac:dyDescent="0.2">
      <c r="O492" s="66"/>
      <c r="P492" s="66"/>
      <c r="Q492" s="66"/>
      <c r="R492" s="66"/>
      <c r="S492" s="66"/>
      <c r="T492" s="66"/>
    </row>
    <row r="493" spans="15:20" x14ac:dyDescent="0.2">
      <c r="O493" s="66"/>
      <c r="P493" s="66"/>
      <c r="Q493" s="66"/>
      <c r="R493" s="66"/>
      <c r="S493" s="66"/>
      <c r="T493" s="66"/>
    </row>
    <row r="494" spans="15:20" x14ac:dyDescent="0.2">
      <c r="O494" s="66"/>
      <c r="P494" s="66"/>
      <c r="Q494" s="66"/>
      <c r="R494" s="66"/>
      <c r="S494" s="66"/>
      <c r="T494" s="66"/>
    </row>
    <row r="495" spans="15:20" x14ac:dyDescent="0.2">
      <c r="O495" s="66"/>
      <c r="P495" s="66"/>
      <c r="Q495" s="66"/>
      <c r="R495" s="66"/>
      <c r="S495" s="66"/>
      <c r="T495" s="66"/>
    </row>
    <row r="496" spans="15:20" x14ac:dyDescent="0.2">
      <c r="O496" s="66"/>
      <c r="P496" s="66"/>
      <c r="Q496" s="66"/>
      <c r="R496" s="66"/>
      <c r="S496" s="66"/>
      <c r="T496" s="66"/>
    </row>
    <row r="497" spans="15:20" x14ac:dyDescent="0.2">
      <c r="O497" s="66"/>
      <c r="P497" s="66"/>
      <c r="Q497" s="66"/>
      <c r="R497" s="66"/>
      <c r="S497" s="66"/>
      <c r="T497" s="66"/>
    </row>
    <row r="498" spans="15:20" x14ac:dyDescent="0.2">
      <c r="O498" s="66"/>
      <c r="P498" s="66"/>
      <c r="Q498" s="66"/>
      <c r="R498" s="66"/>
      <c r="S498" s="66"/>
      <c r="T498" s="66"/>
    </row>
    <row r="499" spans="15:20" x14ac:dyDescent="0.2">
      <c r="O499" s="66"/>
      <c r="P499" s="66"/>
      <c r="Q499" s="66"/>
      <c r="R499" s="66"/>
      <c r="S499" s="66"/>
      <c r="T499" s="66"/>
    </row>
    <row r="500" spans="15:20" x14ac:dyDescent="0.2">
      <c r="O500" s="66"/>
      <c r="P500" s="66"/>
      <c r="Q500" s="66"/>
      <c r="R500" s="66"/>
      <c r="S500" s="66"/>
      <c r="T500" s="66"/>
    </row>
    <row r="501" spans="15:20" x14ac:dyDescent="0.2">
      <c r="O501" s="66"/>
      <c r="P501" s="66"/>
      <c r="Q501" s="66"/>
      <c r="R501" s="66"/>
      <c r="S501" s="66"/>
      <c r="T501" s="66"/>
    </row>
    <row r="502" spans="15:20" x14ac:dyDescent="0.2">
      <c r="O502" s="66"/>
      <c r="P502" s="66"/>
      <c r="Q502" s="66"/>
      <c r="R502" s="66"/>
      <c r="S502" s="66"/>
      <c r="T502" s="66"/>
    </row>
    <row r="503" spans="15:20" x14ac:dyDescent="0.2">
      <c r="O503" s="66"/>
      <c r="P503" s="66"/>
      <c r="Q503" s="66"/>
      <c r="R503" s="66"/>
      <c r="S503" s="66"/>
      <c r="T503" s="66"/>
    </row>
    <row r="504" spans="15:20" x14ac:dyDescent="0.2">
      <c r="O504" s="66"/>
      <c r="P504" s="66"/>
      <c r="Q504" s="66"/>
      <c r="R504" s="66"/>
      <c r="S504" s="66"/>
      <c r="T504" s="66"/>
    </row>
    <row r="505" spans="15:20" x14ac:dyDescent="0.2">
      <c r="O505" s="66"/>
      <c r="P505" s="66"/>
      <c r="Q505" s="66"/>
      <c r="R505" s="66"/>
      <c r="S505" s="66"/>
      <c r="T505" s="66"/>
    </row>
    <row r="506" spans="15:20" x14ac:dyDescent="0.2">
      <c r="O506" s="66"/>
      <c r="P506" s="66"/>
      <c r="Q506" s="66"/>
      <c r="R506" s="66"/>
      <c r="S506" s="66"/>
      <c r="T506" s="66"/>
    </row>
    <row r="507" spans="15:20" x14ac:dyDescent="0.2">
      <c r="O507" s="66"/>
      <c r="P507" s="66"/>
      <c r="Q507" s="66"/>
      <c r="R507" s="66"/>
      <c r="S507" s="66"/>
      <c r="T507" s="66"/>
    </row>
    <row r="508" spans="15:20" x14ac:dyDescent="0.2">
      <c r="O508" s="66"/>
      <c r="P508" s="66"/>
      <c r="Q508" s="66"/>
      <c r="R508" s="66"/>
      <c r="S508" s="66"/>
      <c r="T508" s="66"/>
    </row>
    <row r="509" spans="15:20" x14ac:dyDescent="0.2">
      <c r="O509" s="66"/>
      <c r="P509" s="66"/>
      <c r="Q509" s="66"/>
      <c r="R509" s="66"/>
      <c r="S509" s="66"/>
      <c r="T509" s="66"/>
    </row>
    <row r="510" spans="15:20" x14ac:dyDescent="0.2">
      <c r="O510" s="66"/>
      <c r="P510" s="66"/>
      <c r="Q510" s="66"/>
      <c r="R510" s="66"/>
      <c r="S510" s="66"/>
      <c r="T510" s="66"/>
    </row>
    <row r="511" spans="15:20" x14ac:dyDescent="0.2">
      <c r="O511" s="66"/>
      <c r="P511" s="66"/>
      <c r="Q511" s="66"/>
      <c r="R511" s="66"/>
      <c r="S511" s="66"/>
      <c r="T511" s="66"/>
    </row>
    <row r="512" spans="15:20" x14ac:dyDescent="0.2">
      <c r="O512" s="66"/>
      <c r="P512" s="66"/>
      <c r="Q512" s="66"/>
      <c r="R512" s="66"/>
      <c r="S512" s="66"/>
      <c r="T512" s="66"/>
    </row>
    <row r="513" spans="15:20" x14ac:dyDescent="0.2">
      <c r="O513" s="66"/>
      <c r="P513" s="66"/>
      <c r="Q513" s="66"/>
      <c r="R513" s="66"/>
      <c r="S513" s="66"/>
      <c r="T513" s="66"/>
    </row>
    <row r="514" spans="15:20" x14ac:dyDescent="0.2">
      <c r="O514" s="66"/>
      <c r="P514" s="66"/>
      <c r="Q514" s="66"/>
      <c r="R514" s="66"/>
      <c r="S514" s="66"/>
      <c r="T514" s="66"/>
    </row>
    <row r="515" spans="15:20" x14ac:dyDescent="0.2">
      <c r="O515" s="66"/>
      <c r="P515" s="66"/>
      <c r="Q515" s="66"/>
      <c r="R515" s="66"/>
      <c r="S515" s="66"/>
      <c r="T515" s="66"/>
    </row>
    <row r="516" spans="15:20" x14ac:dyDescent="0.2">
      <c r="O516" s="66"/>
      <c r="P516" s="66"/>
      <c r="Q516" s="66"/>
      <c r="R516" s="66"/>
      <c r="S516" s="66"/>
      <c r="T516" s="66"/>
    </row>
    <row r="517" spans="15:20" x14ac:dyDescent="0.2">
      <c r="O517" s="66"/>
      <c r="P517" s="66"/>
      <c r="Q517" s="66"/>
      <c r="R517" s="66"/>
      <c r="S517" s="66"/>
      <c r="T517" s="66"/>
    </row>
    <row r="518" spans="15:20" x14ac:dyDescent="0.2">
      <c r="O518" s="66"/>
      <c r="P518" s="66"/>
      <c r="Q518" s="66"/>
      <c r="R518" s="66"/>
      <c r="S518" s="66"/>
      <c r="T518" s="66"/>
    </row>
    <row r="519" spans="15:20" x14ac:dyDescent="0.2">
      <c r="O519" s="66"/>
      <c r="P519" s="66"/>
      <c r="Q519" s="66"/>
      <c r="R519" s="66"/>
      <c r="S519" s="66"/>
      <c r="T519" s="66"/>
    </row>
    <row r="520" spans="15:20" x14ac:dyDescent="0.2">
      <c r="O520" s="66"/>
      <c r="P520" s="66"/>
      <c r="Q520" s="66"/>
      <c r="R520" s="66"/>
      <c r="S520" s="66"/>
      <c r="T520" s="66"/>
    </row>
    <row r="521" spans="15:20" x14ac:dyDescent="0.2">
      <c r="O521" s="66"/>
      <c r="P521" s="66"/>
      <c r="Q521" s="66"/>
      <c r="R521" s="66"/>
      <c r="S521" s="66"/>
      <c r="T521" s="66"/>
    </row>
    <row r="522" spans="15:20" x14ac:dyDescent="0.2">
      <c r="O522" s="66"/>
      <c r="P522" s="66"/>
      <c r="Q522" s="66"/>
      <c r="R522" s="66"/>
      <c r="S522" s="66"/>
      <c r="T522" s="66"/>
    </row>
    <row r="523" spans="15:20" x14ac:dyDescent="0.2">
      <c r="O523" s="66"/>
      <c r="P523" s="66"/>
      <c r="Q523" s="66"/>
      <c r="R523" s="66"/>
      <c r="S523" s="66"/>
      <c r="T523" s="66"/>
    </row>
    <row r="524" spans="15:20" x14ac:dyDescent="0.2">
      <c r="O524" s="66"/>
      <c r="P524" s="66"/>
      <c r="Q524" s="66"/>
      <c r="R524" s="66"/>
      <c r="S524" s="66"/>
      <c r="T524" s="66"/>
    </row>
    <row r="525" spans="15:20" x14ac:dyDescent="0.2">
      <c r="O525" s="66"/>
      <c r="P525" s="66"/>
      <c r="Q525" s="66"/>
      <c r="R525" s="66"/>
      <c r="S525" s="66"/>
      <c r="T525" s="66"/>
    </row>
    <row r="526" spans="15:20" x14ac:dyDescent="0.2">
      <c r="O526" s="66"/>
      <c r="P526" s="66"/>
      <c r="Q526" s="66"/>
      <c r="R526" s="66"/>
      <c r="S526" s="66"/>
      <c r="T526" s="66"/>
    </row>
    <row r="527" spans="15:20" x14ac:dyDescent="0.2">
      <c r="O527" s="66"/>
      <c r="P527" s="66"/>
      <c r="Q527" s="66"/>
      <c r="R527" s="66"/>
      <c r="S527" s="66"/>
      <c r="T527" s="66"/>
    </row>
    <row r="528" spans="15:20" x14ac:dyDescent="0.2">
      <c r="O528" s="66"/>
      <c r="P528" s="66"/>
      <c r="Q528" s="66"/>
      <c r="R528" s="66"/>
      <c r="S528" s="66"/>
      <c r="T528" s="66"/>
    </row>
    <row r="529" spans="15:20" x14ac:dyDescent="0.2">
      <c r="O529" s="66"/>
      <c r="P529" s="66"/>
      <c r="Q529" s="66"/>
      <c r="R529" s="66"/>
      <c r="S529" s="66"/>
      <c r="T529" s="66"/>
    </row>
    <row r="530" spans="15:20" x14ac:dyDescent="0.2">
      <c r="O530" s="66"/>
      <c r="P530" s="66"/>
      <c r="Q530" s="66"/>
      <c r="R530" s="66"/>
      <c r="S530" s="66"/>
      <c r="T530" s="66"/>
    </row>
    <row r="531" spans="15:20" x14ac:dyDescent="0.2">
      <c r="O531" s="66"/>
      <c r="P531" s="66"/>
      <c r="Q531" s="66"/>
      <c r="R531" s="66"/>
      <c r="S531" s="66"/>
      <c r="T531" s="66"/>
    </row>
    <row r="532" spans="15:20" x14ac:dyDescent="0.2">
      <c r="O532" s="66"/>
      <c r="P532" s="66"/>
      <c r="Q532" s="66"/>
      <c r="R532" s="66"/>
      <c r="S532" s="66"/>
      <c r="T532" s="66"/>
    </row>
    <row r="533" spans="15:20" x14ac:dyDescent="0.2">
      <c r="O533" s="66"/>
      <c r="P533" s="66"/>
      <c r="Q533" s="66"/>
      <c r="R533" s="66"/>
      <c r="S533" s="66"/>
      <c r="T533" s="66"/>
    </row>
    <row r="534" spans="15:20" x14ac:dyDescent="0.2">
      <c r="O534" s="66"/>
      <c r="P534" s="66"/>
      <c r="Q534" s="66"/>
      <c r="R534" s="66"/>
      <c r="S534" s="66"/>
      <c r="T534" s="66"/>
    </row>
    <row r="535" spans="15:20" x14ac:dyDescent="0.2">
      <c r="O535" s="66"/>
      <c r="P535" s="66"/>
      <c r="Q535" s="66"/>
      <c r="R535" s="66"/>
      <c r="S535" s="66"/>
      <c r="T535" s="66"/>
    </row>
    <row r="536" spans="15:20" x14ac:dyDescent="0.2">
      <c r="O536" s="66"/>
      <c r="P536" s="66"/>
      <c r="Q536" s="66"/>
      <c r="R536" s="66"/>
      <c r="S536" s="66"/>
      <c r="T536" s="66"/>
    </row>
    <row r="537" spans="15:20" x14ac:dyDescent="0.2">
      <c r="O537" s="66"/>
      <c r="P537" s="66"/>
      <c r="Q537" s="66"/>
      <c r="R537" s="66"/>
      <c r="S537" s="66"/>
      <c r="T537" s="66"/>
    </row>
    <row r="538" spans="15:20" x14ac:dyDescent="0.2">
      <c r="O538" s="66"/>
      <c r="P538" s="66"/>
      <c r="Q538" s="66"/>
      <c r="R538" s="66"/>
      <c r="S538" s="66"/>
      <c r="T538" s="66"/>
    </row>
    <row r="539" spans="15:20" x14ac:dyDescent="0.2">
      <c r="O539" s="66"/>
      <c r="P539" s="66"/>
      <c r="Q539" s="66"/>
      <c r="R539" s="66"/>
      <c r="S539" s="66"/>
      <c r="T539" s="66"/>
    </row>
    <row r="540" spans="15:20" x14ac:dyDescent="0.2">
      <c r="O540" s="66"/>
      <c r="P540" s="66"/>
      <c r="Q540" s="66"/>
      <c r="R540" s="66"/>
      <c r="S540" s="66"/>
      <c r="T540" s="66"/>
    </row>
    <row r="541" spans="15:20" x14ac:dyDescent="0.2">
      <c r="O541" s="66"/>
      <c r="P541" s="66"/>
      <c r="Q541" s="66"/>
      <c r="R541" s="66"/>
      <c r="S541" s="66"/>
      <c r="T541" s="66"/>
    </row>
    <row r="542" spans="15:20" x14ac:dyDescent="0.2">
      <c r="O542" s="66"/>
      <c r="P542" s="66"/>
      <c r="Q542" s="66"/>
      <c r="R542" s="66"/>
      <c r="S542" s="66"/>
      <c r="T542" s="66"/>
    </row>
    <row r="543" spans="15:20" x14ac:dyDescent="0.2">
      <c r="O543" s="66"/>
      <c r="P543" s="66"/>
      <c r="Q543" s="66"/>
      <c r="R543" s="66"/>
      <c r="S543" s="66"/>
      <c r="T543" s="66"/>
    </row>
    <row r="544" spans="15:20" x14ac:dyDescent="0.2">
      <c r="O544" s="66"/>
      <c r="P544" s="66"/>
      <c r="Q544" s="66"/>
      <c r="R544" s="66"/>
      <c r="S544" s="66"/>
      <c r="T544" s="66"/>
    </row>
    <row r="545" spans="15:20" x14ac:dyDescent="0.2">
      <c r="O545" s="66"/>
      <c r="P545" s="66"/>
      <c r="Q545" s="66"/>
      <c r="R545" s="66"/>
      <c r="S545" s="66"/>
      <c r="T545" s="66"/>
    </row>
    <row r="546" spans="15:20" x14ac:dyDescent="0.2">
      <c r="O546" s="66"/>
      <c r="P546" s="66"/>
      <c r="Q546" s="66"/>
      <c r="R546" s="66"/>
      <c r="S546" s="66"/>
      <c r="T546" s="66"/>
    </row>
    <row r="547" spans="15:20" x14ac:dyDescent="0.2">
      <c r="O547" s="66"/>
      <c r="P547" s="66"/>
      <c r="Q547" s="66"/>
      <c r="R547" s="66"/>
      <c r="S547" s="66"/>
      <c r="T547" s="66"/>
    </row>
    <row r="548" spans="15:20" x14ac:dyDescent="0.2">
      <c r="O548" s="66"/>
      <c r="P548" s="66"/>
      <c r="Q548" s="66"/>
      <c r="R548" s="66"/>
      <c r="S548" s="66"/>
      <c r="T548" s="66"/>
    </row>
    <row r="549" spans="15:20" x14ac:dyDescent="0.2">
      <c r="O549" s="66"/>
      <c r="P549" s="66"/>
      <c r="Q549" s="66"/>
      <c r="R549" s="66"/>
      <c r="S549" s="66"/>
      <c r="T549" s="66"/>
    </row>
    <row r="550" spans="15:20" x14ac:dyDescent="0.2">
      <c r="O550" s="66"/>
      <c r="P550" s="66"/>
      <c r="Q550" s="66"/>
      <c r="R550" s="66"/>
      <c r="S550" s="66"/>
      <c r="T550" s="66"/>
    </row>
    <row r="551" spans="15:20" x14ac:dyDescent="0.2">
      <c r="O551" s="66"/>
      <c r="P551" s="66"/>
      <c r="Q551" s="66"/>
      <c r="R551" s="66"/>
      <c r="S551" s="66"/>
      <c r="T551" s="66"/>
    </row>
    <row r="552" spans="15:20" x14ac:dyDescent="0.2">
      <c r="O552" s="66"/>
      <c r="P552" s="66"/>
      <c r="Q552" s="66"/>
      <c r="R552" s="66"/>
      <c r="S552" s="66"/>
      <c r="T552" s="66"/>
    </row>
    <row r="553" spans="15:20" x14ac:dyDescent="0.2">
      <c r="O553" s="66"/>
      <c r="P553" s="66"/>
      <c r="Q553" s="66"/>
      <c r="R553" s="66"/>
      <c r="S553" s="66"/>
      <c r="T553" s="66"/>
    </row>
    <row r="554" spans="15:20" x14ac:dyDescent="0.2">
      <c r="O554" s="66"/>
      <c r="P554" s="66"/>
      <c r="Q554" s="66"/>
      <c r="R554" s="66"/>
      <c r="S554" s="66"/>
      <c r="T554" s="66"/>
    </row>
    <row r="555" spans="15:20" x14ac:dyDescent="0.2">
      <c r="O555" s="66"/>
      <c r="P555" s="66"/>
      <c r="Q555" s="66"/>
      <c r="R555" s="66"/>
      <c r="S555" s="66"/>
      <c r="T555" s="66"/>
    </row>
    <row r="556" spans="15:20" x14ac:dyDescent="0.2">
      <c r="O556" s="66"/>
      <c r="P556" s="66"/>
      <c r="Q556" s="66"/>
      <c r="R556" s="66"/>
      <c r="S556" s="66"/>
      <c r="T556" s="66"/>
    </row>
    <row r="557" spans="15:20" x14ac:dyDescent="0.2">
      <c r="O557" s="66"/>
      <c r="P557" s="66"/>
      <c r="Q557" s="66"/>
      <c r="R557" s="66"/>
      <c r="S557" s="66"/>
      <c r="T557" s="66"/>
    </row>
    <row r="558" spans="15:20" x14ac:dyDescent="0.2">
      <c r="O558" s="66"/>
      <c r="P558" s="66"/>
      <c r="Q558" s="66"/>
      <c r="R558" s="66"/>
      <c r="S558" s="66"/>
      <c r="T558" s="66"/>
    </row>
    <row r="559" spans="15:20" x14ac:dyDescent="0.2">
      <c r="O559" s="66"/>
      <c r="P559" s="66"/>
      <c r="Q559" s="66"/>
      <c r="R559" s="66"/>
      <c r="S559" s="66"/>
      <c r="T559" s="66"/>
    </row>
    <row r="560" spans="15:20" x14ac:dyDescent="0.2">
      <c r="O560" s="66"/>
      <c r="P560" s="66"/>
      <c r="Q560" s="66"/>
      <c r="R560" s="66"/>
      <c r="S560" s="66"/>
      <c r="T560" s="66"/>
    </row>
    <row r="561" spans="15:20" x14ac:dyDescent="0.2">
      <c r="O561" s="66"/>
      <c r="P561" s="66"/>
      <c r="Q561" s="66"/>
      <c r="R561" s="66"/>
      <c r="S561" s="66"/>
      <c r="T561" s="66"/>
    </row>
    <row r="562" spans="15:20" x14ac:dyDescent="0.2">
      <c r="O562" s="66"/>
      <c r="P562" s="66"/>
      <c r="Q562" s="66"/>
      <c r="R562" s="66"/>
      <c r="S562" s="66"/>
      <c r="T562" s="66"/>
    </row>
    <row r="563" spans="15:20" x14ac:dyDescent="0.2">
      <c r="O563" s="66"/>
      <c r="P563" s="66"/>
      <c r="Q563" s="66"/>
      <c r="R563" s="66"/>
      <c r="S563" s="66"/>
      <c r="T563" s="66"/>
    </row>
    <row r="564" spans="15:20" x14ac:dyDescent="0.2">
      <c r="O564" s="66"/>
      <c r="P564" s="66"/>
      <c r="Q564" s="66"/>
      <c r="R564" s="66"/>
      <c r="S564" s="66"/>
      <c r="T564" s="66"/>
    </row>
    <row r="565" spans="15:20" x14ac:dyDescent="0.2">
      <c r="O565" s="66"/>
      <c r="P565" s="66"/>
      <c r="Q565" s="66"/>
      <c r="R565" s="66"/>
      <c r="S565" s="66"/>
      <c r="T565" s="66"/>
    </row>
    <row r="566" spans="15:20" x14ac:dyDescent="0.2">
      <c r="O566" s="66"/>
      <c r="P566" s="66"/>
      <c r="Q566" s="66"/>
      <c r="R566" s="66"/>
      <c r="S566" s="66"/>
      <c r="T566" s="66"/>
    </row>
    <row r="567" spans="15:20" x14ac:dyDescent="0.2">
      <c r="O567" s="66"/>
      <c r="P567" s="66"/>
      <c r="Q567" s="66"/>
      <c r="R567" s="66"/>
      <c r="S567" s="66"/>
      <c r="T567" s="66"/>
    </row>
    <row r="568" spans="15:20" x14ac:dyDescent="0.2">
      <c r="O568" s="66"/>
      <c r="P568" s="66"/>
      <c r="Q568" s="66"/>
      <c r="R568" s="66"/>
      <c r="S568" s="66"/>
      <c r="T568" s="66"/>
    </row>
    <row r="569" spans="15:20" x14ac:dyDescent="0.2">
      <c r="O569" s="66"/>
      <c r="P569" s="66"/>
      <c r="Q569" s="66"/>
      <c r="R569" s="66"/>
      <c r="S569" s="66"/>
      <c r="T569" s="66"/>
    </row>
    <row r="570" spans="15:20" x14ac:dyDescent="0.2">
      <c r="O570" s="66"/>
      <c r="P570" s="66"/>
      <c r="Q570" s="66"/>
      <c r="R570" s="66"/>
      <c r="S570" s="66"/>
      <c r="T570" s="66"/>
    </row>
    <row r="571" spans="15:20" x14ac:dyDescent="0.2">
      <c r="O571" s="66"/>
      <c r="P571" s="66"/>
      <c r="Q571" s="66"/>
      <c r="R571" s="66"/>
      <c r="S571" s="66"/>
      <c r="T571" s="66"/>
    </row>
    <row r="572" spans="15:20" x14ac:dyDescent="0.2">
      <c r="O572" s="66"/>
      <c r="P572" s="66"/>
      <c r="Q572" s="66"/>
      <c r="R572" s="66"/>
      <c r="S572" s="66"/>
      <c r="T572" s="66"/>
    </row>
    <row r="573" spans="15:20" x14ac:dyDescent="0.2">
      <c r="O573" s="66"/>
      <c r="P573" s="66"/>
      <c r="Q573" s="66"/>
      <c r="R573" s="66"/>
      <c r="S573" s="66"/>
      <c r="T573" s="66"/>
    </row>
    <row r="574" spans="15:20" x14ac:dyDescent="0.2">
      <c r="O574" s="66"/>
      <c r="P574" s="66"/>
      <c r="Q574" s="66"/>
      <c r="R574" s="66"/>
      <c r="S574" s="66"/>
      <c r="T574" s="66"/>
    </row>
    <row r="575" spans="15:20" x14ac:dyDescent="0.2">
      <c r="O575" s="66"/>
      <c r="P575" s="66"/>
      <c r="Q575" s="66"/>
      <c r="R575" s="66"/>
      <c r="S575" s="66"/>
      <c r="T575" s="66"/>
    </row>
    <row r="576" spans="15:20" x14ac:dyDescent="0.2">
      <c r="O576" s="66"/>
      <c r="P576" s="66"/>
      <c r="Q576" s="66"/>
      <c r="R576" s="66"/>
      <c r="S576" s="66"/>
      <c r="T576" s="66"/>
    </row>
    <row r="577" spans="15:20" x14ac:dyDescent="0.2">
      <c r="O577" s="66"/>
      <c r="P577" s="66"/>
      <c r="Q577" s="66"/>
      <c r="R577" s="66"/>
      <c r="S577" s="66"/>
      <c r="T577" s="66"/>
    </row>
    <row r="578" spans="15:20" x14ac:dyDescent="0.2">
      <c r="O578" s="66"/>
      <c r="P578" s="66"/>
      <c r="Q578" s="66"/>
      <c r="R578" s="66"/>
      <c r="S578" s="66"/>
      <c r="T578" s="66"/>
    </row>
    <row r="579" spans="15:20" x14ac:dyDescent="0.2">
      <c r="O579" s="66"/>
      <c r="P579" s="66"/>
      <c r="Q579" s="66"/>
      <c r="R579" s="66"/>
      <c r="S579" s="66"/>
      <c r="T579" s="66"/>
    </row>
    <row r="580" spans="15:20" x14ac:dyDescent="0.2">
      <c r="O580" s="66"/>
      <c r="P580" s="66"/>
      <c r="Q580" s="66"/>
      <c r="R580" s="66"/>
      <c r="S580" s="66"/>
      <c r="T580" s="66"/>
    </row>
    <row r="581" spans="15:20" x14ac:dyDescent="0.2">
      <c r="O581" s="66"/>
      <c r="P581" s="66"/>
      <c r="Q581" s="66"/>
      <c r="R581" s="66"/>
      <c r="S581" s="66"/>
      <c r="T581" s="66"/>
    </row>
    <row r="582" spans="15:20" x14ac:dyDescent="0.2">
      <c r="O582" s="66"/>
      <c r="P582" s="66"/>
      <c r="Q582" s="66"/>
      <c r="R582" s="66"/>
      <c r="S582" s="66"/>
      <c r="T582" s="66"/>
    </row>
    <row r="583" spans="15:20" x14ac:dyDescent="0.2">
      <c r="O583" s="66"/>
      <c r="P583" s="66"/>
      <c r="Q583" s="66"/>
      <c r="R583" s="66"/>
      <c r="S583" s="66"/>
      <c r="T583" s="66"/>
    </row>
    <row r="584" spans="15:20" x14ac:dyDescent="0.2">
      <c r="O584" s="66"/>
      <c r="P584" s="66"/>
      <c r="Q584" s="66"/>
      <c r="R584" s="66"/>
      <c r="S584" s="66"/>
      <c r="T584" s="66"/>
    </row>
    <row r="585" spans="15:20" x14ac:dyDescent="0.2">
      <c r="O585" s="66"/>
      <c r="P585" s="66"/>
      <c r="Q585" s="66"/>
      <c r="R585" s="66"/>
      <c r="S585" s="66"/>
      <c r="T585" s="66"/>
    </row>
    <row r="586" spans="15:20" x14ac:dyDescent="0.2">
      <c r="O586" s="66"/>
      <c r="P586" s="66"/>
      <c r="Q586" s="66"/>
      <c r="R586" s="66"/>
      <c r="S586" s="66"/>
      <c r="T586" s="66"/>
    </row>
    <row r="587" spans="15:20" x14ac:dyDescent="0.2">
      <c r="O587" s="66"/>
      <c r="P587" s="66"/>
      <c r="Q587" s="66"/>
      <c r="R587" s="66"/>
      <c r="S587" s="66"/>
      <c r="T587" s="66"/>
    </row>
    <row r="588" spans="15:20" x14ac:dyDescent="0.2">
      <c r="O588" s="66"/>
      <c r="P588" s="66"/>
      <c r="Q588" s="66"/>
      <c r="R588" s="66"/>
      <c r="S588" s="66"/>
      <c r="T588" s="66"/>
    </row>
    <row r="589" spans="15:20" x14ac:dyDescent="0.2">
      <c r="O589" s="66"/>
      <c r="P589" s="66"/>
      <c r="Q589" s="66"/>
      <c r="R589" s="66"/>
      <c r="S589" s="66"/>
      <c r="T589" s="66"/>
    </row>
    <row r="590" spans="15:20" x14ac:dyDescent="0.2">
      <c r="O590" s="66"/>
      <c r="P590" s="66"/>
      <c r="Q590" s="66"/>
      <c r="R590" s="66"/>
      <c r="S590" s="66"/>
      <c r="T590" s="66"/>
    </row>
    <row r="591" spans="15:20" x14ac:dyDescent="0.2">
      <c r="O591" s="66"/>
      <c r="P591" s="66"/>
      <c r="Q591" s="66"/>
      <c r="R591" s="66"/>
      <c r="S591" s="66"/>
      <c r="T591" s="66"/>
    </row>
    <row r="592" spans="15:20" x14ac:dyDescent="0.2">
      <c r="O592" s="66"/>
      <c r="P592" s="66"/>
      <c r="Q592" s="66"/>
      <c r="R592" s="66"/>
      <c r="S592" s="66"/>
      <c r="T592" s="66"/>
    </row>
    <row r="593" spans="15:20" x14ac:dyDescent="0.2">
      <c r="O593" s="66"/>
      <c r="P593" s="66"/>
      <c r="Q593" s="66"/>
      <c r="R593" s="66"/>
      <c r="S593" s="66"/>
      <c r="T593" s="66"/>
    </row>
    <row r="594" spans="15:20" x14ac:dyDescent="0.2">
      <c r="O594" s="66"/>
      <c r="P594" s="66"/>
      <c r="Q594" s="66"/>
      <c r="R594" s="66"/>
      <c r="S594" s="66"/>
      <c r="T594" s="66"/>
    </row>
    <row r="595" spans="15:20" x14ac:dyDescent="0.2">
      <c r="O595" s="66"/>
      <c r="P595" s="66"/>
      <c r="Q595" s="66"/>
      <c r="R595" s="66"/>
      <c r="S595" s="66"/>
      <c r="T595" s="66"/>
    </row>
    <row r="596" spans="15:20" x14ac:dyDescent="0.2">
      <c r="O596" s="66"/>
      <c r="P596" s="66"/>
      <c r="Q596" s="66"/>
      <c r="R596" s="66"/>
      <c r="S596" s="66"/>
      <c r="T596" s="66"/>
    </row>
    <row r="597" spans="15:20" x14ac:dyDescent="0.2">
      <c r="O597" s="66"/>
      <c r="P597" s="66"/>
      <c r="Q597" s="66"/>
      <c r="R597" s="66"/>
      <c r="S597" s="66"/>
      <c r="T597" s="66"/>
    </row>
    <row r="598" spans="15:20" x14ac:dyDescent="0.2">
      <c r="O598" s="66"/>
      <c r="P598" s="66"/>
      <c r="Q598" s="66"/>
      <c r="R598" s="66"/>
      <c r="S598" s="66"/>
      <c r="T598" s="66"/>
    </row>
    <row r="599" spans="15:20" x14ac:dyDescent="0.2">
      <c r="O599" s="66"/>
      <c r="P599" s="66"/>
      <c r="Q599" s="66"/>
      <c r="R599" s="66"/>
      <c r="S599" s="66"/>
      <c r="T599" s="66"/>
    </row>
    <row r="600" spans="15:20" x14ac:dyDescent="0.2">
      <c r="O600" s="66"/>
      <c r="P600" s="66"/>
      <c r="Q600" s="66"/>
      <c r="R600" s="66"/>
      <c r="S600" s="66"/>
      <c r="T600" s="66"/>
    </row>
    <row r="601" spans="15:20" x14ac:dyDescent="0.2">
      <c r="O601" s="66"/>
      <c r="P601" s="66"/>
      <c r="Q601" s="66"/>
      <c r="R601" s="66"/>
      <c r="S601" s="66"/>
      <c r="T601" s="66"/>
    </row>
    <row r="602" spans="15:20" x14ac:dyDescent="0.2">
      <c r="O602" s="66"/>
      <c r="P602" s="66"/>
      <c r="Q602" s="66"/>
      <c r="R602" s="66"/>
      <c r="S602" s="66"/>
      <c r="T602" s="66"/>
    </row>
    <row r="603" spans="15:20" x14ac:dyDescent="0.2">
      <c r="O603" s="66"/>
      <c r="P603" s="66"/>
      <c r="Q603" s="66"/>
      <c r="R603" s="66"/>
      <c r="S603" s="66"/>
      <c r="T603" s="66"/>
    </row>
    <row r="604" spans="15:20" x14ac:dyDescent="0.2">
      <c r="O604" s="66"/>
      <c r="P604" s="66"/>
      <c r="Q604" s="66"/>
      <c r="R604" s="66"/>
      <c r="S604" s="66"/>
      <c r="T604" s="66"/>
    </row>
    <row r="605" spans="15:20" x14ac:dyDescent="0.2">
      <c r="O605" s="66"/>
      <c r="P605" s="66"/>
      <c r="Q605" s="66"/>
      <c r="R605" s="66"/>
      <c r="S605" s="66"/>
      <c r="T605" s="66"/>
    </row>
    <row r="606" spans="15:20" x14ac:dyDescent="0.2">
      <c r="O606" s="66"/>
      <c r="P606" s="66"/>
      <c r="Q606" s="66"/>
      <c r="R606" s="66"/>
      <c r="S606" s="66"/>
      <c r="T606" s="66"/>
    </row>
    <row r="607" spans="15:20" x14ac:dyDescent="0.2">
      <c r="O607" s="66"/>
      <c r="P607" s="66"/>
      <c r="Q607" s="66"/>
      <c r="R607" s="66"/>
      <c r="S607" s="66"/>
      <c r="T607" s="66"/>
    </row>
    <row r="608" spans="15:20" x14ac:dyDescent="0.2">
      <c r="O608" s="66"/>
      <c r="P608" s="66"/>
      <c r="Q608" s="66"/>
      <c r="R608" s="66"/>
      <c r="S608" s="66"/>
      <c r="T608" s="66"/>
    </row>
    <row r="609" spans="15:20" x14ac:dyDescent="0.2">
      <c r="O609" s="66"/>
      <c r="P609" s="66"/>
      <c r="Q609" s="66"/>
      <c r="R609" s="66"/>
      <c r="S609" s="66"/>
      <c r="T609" s="66"/>
    </row>
    <row r="610" spans="15:20" x14ac:dyDescent="0.2">
      <c r="O610" s="66"/>
      <c r="P610" s="66"/>
      <c r="Q610" s="66"/>
      <c r="R610" s="66"/>
      <c r="S610" s="66"/>
      <c r="T610" s="66"/>
    </row>
    <row r="611" spans="15:20" x14ac:dyDescent="0.2">
      <c r="O611" s="66"/>
      <c r="P611" s="66"/>
      <c r="Q611" s="66"/>
      <c r="R611" s="66"/>
      <c r="S611" s="66"/>
      <c r="T611" s="66"/>
    </row>
    <row r="612" spans="15:20" x14ac:dyDescent="0.2">
      <c r="O612" s="66"/>
      <c r="P612" s="66"/>
      <c r="Q612" s="66"/>
      <c r="R612" s="66"/>
      <c r="S612" s="66"/>
      <c r="T612" s="66"/>
    </row>
    <row r="613" spans="15:20" x14ac:dyDescent="0.2">
      <c r="O613" s="66"/>
      <c r="P613" s="66"/>
      <c r="Q613" s="66"/>
      <c r="R613" s="66"/>
      <c r="S613" s="66"/>
      <c r="T613" s="66"/>
    </row>
    <row r="614" spans="15:20" x14ac:dyDescent="0.2">
      <c r="O614" s="66"/>
      <c r="P614" s="66"/>
      <c r="Q614" s="66"/>
      <c r="R614" s="66"/>
      <c r="S614" s="66"/>
      <c r="T614" s="66"/>
    </row>
    <row r="615" spans="15:20" x14ac:dyDescent="0.2">
      <c r="O615" s="66"/>
      <c r="P615" s="66"/>
      <c r="Q615" s="66"/>
      <c r="R615" s="66"/>
      <c r="S615" s="66"/>
      <c r="T615" s="66"/>
    </row>
    <row r="616" spans="15:20" x14ac:dyDescent="0.2">
      <c r="O616" s="66"/>
      <c r="P616" s="66"/>
      <c r="Q616" s="66"/>
      <c r="R616" s="66"/>
      <c r="S616" s="66"/>
      <c r="T616" s="66"/>
    </row>
    <row r="617" spans="15:20" x14ac:dyDescent="0.2">
      <c r="O617" s="66"/>
      <c r="P617" s="66"/>
      <c r="Q617" s="66"/>
      <c r="R617" s="66"/>
      <c r="S617" s="66"/>
      <c r="T617" s="66"/>
    </row>
    <row r="618" spans="15:20" x14ac:dyDescent="0.2">
      <c r="O618" s="66"/>
      <c r="P618" s="66"/>
      <c r="Q618" s="66"/>
      <c r="R618" s="66"/>
      <c r="S618" s="66"/>
      <c r="T618" s="66"/>
    </row>
    <row r="619" spans="15:20" x14ac:dyDescent="0.2">
      <c r="O619" s="66"/>
      <c r="P619" s="66"/>
      <c r="Q619" s="66"/>
      <c r="R619" s="66"/>
      <c r="S619" s="66"/>
      <c r="T619" s="66"/>
    </row>
    <row r="620" spans="15:20" x14ac:dyDescent="0.2">
      <c r="O620" s="66"/>
      <c r="P620" s="66"/>
      <c r="Q620" s="66"/>
      <c r="R620" s="66"/>
      <c r="S620" s="66"/>
      <c r="T620" s="66"/>
    </row>
    <row r="621" spans="15:20" x14ac:dyDescent="0.2">
      <c r="O621" s="66"/>
      <c r="P621" s="66"/>
      <c r="Q621" s="66"/>
      <c r="R621" s="66"/>
      <c r="S621" s="66"/>
      <c r="T621" s="66"/>
    </row>
    <row r="622" spans="15:20" x14ac:dyDescent="0.2">
      <c r="O622" s="66"/>
      <c r="P622" s="66"/>
      <c r="Q622" s="66"/>
      <c r="R622" s="66"/>
      <c r="S622" s="66"/>
      <c r="T622" s="66"/>
    </row>
    <row r="623" spans="15:20" x14ac:dyDescent="0.2">
      <c r="O623" s="66"/>
      <c r="P623" s="66"/>
      <c r="Q623" s="66"/>
      <c r="R623" s="66"/>
      <c r="S623" s="66"/>
      <c r="T623" s="66"/>
    </row>
    <row r="624" spans="15:20" x14ac:dyDescent="0.2">
      <c r="O624" s="66"/>
      <c r="P624" s="66"/>
      <c r="Q624" s="66"/>
      <c r="R624" s="66"/>
      <c r="S624" s="66"/>
      <c r="T624" s="66"/>
    </row>
    <row r="625" spans="15:20" x14ac:dyDescent="0.2">
      <c r="O625" s="66"/>
      <c r="P625" s="66"/>
      <c r="Q625" s="66"/>
      <c r="R625" s="66"/>
      <c r="S625" s="66"/>
      <c r="T625" s="66"/>
    </row>
    <row r="626" spans="15:20" x14ac:dyDescent="0.2">
      <c r="O626" s="66"/>
      <c r="P626" s="66"/>
      <c r="Q626" s="66"/>
      <c r="R626" s="66"/>
      <c r="S626" s="66"/>
      <c r="T626" s="66"/>
    </row>
    <row r="627" spans="15:20" x14ac:dyDescent="0.2">
      <c r="O627" s="66"/>
      <c r="P627" s="66"/>
      <c r="Q627" s="66"/>
      <c r="R627" s="66"/>
      <c r="S627" s="66"/>
      <c r="T627" s="66"/>
    </row>
    <row r="628" spans="15:20" x14ac:dyDescent="0.2">
      <c r="O628" s="66"/>
      <c r="P628" s="66"/>
      <c r="Q628" s="66"/>
      <c r="R628" s="66"/>
      <c r="S628" s="66"/>
      <c r="T628" s="66"/>
    </row>
    <row r="629" spans="15:20" x14ac:dyDescent="0.2">
      <c r="O629" s="66"/>
      <c r="P629" s="66"/>
      <c r="Q629" s="66"/>
      <c r="R629" s="66"/>
      <c r="S629" s="66"/>
      <c r="T629" s="66"/>
    </row>
    <row r="630" spans="15:20" x14ac:dyDescent="0.2">
      <c r="O630" s="66"/>
      <c r="P630" s="66"/>
      <c r="Q630" s="66"/>
      <c r="R630" s="66"/>
      <c r="S630" s="66"/>
      <c r="T630" s="66"/>
    </row>
    <row r="631" spans="15:20" x14ac:dyDescent="0.2">
      <c r="O631" s="66"/>
      <c r="P631" s="66"/>
      <c r="Q631" s="66"/>
      <c r="R631" s="66"/>
      <c r="S631" s="66"/>
      <c r="T631" s="66"/>
    </row>
    <row r="632" spans="15:20" x14ac:dyDescent="0.2">
      <c r="O632" s="66"/>
      <c r="P632" s="66"/>
      <c r="Q632" s="66"/>
      <c r="R632" s="66"/>
      <c r="S632" s="66"/>
      <c r="T632" s="66"/>
    </row>
    <row r="633" spans="15:20" x14ac:dyDescent="0.2">
      <c r="O633" s="66"/>
      <c r="P633" s="66"/>
      <c r="Q633" s="66"/>
      <c r="R633" s="66"/>
      <c r="S633" s="66"/>
      <c r="T633" s="66"/>
    </row>
    <row r="634" spans="15:20" x14ac:dyDescent="0.2">
      <c r="O634" s="66"/>
      <c r="P634" s="66"/>
      <c r="Q634" s="66"/>
      <c r="R634" s="66"/>
      <c r="S634" s="66"/>
      <c r="T634" s="66"/>
    </row>
    <row r="635" spans="15:20" x14ac:dyDescent="0.2">
      <c r="O635" s="66"/>
      <c r="P635" s="66"/>
      <c r="Q635" s="66"/>
      <c r="R635" s="66"/>
      <c r="S635" s="66"/>
      <c r="T635" s="66"/>
    </row>
    <row r="636" spans="15:20" x14ac:dyDescent="0.2">
      <c r="O636" s="66"/>
      <c r="P636" s="66"/>
      <c r="Q636" s="66"/>
      <c r="R636" s="66"/>
      <c r="S636" s="66"/>
      <c r="T636" s="66"/>
    </row>
    <row r="637" spans="15:20" x14ac:dyDescent="0.2">
      <c r="O637" s="66"/>
      <c r="P637" s="66"/>
      <c r="Q637" s="66"/>
      <c r="R637" s="66"/>
      <c r="S637" s="66"/>
      <c r="T637" s="66"/>
    </row>
    <row r="638" spans="15:20" x14ac:dyDescent="0.2">
      <c r="O638" s="66"/>
      <c r="P638" s="66"/>
      <c r="Q638" s="66"/>
      <c r="R638" s="66"/>
      <c r="S638" s="66"/>
      <c r="T638" s="66"/>
    </row>
    <row r="639" spans="15:20" x14ac:dyDescent="0.2">
      <c r="O639" s="66"/>
      <c r="P639" s="66"/>
      <c r="Q639" s="66"/>
      <c r="R639" s="66"/>
      <c r="S639" s="66"/>
      <c r="T639" s="66"/>
    </row>
    <row r="640" spans="15:20" x14ac:dyDescent="0.2">
      <c r="O640" s="66"/>
      <c r="P640" s="66"/>
      <c r="Q640" s="66"/>
      <c r="R640" s="66"/>
      <c r="S640" s="66"/>
      <c r="T640" s="66"/>
    </row>
    <row r="641" spans="15:20" x14ac:dyDescent="0.2">
      <c r="O641" s="66"/>
      <c r="P641" s="66"/>
      <c r="Q641" s="66"/>
      <c r="R641" s="66"/>
      <c r="S641" s="66"/>
      <c r="T641" s="66"/>
    </row>
    <row r="642" spans="15:20" x14ac:dyDescent="0.2">
      <c r="O642" s="66"/>
      <c r="P642" s="66"/>
      <c r="Q642" s="66"/>
      <c r="R642" s="66"/>
      <c r="S642" s="66"/>
      <c r="T642" s="66"/>
    </row>
    <row r="643" spans="15:20" x14ac:dyDescent="0.2">
      <c r="O643" s="66"/>
      <c r="P643" s="66"/>
      <c r="Q643" s="66"/>
      <c r="R643" s="66"/>
      <c r="S643" s="66"/>
      <c r="T643" s="66"/>
    </row>
    <row r="644" spans="15:20" x14ac:dyDescent="0.2">
      <c r="O644" s="66"/>
      <c r="P644" s="66"/>
      <c r="Q644" s="66"/>
      <c r="R644" s="66"/>
      <c r="S644" s="66"/>
      <c r="T644" s="66"/>
    </row>
    <row r="645" spans="15:20" x14ac:dyDescent="0.2">
      <c r="O645" s="66"/>
      <c r="P645" s="66"/>
      <c r="Q645" s="66"/>
      <c r="R645" s="66"/>
      <c r="S645" s="66"/>
      <c r="T645" s="66"/>
    </row>
    <row r="646" spans="15:20" x14ac:dyDescent="0.2">
      <c r="O646" s="66"/>
      <c r="P646" s="66"/>
      <c r="Q646" s="66"/>
      <c r="R646" s="66"/>
      <c r="S646" s="66"/>
      <c r="T646" s="66"/>
    </row>
    <row r="647" spans="15:20" x14ac:dyDescent="0.2">
      <c r="O647" s="66"/>
      <c r="P647" s="66"/>
      <c r="Q647" s="66"/>
      <c r="R647" s="66"/>
      <c r="S647" s="66"/>
      <c r="T647" s="66"/>
    </row>
    <row r="648" spans="15:20" x14ac:dyDescent="0.2">
      <c r="O648" s="66"/>
      <c r="P648" s="66"/>
      <c r="Q648" s="66"/>
      <c r="R648" s="66"/>
      <c r="S648" s="66"/>
      <c r="T648" s="66"/>
    </row>
    <row r="649" spans="15:20" x14ac:dyDescent="0.2">
      <c r="O649" s="66"/>
      <c r="P649" s="66"/>
      <c r="Q649" s="66"/>
      <c r="R649" s="66"/>
      <c r="S649" s="66"/>
      <c r="T649" s="66"/>
    </row>
    <row r="650" spans="15:20" x14ac:dyDescent="0.2">
      <c r="O650" s="66"/>
      <c r="P650" s="66"/>
      <c r="Q650" s="66"/>
      <c r="R650" s="66"/>
      <c r="S650" s="66"/>
      <c r="T650" s="66"/>
    </row>
    <row r="651" spans="15:20" x14ac:dyDescent="0.2">
      <c r="O651" s="66"/>
      <c r="P651" s="66"/>
      <c r="Q651" s="66"/>
      <c r="R651" s="66"/>
      <c r="S651" s="66"/>
      <c r="T651" s="66"/>
    </row>
    <row r="652" spans="15:20" x14ac:dyDescent="0.2">
      <c r="O652" s="66"/>
      <c r="P652" s="66"/>
      <c r="Q652" s="66"/>
      <c r="R652" s="66"/>
      <c r="S652" s="66"/>
      <c r="T652" s="66"/>
    </row>
    <row r="653" spans="15:20" x14ac:dyDescent="0.2">
      <c r="O653" s="66"/>
      <c r="P653" s="66"/>
      <c r="Q653" s="66"/>
      <c r="R653" s="66"/>
      <c r="S653" s="66"/>
      <c r="T653" s="66"/>
    </row>
    <row r="654" spans="15:20" x14ac:dyDescent="0.2">
      <c r="O654" s="66"/>
      <c r="P654" s="66"/>
      <c r="Q654" s="66"/>
      <c r="R654" s="66"/>
      <c r="S654" s="66"/>
      <c r="T654" s="66"/>
    </row>
    <row r="655" spans="15:20" x14ac:dyDescent="0.2">
      <c r="O655" s="66"/>
      <c r="P655" s="66"/>
      <c r="Q655" s="66"/>
      <c r="R655" s="66"/>
      <c r="S655" s="66"/>
      <c r="T655" s="66"/>
    </row>
    <row r="656" spans="15:20" x14ac:dyDescent="0.2">
      <c r="O656" s="66"/>
      <c r="P656" s="66"/>
      <c r="Q656" s="66"/>
      <c r="R656" s="66"/>
      <c r="S656" s="66"/>
      <c r="T656" s="66"/>
    </row>
    <row r="657" spans="15:20" x14ac:dyDescent="0.2">
      <c r="O657" s="66"/>
      <c r="P657" s="66"/>
      <c r="Q657" s="66"/>
      <c r="R657" s="66"/>
      <c r="S657" s="66"/>
      <c r="T657" s="66"/>
    </row>
    <row r="658" spans="15:20" x14ac:dyDescent="0.2">
      <c r="O658" s="66"/>
      <c r="P658" s="66"/>
      <c r="Q658" s="66"/>
      <c r="R658" s="66"/>
      <c r="S658" s="66"/>
      <c r="T658" s="66"/>
    </row>
    <row r="659" spans="15:20" x14ac:dyDescent="0.2">
      <c r="O659" s="66"/>
      <c r="P659" s="66"/>
      <c r="Q659" s="66"/>
      <c r="R659" s="66"/>
      <c r="S659" s="66"/>
      <c r="T659" s="66"/>
    </row>
    <row r="660" spans="15:20" x14ac:dyDescent="0.2">
      <c r="O660" s="66"/>
      <c r="P660" s="66"/>
      <c r="Q660" s="66"/>
      <c r="R660" s="66"/>
      <c r="S660" s="66"/>
      <c r="T660" s="66"/>
    </row>
    <row r="661" spans="15:20" x14ac:dyDescent="0.2">
      <c r="O661" s="66"/>
      <c r="P661" s="66"/>
      <c r="Q661" s="66"/>
      <c r="R661" s="66"/>
      <c r="S661" s="66"/>
      <c r="T661" s="66"/>
    </row>
    <row r="662" spans="15:20" x14ac:dyDescent="0.2">
      <c r="O662" s="66"/>
      <c r="P662" s="66"/>
      <c r="Q662" s="66"/>
      <c r="R662" s="66"/>
      <c r="S662" s="66"/>
      <c r="T662" s="66"/>
    </row>
    <row r="663" spans="15:20" x14ac:dyDescent="0.2">
      <c r="O663" s="66"/>
      <c r="P663" s="66"/>
      <c r="Q663" s="66"/>
      <c r="R663" s="66"/>
      <c r="S663" s="66"/>
      <c r="T663" s="66"/>
    </row>
    <row r="664" spans="15:20" x14ac:dyDescent="0.2">
      <c r="O664" s="66"/>
      <c r="P664" s="66"/>
      <c r="Q664" s="66"/>
      <c r="R664" s="66"/>
      <c r="S664" s="66"/>
      <c r="T664" s="66"/>
    </row>
    <row r="665" spans="15:20" x14ac:dyDescent="0.2">
      <c r="O665" s="66"/>
      <c r="P665" s="66"/>
      <c r="Q665" s="66"/>
      <c r="R665" s="66"/>
      <c r="S665" s="66"/>
      <c r="T665" s="66"/>
    </row>
    <row r="666" spans="15:20" x14ac:dyDescent="0.2">
      <c r="O666" s="66"/>
      <c r="P666" s="66"/>
      <c r="Q666" s="66"/>
      <c r="R666" s="66"/>
      <c r="S666" s="66"/>
      <c r="T666" s="66"/>
    </row>
    <row r="667" spans="15:20" x14ac:dyDescent="0.2">
      <c r="O667" s="66"/>
      <c r="P667" s="66"/>
      <c r="Q667" s="66"/>
      <c r="R667" s="66"/>
      <c r="S667" s="66"/>
      <c r="T667" s="66"/>
    </row>
    <row r="668" spans="15:20" x14ac:dyDescent="0.2">
      <c r="O668" s="66"/>
      <c r="P668" s="66"/>
      <c r="Q668" s="66"/>
      <c r="R668" s="66"/>
      <c r="S668" s="66"/>
      <c r="T668" s="66"/>
    </row>
    <row r="669" spans="15:20" x14ac:dyDescent="0.2">
      <c r="O669" s="66"/>
      <c r="P669" s="66"/>
      <c r="Q669" s="66"/>
      <c r="R669" s="66"/>
      <c r="S669" s="66"/>
      <c r="T669" s="66"/>
    </row>
    <row r="670" spans="15:20" x14ac:dyDescent="0.2">
      <c r="O670" s="66"/>
      <c r="P670" s="66"/>
      <c r="Q670" s="66"/>
      <c r="R670" s="66"/>
      <c r="S670" s="66"/>
      <c r="T670" s="66"/>
    </row>
    <row r="671" spans="15:20" x14ac:dyDescent="0.2">
      <c r="O671" s="66"/>
      <c r="P671" s="66"/>
      <c r="Q671" s="66"/>
      <c r="R671" s="66"/>
      <c r="S671" s="66"/>
      <c r="T671" s="66"/>
    </row>
    <row r="672" spans="15:20" x14ac:dyDescent="0.2">
      <c r="O672" s="66"/>
      <c r="P672" s="66"/>
      <c r="Q672" s="66"/>
      <c r="R672" s="66"/>
      <c r="S672" s="66"/>
      <c r="T672" s="66"/>
    </row>
    <row r="673" spans="15:20" x14ac:dyDescent="0.2">
      <c r="O673" s="66"/>
      <c r="P673" s="66"/>
      <c r="Q673" s="66"/>
      <c r="R673" s="66"/>
      <c r="S673" s="66"/>
      <c r="T673" s="66"/>
    </row>
    <row r="674" spans="15:20" x14ac:dyDescent="0.2">
      <c r="O674" s="66"/>
      <c r="P674" s="66"/>
      <c r="Q674" s="66"/>
      <c r="R674" s="66"/>
      <c r="S674" s="66"/>
      <c r="T674" s="66"/>
    </row>
    <row r="675" spans="15:20" x14ac:dyDescent="0.2">
      <c r="O675" s="66"/>
      <c r="P675" s="66"/>
      <c r="Q675" s="66"/>
      <c r="R675" s="66"/>
      <c r="S675" s="66"/>
      <c r="T675" s="66"/>
    </row>
    <row r="676" spans="15:20" x14ac:dyDescent="0.2">
      <c r="O676" s="66"/>
      <c r="P676" s="66"/>
      <c r="Q676" s="66"/>
      <c r="R676" s="66"/>
      <c r="S676" s="66"/>
      <c r="T676" s="66"/>
    </row>
    <row r="677" spans="15:20" x14ac:dyDescent="0.2">
      <c r="O677" s="66"/>
      <c r="P677" s="66"/>
      <c r="Q677" s="66"/>
      <c r="R677" s="66"/>
      <c r="S677" s="66"/>
      <c r="T677" s="66"/>
    </row>
    <row r="678" spans="15:20" x14ac:dyDescent="0.2">
      <c r="O678" s="66"/>
      <c r="P678" s="66"/>
      <c r="Q678" s="66"/>
      <c r="R678" s="66"/>
      <c r="S678" s="66"/>
      <c r="T678" s="66"/>
    </row>
    <row r="679" spans="15:20" x14ac:dyDescent="0.2">
      <c r="O679" s="66"/>
      <c r="P679" s="66"/>
      <c r="Q679" s="66"/>
      <c r="R679" s="66"/>
      <c r="S679" s="66"/>
      <c r="T679" s="66"/>
    </row>
    <row r="680" spans="15:20" x14ac:dyDescent="0.2">
      <c r="O680" s="66"/>
      <c r="P680" s="66"/>
      <c r="Q680" s="66"/>
      <c r="R680" s="66"/>
      <c r="S680" s="66"/>
      <c r="T680" s="66"/>
    </row>
    <row r="681" spans="15:20" x14ac:dyDescent="0.2">
      <c r="O681" s="66"/>
      <c r="P681" s="66"/>
      <c r="Q681" s="66"/>
      <c r="R681" s="66"/>
      <c r="S681" s="66"/>
      <c r="T681" s="66"/>
    </row>
    <row r="682" spans="15:20" x14ac:dyDescent="0.2">
      <c r="O682" s="66"/>
      <c r="P682" s="66"/>
      <c r="Q682" s="66"/>
      <c r="R682" s="66"/>
      <c r="S682" s="66"/>
      <c r="T682" s="66"/>
    </row>
    <row r="683" spans="15:20" x14ac:dyDescent="0.2">
      <c r="O683" s="66"/>
      <c r="P683" s="66"/>
      <c r="Q683" s="66"/>
      <c r="R683" s="66"/>
      <c r="S683" s="66"/>
      <c r="T683" s="66"/>
    </row>
    <row r="684" spans="15:20" x14ac:dyDescent="0.2">
      <c r="O684" s="66"/>
      <c r="P684" s="66"/>
      <c r="Q684" s="66"/>
      <c r="R684" s="66"/>
      <c r="S684" s="66"/>
      <c r="T684" s="66"/>
    </row>
    <row r="685" spans="15:20" x14ac:dyDescent="0.2">
      <c r="O685" s="66"/>
      <c r="P685" s="66"/>
      <c r="Q685" s="66"/>
      <c r="R685" s="66"/>
      <c r="S685" s="66"/>
      <c r="T685" s="66"/>
    </row>
    <row r="686" spans="15:20" x14ac:dyDescent="0.2">
      <c r="O686" s="66"/>
      <c r="P686" s="66"/>
      <c r="Q686" s="66"/>
      <c r="R686" s="66"/>
      <c r="S686" s="66"/>
      <c r="T686" s="66"/>
    </row>
    <row r="687" spans="15:20" x14ac:dyDescent="0.2">
      <c r="O687" s="66"/>
      <c r="P687" s="66"/>
      <c r="Q687" s="66"/>
      <c r="R687" s="66"/>
      <c r="S687" s="66"/>
      <c r="T687" s="66"/>
    </row>
    <row r="688" spans="15:20" x14ac:dyDescent="0.2">
      <c r="O688" s="66"/>
      <c r="P688" s="66"/>
      <c r="Q688" s="66"/>
      <c r="R688" s="66"/>
      <c r="S688" s="66"/>
      <c r="T688" s="66"/>
    </row>
    <row r="689" spans="15:20" x14ac:dyDescent="0.2">
      <c r="O689" s="66"/>
      <c r="P689" s="66"/>
      <c r="Q689" s="66"/>
      <c r="R689" s="66"/>
      <c r="S689" s="66"/>
      <c r="T689" s="66"/>
    </row>
    <row r="690" spans="15:20" x14ac:dyDescent="0.2">
      <c r="O690" s="66"/>
      <c r="P690" s="66"/>
      <c r="Q690" s="66"/>
      <c r="R690" s="66"/>
      <c r="S690" s="66"/>
      <c r="T690" s="66"/>
    </row>
    <row r="691" spans="15:20" x14ac:dyDescent="0.2">
      <c r="O691" s="66"/>
      <c r="P691" s="66"/>
      <c r="Q691" s="66"/>
      <c r="R691" s="66"/>
      <c r="S691" s="66"/>
      <c r="T691" s="66"/>
    </row>
    <row r="692" spans="15:20" x14ac:dyDescent="0.2">
      <c r="O692" s="66"/>
      <c r="P692" s="66"/>
      <c r="Q692" s="66"/>
      <c r="R692" s="66"/>
      <c r="S692" s="66"/>
      <c r="T692" s="66"/>
    </row>
    <row r="693" spans="15:20" x14ac:dyDescent="0.2">
      <c r="O693" s="66"/>
      <c r="P693" s="66"/>
      <c r="Q693" s="66"/>
      <c r="R693" s="66"/>
      <c r="S693" s="66"/>
      <c r="T693" s="66"/>
    </row>
    <row r="694" spans="15:20" x14ac:dyDescent="0.2">
      <c r="O694" s="66"/>
      <c r="P694" s="66"/>
      <c r="Q694" s="66"/>
      <c r="R694" s="66"/>
      <c r="S694" s="66"/>
      <c r="T694" s="66"/>
    </row>
    <row r="695" spans="15:20" x14ac:dyDescent="0.2">
      <c r="O695" s="66"/>
      <c r="P695" s="66"/>
      <c r="Q695" s="66"/>
      <c r="R695" s="66"/>
      <c r="S695" s="66"/>
      <c r="T695" s="66"/>
    </row>
    <row r="696" spans="15:20" x14ac:dyDescent="0.2">
      <c r="O696" s="66"/>
      <c r="P696" s="66"/>
      <c r="Q696" s="66"/>
      <c r="R696" s="66"/>
      <c r="S696" s="66"/>
      <c r="T696" s="66"/>
    </row>
    <row r="697" spans="15:20" x14ac:dyDescent="0.2">
      <c r="O697" s="66"/>
      <c r="P697" s="66"/>
      <c r="Q697" s="66"/>
      <c r="R697" s="66"/>
      <c r="S697" s="66"/>
      <c r="T697" s="66"/>
    </row>
    <row r="698" spans="15:20" x14ac:dyDescent="0.2">
      <c r="O698" s="66"/>
      <c r="P698" s="66"/>
      <c r="Q698" s="66"/>
      <c r="R698" s="66"/>
      <c r="S698" s="66"/>
      <c r="T698" s="66"/>
    </row>
    <row r="699" spans="15:20" x14ac:dyDescent="0.2">
      <c r="O699" s="66"/>
      <c r="P699" s="66"/>
      <c r="Q699" s="66"/>
      <c r="R699" s="66"/>
      <c r="S699" s="66"/>
      <c r="T699" s="66"/>
    </row>
    <row r="700" spans="15:20" x14ac:dyDescent="0.2">
      <c r="O700" s="66"/>
      <c r="P700" s="66"/>
      <c r="Q700" s="66"/>
      <c r="R700" s="66"/>
      <c r="S700" s="66"/>
      <c r="T700" s="66"/>
    </row>
    <row r="701" spans="15:20" x14ac:dyDescent="0.2">
      <c r="O701" s="66"/>
      <c r="P701" s="66"/>
      <c r="Q701" s="66"/>
      <c r="R701" s="66"/>
      <c r="S701" s="66"/>
      <c r="T701" s="66"/>
    </row>
    <row r="702" spans="15:20" x14ac:dyDescent="0.2">
      <c r="O702" s="66"/>
      <c r="P702" s="66"/>
      <c r="Q702" s="66"/>
      <c r="R702" s="66"/>
      <c r="S702" s="66"/>
      <c r="T702" s="66"/>
    </row>
    <row r="703" spans="15:20" x14ac:dyDescent="0.2">
      <c r="O703" s="66"/>
      <c r="P703" s="66"/>
      <c r="Q703" s="66"/>
      <c r="R703" s="66"/>
      <c r="S703" s="66"/>
      <c r="T703" s="66"/>
    </row>
    <row r="704" spans="15:20" x14ac:dyDescent="0.2">
      <c r="O704" s="66"/>
      <c r="P704" s="66"/>
      <c r="Q704" s="66"/>
      <c r="R704" s="66"/>
      <c r="S704" s="66"/>
      <c r="T704" s="66"/>
    </row>
    <row r="705" spans="15:20" x14ac:dyDescent="0.2">
      <c r="O705" s="66"/>
      <c r="P705" s="66"/>
      <c r="Q705" s="66"/>
      <c r="R705" s="66"/>
      <c r="S705" s="66"/>
      <c r="T705" s="66"/>
    </row>
    <row r="706" spans="15:20" x14ac:dyDescent="0.2">
      <c r="O706" s="66"/>
      <c r="P706" s="66"/>
      <c r="Q706" s="66"/>
      <c r="R706" s="66"/>
      <c r="S706" s="66"/>
      <c r="T706" s="66"/>
    </row>
    <row r="707" spans="15:20" x14ac:dyDescent="0.2">
      <c r="O707" s="66"/>
      <c r="P707" s="66"/>
      <c r="Q707" s="66"/>
      <c r="R707" s="66"/>
      <c r="S707" s="66"/>
      <c r="T707" s="66"/>
    </row>
    <row r="708" spans="15:20" x14ac:dyDescent="0.2">
      <c r="O708" s="66"/>
      <c r="P708" s="66"/>
      <c r="Q708" s="66"/>
      <c r="R708" s="66"/>
      <c r="S708" s="66"/>
      <c r="T708" s="66"/>
    </row>
    <row r="709" spans="15:20" x14ac:dyDescent="0.2">
      <c r="O709" s="66"/>
      <c r="P709" s="66"/>
      <c r="Q709" s="66"/>
      <c r="R709" s="66"/>
      <c r="S709" s="66"/>
      <c r="T709" s="66"/>
    </row>
    <row r="710" spans="15:20" x14ac:dyDescent="0.2">
      <c r="O710" s="66"/>
      <c r="P710" s="66"/>
      <c r="Q710" s="66"/>
      <c r="R710" s="66"/>
      <c r="S710" s="66"/>
      <c r="T710" s="66"/>
    </row>
    <row r="711" spans="15:20" x14ac:dyDescent="0.2">
      <c r="O711" s="66"/>
      <c r="P711" s="66"/>
      <c r="Q711" s="66"/>
      <c r="R711" s="66"/>
      <c r="S711" s="66"/>
      <c r="T711" s="66"/>
    </row>
    <row r="712" spans="15:20" x14ac:dyDescent="0.2">
      <c r="O712" s="66"/>
      <c r="P712" s="66"/>
      <c r="Q712" s="66"/>
      <c r="R712" s="66"/>
      <c r="S712" s="66"/>
      <c r="T712" s="66"/>
    </row>
    <row r="713" spans="15:20" x14ac:dyDescent="0.2">
      <c r="O713" s="66"/>
      <c r="P713" s="66"/>
      <c r="Q713" s="66"/>
      <c r="R713" s="66"/>
      <c r="S713" s="66"/>
      <c r="T713" s="66"/>
    </row>
    <row r="714" spans="15:20" x14ac:dyDescent="0.2">
      <c r="O714" s="66"/>
      <c r="P714" s="66"/>
      <c r="Q714" s="66"/>
      <c r="R714" s="66"/>
      <c r="S714" s="66"/>
      <c r="T714" s="66"/>
    </row>
    <row r="715" spans="15:20" x14ac:dyDescent="0.2">
      <c r="O715" s="66"/>
      <c r="P715" s="66"/>
      <c r="Q715" s="66"/>
      <c r="R715" s="66"/>
      <c r="S715" s="66"/>
      <c r="T715" s="66"/>
    </row>
    <row r="716" spans="15:20" x14ac:dyDescent="0.2">
      <c r="O716" s="66"/>
      <c r="P716" s="66"/>
      <c r="Q716" s="66"/>
      <c r="R716" s="66"/>
      <c r="S716" s="66"/>
      <c r="T716" s="66"/>
    </row>
    <row r="717" spans="15:20" x14ac:dyDescent="0.2">
      <c r="O717" s="66"/>
      <c r="P717" s="66"/>
      <c r="Q717" s="66"/>
      <c r="R717" s="66"/>
      <c r="S717" s="66"/>
      <c r="T717" s="66"/>
    </row>
    <row r="718" spans="15:20" x14ac:dyDescent="0.2">
      <c r="O718" s="66"/>
      <c r="P718" s="66"/>
      <c r="Q718" s="66"/>
      <c r="R718" s="66"/>
      <c r="S718" s="66"/>
      <c r="T718" s="66"/>
    </row>
    <row r="719" spans="15:20" x14ac:dyDescent="0.2">
      <c r="O719" s="66"/>
      <c r="P719" s="66"/>
      <c r="Q719" s="66"/>
      <c r="R719" s="66"/>
      <c r="S719" s="66"/>
      <c r="T719" s="66"/>
    </row>
    <row r="720" spans="15:20" x14ac:dyDescent="0.2">
      <c r="O720" s="66"/>
      <c r="P720" s="66"/>
      <c r="Q720" s="66"/>
      <c r="R720" s="66"/>
      <c r="S720" s="66"/>
      <c r="T720" s="66"/>
    </row>
    <row r="721" spans="15:20" x14ac:dyDescent="0.2">
      <c r="O721" s="66"/>
      <c r="P721" s="66"/>
      <c r="Q721" s="66"/>
      <c r="R721" s="66"/>
      <c r="S721" s="66"/>
      <c r="T721" s="66"/>
    </row>
    <row r="722" spans="15:20" x14ac:dyDescent="0.2">
      <c r="O722" s="66"/>
      <c r="P722" s="66"/>
      <c r="Q722" s="66"/>
      <c r="R722" s="66"/>
      <c r="S722" s="66"/>
      <c r="T722" s="66"/>
    </row>
    <row r="723" spans="15:20" x14ac:dyDescent="0.2">
      <c r="O723" s="66"/>
      <c r="P723" s="66"/>
      <c r="Q723" s="66"/>
      <c r="R723" s="66"/>
      <c r="S723" s="66"/>
      <c r="T723" s="66"/>
    </row>
    <row r="724" spans="15:20" x14ac:dyDescent="0.2">
      <c r="O724" s="66"/>
      <c r="P724" s="66"/>
      <c r="Q724" s="66"/>
      <c r="R724" s="66"/>
      <c r="S724" s="66"/>
      <c r="T724" s="66"/>
    </row>
    <row r="725" spans="15:20" x14ac:dyDescent="0.2">
      <c r="O725" s="66"/>
      <c r="P725" s="66"/>
      <c r="Q725" s="66"/>
      <c r="R725" s="66"/>
      <c r="S725" s="66"/>
      <c r="T725" s="66"/>
    </row>
    <row r="726" spans="15:20" x14ac:dyDescent="0.2">
      <c r="O726" s="66"/>
      <c r="P726" s="66"/>
      <c r="Q726" s="66"/>
      <c r="R726" s="66"/>
      <c r="S726" s="66"/>
      <c r="T726" s="66"/>
    </row>
    <row r="727" spans="15:20" x14ac:dyDescent="0.2">
      <c r="O727" s="66"/>
      <c r="P727" s="66"/>
      <c r="Q727" s="66"/>
      <c r="R727" s="66"/>
      <c r="S727" s="66"/>
      <c r="T727" s="66"/>
    </row>
    <row r="728" spans="15:20" x14ac:dyDescent="0.2">
      <c r="O728" s="66"/>
      <c r="P728" s="66"/>
      <c r="Q728" s="66"/>
      <c r="R728" s="66"/>
      <c r="S728" s="66"/>
      <c r="T728" s="66"/>
    </row>
    <row r="729" spans="15:20" x14ac:dyDescent="0.2">
      <c r="O729" s="66"/>
      <c r="P729" s="66"/>
      <c r="Q729" s="66"/>
      <c r="R729" s="66"/>
      <c r="S729" s="66"/>
      <c r="T729" s="66"/>
    </row>
    <row r="730" spans="15:20" x14ac:dyDescent="0.2">
      <c r="O730" s="66"/>
      <c r="P730" s="66"/>
      <c r="Q730" s="66"/>
      <c r="R730" s="66"/>
      <c r="S730" s="66"/>
      <c r="T730" s="66"/>
    </row>
    <row r="731" spans="15:20" x14ac:dyDescent="0.2">
      <c r="O731" s="66"/>
      <c r="P731" s="66"/>
      <c r="Q731" s="66"/>
      <c r="R731" s="66"/>
      <c r="S731" s="66"/>
      <c r="T731" s="66"/>
    </row>
    <row r="732" spans="15:20" x14ac:dyDescent="0.2">
      <c r="O732" s="66"/>
      <c r="P732" s="66"/>
      <c r="Q732" s="66"/>
      <c r="R732" s="66"/>
      <c r="S732" s="66"/>
      <c r="T732" s="66"/>
    </row>
    <row r="733" spans="15:20" x14ac:dyDescent="0.2">
      <c r="O733" s="66"/>
      <c r="P733" s="66"/>
      <c r="Q733" s="66"/>
      <c r="R733" s="66"/>
      <c r="S733" s="66"/>
      <c r="T733" s="66"/>
    </row>
    <row r="734" spans="15:20" x14ac:dyDescent="0.2">
      <c r="O734" s="66"/>
      <c r="P734" s="66"/>
      <c r="Q734" s="66"/>
      <c r="R734" s="66"/>
      <c r="S734" s="66"/>
      <c r="T734" s="66"/>
    </row>
    <row r="735" spans="15:20" x14ac:dyDescent="0.2">
      <c r="O735" s="66"/>
      <c r="P735" s="66"/>
      <c r="Q735" s="66"/>
      <c r="R735" s="66"/>
      <c r="S735" s="66"/>
      <c r="T735" s="66"/>
    </row>
    <row r="736" spans="15:20" x14ac:dyDescent="0.2">
      <c r="O736" s="66"/>
      <c r="P736" s="66"/>
      <c r="Q736" s="66"/>
      <c r="R736" s="66"/>
      <c r="S736" s="66"/>
      <c r="T736" s="66"/>
    </row>
    <row r="737" spans="15:20" x14ac:dyDescent="0.2">
      <c r="O737" s="66"/>
      <c r="P737" s="66"/>
      <c r="Q737" s="66"/>
      <c r="R737" s="66"/>
      <c r="S737" s="66"/>
      <c r="T737" s="66"/>
    </row>
    <row r="738" spans="15:20" x14ac:dyDescent="0.2">
      <c r="O738" s="66"/>
      <c r="P738" s="66"/>
      <c r="Q738" s="66"/>
      <c r="R738" s="66"/>
      <c r="S738" s="66"/>
      <c r="T738" s="66"/>
    </row>
    <row r="739" spans="15:20" x14ac:dyDescent="0.2">
      <c r="O739" s="66"/>
      <c r="P739" s="66"/>
      <c r="Q739" s="66"/>
      <c r="R739" s="66"/>
      <c r="S739" s="66"/>
      <c r="T739" s="66"/>
    </row>
    <row r="740" spans="15:20" x14ac:dyDescent="0.2">
      <c r="O740" s="66"/>
      <c r="P740" s="66"/>
      <c r="Q740" s="66"/>
      <c r="R740" s="66"/>
      <c r="S740" s="66"/>
      <c r="T740" s="66"/>
    </row>
    <row r="741" spans="15:20" x14ac:dyDescent="0.2">
      <c r="O741" s="66"/>
      <c r="P741" s="66"/>
      <c r="Q741" s="66"/>
      <c r="R741" s="66"/>
      <c r="S741" s="66"/>
      <c r="T741" s="66"/>
    </row>
    <row r="742" spans="15:20" x14ac:dyDescent="0.2">
      <c r="O742" s="66"/>
      <c r="P742" s="66"/>
      <c r="Q742" s="66"/>
      <c r="R742" s="66"/>
      <c r="S742" s="66"/>
      <c r="T742" s="66"/>
    </row>
    <row r="743" spans="15:20" x14ac:dyDescent="0.2">
      <c r="O743" s="66"/>
      <c r="P743" s="66"/>
      <c r="Q743" s="66"/>
      <c r="R743" s="66"/>
      <c r="S743" s="66"/>
      <c r="T743" s="66"/>
    </row>
    <row r="744" spans="15:20" x14ac:dyDescent="0.2">
      <c r="O744" s="66"/>
      <c r="P744" s="66"/>
      <c r="Q744" s="66"/>
      <c r="R744" s="66"/>
      <c r="S744" s="66"/>
      <c r="T744" s="66"/>
    </row>
    <row r="745" spans="15:20" x14ac:dyDescent="0.2">
      <c r="O745" s="66"/>
      <c r="P745" s="66"/>
      <c r="Q745" s="66"/>
      <c r="R745" s="66"/>
      <c r="S745" s="66"/>
      <c r="T745" s="66"/>
    </row>
    <row r="746" spans="15:20" x14ac:dyDescent="0.2">
      <c r="O746" s="66"/>
      <c r="P746" s="66"/>
      <c r="Q746" s="66"/>
      <c r="R746" s="66"/>
      <c r="S746" s="66"/>
      <c r="T746" s="66"/>
    </row>
    <row r="747" spans="15:20" x14ac:dyDescent="0.2">
      <c r="O747" s="66"/>
      <c r="P747" s="66"/>
      <c r="Q747" s="66"/>
      <c r="R747" s="66"/>
      <c r="S747" s="66"/>
      <c r="T747" s="66"/>
    </row>
    <row r="748" spans="15:20" x14ac:dyDescent="0.2">
      <c r="O748" s="66"/>
      <c r="P748" s="66"/>
      <c r="Q748" s="66"/>
      <c r="R748" s="66"/>
      <c r="S748" s="66"/>
      <c r="T748" s="66"/>
    </row>
    <row r="749" spans="15:20" x14ac:dyDescent="0.2">
      <c r="O749" s="66"/>
      <c r="P749" s="66"/>
      <c r="Q749" s="66"/>
      <c r="R749" s="66"/>
      <c r="S749" s="66"/>
      <c r="T749" s="66"/>
    </row>
    <row r="750" spans="15:20" x14ac:dyDescent="0.2">
      <c r="O750" s="66"/>
      <c r="P750" s="66"/>
      <c r="Q750" s="66"/>
      <c r="R750" s="66"/>
      <c r="S750" s="66"/>
      <c r="T750" s="66"/>
    </row>
    <row r="751" spans="15:20" x14ac:dyDescent="0.2">
      <c r="O751" s="66"/>
      <c r="P751" s="66"/>
      <c r="Q751" s="66"/>
      <c r="R751" s="66"/>
      <c r="S751" s="66"/>
      <c r="T751" s="66"/>
    </row>
    <row r="752" spans="15:20" x14ac:dyDescent="0.2">
      <c r="O752" s="66"/>
      <c r="P752" s="66"/>
      <c r="Q752" s="66"/>
      <c r="R752" s="66"/>
      <c r="S752" s="66"/>
      <c r="T752" s="66"/>
    </row>
    <row r="753" spans="15:20" x14ac:dyDescent="0.2">
      <c r="O753" s="66"/>
      <c r="P753" s="66"/>
      <c r="Q753" s="66"/>
      <c r="R753" s="66"/>
      <c r="S753" s="66"/>
      <c r="T753" s="66"/>
    </row>
    <row r="754" spans="15:20" x14ac:dyDescent="0.2">
      <c r="O754" s="66"/>
      <c r="P754" s="66"/>
      <c r="Q754" s="66"/>
      <c r="R754" s="66"/>
      <c r="S754" s="66"/>
      <c r="T754" s="66"/>
    </row>
    <row r="755" spans="15:20" x14ac:dyDescent="0.2">
      <c r="O755" s="66"/>
      <c r="P755" s="66"/>
      <c r="Q755" s="66"/>
      <c r="R755" s="66"/>
      <c r="S755" s="66"/>
      <c r="T755" s="66"/>
    </row>
    <row r="756" spans="15:20" x14ac:dyDescent="0.2">
      <c r="O756" s="66"/>
      <c r="P756" s="66"/>
      <c r="Q756" s="66"/>
      <c r="R756" s="66"/>
      <c r="S756" s="66"/>
      <c r="T756" s="66"/>
    </row>
    <row r="757" spans="15:20" x14ac:dyDescent="0.2">
      <c r="O757" s="66"/>
      <c r="P757" s="66"/>
      <c r="Q757" s="66"/>
      <c r="R757" s="66"/>
      <c r="S757" s="66"/>
      <c r="T757" s="66"/>
    </row>
    <row r="758" spans="15:20" x14ac:dyDescent="0.2">
      <c r="O758" s="66"/>
      <c r="P758" s="66"/>
      <c r="Q758" s="66"/>
      <c r="R758" s="66"/>
      <c r="S758" s="66"/>
      <c r="T758" s="66"/>
    </row>
    <row r="759" spans="15:20" x14ac:dyDescent="0.2">
      <c r="O759" s="66"/>
      <c r="P759" s="66"/>
      <c r="Q759" s="66"/>
      <c r="R759" s="66"/>
      <c r="S759" s="66"/>
      <c r="T759" s="66"/>
    </row>
    <row r="760" spans="15:20" x14ac:dyDescent="0.2">
      <c r="O760" s="66"/>
      <c r="P760" s="66"/>
      <c r="Q760" s="66"/>
      <c r="R760" s="66"/>
      <c r="S760" s="66"/>
      <c r="T760" s="66"/>
    </row>
    <row r="761" spans="15:20" x14ac:dyDescent="0.2">
      <c r="O761" s="66"/>
      <c r="P761" s="66"/>
      <c r="Q761" s="66"/>
      <c r="R761" s="66"/>
      <c r="S761" s="66"/>
      <c r="T761" s="66"/>
    </row>
    <row r="762" spans="15:20" x14ac:dyDescent="0.2">
      <c r="O762" s="66"/>
      <c r="P762" s="66"/>
      <c r="Q762" s="66"/>
      <c r="R762" s="66"/>
      <c r="S762" s="66"/>
      <c r="T762" s="66"/>
    </row>
    <row r="763" spans="15:20" x14ac:dyDescent="0.2">
      <c r="O763" s="66"/>
      <c r="P763" s="66"/>
      <c r="Q763" s="66"/>
      <c r="R763" s="66"/>
      <c r="S763" s="66"/>
      <c r="T763" s="66"/>
    </row>
    <row r="764" spans="15:20" x14ac:dyDescent="0.2">
      <c r="O764" s="66"/>
      <c r="P764" s="66"/>
      <c r="Q764" s="66"/>
      <c r="R764" s="66"/>
      <c r="S764" s="66"/>
      <c r="T764" s="66"/>
    </row>
    <row r="765" spans="15:20" x14ac:dyDescent="0.2">
      <c r="O765" s="66"/>
      <c r="P765" s="66"/>
      <c r="Q765" s="66"/>
      <c r="R765" s="66"/>
      <c r="S765" s="66"/>
      <c r="T765" s="66"/>
    </row>
    <row r="766" spans="15:20" x14ac:dyDescent="0.2">
      <c r="O766" s="66"/>
      <c r="P766" s="66"/>
      <c r="Q766" s="66"/>
      <c r="R766" s="66"/>
      <c r="S766" s="66"/>
      <c r="T766" s="66"/>
    </row>
    <row r="767" spans="15:20" x14ac:dyDescent="0.2">
      <c r="O767" s="66"/>
      <c r="P767" s="66"/>
      <c r="Q767" s="66"/>
      <c r="R767" s="66"/>
      <c r="S767" s="66"/>
      <c r="T767" s="66"/>
    </row>
    <row r="768" spans="15:20" x14ac:dyDescent="0.2">
      <c r="O768" s="66"/>
      <c r="P768" s="66"/>
      <c r="Q768" s="66"/>
      <c r="R768" s="66"/>
      <c r="S768" s="66"/>
      <c r="T768" s="66"/>
    </row>
    <row r="769" spans="15:20" x14ac:dyDescent="0.2">
      <c r="O769" s="66"/>
      <c r="P769" s="66"/>
      <c r="Q769" s="66"/>
      <c r="R769" s="66"/>
      <c r="S769" s="66"/>
      <c r="T769" s="66"/>
    </row>
    <row r="770" spans="15:20" x14ac:dyDescent="0.2">
      <c r="O770" s="66"/>
      <c r="P770" s="66"/>
      <c r="Q770" s="66"/>
      <c r="R770" s="66"/>
      <c r="S770" s="66"/>
      <c r="T770" s="66"/>
    </row>
    <row r="771" spans="15:20" x14ac:dyDescent="0.2">
      <c r="O771" s="66"/>
      <c r="P771" s="66"/>
      <c r="Q771" s="66"/>
      <c r="R771" s="66"/>
      <c r="S771" s="66"/>
      <c r="T771" s="66"/>
    </row>
    <row r="772" spans="15:20" x14ac:dyDescent="0.2">
      <c r="O772" s="66"/>
      <c r="P772" s="66"/>
      <c r="Q772" s="66"/>
      <c r="R772" s="66"/>
      <c r="S772" s="66"/>
      <c r="T772" s="66"/>
    </row>
    <row r="773" spans="15:20" x14ac:dyDescent="0.2">
      <c r="O773" s="66"/>
      <c r="P773" s="66"/>
      <c r="Q773" s="66"/>
      <c r="R773" s="66"/>
      <c r="S773" s="66"/>
      <c r="T773" s="66"/>
    </row>
    <row r="774" spans="15:20" x14ac:dyDescent="0.2">
      <c r="O774" s="66"/>
      <c r="P774" s="66"/>
      <c r="Q774" s="66"/>
      <c r="R774" s="66"/>
      <c r="S774" s="66"/>
      <c r="T774" s="66"/>
    </row>
    <row r="775" spans="15:20" x14ac:dyDescent="0.2">
      <c r="O775" s="66"/>
      <c r="P775" s="66"/>
      <c r="Q775" s="66"/>
      <c r="R775" s="66"/>
      <c r="S775" s="66"/>
      <c r="T775" s="66"/>
    </row>
    <row r="776" spans="15:20" x14ac:dyDescent="0.2">
      <c r="O776" s="66"/>
      <c r="P776" s="66"/>
      <c r="Q776" s="66"/>
      <c r="R776" s="66"/>
      <c r="S776" s="66"/>
      <c r="T776" s="66"/>
    </row>
    <row r="777" spans="15:20" x14ac:dyDescent="0.2">
      <c r="O777" s="66"/>
      <c r="P777" s="66"/>
      <c r="Q777" s="66"/>
      <c r="R777" s="66"/>
      <c r="S777" s="66"/>
      <c r="T777" s="66"/>
    </row>
    <row r="778" spans="15:20" x14ac:dyDescent="0.2">
      <c r="O778" s="66"/>
      <c r="P778" s="66"/>
      <c r="Q778" s="66"/>
      <c r="R778" s="66"/>
      <c r="S778" s="66"/>
      <c r="T778" s="66"/>
    </row>
    <row r="779" spans="15:20" x14ac:dyDescent="0.2">
      <c r="O779" s="66"/>
      <c r="P779" s="66"/>
      <c r="Q779" s="66"/>
      <c r="R779" s="66"/>
      <c r="S779" s="66"/>
      <c r="T779" s="66"/>
    </row>
    <row r="780" spans="15:20" x14ac:dyDescent="0.2">
      <c r="O780" s="66"/>
      <c r="P780" s="66"/>
      <c r="Q780" s="66"/>
      <c r="R780" s="66"/>
      <c r="S780" s="66"/>
      <c r="T780" s="66"/>
    </row>
    <row r="781" spans="15:20" x14ac:dyDescent="0.2">
      <c r="O781" s="66"/>
      <c r="P781" s="66"/>
      <c r="Q781" s="66"/>
      <c r="R781" s="66"/>
      <c r="S781" s="66"/>
      <c r="T781" s="66"/>
    </row>
    <row r="782" spans="15:20" x14ac:dyDescent="0.2">
      <c r="O782" s="66"/>
      <c r="P782" s="66"/>
      <c r="Q782" s="66"/>
      <c r="R782" s="66"/>
      <c r="S782" s="66"/>
      <c r="T782" s="66"/>
    </row>
    <row r="783" spans="15:20" x14ac:dyDescent="0.2">
      <c r="O783" s="66"/>
      <c r="P783" s="66"/>
      <c r="Q783" s="66"/>
      <c r="R783" s="66"/>
      <c r="S783" s="66"/>
      <c r="T783" s="66"/>
    </row>
    <row r="784" spans="15:20" x14ac:dyDescent="0.2">
      <c r="O784" s="66"/>
      <c r="P784" s="66"/>
      <c r="Q784" s="66"/>
      <c r="R784" s="66"/>
      <c r="S784" s="66"/>
      <c r="T784" s="66"/>
    </row>
    <row r="785" spans="15:20" x14ac:dyDescent="0.2">
      <c r="O785" s="66"/>
      <c r="P785" s="66"/>
      <c r="Q785" s="66"/>
      <c r="R785" s="66"/>
      <c r="S785" s="66"/>
      <c r="T785" s="66"/>
    </row>
    <row r="786" spans="15:20" x14ac:dyDescent="0.2">
      <c r="O786" s="66"/>
      <c r="P786" s="66"/>
      <c r="Q786" s="66"/>
      <c r="R786" s="66"/>
      <c r="S786" s="66"/>
      <c r="T786" s="66"/>
    </row>
    <row r="787" spans="15:20" x14ac:dyDescent="0.2">
      <c r="O787" s="66"/>
      <c r="P787" s="66"/>
      <c r="Q787" s="66"/>
      <c r="R787" s="66"/>
      <c r="S787" s="66"/>
      <c r="T787" s="66"/>
    </row>
    <row r="788" spans="15:20" x14ac:dyDescent="0.2">
      <c r="O788" s="66"/>
      <c r="P788" s="66"/>
      <c r="Q788" s="66"/>
      <c r="R788" s="66"/>
      <c r="S788" s="66"/>
      <c r="T788" s="66"/>
    </row>
    <row r="789" spans="15:20" x14ac:dyDescent="0.2">
      <c r="O789" s="66"/>
      <c r="P789" s="66"/>
      <c r="Q789" s="66"/>
      <c r="R789" s="66"/>
      <c r="S789" s="66"/>
      <c r="T789" s="66"/>
    </row>
    <row r="790" spans="15:20" x14ac:dyDescent="0.2">
      <c r="O790" s="66"/>
      <c r="P790" s="66"/>
      <c r="Q790" s="66"/>
      <c r="R790" s="66"/>
      <c r="S790" s="66"/>
      <c r="T790" s="66"/>
    </row>
    <row r="791" spans="15:20" x14ac:dyDescent="0.2">
      <c r="O791" s="66"/>
      <c r="P791" s="66"/>
      <c r="Q791" s="66"/>
      <c r="R791" s="66"/>
      <c r="S791" s="66"/>
      <c r="T791" s="66"/>
    </row>
    <row r="792" spans="15:20" x14ac:dyDescent="0.2">
      <c r="O792" s="66"/>
      <c r="P792" s="66"/>
      <c r="Q792" s="66"/>
      <c r="R792" s="66"/>
      <c r="S792" s="66"/>
      <c r="T792" s="66"/>
    </row>
    <row r="793" spans="15:20" x14ac:dyDescent="0.2">
      <c r="O793" s="66"/>
      <c r="P793" s="66"/>
      <c r="Q793" s="66"/>
      <c r="R793" s="66"/>
      <c r="S793" s="66"/>
      <c r="T793" s="66"/>
    </row>
    <row r="794" spans="15:20" x14ac:dyDescent="0.2">
      <c r="O794" s="66"/>
      <c r="P794" s="66"/>
      <c r="Q794" s="66"/>
      <c r="R794" s="66"/>
      <c r="S794" s="66"/>
      <c r="T794" s="66"/>
    </row>
    <row r="795" spans="15:20" x14ac:dyDescent="0.2">
      <c r="O795" s="66"/>
      <c r="P795" s="66"/>
      <c r="Q795" s="66"/>
      <c r="R795" s="66"/>
      <c r="S795" s="66"/>
      <c r="T795" s="66"/>
    </row>
    <row r="796" spans="15:20" x14ac:dyDescent="0.2">
      <c r="O796" s="66"/>
      <c r="P796" s="66"/>
      <c r="Q796" s="66"/>
      <c r="R796" s="66"/>
      <c r="S796" s="66"/>
      <c r="T796" s="66"/>
    </row>
    <row r="797" spans="15:20" x14ac:dyDescent="0.2">
      <c r="O797" s="66"/>
      <c r="P797" s="66"/>
      <c r="Q797" s="66"/>
      <c r="R797" s="66"/>
      <c r="S797" s="66"/>
      <c r="T797" s="66"/>
    </row>
    <row r="798" spans="15:20" x14ac:dyDescent="0.2">
      <c r="O798" s="66"/>
      <c r="P798" s="66"/>
      <c r="Q798" s="66"/>
      <c r="R798" s="66"/>
      <c r="S798" s="66"/>
      <c r="T798" s="66"/>
    </row>
    <row r="799" spans="15:20" x14ac:dyDescent="0.2">
      <c r="O799" s="66"/>
      <c r="P799" s="66"/>
      <c r="Q799" s="66"/>
      <c r="R799" s="66"/>
      <c r="S799" s="66"/>
      <c r="T799" s="66"/>
    </row>
    <row r="800" spans="15:20" x14ac:dyDescent="0.2">
      <c r="O800" s="66"/>
      <c r="P800" s="66"/>
      <c r="Q800" s="66"/>
      <c r="R800" s="66"/>
      <c r="S800" s="66"/>
      <c r="T800" s="66"/>
    </row>
    <row r="801" spans="15:20" x14ac:dyDescent="0.2">
      <c r="O801" s="66"/>
      <c r="P801" s="66"/>
      <c r="Q801" s="66"/>
      <c r="R801" s="66"/>
      <c r="S801" s="66"/>
      <c r="T801" s="66"/>
    </row>
    <row r="802" spans="15:20" x14ac:dyDescent="0.2">
      <c r="O802" s="66"/>
      <c r="P802" s="66"/>
      <c r="Q802" s="66"/>
      <c r="R802" s="66"/>
      <c r="S802" s="66"/>
      <c r="T802" s="66"/>
    </row>
    <row r="803" spans="15:20" x14ac:dyDescent="0.2">
      <c r="O803" s="66"/>
      <c r="P803" s="66"/>
      <c r="Q803" s="66"/>
      <c r="R803" s="66"/>
      <c r="S803" s="66"/>
      <c r="T803" s="66"/>
    </row>
    <row r="804" spans="15:20" x14ac:dyDescent="0.2">
      <c r="O804" s="66"/>
      <c r="P804" s="66"/>
      <c r="Q804" s="66"/>
      <c r="R804" s="66"/>
      <c r="S804" s="66"/>
      <c r="T804" s="66"/>
    </row>
    <row r="805" spans="15:20" x14ac:dyDescent="0.2">
      <c r="O805" s="66"/>
      <c r="P805" s="66"/>
      <c r="Q805" s="66"/>
      <c r="R805" s="66"/>
      <c r="S805" s="66"/>
      <c r="T805" s="66"/>
    </row>
    <row r="806" spans="15:20" x14ac:dyDescent="0.2">
      <c r="O806" s="66"/>
      <c r="P806" s="66"/>
      <c r="Q806" s="66"/>
      <c r="R806" s="66"/>
      <c r="S806" s="66"/>
      <c r="T806" s="66"/>
    </row>
    <row r="807" spans="15:20" x14ac:dyDescent="0.2">
      <c r="O807" s="66"/>
      <c r="P807" s="66"/>
      <c r="Q807" s="66"/>
      <c r="R807" s="66"/>
      <c r="S807" s="66"/>
      <c r="T807" s="66"/>
    </row>
    <row r="808" spans="15:20" x14ac:dyDescent="0.2">
      <c r="O808" s="66"/>
      <c r="P808" s="66"/>
      <c r="Q808" s="66"/>
      <c r="R808" s="66"/>
      <c r="S808" s="66"/>
      <c r="T808" s="66"/>
    </row>
    <row r="809" spans="15:20" x14ac:dyDescent="0.2">
      <c r="O809" s="66"/>
      <c r="P809" s="66"/>
      <c r="Q809" s="66"/>
      <c r="R809" s="66"/>
      <c r="S809" s="66"/>
      <c r="T809" s="66"/>
    </row>
    <row r="810" spans="15:20" x14ac:dyDescent="0.2">
      <c r="O810" s="66"/>
      <c r="P810" s="66"/>
      <c r="Q810" s="66"/>
      <c r="R810" s="66"/>
      <c r="S810" s="66"/>
      <c r="T810" s="66"/>
    </row>
    <row r="811" spans="15:20" x14ac:dyDescent="0.2">
      <c r="O811" s="66"/>
      <c r="P811" s="66"/>
      <c r="Q811" s="66"/>
      <c r="R811" s="66"/>
      <c r="S811" s="66"/>
      <c r="T811" s="66"/>
    </row>
    <row r="812" spans="15:20" x14ac:dyDescent="0.2">
      <c r="O812" s="66"/>
      <c r="P812" s="66"/>
      <c r="Q812" s="66"/>
      <c r="R812" s="66"/>
      <c r="S812" s="66"/>
      <c r="T812" s="66"/>
    </row>
    <row r="813" spans="15:20" x14ac:dyDescent="0.2">
      <c r="O813" s="66"/>
      <c r="P813" s="66"/>
      <c r="Q813" s="66"/>
      <c r="R813" s="66"/>
      <c r="S813" s="66"/>
      <c r="T813" s="66"/>
    </row>
    <row r="814" spans="15:20" x14ac:dyDescent="0.2">
      <c r="O814" s="66"/>
      <c r="P814" s="66"/>
      <c r="Q814" s="66"/>
      <c r="R814" s="66"/>
      <c r="S814" s="66"/>
      <c r="T814" s="66"/>
    </row>
    <row r="815" spans="15:20" x14ac:dyDescent="0.2">
      <c r="O815" s="66"/>
      <c r="P815" s="66"/>
      <c r="Q815" s="66"/>
      <c r="R815" s="66"/>
      <c r="S815" s="66"/>
      <c r="T815" s="66"/>
    </row>
    <row r="816" spans="15:20" x14ac:dyDescent="0.2">
      <c r="O816" s="66"/>
      <c r="P816" s="66"/>
      <c r="Q816" s="66"/>
      <c r="R816" s="66"/>
      <c r="S816" s="66"/>
      <c r="T816" s="66"/>
    </row>
    <row r="817" spans="15:20" x14ac:dyDescent="0.2">
      <c r="O817" s="66"/>
      <c r="P817" s="66"/>
      <c r="Q817" s="66"/>
      <c r="R817" s="66"/>
      <c r="S817" s="66"/>
      <c r="T817" s="66"/>
    </row>
    <row r="818" spans="15:20" x14ac:dyDescent="0.2">
      <c r="O818" s="66"/>
      <c r="P818" s="66"/>
      <c r="Q818" s="66"/>
      <c r="R818" s="66"/>
      <c r="S818" s="66"/>
      <c r="T818" s="66"/>
    </row>
    <row r="819" spans="15:20" x14ac:dyDescent="0.2">
      <c r="O819" s="66"/>
      <c r="P819" s="66"/>
      <c r="Q819" s="66"/>
      <c r="R819" s="66"/>
      <c r="S819" s="66"/>
      <c r="T819" s="66"/>
    </row>
    <row r="820" spans="15:20" x14ac:dyDescent="0.2">
      <c r="O820" s="66"/>
      <c r="P820" s="66"/>
      <c r="Q820" s="66"/>
      <c r="R820" s="66"/>
      <c r="S820" s="66"/>
      <c r="T820" s="66"/>
    </row>
    <row r="821" spans="15:20" x14ac:dyDescent="0.2">
      <c r="O821" s="66"/>
      <c r="P821" s="66"/>
      <c r="Q821" s="66"/>
      <c r="R821" s="66"/>
      <c r="S821" s="66"/>
      <c r="T821" s="66"/>
    </row>
    <row r="822" spans="15:20" x14ac:dyDescent="0.2">
      <c r="O822" s="66"/>
      <c r="P822" s="66"/>
      <c r="Q822" s="66"/>
      <c r="R822" s="66"/>
      <c r="S822" s="66"/>
      <c r="T822" s="66"/>
    </row>
    <row r="823" spans="15:20" x14ac:dyDescent="0.2">
      <c r="O823" s="66"/>
      <c r="P823" s="66"/>
      <c r="Q823" s="66"/>
      <c r="R823" s="66"/>
      <c r="S823" s="66"/>
      <c r="T823" s="66"/>
    </row>
    <row r="824" spans="15:20" x14ac:dyDescent="0.2">
      <c r="O824" s="66"/>
      <c r="P824" s="66"/>
      <c r="Q824" s="66"/>
      <c r="R824" s="66"/>
      <c r="S824" s="66"/>
      <c r="T824" s="66"/>
    </row>
    <row r="825" spans="15:20" x14ac:dyDescent="0.2">
      <c r="O825" s="66"/>
      <c r="P825" s="66"/>
      <c r="Q825" s="66"/>
      <c r="R825" s="66"/>
      <c r="S825" s="66"/>
      <c r="T825" s="66"/>
    </row>
    <row r="826" spans="15:20" x14ac:dyDescent="0.2">
      <c r="O826" s="66"/>
      <c r="P826" s="66"/>
      <c r="Q826" s="66"/>
      <c r="R826" s="66"/>
      <c r="S826" s="66"/>
      <c r="T826" s="66"/>
    </row>
    <row r="827" spans="15:20" x14ac:dyDescent="0.2">
      <c r="O827" s="66"/>
      <c r="P827" s="66"/>
      <c r="Q827" s="66"/>
      <c r="R827" s="66"/>
      <c r="S827" s="66"/>
      <c r="T827" s="66"/>
    </row>
    <row r="828" spans="15:20" x14ac:dyDescent="0.2">
      <c r="O828" s="66"/>
      <c r="P828" s="66"/>
      <c r="Q828" s="66"/>
      <c r="R828" s="66"/>
      <c r="S828" s="66"/>
      <c r="T828" s="66"/>
    </row>
    <row r="829" spans="15:20" x14ac:dyDescent="0.2">
      <c r="O829" s="66"/>
      <c r="P829" s="66"/>
      <c r="Q829" s="66"/>
      <c r="R829" s="66"/>
      <c r="S829" s="66"/>
      <c r="T829" s="66"/>
    </row>
    <row r="830" spans="15:20" x14ac:dyDescent="0.2">
      <c r="O830" s="66"/>
      <c r="P830" s="66"/>
      <c r="Q830" s="66"/>
      <c r="R830" s="66"/>
      <c r="S830" s="66"/>
      <c r="T830" s="66"/>
    </row>
    <row r="831" spans="15:20" x14ac:dyDescent="0.2">
      <c r="O831" s="66"/>
      <c r="P831" s="66"/>
      <c r="Q831" s="66"/>
      <c r="R831" s="66"/>
      <c r="S831" s="66"/>
      <c r="T831" s="66"/>
    </row>
    <row r="832" spans="15:20" x14ac:dyDescent="0.2">
      <c r="O832" s="66"/>
      <c r="P832" s="66"/>
      <c r="Q832" s="66"/>
      <c r="R832" s="66"/>
      <c r="S832" s="66"/>
      <c r="T832" s="66"/>
    </row>
    <row r="833" spans="15:20" x14ac:dyDescent="0.2">
      <c r="O833" s="66"/>
      <c r="P833" s="66"/>
      <c r="Q833" s="66"/>
      <c r="R833" s="66"/>
      <c r="S833" s="66"/>
      <c r="T833" s="66"/>
    </row>
    <row r="834" spans="15:20" x14ac:dyDescent="0.2">
      <c r="O834" s="66"/>
      <c r="P834" s="66"/>
      <c r="Q834" s="66"/>
      <c r="R834" s="66"/>
      <c r="S834" s="66"/>
      <c r="T834" s="66"/>
    </row>
    <row r="835" spans="15:20" x14ac:dyDescent="0.2">
      <c r="O835" s="66"/>
      <c r="P835" s="66"/>
      <c r="Q835" s="66"/>
      <c r="R835" s="66"/>
      <c r="S835" s="66"/>
      <c r="T835" s="66"/>
    </row>
    <row r="836" spans="15:20" x14ac:dyDescent="0.2">
      <c r="O836" s="66"/>
      <c r="P836" s="66"/>
      <c r="Q836" s="66"/>
      <c r="R836" s="66"/>
      <c r="S836" s="66"/>
      <c r="T836" s="66"/>
    </row>
    <row r="837" spans="15:20" x14ac:dyDescent="0.2">
      <c r="O837" s="66"/>
      <c r="P837" s="66"/>
      <c r="Q837" s="66"/>
      <c r="R837" s="66"/>
      <c r="S837" s="66"/>
      <c r="T837" s="66"/>
    </row>
    <row r="838" spans="15:20" x14ac:dyDescent="0.2">
      <c r="O838" s="66"/>
      <c r="P838" s="66"/>
      <c r="Q838" s="66"/>
      <c r="R838" s="66"/>
      <c r="S838" s="66"/>
      <c r="T838" s="66"/>
    </row>
    <row r="839" spans="15:20" x14ac:dyDescent="0.2">
      <c r="O839" s="66"/>
      <c r="P839" s="66"/>
      <c r="Q839" s="66"/>
      <c r="R839" s="66"/>
      <c r="S839" s="66"/>
      <c r="T839" s="66"/>
    </row>
    <row r="840" spans="15:20" x14ac:dyDescent="0.2">
      <c r="O840" s="66"/>
      <c r="P840" s="66"/>
      <c r="Q840" s="66"/>
      <c r="R840" s="66"/>
      <c r="S840" s="66"/>
      <c r="T840" s="66"/>
    </row>
    <row r="841" spans="15:20" x14ac:dyDescent="0.2">
      <c r="O841" s="66"/>
      <c r="P841" s="66"/>
      <c r="Q841" s="66"/>
      <c r="R841" s="66"/>
      <c r="S841" s="66"/>
      <c r="T841" s="66"/>
    </row>
    <row r="842" spans="15:20" x14ac:dyDescent="0.2">
      <c r="O842" s="66"/>
      <c r="P842" s="66"/>
      <c r="Q842" s="66"/>
      <c r="R842" s="66"/>
      <c r="S842" s="66"/>
      <c r="T842" s="66"/>
    </row>
    <row r="843" spans="15:20" x14ac:dyDescent="0.2">
      <c r="O843" s="66"/>
      <c r="P843" s="66"/>
      <c r="Q843" s="66"/>
      <c r="R843" s="66"/>
      <c r="S843" s="66"/>
      <c r="T843" s="66"/>
    </row>
    <row r="844" spans="15:20" x14ac:dyDescent="0.2">
      <c r="O844" s="66"/>
      <c r="P844" s="66"/>
      <c r="Q844" s="66"/>
      <c r="R844" s="66"/>
      <c r="S844" s="66"/>
      <c r="T844" s="66"/>
    </row>
    <row r="845" spans="15:20" x14ac:dyDescent="0.2">
      <c r="O845" s="66"/>
      <c r="P845" s="66"/>
      <c r="Q845" s="66"/>
      <c r="R845" s="66"/>
      <c r="S845" s="66"/>
      <c r="T845" s="66"/>
    </row>
    <row r="846" spans="15:20" x14ac:dyDescent="0.2">
      <c r="O846" s="66"/>
      <c r="P846" s="66"/>
      <c r="Q846" s="66"/>
      <c r="R846" s="66"/>
      <c r="S846" s="66"/>
      <c r="T846" s="66"/>
    </row>
    <row r="847" spans="15:20" x14ac:dyDescent="0.2">
      <c r="O847" s="66"/>
      <c r="P847" s="66"/>
      <c r="Q847" s="66"/>
      <c r="R847" s="66"/>
      <c r="S847" s="66"/>
      <c r="T847" s="66"/>
    </row>
    <row r="848" spans="15:20" x14ac:dyDescent="0.2">
      <c r="O848" s="66"/>
      <c r="P848" s="66"/>
      <c r="Q848" s="66"/>
      <c r="R848" s="66"/>
      <c r="S848" s="66"/>
      <c r="T848" s="66"/>
    </row>
    <row r="849" spans="15:20" x14ac:dyDescent="0.2">
      <c r="O849" s="66"/>
      <c r="P849" s="66"/>
      <c r="Q849" s="66"/>
      <c r="R849" s="66"/>
      <c r="S849" s="66"/>
      <c r="T849" s="66"/>
    </row>
    <row r="850" spans="15:20" x14ac:dyDescent="0.2">
      <c r="O850" s="66"/>
      <c r="P850" s="66"/>
      <c r="Q850" s="66"/>
      <c r="R850" s="66"/>
      <c r="S850" s="66"/>
      <c r="T850" s="66"/>
    </row>
    <row r="851" spans="15:20" x14ac:dyDescent="0.2">
      <c r="O851" s="66"/>
      <c r="P851" s="66"/>
      <c r="Q851" s="66"/>
      <c r="R851" s="66"/>
      <c r="S851" s="66"/>
      <c r="T851" s="66"/>
    </row>
    <row r="852" spans="15:20" x14ac:dyDescent="0.2">
      <c r="O852" s="66"/>
      <c r="P852" s="66"/>
      <c r="Q852" s="66"/>
      <c r="R852" s="66"/>
      <c r="S852" s="66"/>
      <c r="T852" s="66"/>
    </row>
    <row r="853" spans="15:20" x14ac:dyDescent="0.2">
      <c r="O853" s="66"/>
      <c r="P853" s="66"/>
      <c r="Q853" s="66"/>
      <c r="R853" s="66"/>
      <c r="S853" s="66"/>
      <c r="T853" s="66"/>
    </row>
    <row r="854" spans="15:20" x14ac:dyDescent="0.2">
      <c r="O854" s="66"/>
      <c r="P854" s="66"/>
      <c r="Q854" s="66"/>
      <c r="R854" s="66"/>
      <c r="S854" s="66"/>
      <c r="T854" s="66"/>
    </row>
    <row r="855" spans="15:20" x14ac:dyDescent="0.2">
      <c r="O855" s="66"/>
      <c r="P855" s="66"/>
      <c r="Q855" s="66"/>
      <c r="R855" s="66"/>
      <c r="S855" s="66"/>
      <c r="T855" s="66"/>
    </row>
    <row r="856" spans="15:20" x14ac:dyDescent="0.2">
      <c r="O856" s="66"/>
      <c r="P856" s="66"/>
      <c r="Q856" s="66"/>
      <c r="R856" s="66"/>
      <c r="S856" s="66"/>
      <c r="T856" s="66"/>
    </row>
    <row r="857" spans="15:20" x14ac:dyDescent="0.2">
      <c r="O857" s="66"/>
      <c r="P857" s="66"/>
      <c r="Q857" s="66"/>
      <c r="R857" s="66"/>
      <c r="S857" s="66"/>
      <c r="T857" s="66"/>
    </row>
    <row r="858" spans="15:20" x14ac:dyDescent="0.2">
      <c r="O858" s="66"/>
      <c r="P858" s="66"/>
      <c r="Q858" s="66"/>
      <c r="R858" s="66"/>
      <c r="S858" s="66"/>
      <c r="T858" s="66"/>
    </row>
    <row r="859" spans="15:20" x14ac:dyDescent="0.2">
      <c r="O859" s="66"/>
      <c r="P859" s="66"/>
      <c r="Q859" s="66"/>
      <c r="R859" s="66"/>
      <c r="S859" s="66"/>
      <c r="T859" s="66"/>
    </row>
    <row r="860" spans="15:20" x14ac:dyDescent="0.2">
      <c r="O860" s="66"/>
      <c r="P860" s="66"/>
      <c r="Q860" s="66"/>
      <c r="R860" s="66"/>
      <c r="S860" s="66"/>
      <c r="T860" s="66"/>
    </row>
    <row r="861" spans="15:20" x14ac:dyDescent="0.2">
      <c r="O861" s="66"/>
      <c r="P861" s="66"/>
      <c r="Q861" s="66"/>
      <c r="R861" s="66"/>
      <c r="S861" s="66"/>
      <c r="T861" s="66"/>
    </row>
    <row r="862" spans="15:20" x14ac:dyDescent="0.2">
      <c r="O862" s="66"/>
      <c r="P862" s="66"/>
      <c r="Q862" s="66"/>
      <c r="R862" s="66"/>
      <c r="S862" s="66"/>
      <c r="T862" s="66"/>
    </row>
    <row r="863" spans="15:20" x14ac:dyDescent="0.2">
      <c r="O863" s="66"/>
      <c r="P863" s="66"/>
      <c r="Q863" s="66"/>
      <c r="R863" s="66"/>
      <c r="S863" s="66"/>
      <c r="T863" s="66"/>
    </row>
    <row r="864" spans="15:20" x14ac:dyDescent="0.2">
      <c r="O864" s="66"/>
      <c r="P864" s="66"/>
      <c r="Q864" s="66"/>
      <c r="R864" s="66"/>
      <c r="S864" s="66"/>
      <c r="T864" s="66"/>
    </row>
    <row r="865" spans="15:20" x14ac:dyDescent="0.2">
      <c r="O865" s="66"/>
      <c r="P865" s="66"/>
      <c r="Q865" s="66"/>
      <c r="R865" s="66"/>
      <c r="S865" s="66"/>
      <c r="T865" s="66"/>
    </row>
    <row r="866" spans="15:20" x14ac:dyDescent="0.2">
      <c r="O866" s="66"/>
      <c r="P866" s="66"/>
      <c r="Q866" s="66"/>
      <c r="R866" s="66"/>
      <c r="S866" s="66"/>
      <c r="T866" s="66"/>
    </row>
    <row r="867" spans="15:20" x14ac:dyDescent="0.2">
      <c r="O867" s="66"/>
      <c r="P867" s="66"/>
      <c r="Q867" s="66"/>
      <c r="R867" s="66"/>
      <c r="S867" s="66"/>
      <c r="T867" s="66"/>
    </row>
    <row r="868" spans="15:20" x14ac:dyDescent="0.2">
      <c r="O868" s="66"/>
      <c r="P868" s="66"/>
      <c r="Q868" s="66"/>
      <c r="R868" s="66"/>
      <c r="S868" s="66"/>
      <c r="T868" s="66"/>
    </row>
    <row r="869" spans="15:20" x14ac:dyDescent="0.2">
      <c r="O869" s="66"/>
      <c r="P869" s="66"/>
      <c r="Q869" s="66"/>
      <c r="R869" s="66"/>
      <c r="S869" s="66"/>
      <c r="T869" s="66"/>
    </row>
    <row r="870" spans="15:20" x14ac:dyDescent="0.2">
      <c r="O870" s="66"/>
      <c r="P870" s="66"/>
      <c r="Q870" s="66"/>
      <c r="R870" s="66"/>
      <c r="S870" s="66"/>
      <c r="T870" s="66"/>
    </row>
    <row r="871" spans="15:20" x14ac:dyDescent="0.2">
      <c r="O871" s="66"/>
      <c r="P871" s="66"/>
      <c r="Q871" s="66"/>
      <c r="R871" s="66"/>
      <c r="S871" s="66"/>
      <c r="T871" s="66"/>
    </row>
    <row r="872" spans="15:20" x14ac:dyDescent="0.2">
      <c r="O872" s="66"/>
      <c r="P872" s="66"/>
      <c r="Q872" s="66"/>
      <c r="R872" s="66"/>
      <c r="S872" s="66"/>
      <c r="T872" s="66"/>
    </row>
    <row r="873" spans="15:20" x14ac:dyDescent="0.2">
      <c r="O873" s="66"/>
      <c r="P873" s="66"/>
      <c r="Q873" s="66"/>
      <c r="R873" s="66"/>
      <c r="S873" s="66"/>
      <c r="T873" s="66"/>
    </row>
    <row r="874" spans="15:20" x14ac:dyDescent="0.2">
      <c r="O874" s="66"/>
      <c r="P874" s="66"/>
      <c r="Q874" s="66"/>
      <c r="R874" s="66"/>
      <c r="S874" s="66"/>
      <c r="T874" s="66"/>
    </row>
    <row r="875" spans="15:20" x14ac:dyDescent="0.2">
      <c r="O875" s="66"/>
      <c r="P875" s="66"/>
      <c r="Q875" s="66"/>
      <c r="R875" s="66"/>
      <c r="S875" s="66"/>
      <c r="T875" s="66"/>
    </row>
    <row r="876" spans="15:20" x14ac:dyDescent="0.2">
      <c r="O876" s="66"/>
      <c r="P876" s="66"/>
      <c r="Q876" s="66"/>
      <c r="R876" s="66"/>
      <c r="S876" s="66"/>
      <c r="T876" s="66"/>
    </row>
    <row r="877" spans="15:20" x14ac:dyDescent="0.2">
      <c r="O877" s="66"/>
      <c r="P877" s="66"/>
      <c r="Q877" s="66"/>
      <c r="R877" s="66"/>
      <c r="S877" s="66"/>
      <c r="T877" s="66"/>
    </row>
    <row r="878" spans="15:20" x14ac:dyDescent="0.2">
      <c r="O878" s="66"/>
      <c r="P878" s="66"/>
      <c r="Q878" s="66"/>
      <c r="R878" s="66"/>
      <c r="S878" s="66"/>
      <c r="T878" s="66"/>
    </row>
    <row r="879" spans="15:20" x14ac:dyDescent="0.2">
      <c r="O879" s="66"/>
      <c r="P879" s="66"/>
      <c r="Q879" s="66"/>
      <c r="R879" s="66"/>
      <c r="S879" s="66"/>
      <c r="T879" s="66"/>
    </row>
    <row r="880" spans="15:20" x14ac:dyDescent="0.2">
      <c r="O880" s="66"/>
      <c r="P880" s="66"/>
      <c r="Q880" s="66"/>
      <c r="R880" s="66"/>
      <c r="S880" s="66"/>
      <c r="T880" s="66"/>
    </row>
    <row r="881" spans="15:20" x14ac:dyDescent="0.2">
      <c r="O881" s="66"/>
      <c r="P881" s="66"/>
      <c r="Q881" s="66"/>
      <c r="R881" s="66"/>
      <c r="S881" s="66"/>
      <c r="T881" s="66"/>
    </row>
    <row r="882" spans="15:20" x14ac:dyDescent="0.2">
      <c r="O882" s="66"/>
      <c r="P882" s="66"/>
      <c r="Q882" s="66"/>
      <c r="R882" s="66"/>
      <c r="S882" s="66"/>
      <c r="T882" s="66"/>
    </row>
    <row r="883" spans="15:20" x14ac:dyDescent="0.2">
      <c r="O883" s="66"/>
      <c r="P883" s="66"/>
      <c r="Q883" s="66"/>
      <c r="R883" s="66"/>
      <c r="S883" s="66"/>
      <c r="T883" s="66"/>
    </row>
    <row r="884" spans="15:20" x14ac:dyDescent="0.2">
      <c r="O884" s="66"/>
      <c r="P884" s="66"/>
      <c r="Q884" s="66"/>
      <c r="R884" s="66"/>
      <c r="S884" s="66"/>
      <c r="T884" s="66"/>
    </row>
    <row r="885" spans="15:20" x14ac:dyDescent="0.2">
      <c r="O885" s="66"/>
      <c r="P885" s="66"/>
      <c r="Q885" s="66"/>
      <c r="R885" s="66"/>
      <c r="S885" s="66"/>
      <c r="T885" s="66"/>
    </row>
    <row r="886" spans="15:20" x14ac:dyDescent="0.2">
      <c r="O886" s="66"/>
      <c r="P886" s="66"/>
      <c r="Q886" s="66"/>
      <c r="R886" s="66"/>
      <c r="S886" s="66"/>
      <c r="T886" s="66"/>
    </row>
    <row r="887" spans="15:20" x14ac:dyDescent="0.2">
      <c r="O887" s="66"/>
      <c r="P887" s="66"/>
      <c r="Q887" s="66"/>
      <c r="R887" s="66"/>
      <c r="S887" s="66"/>
      <c r="T887" s="66"/>
    </row>
    <row r="888" spans="15:20" x14ac:dyDescent="0.2">
      <c r="O888" s="66"/>
      <c r="P888" s="66"/>
      <c r="Q888" s="66"/>
      <c r="R888" s="66"/>
      <c r="S888" s="66"/>
      <c r="T888" s="66"/>
    </row>
    <row r="889" spans="15:20" x14ac:dyDescent="0.2">
      <c r="O889" s="66"/>
      <c r="P889" s="66"/>
      <c r="Q889" s="66"/>
      <c r="R889" s="66"/>
      <c r="S889" s="66"/>
      <c r="T889" s="66"/>
    </row>
    <row r="890" spans="15:20" x14ac:dyDescent="0.2">
      <c r="O890" s="66"/>
      <c r="P890" s="66"/>
      <c r="Q890" s="66"/>
      <c r="R890" s="66"/>
      <c r="S890" s="66"/>
      <c r="T890" s="66"/>
    </row>
    <row r="891" spans="15:20" x14ac:dyDescent="0.2">
      <c r="O891" s="66"/>
      <c r="P891" s="66"/>
      <c r="Q891" s="66"/>
      <c r="R891" s="66"/>
      <c r="S891" s="66"/>
      <c r="T891" s="66"/>
    </row>
    <row r="892" spans="15:20" x14ac:dyDescent="0.2">
      <c r="O892" s="66"/>
      <c r="P892" s="66"/>
      <c r="Q892" s="66"/>
      <c r="R892" s="66"/>
      <c r="S892" s="66"/>
      <c r="T892" s="66"/>
    </row>
    <row r="893" spans="15:20" x14ac:dyDescent="0.2">
      <c r="O893" s="66"/>
      <c r="P893" s="66"/>
      <c r="Q893" s="66"/>
      <c r="R893" s="66"/>
      <c r="S893" s="66"/>
      <c r="T893" s="66"/>
    </row>
    <row r="894" spans="15:20" x14ac:dyDescent="0.2">
      <c r="O894" s="66"/>
      <c r="P894" s="66"/>
      <c r="Q894" s="66"/>
      <c r="R894" s="66"/>
      <c r="S894" s="66"/>
      <c r="T894" s="66"/>
    </row>
    <row r="895" spans="15:20" x14ac:dyDescent="0.2">
      <c r="O895" s="66"/>
      <c r="P895" s="66"/>
      <c r="Q895" s="66"/>
      <c r="R895" s="66"/>
      <c r="S895" s="66"/>
      <c r="T895" s="66"/>
    </row>
    <row r="896" spans="15:20" x14ac:dyDescent="0.2">
      <c r="O896" s="66"/>
      <c r="P896" s="66"/>
      <c r="Q896" s="66"/>
      <c r="R896" s="66"/>
      <c r="S896" s="66"/>
      <c r="T896" s="66"/>
    </row>
    <row r="897" spans="15:20" x14ac:dyDescent="0.2">
      <c r="O897" s="66"/>
      <c r="P897" s="66"/>
      <c r="Q897" s="66"/>
      <c r="R897" s="66"/>
      <c r="S897" s="66"/>
      <c r="T897" s="66"/>
    </row>
    <row r="898" spans="15:20" x14ac:dyDescent="0.2">
      <c r="O898" s="66"/>
      <c r="P898" s="66"/>
      <c r="Q898" s="66"/>
      <c r="R898" s="66"/>
      <c r="S898" s="66"/>
      <c r="T898" s="66"/>
    </row>
    <row r="899" spans="15:20" x14ac:dyDescent="0.2">
      <c r="O899" s="66"/>
      <c r="P899" s="66"/>
      <c r="Q899" s="66"/>
      <c r="R899" s="66"/>
      <c r="S899" s="66"/>
      <c r="T899" s="66"/>
    </row>
    <row r="900" spans="15:20" x14ac:dyDescent="0.2">
      <c r="O900" s="66"/>
      <c r="P900" s="66"/>
      <c r="Q900" s="66"/>
      <c r="R900" s="66"/>
      <c r="S900" s="66"/>
      <c r="T900" s="66"/>
    </row>
    <row r="901" spans="15:20" x14ac:dyDescent="0.2">
      <c r="O901" s="66"/>
      <c r="P901" s="66"/>
      <c r="Q901" s="66"/>
      <c r="R901" s="66"/>
      <c r="S901" s="66"/>
      <c r="T901" s="66"/>
    </row>
    <row r="902" spans="15:20" x14ac:dyDescent="0.2">
      <c r="O902" s="66"/>
      <c r="P902" s="66"/>
      <c r="Q902" s="66"/>
      <c r="R902" s="66"/>
      <c r="S902" s="66"/>
      <c r="T902" s="66"/>
    </row>
    <row r="903" spans="15:20" x14ac:dyDescent="0.2">
      <c r="O903" s="66"/>
      <c r="P903" s="66"/>
      <c r="Q903" s="66"/>
      <c r="R903" s="66"/>
      <c r="S903" s="66"/>
      <c r="T903" s="66"/>
    </row>
    <row r="904" spans="15:20" x14ac:dyDescent="0.2">
      <c r="O904" s="66"/>
      <c r="P904" s="66"/>
      <c r="Q904" s="66"/>
      <c r="R904" s="66"/>
      <c r="S904" s="66"/>
      <c r="T904" s="66"/>
    </row>
    <row r="905" spans="15:20" x14ac:dyDescent="0.2">
      <c r="O905" s="66"/>
      <c r="P905" s="66"/>
      <c r="Q905" s="66"/>
      <c r="R905" s="66"/>
      <c r="S905" s="66"/>
      <c r="T905" s="66"/>
    </row>
    <row r="906" spans="15:20" x14ac:dyDescent="0.2">
      <c r="O906" s="66"/>
      <c r="P906" s="66"/>
      <c r="Q906" s="66"/>
      <c r="R906" s="66"/>
      <c r="S906" s="66"/>
      <c r="T906" s="66"/>
    </row>
    <row r="907" spans="15:20" x14ac:dyDescent="0.2">
      <c r="O907" s="66"/>
      <c r="P907" s="66"/>
      <c r="Q907" s="66"/>
      <c r="R907" s="66"/>
      <c r="S907" s="66"/>
      <c r="T907" s="66"/>
    </row>
    <row r="908" spans="15:20" x14ac:dyDescent="0.2">
      <c r="O908" s="66"/>
      <c r="P908" s="66"/>
      <c r="Q908" s="66"/>
      <c r="R908" s="66"/>
      <c r="S908" s="66"/>
      <c r="T908" s="66"/>
    </row>
    <row r="909" spans="15:20" x14ac:dyDescent="0.2">
      <c r="O909" s="66"/>
      <c r="P909" s="66"/>
      <c r="Q909" s="66"/>
      <c r="R909" s="66"/>
      <c r="S909" s="66"/>
      <c r="T909" s="66"/>
    </row>
    <row r="910" spans="15:20" x14ac:dyDescent="0.2">
      <c r="O910" s="66"/>
      <c r="P910" s="66"/>
      <c r="Q910" s="66"/>
      <c r="R910" s="66"/>
      <c r="S910" s="66"/>
      <c r="T910" s="66"/>
    </row>
    <row r="911" spans="15:20" x14ac:dyDescent="0.2">
      <c r="O911" s="66"/>
      <c r="P911" s="66"/>
      <c r="Q911" s="66"/>
      <c r="R911" s="66"/>
      <c r="S911" s="66"/>
      <c r="T911" s="66"/>
    </row>
    <row r="912" spans="15:20" x14ac:dyDescent="0.2">
      <c r="O912" s="66"/>
      <c r="P912" s="66"/>
      <c r="Q912" s="66"/>
      <c r="R912" s="66"/>
      <c r="S912" s="66"/>
      <c r="T912" s="66"/>
    </row>
    <row r="913" spans="15:20" x14ac:dyDescent="0.2">
      <c r="O913" s="66"/>
      <c r="P913" s="66"/>
      <c r="Q913" s="66"/>
      <c r="R913" s="66"/>
      <c r="S913" s="66"/>
      <c r="T913" s="66"/>
    </row>
    <row r="914" spans="15:20" x14ac:dyDescent="0.2">
      <c r="O914" s="66"/>
      <c r="P914" s="66"/>
      <c r="Q914" s="66"/>
      <c r="R914" s="66"/>
      <c r="S914" s="66"/>
      <c r="T914" s="66"/>
    </row>
    <row r="915" spans="15:20" x14ac:dyDescent="0.2">
      <c r="O915" s="66"/>
      <c r="P915" s="66"/>
      <c r="Q915" s="66"/>
      <c r="R915" s="66"/>
      <c r="S915" s="66"/>
      <c r="T915" s="66"/>
    </row>
    <row r="916" spans="15:20" x14ac:dyDescent="0.2">
      <c r="O916" s="66"/>
      <c r="P916" s="66"/>
      <c r="Q916" s="66"/>
      <c r="R916" s="66"/>
      <c r="S916" s="66"/>
      <c r="T916" s="66"/>
    </row>
    <row r="917" spans="15:20" x14ac:dyDescent="0.2">
      <c r="O917" s="66"/>
      <c r="P917" s="66"/>
      <c r="Q917" s="66"/>
      <c r="R917" s="66"/>
      <c r="S917" s="66"/>
      <c r="T917" s="66"/>
    </row>
    <row r="918" spans="15:20" x14ac:dyDescent="0.2">
      <c r="O918" s="66"/>
      <c r="P918" s="66"/>
      <c r="Q918" s="66"/>
      <c r="R918" s="66"/>
      <c r="S918" s="66"/>
      <c r="T918" s="66"/>
    </row>
    <row r="919" spans="15:20" x14ac:dyDescent="0.2">
      <c r="O919" s="66"/>
      <c r="P919" s="66"/>
      <c r="Q919" s="66"/>
      <c r="R919" s="66"/>
      <c r="S919" s="66"/>
      <c r="T919" s="66"/>
    </row>
    <row r="920" spans="15:20" x14ac:dyDescent="0.2">
      <c r="O920" s="66"/>
      <c r="P920" s="66"/>
      <c r="Q920" s="66"/>
      <c r="R920" s="66"/>
      <c r="S920" s="66"/>
      <c r="T920" s="66"/>
    </row>
    <row r="921" spans="15:20" x14ac:dyDescent="0.2">
      <c r="O921" s="66"/>
      <c r="P921" s="66"/>
      <c r="Q921" s="66"/>
      <c r="R921" s="66"/>
      <c r="S921" s="66"/>
      <c r="T921" s="66"/>
    </row>
    <row r="922" spans="15:20" x14ac:dyDescent="0.2">
      <c r="O922" s="66"/>
      <c r="P922" s="66"/>
      <c r="Q922" s="66"/>
      <c r="R922" s="66"/>
      <c r="S922" s="66"/>
      <c r="T922" s="66"/>
    </row>
    <row r="923" spans="15:20" x14ac:dyDescent="0.2">
      <c r="O923" s="66"/>
      <c r="P923" s="66"/>
      <c r="Q923" s="66"/>
      <c r="R923" s="66"/>
      <c r="S923" s="66"/>
      <c r="T923" s="66"/>
    </row>
    <row r="924" spans="15:20" x14ac:dyDescent="0.2">
      <c r="O924" s="66"/>
      <c r="P924" s="66"/>
      <c r="Q924" s="66"/>
      <c r="R924" s="66"/>
      <c r="S924" s="66"/>
      <c r="T924" s="66"/>
    </row>
    <row r="925" spans="15:20" x14ac:dyDescent="0.2">
      <c r="O925" s="66"/>
      <c r="P925" s="66"/>
      <c r="Q925" s="66"/>
      <c r="R925" s="66"/>
      <c r="S925" s="66"/>
      <c r="T925" s="66"/>
    </row>
    <row r="926" spans="15:20" x14ac:dyDescent="0.2">
      <c r="O926" s="66"/>
      <c r="P926" s="66"/>
      <c r="Q926" s="66"/>
      <c r="R926" s="66"/>
      <c r="S926" s="66"/>
      <c r="T926" s="66"/>
    </row>
    <row r="927" spans="15:20" x14ac:dyDescent="0.2">
      <c r="O927" s="66"/>
      <c r="P927" s="66"/>
      <c r="Q927" s="66"/>
      <c r="R927" s="66"/>
      <c r="S927" s="66"/>
      <c r="T927" s="66"/>
    </row>
    <row r="928" spans="15:20" x14ac:dyDescent="0.2">
      <c r="O928" s="66"/>
      <c r="P928" s="66"/>
      <c r="Q928" s="66"/>
      <c r="R928" s="66"/>
      <c r="S928" s="66"/>
      <c r="T928" s="66"/>
    </row>
    <row r="929" spans="15:20" x14ac:dyDescent="0.2">
      <c r="O929" s="66"/>
      <c r="P929" s="66"/>
      <c r="Q929" s="66"/>
      <c r="R929" s="66"/>
      <c r="S929" s="66"/>
      <c r="T929" s="66"/>
    </row>
    <row r="930" spans="15:20" x14ac:dyDescent="0.2">
      <c r="O930" s="66"/>
      <c r="P930" s="66"/>
      <c r="Q930" s="66"/>
      <c r="R930" s="66"/>
      <c r="S930" s="66"/>
      <c r="T930" s="66"/>
    </row>
    <row r="931" spans="15:20" x14ac:dyDescent="0.2">
      <c r="O931" s="66"/>
      <c r="P931" s="66"/>
      <c r="Q931" s="66"/>
      <c r="R931" s="66"/>
      <c r="S931" s="66"/>
      <c r="T931" s="66"/>
    </row>
    <row r="932" spans="15:20" x14ac:dyDescent="0.2">
      <c r="O932" s="66"/>
      <c r="P932" s="66"/>
      <c r="Q932" s="66"/>
      <c r="R932" s="66"/>
      <c r="S932" s="66"/>
      <c r="T932" s="66"/>
    </row>
    <row r="933" spans="15:20" x14ac:dyDescent="0.2">
      <c r="O933" s="66"/>
      <c r="P933" s="66"/>
      <c r="Q933" s="66"/>
      <c r="R933" s="66"/>
      <c r="S933" s="66"/>
      <c r="T933" s="66"/>
    </row>
    <row r="934" spans="15:20" x14ac:dyDescent="0.2">
      <c r="O934" s="66"/>
      <c r="P934" s="66"/>
      <c r="Q934" s="66"/>
      <c r="R934" s="66"/>
      <c r="S934" s="66"/>
      <c r="T934" s="66"/>
    </row>
    <row r="935" spans="15:20" x14ac:dyDescent="0.2">
      <c r="O935" s="66"/>
      <c r="P935" s="66"/>
      <c r="Q935" s="66"/>
      <c r="R935" s="66"/>
      <c r="S935" s="66"/>
      <c r="T935" s="66"/>
    </row>
    <row r="936" spans="15:20" x14ac:dyDescent="0.2">
      <c r="O936" s="66"/>
      <c r="P936" s="66"/>
      <c r="Q936" s="66"/>
      <c r="R936" s="66"/>
      <c r="S936" s="66"/>
      <c r="T936" s="66"/>
    </row>
    <row r="937" spans="15:20" x14ac:dyDescent="0.2">
      <c r="O937" s="66"/>
      <c r="P937" s="66"/>
      <c r="Q937" s="66"/>
      <c r="R937" s="66"/>
      <c r="S937" s="66"/>
      <c r="T937" s="66"/>
    </row>
    <row r="938" spans="15:20" x14ac:dyDescent="0.2">
      <c r="O938" s="66"/>
      <c r="P938" s="66"/>
      <c r="Q938" s="66"/>
      <c r="R938" s="66"/>
      <c r="S938" s="66"/>
      <c r="T938" s="66"/>
    </row>
    <row r="939" spans="15:20" x14ac:dyDescent="0.2">
      <c r="O939" s="66"/>
      <c r="P939" s="66"/>
      <c r="Q939" s="66"/>
      <c r="R939" s="66"/>
      <c r="S939" s="66"/>
      <c r="T939" s="66"/>
    </row>
    <row r="940" spans="15:20" x14ac:dyDescent="0.2">
      <c r="O940" s="66"/>
      <c r="P940" s="66"/>
      <c r="Q940" s="66"/>
      <c r="R940" s="66"/>
      <c r="S940" s="66"/>
      <c r="T940" s="66"/>
    </row>
    <row r="941" spans="15:20" x14ac:dyDescent="0.2">
      <c r="O941" s="66"/>
      <c r="P941" s="66"/>
      <c r="Q941" s="66"/>
      <c r="R941" s="66"/>
      <c r="S941" s="66"/>
      <c r="T941" s="66"/>
    </row>
    <row r="942" spans="15:20" x14ac:dyDescent="0.2">
      <c r="O942" s="66"/>
      <c r="P942" s="66"/>
      <c r="Q942" s="66"/>
      <c r="R942" s="66"/>
      <c r="S942" s="66"/>
      <c r="T942" s="66"/>
    </row>
    <row r="943" spans="15:20" x14ac:dyDescent="0.2">
      <c r="O943" s="66"/>
      <c r="P943" s="66"/>
      <c r="Q943" s="66"/>
      <c r="R943" s="66"/>
      <c r="S943" s="66"/>
      <c r="T943" s="66"/>
    </row>
    <row r="944" spans="15:20" x14ac:dyDescent="0.2">
      <c r="O944" s="66"/>
      <c r="P944" s="66"/>
      <c r="Q944" s="66"/>
      <c r="R944" s="66"/>
      <c r="S944" s="66"/>
      <c r="T944" s="66"/>
    </row>
    <row r="945" spans="15:20" x14ac:dyDescent="0.2">
      <c r="O945" s="66"/>
      <c r="P945" s="66"/>
      <c r="Q945" s="66"/>
      <c r="R945" s="66"/>
      <c r="S945" s="66"/>
      <c r="T945" s="66"/>
    </row>
    <row r="946" spans="15:20" x14ac:dyDescent="0.2">
      <c r="O946" s="66"/>
      <c r="P946" s="66"/>
      <c r="Q946" s="66"/>
      <c r="R946" s="66"/>
      <c r="S946" s="66"/>
      <c r="T946" s="66"/>
    </row>
    <row r="947" spans="15:20" x14ac:dyDescent="0.2">
      <c r="O947" s="66"/>
      <c r="P947" s="66"/>
      <c r="Q947" s="66"/>
      <c r="R947" s="66"/>
      <c r="S947" s="66"/>
      <c r="T947" s="66"/>
    </row>
    <row r="948" spans="15:20" x14ac:dyDescent="0.2">
      <c r="O948" s="66"/>
      <c r="P948" s="66"/>
      <c r="Q948" s="66"/>
      <c r="R948" s="66"/>
      <c r="S948" s="66"/>
      <c r="T948" s="66"/>
    </row>
    <row r="949" spans="15:20" x14ac:dyDescent="0.2">
      <c r="O949" s="66"/>
      <c r="P949" s="66"/>
      <c r="Q949" s="66"/>
      <c r="R949" s="66"/>
      <c r="S949" s="66"/>
      <c r="T949" s="66"/>
    </row>
    <row r="950" spans="15:20" x14ac:dyDescent="0.2">
      <c r="O950" s="66"/>
      <c r="P950" s="66"/>
      <c r="Q950" s="66"/>
      <c r="R950" s="66"/>
      <c r="S950" s="66"/>
      <c r="T950" s="66"/>
    </row>
    <row r="951" spans="15:20" x14ac:dyDescent="0.2">
      <c r="O951" s="66"/>
      <c r="P951" s="66"/>
      <c r="Q951" s="66"/>
      <c r="R951" s="66"/>
      <c r="S951" s="66"/>
      <c r="T951" s="66"/>
    </row>
    <row r="952" spans="15:20" x14ac:dyDescent="0.2">
      <c r="O952" s="66"/>
      <c r="P952" s="66"/>
      <c r="Q952" s="66"/>
      <c r="R952" s="66"/>
      <c r="S952" s="66"/>
      <c r="T952" s="66"/>
    </row>
    <row r="953" spans="15:20" x14ac:dyDescent="0.2">
      <c r="O953" s="66"/>
      <c r="P953" s="66"/>
      <c r="Q953" s="66"/>
      <c r="R953" s="66"/>
      <c r="S953" s="66"/>
      <c r="T953" s="66"/>
    </row>
    <row r="954" spans="15:20" x14ac:dyDescent="0.2">
      <c r="O954" s="66"/>
      <c r="P954" s="66"/>
      <c r="Q954" s="66"/>
      <c r="R954" s="66"/>
      <c r="S954" s="66"/>
      <c r="T954" s="66"/>
    </row>
    <row r="955" spans="15:20" x14ac:dyDescent="0.2">
      <c r="O955" s="66"/>
      <c r="P955" s="66"/>
      <c r="Q955" s="66"/>
      <c r="R955" s="66"/>
      <c r="S955" s="66"/>
      <c r="T955" s="66"/>
    </row>
    <row r="956" spans="15:20" x14ac:dyDescent="0.2">
      <c r="O956" s="66"/>
      <c r="P956" s="66"/>
      <c r="Q956" s="66"/>
      <c r="R956" s="66"/>
      <c r="S956" s="66"/>
      <c r="T956" s="66"/>
    </row>
    <row r="957" spans="15:20" x14ac:dyDescent="0.2">
      <c r="O957" s="66"/>
      <c r="P957" s="66"/>
      <c r="Q957" s="66"/>
      <c r="R957" s="66"/>
      <c r="S957" s="66"/>
      <c r="T957" s="66"/>
    </row>
    <row r="958" spans="15:20" x14ac:dyDescent="0.2">
      <c r="O958" s="66"/>
      <c r="P958" s="66"/>
      <c r="Q958" s="66"/>
      <c r="R958" s="66"/>
      <c r="S958" s="66"/>
      <c r="T958" s="66"/>
    </row>
    <row r="959" spans="15:20" x14ac:dyDescent="0.2">
      <c r="O959" s="66"/>
      <c r="P959" s="66"/>
      <c r="Q959" s="66"/>
      <c r="R959" s="66"/>
      <c r="S959" s="66"/>
      <c r="T959" s="66"/>
    </row>
    <row r="960" spans="15:20" x14ac:dyDescent="0.2">
      <c r="O960" s="66"/>
      <c r="P960" s="66"/>
      <c r="Q960" s="66"/>
      <c r="R960" s="66"/>
      <c r="S960" s="66"/>
      <c r="T960" s="66"/>
    </row>
    <row r="961" spans="15:20" x14ac:dyDescent="0.2">
      <c r="O961" s="66"/>
      <c r="P961" s="66"/>
      <c r="Q961" s="66"/>
      <c r="R961" s="66"/>
      <c r="S961" s="66"/>
      <c r="T961" s="66"/>
    </row>
    <row r="962" spans="15:20" x14ac:dyDescent="0.2">
      <c r="O962" s="66"/>
      <c r="P962" s="66"/>
      <c r="Q962" s="66"/>
      <c r="R962" s="66"/>
      <c r="S962" s="66"/>
      <c r="T962" s="66"/>
    </row>
    <row r="963" spans="15:20" x14ac:dyDescent="0.2">
      <c r="O963" s="66"/>
      <c r="P963" s="66"/>
      <c r="Q963" s="66"/>
      <c r="R963" s="66"/>
      <c r="S963" s="66"/>
      <c r="T963" s="66"/>
    </row>
    <row r="964" spans="15:20" x14ac:dyDescent="0.2">
      <c r="O964" s="66"/>
      <c r="P964" s="66"/>
      <c r="Q964" s="66"/>
      <c r="R964" s="66"/>
      <c r="S964" s="66"/>
      <c r="T964" s="66"/>
    </row>
    <row r="965" spans="15:20" x14ac:dyDescent="0.2">
      <c r="O965" s="66"/>
      <c r="P965" s="66"/>
      <c r="Q965" s="66"/>
      <c r="R965" s="66"/>
      <c r="S965" s="66"/>
      <c r="T965" s="66"/>
    </row>
    <row r="966" spans="15:20" x14ac:dyDescent="0.2">
      <c r="O966" s="66"/>
      <c r="P966" s="66"/>
      <c r="Q966" s="66"/>
      <c r="R966" s="66"/>
      <c r="S966" s="66"/>
      <c r="T966" s="66"/>
    </row>
    <row r="967" spans="15:20" x14ac:dyDescent="0.2">
      <c r="O967" s="66"/>
      <c r="P967" s="66"/>
      <c r="Q967" s="66"/>
      <c r="R967" s="66"/>
      <c r="S967" s="66"/>
      <c r="T967" s="66"/>
    </row>
    <row r="968" spans="15:20" x14ac:dyDescent="0.2">
      <c r="O968" s="66"/>
      <c r="P968" s="66"/>
      <c r="Q968" s="66"/>
      <c r="R968" s="66"/>
      <c r="S968" s="66"/>
      <c r="T968" s="66"/>
    </row>
    <row r="969" spans="15:20" x14ac:dyDescent="0.2">
      <c r="O969" s="66"/>
      <c r="P969" s="66"/>
      <c r="Q969" s="66"/>
      <c r="R969" s="66"/>
      <c r="S969" s="66"/>
      <c r="T969" s="66"/>
    </row>
    <row r="970" spans="15:20" x14ac:dyDescent="0.2">
      <c r="O970" s="66"/>
      <c r="P970" s="66"/>
      <c r="Q970" s="66"/>
      <c r="R970" s="66"/>
      <c r="S970" s="66"/>
      <c r="T970" s="66"/>
    </row>
    <row r="971" spans="15:20" x14ac:dyDescent="0.2">
      <c r="O971" s="66"/>
      <c r="P971" s="66"/>
      <c r="Q971" s="66"/>
      <c r="R971" s="66"/>
      <c r="S971" s="66"/>
      <c r="T971" s="66"/>
    </row>
    <row r="972" spans="15:20" x14ac:dyDescent="0.2">
      <c r="O972" s="66"/>
      <c r="P972" s="66"/>
      <c r="Q972" s="66"/>
      <c r="R972" s="66"/>
      <c r="S972" s="66"/>
      <c r="T972" s="66"/>
    </row>
    <row r="973" spans="15:20" x14ac:dyDescent="0.2">
      <c r="O973" s="66"/>
      <c r="P973" s="66"/>
      <c r="Q973" s="66"/>
      <c r="R973" s="66"/>
      <c r="S973" s="66"/>
      <c r="T973" s="66"/>
    </row>
    <row r="974" spans="15:20" x14ac:dyDescent="0.2">
      <c r="O974" s="66"/>
      <c r="P974" s="66"/>
      <c r="Q974" s="66"/>
      <c r="R974" s="66"/>
      <c r="S974" s="66"/>
      <c r="T974" s="66"/>
    </row>
    <row r="975" spans="15:20" x14ac:dyDescent="0.2">
      <c r="O975" s="66"/>
      <c r="P975" s="66"/>
      <c r="Q975" s="66"/>
      <c r="R975" s="66"/>
      <c r="S975" s="66"/>
      <c r="T975" s="66"/>
    </row>
    <row r="976" spans="15:20" x14ac:dyDescent="0.2">
      <c r="O976" s="66"/>
      <c r="P976" s="66"/>
      <c r="Q976" s="66"/>
      <c r="R976" s="66"/>
      <c r="S976" s="66"/>
      <c r="T976" s="66"/>
    </row>
    <row r="977" spans="15:20" x14ac:dyDescent="0.2">
      <c r="O977" s="66"/>
      <c r="P977" s="66"/>
      <c r="Q977" s="66"/>
      <c r="R977" s="66"/>
      <c r="S977" s="66"/>
      <c r="T977" s="66"/>
    </row>
    <row r="978" spans="15:20" x14ac:dyDescent="0.2">
      <c r="O978" s="66"/>
      <c r="P978" s="66"/>
      <c r="Q978" s="66"/>
      <c r="R978" s="66"/>
      <c r="S978" s="66"/>
      <c r="T978" s="66"/>
    </row>
    <row r="979" spans="15:20" x14ac:dyDescent="0.2">
      <c r="O979" s="66"/>
      <c r="P979" s="66"/>
      <c r="Q979" s="66"/>
      <c r="R979" s="66"/>
      <c r="S979" s="66"/>
      <c r="T979" s="66"/>
    </row>
    <row r="980" spans="15:20" x14ac:dyDescent="0.2">
      <c r="O980" s="66"/>
      <c r="P980" s="66"/>
      <c r="Q980" s="66"/>
      <c r="R980" s="66"/>
      <c r="S980" s="66"/>
      <c r="T980" s="66"/>
    </row>
    <row r="981" spans="15:20" x14ac:dyDescent="0.2">
      <c r="O981" s="66"/>
      <c r="P981" s="66"/>
      <c r="Q981" s="66"/>
      <c r="R981" s="66"/>
      <c r="S981" s="66"/>
      <c r="T981" s="66"/>
    </row>
    <row r="982" spans="15:20" x14ac:dyDescent="0.2">
      <c r="O982" s="66"/>
      <c r="P982" s="66"/>
      <c r="Q982" s="66"/>
      <c r="R982" s="66"/>
      <c r="S982" s="66"/>
      <c r="T982" s="66"/>
    </row>
    <row r="983" spans="15:20" x14ac:dyDescent="0.2">
      <c r="O983" s="66"/>
      <c r="P983" s="66"/>
      <c r="Q983" s="66"/>
      <c r="R983" s="66"/>
      <c r="S983" s="66"/>
      <c r="T983" s="66"/>
    </row>
    <row r="984" spans="15:20" x14ac:dyDescent="0.2">
      <c r="O984" s="66"/>
      <c r="P984" s="66"/>
      <c r="Q984" s="66"/>
      <c r="R984" s="66"/>
      <c r="S984" s="66"/>
      <c r="T984" s="66"/>
    </row>
    <row r="985" spans="15:20" x14ac:dyDescent="0.2">
      <c r="O985" s="66"/>
      <c r="P985" s="66"/>
      <c r="Q985" s="66"/>
      <c r="R985" s="66"/>
      <c r="S985" s="66"/>
      <c r="T985" s="66"/>
    </row>
    <row r="986" spans="15:20" x14ac:dyDescent="0.2">
      <c r="O986" s="66"/>
      <c r="P986" s="66"/>
      <c r="Q986" s="66"/>
      <c r="R986" s="66"/>
      <c r="S986" s="66"/>
      <c r="T986" s="66"/>
    </row>
    <row r="987" spans="15:20" x14ac:dyDescent="0.2">
      <c r="O987" s="66"/>
      <c r="P987" s="66"/>
      <c r="Q987" s="66"/>
      <c r="R987" s="66"/>
      <c r="S987" s="66"/>
      <c r="T987" s="66"/>
    </row>
    <row r="988" spans="15:20" x14ac:dyDescent="0.2">
      <c r="O988" s="66"/>
      <c r="P988" s="66"/>
      <c r="Q988" s="66"/>
      <c r="R988" s="66"/>
      <c r="S988" s="66"/>
      <c r="T988" s="66"/>
    </row>
    <row r="989" spans="15:20" x14ac:dyDescent="0.2">
      <c r="O989" s="66"/>
      <c r="P989" s="66"/>
      <c r="Q989" s="66"/>
      <c r="R989" s="66"/>
      <c r="S989" s="66"/>
      <c r="T989" s="66"/>
    </row>
    <row r="990" spans="15:20" x14ac:dyDescent="0.2">
      <c r="O990" s="66"/>
      <c r="P990" s="66"/>
      <c r="Q990" s="66"/>
      <c r="R990" s="66"/>
      <c r="S990" s="66"/>
      <c r="T990" s="66"/>
    </row>
    <row r="991" spans="15:20" x14ac:dyDescent="0.2">
      <c r="O991" s="66"/>
      <c r="P991" s="66"/>
      <c r="Q991" s="66"/>
      <c r="R991" s="66"/>
      <c r="S991" s="66"/>
      <c r="T991" s="66"/>
    </row>
    <row r="992" spans="15:20" x14ac:dyDescent="0.2">
      <c r="O992" s="66"/>
      <c r="P992" s="66"/>
      <c r="Q992" s="66"/>
      <c r="R992" s="66"/>
      <c r="S992" s="66"/>
      <c r="T992" s="66"/>
    </row>
    <row r="993" spans="15:20" x14ac:dyDescent="0.2">
      <c r="O993" s="66"/>
      <c r="P993" s="66"/>
      <c r="Q993" s="66"/>
      <c r="R993" s="66"/>
      <c r="S993" s="66"/>
      <c r="T993" s="66"/>
    </row>
    <row r="994" spans="15:20" x14ac:dyDescent="0.2">
      <c r="O994" s="66"/>
      <c r="P994" s="66"/>
      <c r="Q994" s="66"/>
      <c r="R994" s="66"/>
      <c r="S994" s="66"/>
      <c r="T994" s="66"/>
    </row>
    <row r="995" spans="15:20" x14ac:dyDescent="0.2">
      <c r="O995" s="66"/>
      <c r="P995" s="66"/>
      <c r="Q995" s="66"/>
      <c r="R995" s="66"/>
      <c r="S995" s="66"/>
      <c r="T995" s="66"/>
    </row>
    <row r="996" spans="15:20" x14ac:dyDescent="0.2">
      <c r="O996" s="66"/>
      <c r="P996" s="66"/>
      <c r="Q996" s="66"/>
      <c r="R996" s="66"/>
      <c r="S996" s="66"/>
      <c r="T996" s="66"/>
    </row>
    <row r="997" spans="15:20" x14ac:dyDescent="0.2">
      <c r="O997" s="66"/>
      <c r="P997" s="66"/>
      <c r="Q997" s="66"/>
      <c r="R997" s="66"/>
      <c r="S997" s="66"/>
      <c r="T997" s="66"/>
    </row>
    <row r="998" spans="15:20" x14ac:dyDescent="0.2">
      <c r="O998" s="66"/>
      <c r="P998" s="66"/>
      <c r="Q998" s="66"/>
      <c r="R998" s="66"/>
      <c r="S998" s="66"/>
      <c r="T998" s="66"/>
    </row>
    <row r="999" spans="15:20" x14ac:dyDescent="0.2">
      <c r="O999" s="66"/>
      <c r="P999" s="66"/>
      <c r="Q999" s="66"/>
      <c r="R999" s="66"/>
      <c r="S999" s="66"/>
      <c r="T999" s="66"/>
    </row>
    <row r="1000" spans="15:20" x14ac:dyDescent="0.2">
      <c r="O1000" s="66"/>
      <c r="P1000" s="66"/>
      <c r="Q1000" s="66"/>
      <c r="R1000" s="66"/>
      <c r="S1000" s="66"/>
      <c r="T1000" s="66"/>
    </row>
    <row r="1001" spans="15:20" x14ac:dyDescent="0.2">
      <c r="O1001" s="66"/>
      <c r="P1001" s="66"/>
      <c r="Q1001" s="66"/>
      <c r="R1001" s="66"/>
      <c r="S1001" s="66"/>
      <c r="T1001" s="66"/>
    </row>
    <row r="1002" spans="15:20" x14ac:dyDescent="0.2">
      <c r="O1002" s="66"/>
      <c r="P1002" s="66"/>
      <c r="Q1002" s="66"/>
      <c r="R1002" s="66"/>
      <c r="S1002" s="66"/>
      <c r="T1002" s="66"/>
    </row>
    <row r="1003" spans="15:20" x14ac:dyDescent="0.2">
      <c r="O1003" s="66"/>
      <c r="P1003" s="66"/>
      <c r="Q1003" s="66"/>
      <c r="R1003" s="66"/>
      <c r="S1003" s="66"/>
      <c r="T1003" s="66"/>
    </row>
    <row r="1004" spans="15:20" x14ac:dyDescent="0.2">
      <c r="O1004" s="66"/>
      <c r="P1004" s="66"/>
      <c r="Q1004" s="66"/>
      <c r="R1004" s="66"/>
      <c r="S1004" s="66"/>
      <c r="T1004" s="66"/>
    </row>
    <row r="1005" spans="15:20" x14ac:dyDescent="0.2">
      <c r="O1005" s="66"/>
      <c r="P1005" s="66"/>
      <c r="Q1005" s="66"/>
      <c r="R1005" s="66"/>
      <c r="S1005" s="66"/>
      <c r="T1005" s="66"/>
    </row>
    <row r="1006" spans="15:20" x14ac:dyDescent="0.2">
      <c r="O1006" s="66"/>
      <c r="P1006" s="66"/>
      <c r="Q1006" s="66"/>
      <c r="R1006" s="66"/>
      <c r="S1006" s="66"/>
      <c r="T1006" s="66"/>
    </row>
    <row r="1007" spans="15:20" x14ac:dyDescent="0.2">
      <c r="O1007" s="66"/>
      <c r="P1007" s="66"/>
      <c r="Q1007" s="66"/>
      <c r="R1007" s="66"/>
      <c r="S1007" s="66"/>
      <c r="T1007" s="66"/>
    </row>
    <row r="1008" spans="15:20" x14ac:dyDescent="0.2">
      <c r="O1008" s="66"/>
      <c r="P1008" s="66"/>
      <c r="Q1008" s="66"/>
      <c r="R1008" s="66"/>
      <c r="S1008" s="66"/>
      <c r="T1008" s="66"/>
    </row>
    <row r="1009" spans="15:20" x14ac:dyDescent="0.2">
      <c r="O1009" s="66"/>
      <c r="P1009" s="66"/>
      <c r="Q1009" s="66"/>
      <c r="R1009" s="66"/>
      <c r="S1009" s="66"/>
      <c r="T1009" s="66"/>
    </row>
    <row r="1010" spans="15:20" x14ac:dyDescent="0.2">
      <c r="O1010" s="66"/>
      <c r="P1010" s="66"/>
      <c r="Q1010" s="66"/>
      <c r="R1010" s="66"/>
      <c r="S1010" s="66"/>
      <c r="T1010" s="66"/>
    </row>
    <row r="1011" spans="15:20" x14ac:dyDescent="0.2">
      <c r="O1011" s="66"/>
      <c r="P1011" s="66"/>
      <c r="Q1011" s="66"/>
      <c r="R1011" s="66"/>
      <c r="S1011" s="66"/>
      <c r="T1011" s="66"/>
    </row>
    <row r="1012" spans="15:20" x14ac:dyDescent="0.2">
      <c r="O1012" s="66"/>
      <c r="P1012" s="66"/>
      <c r="Q1012" s="66"/>
      <c r="R1012" s="66"/>
      <c r="S1012" s="66"/>
      <c r="T1012" s="66"/>
    </row>
    <row r="1013" spans="15:20" x14ac:dyDescent="0.2">
      <c r="O1013" s="66"/>
      <c r="P1013" s="66"/>
      <c r="Q1013" s="66"/>
      <c r="R1013" s="66"/>
      <c r="S1013" s="66"/>
      <c r="T1013" s="66"/>
    </row>
    <row r="1014" spans="15:20" x14ac:dyDescent="0.2">
      <c r="O1014" s="66"/>
      <c r="P1014" s="66"/>
      <c r="Q1014" s="66"/>
      <c r="R1014" s="66"/>
      <c r="S1014" s="66"/>
      <c r="T1014" s="66"/>
    </row>
    <row r="1015" spans="15:20" x14ac:dyDescent="0.2">
      <c r="O1015" s="66"/>
      <c r="P1015" s="66"/>
      <c r="Q1015" s="66"/>
      <c r="R1015" s="66"/>
      <c r="S1015" s="66"/>
      <c r="T1015" s="66"/>
    </row>
    <row r="1016" spans="15:20" x14ac:dyDescent="0.2">
      <c r="O1016" s="66"/>
      <c r="P1016" s="66"/>
      <c r="Q1016" s="66"/>
      <c r="R1016" s="66"/>
      <c r="S1016" s="66"/>
      <c r="T1016" s="66"/>
    </row>
    <row r="1017" spans="15:20" x14ac:dyDescent="0.2">
      <c r="O1017" s="66"/>
      <c r="P1017" s="66"/>
      <c r="Q1017" s="66"/>
      <c r="R1017" s="66"/>
      <c r="S1017" s="66"/>
      <c r="T1017" s="66"/>
    </row>
    <row r="1018" spans="15:20" x14ac:dyDescent="0.2">
      <c r="O1018" s="66"/>
      <c r="P1018" s="66"/>
      <c r="Q1018" s="66"/>
      <c r="R1018" s="66"/>
      <c r="S1018" s="66"/>
      <c r="T1018" s="66"/>
    </row>
    <row r="1019" spans="15:20" x14ac:dyDescent="0.2">
      <c r="O1019" s="66"/>
      <c r="P1019" s="66"/>
      <c r="Q1019" s="66"/>
      <c r="R1019" s="66"/>
      <c r="S1019" s="66"/>
      <c r="T1019" s="66"/>
    </row>
    <row r="1020" spans="15:20" x14ac:dyDescent="0.2">
      <c r="O1020" s="66"/>
      <c r="P1020" s="66"/>
      <c r="Q1020" s="66"/>
      <c r="R1020" s="66"/>
      <c r="S1020" s="66"/>
      <c r="T1020" s="66"/>
    </row>
    <row r="1021" spans="15:20" x14ac:dyDescent="0.2">
      <c r="O1021" s="66"/>
      <c r="P1021" s="66"/>
      <c r="Q1021" s="66"/>
      <c r="R1021" s="66"/>
      <c r="S1021" s="66"/>
      <c r="T1021" s="66"/>
    </row>
    <row r="1022" spans="15:20" x14ac:dyDescent="0.2">
      <c r="O1022" s="66"/>
      <c r="P1022" s="66"/>
      <c r="Q1022" s="66"/>
      <c r="R1022" s="66"/>
      <c r="S1022" s="66"/>
      <c r="T1022" s="66"/>
    </row>
    <row r="1023" spans="15:20" x14ac:dyDescent="0.2">
      <c r="O1023" s="66"/>
      <c r="P1023" s="66"/>
      <c r="Q1023" s="66"/>
      <c r="R1023" s="66"/>
      <c r="S1023" s="66"/>
      <c r="T1023" s="66"/>
    </row>
    <row r="1024" spans="15:20" x14ac:dyDescent="0.2">
      <c r="O1024" s="66"/>
      <c r="P1024" s="66"/>
      <c r="Q1024" s="66"/>
      <c r="R1024" s="66"/>
      <c r="S1024" s="66"/>
      <c r="T1024" s="66"/>
    </row>
    <row r="1025" spans="15:20" x14ac:dyDescent="0.2">
      <c r="O1025" s="66"/>
      <c r="P1025" s="66"/>
      <c r="Q1025" s="66"/>
      <c r="R1025" s="66"/>
      <c r="S1025" s="66"/>
      <c r="T1025" s="66"/>
    </row>
    <row r="1026" spans="15:20" x14ac:dyDescent="0.2">
      <c r="O1026" s="66"/>
      <c r="P1026" s="66"/>
      <c r="Q1026" s="66"/>
      <c r="R1026" s="66"/>
      <c r="S1026" s="66"/>
      <c r="T1026" s="66"/>
    </row>
    <row r="1027" spans="15:20" x14ac:dyDescent="0.2">
      <c r="O1027" s="66"/>
      <c r="P1027" s="66"/>
      <c r="Q1027" s="66"/>
      <c r="R1027" s="66"/>
      <c r="S1027" s="66"/>
      <c r="T1027" s="66"/>
    </row>
    <row r="1028" spans="15:20" x14ac:dyDescent="0.2">
      <c r="O1028" s="66"/>
      <c r="P1028" s="66"/>
      <c r="Q1028" s="66"/>
      <c r="R1028" s="66"/>
      <c r="S1028" s="66"/>
      <c r="T1028" s="66"/>
    </row>
    <row r="1029" spans="15:20" x14ac:dyDescent="0.2">
      <c r="O1029" s="66"/>
      <c r="P1029" s="66"/>
      <c r="Q1029" s="66"/>
      <c r="R1029" s="66"/>
      <c r="S1029" s="66"/>
      <c r="T1029" s="66"/>
    </row>
    <row r="1030" spans="15:20" x14ac:dyDescent="0.2">
      <c r="O1030" s="66"/>
      <c r="P1030" s="66"/>
      <c r="Q1030" s="66"/>
      <c r="R1030" s="66"/>
      <c r="S1030" s="66"/>
      <c r="T1030" s="66"/>
    </row>
    <row r="1031" spans="15:20" x14ac:dyDescent="0.2">
      <c r="O1031" s="66"/>
      <c r="P1031" s="66"/>
      <c r="Q1031" s="66"/>
      <c r="R1031" s="66"/>
      <c r="S1031" s="66"/>
      <c r="T1031" s="66"/>
    </row>
    <row r="1032" spans="15:20" x14ac:dyDescent="0.2">
      <c r="O1032" s="66"/>
      <c r="P1032" s="66"/>
      <c r="Q1032" s="66"/>
      <c r="R1032" s="66"/>
      <c r="S1032" s="66"/>
      <c r="T1032" s="66"/>
    </row>
    <row r="1033" spans="15:20" x14ac:dyDescent="0.2">
      <c r="O1033" s="66"/>
      <c r="P1033" s="66"/>
      <c r="Q1033" s="66"/>
      <c r="R1033" s="66"/>
      <c r="S1033" s="66"/>
      <c r="T1033" s="66"/>
    </row>
    <row r="1034" spans="15:20" x14ac:dyDescent="0.2">
      <c r="O1034" s="66"/>
      <c r="P1034" s="66"/>
      <c r="Q1034" s="66"/>
      <c r="R1034" s="66"/>
      <c r="S1034" s="66"/>
      <c r="T1034" s="66"/>
    </row>
    <row r="1035" spans="15:20" x14ac:dyDescent="0.2">
      <c r="O1035" s="66"/>
      <c r="P1035" s="66"/>
      <c r="Q1035" s="66"/>
      <c r="R1035" s="66"/>
      <c r="S1035" s="66"/>
      <c r="T1035" s="66"/>
    </row>
    <row r="1036" spans="15:20" x14ac:dyDescent="0.2">
      <c r="O1036" s="66"/>
      <c r="P1036" s="66"/>
      <c r="Q1036" s="66"/>
      <c r="R1036" s="66"/>
      <c r="S1036" s="66"/>
      <c r="T1036" s="66"/>
    </row>
    <row r="1037" spans="15:20" x14ac:dyDescent="0.2">
      <c r="O1037" s="66"/>
      <c r="P1037" s="66"/>
      <c r="Q1037" s="66"/>
      <c r="R1037" s="66"/>
      <c r="S1037" s="66"/>
      <c r="T1037" s="66"/>
    </row>
    <row r="1038" spans="15:20" x14ac:dyDescent="0.2">
      <c r="O1038" s="66"/>
      <c r="P1038" s="66"/>
      <c r="Q1038" s="66"/>
      <c r="R1038" s="66"/>
      <c r="S1038" s="66"/>
      <c r="T1038" s="66"/>
    </row>
    <row r="1039" spans="15:20" x14ac:dyDescent="0.2">
      <c r="O1039" s="66"/>
      <c r="P1039" s="66"/>
      <c r="Q1039" s="66"/>
      <c r="R1039" s="66"/>
      <c r="S1039" s="66"/>
      <c r="T1039" s="66"/>
    </row>
    <row r="1040" spans="15:20" x14ac:dyDescent="0.2">
      <c r="O1040" s="66"/>
      <c r="P1040" s="66"/>
      <c r="Q1040" s="66"/>
      <c r="R1040" s="66"/>
      <c r="S1040" s="66"/>
      <c r="T1040" s="66"/>
    </row>
    <row r="1041" spans="15:20" x14ac:dyDescent="0.2">
      <c r="O1041" s="66"/>
      <c r="P1041" s="66"/>
      <c r="Q1041" s="66"/>
      <c r="R1041" s="66"/>
      <c r="S1041" s="66"/>
      <c r="T1041" s="66"/>
    </row>
    <row r="1042" spans="15:20" x14ac:dyDescent="0.2">
      <c r="O1042" s="66"/>
      <c r="P1042" s="66"/>
      <c r="Q1042" s="66"/>
      <c r="R1042" s="66"/>
      <c r="S1042" s="66"/>
      <c r="T1042" s="66"/>
    </row>
    <row r="1043" spans="15:20" x14ac:dyDescent="0.2">
      <c r="O1043" s="66"/>
      <c r="P1043" s="66"/>
      <c r="Q1043" s="66"/>
      <c r="R1043" s="66"/>
      <c r="S1043" s="66"/>
      <c r="T1043" s="66"/>
    </row>
    <row r="1044" spans="15:20" x14ac:dyDescent="0.2">
      <c r="O1044" s="66"/>
      <c r="P1044" s="66"/>
      <c r="Q1044" s="66"/>
      <c r="R1044" s="66"/>
      <c r="S1044" s="66"/>
      <c r="T1044" s="66"/>
    </row>
    <row r="1045" spans="15:20" x14ac:dyDescent="0.2">
      <c r="O1045" s="66"/>
      <c r="P1045" s="66"/>
      <c r="Q1045" s="66"/>
      <c r="R1045" s="66"/>
      <c r="S1045" s="66"/>
      <c r="T1045" s="66"/>
    </row>
    <row r="1046" spans="15:20" x14ac:dyDescent="0.2">
      <c r="O1046" s="66"/>
      <c r="P1046" s="66"/>
      <c r="Q1046" s="66"/>
      <c r="R1046" s="66"/>
      <c r="S1046" s="66"/>
      <c r="T1046" s="66"/>
    </row>
    <row r="1047" spans="15:20" x14ac:dyDescent="0.2">
      <c r="O1047" s="66"/>
      <c r="P1047" s="66"/>
      <c r="Q1047" s="66"/>
      <c r="R1047" s="66"/>
      <c r="S1047" s="66"/>
      <c r="T1047" s="66"/>
    </row>
    <row r="1048" spans="15:20" x14ac:dyDescent="0.2">
      <c r="O1048" s="66"/>
      <c r="P1048" s="66"/>
      <c r="Q1048" s="66"/>
      <c r="R1048" s="66"/>
      <c r="S1048" s="66"/>
      <c r="T1048" s="66"/>
    </row>
    <row r="1049" spans="15:20" x14ac:dyDescent="0.2">
      <c r="O1049" s="66"/>
      <c r="P1049" s="66"/>
      <c r="Q1049" s="66"/>
      <c r="R1049" s="66"/>
      <c r="S1049" s="66"/>
      <c r="T1049" s="66"/>
    </row>
    <row r="1050" spans="15:20" x14ac:dyDescent="0.2">
      <c r="O1050" s="66"/>
      <c r="P1050" s="66"/>
      <c r="Q1050" s="66"/>
      <c r="R1050" s="66"/>
      <c r="S1050" s="66"/>
      <c r="T1050" s="66"/>
    </row>
    <row r="1051" spans="15:20" x14ac:dyDescent="0.2">
      <c r="O1051" s="66"/>
      <c r="P1051" s="66"/>
      <c r="Q1051" s="66"/>
      <c r="R1051" s="66"/>
      <c r="S1051" s="66"/>
      <c r="T1051" s="66"/>
    </row>
    <row r="1052" spans="15:20" x14ac:dyDescent="0.2">
      <c r="O1052" s="66"/>
      <c r="P1052" s="66"/>
      <c r="Q1052" s="66"/>
      <c r="R1052" s="66"/>
      <c r="S1052" s="66"/>
      <c r="T1052" s="66"/>
    </row>
    <row r="1053" spans="15:20" x14ac:dyDescent="0.2">
      <c r="O1053" s="66"/>
      <c r="P1053" s="66"/>
      <c r="Q1053" s="66"/>
      <c r="R1053" s="66"/>
      <c r="S1053" s="66"/>
      <c r="T1053" s="66"/>
    </row>
    <row r="1054" spans="15:20" x14ac:dyDescent="0.2">
      <c r="O1054" s="66"/>
      <c r="P1054" s="66"/>
      <c r="Q1054" s="66"/>
      <c r="R1054" s="66"/>
      <c r="S1054" s="66"/>
      <c r="T1054" s="66"/>
    </row>
    <row r="1055" spans="15:20" x14ac:dyDescent="0.2">
      <c r="O1055" s="66"/>
      <c r="P1055" s="66"/>
      <c r="Q1055" s="66"/>
      <c r="R1055" s="66"/>
      <c r="S1055" s="66"/>
      <c r="T1055" s="66"/>
    </row>
    <row r="1056" spans="15:20" x14ac:dyDescent="0.2">
      <c r="O1056" s="66"/>
      <c r="P1056" s="66"/>
      <c r="Q1056" s="66"/>
      <c r="R1056" s="66"/>
      <c r="S1056" s="66"/>
      <c r="T1056" s="66"/>
    </row>
    <row r="1057" spans="15:20" x14ac:dyDescent="0.2">
      <c r="O1057" s="66"/>
      <c r="P1057" s="66"/>
      <c r="Q1057" s="66"/>
      <c r="R1057" s="66"/>
      <c r="S1057" s="66"/>
      <c r="T1057" s="66"/>
    </row>
    <row r="1058" spans="15:20" x14ac:dyDescent="0.2">
      <c r="O1058" s="66"/>
      <c r="P1058" s="66"/>
      <c r="Q1058" s="66"/>
      <c r="R1058" s="66"/>
      <c r="S1058" s="66"/>
      <c r="T1058" s="66"/>
    </row>
    <row r="1059" spans="15:20" x14ac:dyDescent="0.2">
      <c r="O1059" s="66"/>
      <c r="P1059" s="66"/>
      <c r="Q1059" s="66"/>
      <c r="R1059" s="66"/>
      <c r="S1059" s="66"/>
      <c r="T1059" s="66"/>
    </row>
    <row r="1060" spans="15:20" x14ac:dyDescent="0.2">
      <c r="O1060" s="66"/>
      <c r="P1060" s="66"/>
      <c r="Q1060" s="66"/>
      <c r="R1060" s="66"/>
      <c r="S1060" s="66"/>
      <c r="T1060" s="66"/>
    </row>
    <row r="1061" spans="15:20" x14ac:dyDescent="0.2">
      <c r="O1061" s="66"/>
      <c r="P1061" s="66"/>
      <c r="Q1061" s="66"/>
      <c r="R1061" s="66"/>
      <c r="S1061" s="66"/>
      <c r="T1061" s="66"/>
    </row>
    <row r="1062" spans="15:20" x14ac:dyDescent="0.2">
      <c r="O1062" s="66"/>
      <c r="P1062" s="66"/>
      <c r="Q1062" s="66"/>
      <c r="R1062" s="66"/>
      <c r="S1062" s="66"/>
      <c r="T1062" s="66"/>
    </row>
    <row r="1063" spans="15:20" x14ac:dyDescent="0.2">
      <c r="O1063" s="66"/>
      <c r="P1063" s="66"/>
      <c r="Q1063" s="66"/>
      <c r="R1063" s="66"/>
      <c r="S1063" s="66"/>
      <c r="T1063" s="66"/>
    </row>
    <row r="1064" spans="15:20" x14ac:dyDescent="0.2">
      <c r="O1064" s="66"/>
      <c r="P1064" s="66"/>
      <c r="Q1064" s="66"/>
      <c r="R1064" s="66"/>
      <c r="S1064" s="66"/>
      <c r="T1064" s="66"/>
    </row>
    <row r="1065" spans="15:20" x14ac:dyDescent="0.2">
      <c r="O1065" s="66"/>
      <c r="P1065" s="66"/>
      <c r="Q1065" s="66"/>
      <c r="R1065" s="66"/>
      <c r="S1065" s="66"/>
      <c r="T1065" s="66"/>
    </row>
    <row r="1066" spans="15:20" x14ac:dyDescent="0.2">
      <c r="O1066" s="66"/>
      <c r="P1066" s="66"/>
      <c r="Q1066" s="66"/>
      <c r="R1066" s="66"/>
      <c r="S1066" s="66"/>
      <c r="T1066" s="66"/>
    </row>
    <row r="1067" spans="15:20" x14ac:dyDescent="0.2">
      <c r="O1067" s="66"/>
      <c r="P1067" s="66"/>
      <c r="Q1067" s="66"/>
      <c r="R1067" s="66"/>
      <c r="S1067" s="66"/>
      <c r="T1067" s="66"/>
    </row>
    <row r="1068" spans="15:20" x14ac:dyDescent="0.2">
      <c r="O1068" s="66"/>
      <c r="P1068" s="66"/>
      <c r="Q1068" s="66"/>
      <c r="R1068" s="66"/>
      <c r="S1068" s="66"/>
      <c r="T1068" s="66"/>
    </row>
    <row r="1069" spans="15:20" x14ac:dyDescent="0.2">
      <c r="O1069" s="66"/>
      <c r="P1069" s="66"/>
      <c r="Q1069" s="66"/>
      <c r="R1069" s="66"/>
      <c r="S1069" s="66"/>
      <c r="T1069" s="66"/>
    </row>
    <row r="1070" spans="15:20" x14ac:dyDescent="0.2">
      <c r="O1070" s="66"/>
      <c r="P1070" s="66"/>
      <c r="Q1070" s="66"/>
      <c r="R1070" s="66"/>
      <c r="S1070" s="66"/>
      <c r="T1070" s="66"/>
    </row>
    <row r="1071" spans="15:20" x14ac:dyDescent="0.2">
      <c r="O1071" s="66"/>
      <c r="P1071" s="66"/>
      <c r="Q1071" s="66"/>
      <c r="R1071" s="66"/>
      <c r="S1071" s="66"/>
      <c r="T1071" s="66"/>
    </row>
    <row r="1072" spans="15:20" x14ac:dyDescent="0.2">
      <c r="O1072" s="66"/>
      <c r="P1072" s="66"/>
      <c r="Q1072" s="66"/>
      <c r="R1072" s="66"/>
      <c r="S1072" s="66"/>
      <c r="T1072" s="66"/>
    </row>
    <row r="1073" spans="15:20" x14ac:dyDescent="0.2">
      <c r="O1073" s="66"/>
      <c r="P1073" s="66"/>
      <c r="Q1073" s="66"/>
      <c r="R1073" s="66"/>
      <c r="S1073" s="66"/>
      <c r="T1073" s="66"/>
    </row>
    <row r="1074" spans="15:20" x14ac:dyDescent="0.2">
      <c r="O1074" s="66"/>
      <c r="P1074" s="66"/>
      <c r="Q1074" s="66"/>
      <c r="R1074" s="66"/>
      <c r="S1074" s="66"/>
      <c r="T1074" s="66"/>
    </row>
    <row r="1075" spans="15:20" x14ac:dyDescent="0.2">
      <c r="O1075" s="66"/>
      <c r="P1075" s="66"/>
      <c r="Q1075" s="66"/>
      <c r="R1075" s="66"/>
      <c r="S1075" s="66"/>
      <c r="T1075" s="66"/>
    </row>
    <row r="1076" spans="15:20" x14ac:dyDescent="0.2">
      <c r="O1076" s="66"/>
      <c r="P1076" s="66"/>
      <c r="Q1076" s="66"/>
      <c r="R1076" s="66"/>
      <c r="S1076" s="66"/>
      <c r="T1076" s="66"/>
    </row>
    <row r="1077" spans="15:20" x14ac:dyDescent="0.2">
      <c r="O1077" s="66"/>
      <c r="P1077" s="66"/>
      <c r="Q1077" s="66"/>
      <c r="R1077" s="66"/>
      <c r="S1077" s="66"/>
      <c r="T1077" s="66"/>
    </row>
    <row r="1078" spans="15:20" x14ac:dyDescent="0.2">
      <c r="O1078" s="66"/>
      <c r="P1078" s="66"/>
      <c r="Q1078" s="66"/>
      <c r="R1078" s="66"/>
      <c r="S1078" s="66"/>
      <c r="T1078" s="66"/>
    </row>
    <row r="1079" spans="15:20" x14ac:dyDescent="0.2">
      <c r="O1079" s="66"/>
      <c r="P1079" s="66"/>
      <c r="Q1079" s="66"/>
      <c r="R1079" s="66"/>
      <c r="S1079" s="66"/>
      <c r="T1079" s="66"/>
    </row>
    <row r="1080" spans="15:20" x14ac:dyDescent="0.2">
      <c r="O1080" s="66"/>
      <c r="P1080" s="66"/>
      <c r="Q1080" s="66"/>
      <c r="R1080" s="66"/>
      <c r="S1080" s="66"/>
      <c r="T1080" s="66"/>
    </row>
    <row r="1081" spans="15:20" x14ac:dyDescent="0.2">
      <c r="O1081" s="66"/>
      <c r="P1081" s="66"/>
      <c r="Q1081" s="66"/>
      <c r="R1081" s="66"/>
      <c r="S1081" s="66"/>
      <c r="T1081" s="66"/>
    </row>
    <row r="1082" spans="15:20" x14ac:dyDescent="0.2">
      <c r="O1082" s="66"/>
      <c r="P1082" s="66"/>
      <c r="Q1082" s="66"/>
      <c r="R1082" s="66"/>
      <c r="S1082" s="66"/>
      <c r="T1082" s="66"/>
    </row>
    <row r="1083" spans="15:20" x14ac:dyDescent="0.2">
      <c r="O1083" s="66"/>
      <c r="P1083" s="66"/>
      <c r="Q1083" s="66"/>
      <c r="R1083" s="66"/>
      <c r="S1083" s="66"/>
      <c r="T1083" s="66"/>
    </row>
    <row r="1084" spans="15:20" x14ac:dyDescent="0.2">
      <c r="O1084" s="66"/>
      <c r="P1084" s="66"/>
      <c r="Q1084" s="66"/>
      <c r="R1084" s="66"/>
      <c r="S1084" s="66"/>
      <c r="T1084" s="66"/>
    </row>
    <row r="1085" spans="15:20" x14ac:dyDescent="0.2">
      <c r="O1085" s="66"/>
      <c r="P1085" s="66"/>
      <c r="Q1085" s="66"/>
      <c r="R1085" s="66"/>
      <c r="S1085" s="66"/>
      <c r="T1085" s="66"/>
    </row>
    <row r="1086" spans="15:20" x14ac:dyDescent="0.2">
      <c r="O1086" s="66"/>
      <c r="P1086" s="66"/>
      <c r="Q1086" s="66"/>
      <c r="R1086" s="66"/>
      <c r="S1086" s="66"/>
      <c r="T1086" s="66"/>
    </row>
    <row r="1087" spans="15:20" x14ac:dyDescent="0.2">
      <c r="O1087" s="66"/>
      <c r="P1087" s="66"/>
      <c r="Q1087" s="66"/>
      <c r="R1087" s="66"/>
      <c r="S1087" s="66"/>
      <c r="T1087" s="66"/>
    </row>
    <row r="1088" spans="15:20" x14ac:dyDescent="0.2">
      <c r="O1088" s="66"/>
      <c r="P1088" s="66"/>
      <c r="Q1088" s="66"/>
      <c r="R1088" s="66"/>
      <c r="S1088" s="66"/>
      <c r="T1088" s="66"/>
    </row>
    <row r="1089" spans="15:20" x14ac:dyDescent="0.2">
      <c r="O1089" s="66"/>
      <c r="P1089" s="66"/>
      <c r="Q1089" s="66"/>
      <c r="R1089" s="66"/>
      <c r="S1089" s="66"/>
      <c r="T1089" s="66"/>
    </row>
    <row r="1090" spans="15:20" x14ac:dyDescent="0.2">
      <c r="O1090" s="66"/>
      <c r="P1090" s="66"/>
      <c r="Q1090" s="66"/>
      <c r="R1090" s="66"/>
      <c r="S1090" s="66"/>
      <c r="T1090" s="66"/>
    </row>
    <row r="1091" spans="15:20" x14ac:dyDescent="0.2">
      <c r="O1091" s="66"/>
      <c r="P1091" s="66"/>
      <c r="Q1091" s="66"/>
      <c r="R1091" s="66"/>
      <c r="S1091" s="66"/>
      <c r="T1091" s="66"/>
    </row>
    <row r="1092" spans="15:20" x14ac:dyDescent="0.2">
      <c r="O1092" s="66"/>
      <c r="P1092" s="66"/>
      <c r="Q1092" s="66"/>
      <c r="R1092" s="66"/>
      <c r="S1092" s="66"/>
      <c r="T1092" s="66"/>
    </row>
    <row r="1093" spans="15:20" x14ac:dyDescent="0.2">
      <c r="O1093" s="66"/>
      <c r="P1093" s="66"/>
      <c r="Q1093" s="66"/>
      <c r="R1093" s="66"/>
      <c r="S1093" s="66"/>
      <c r="T1093" s="66"/>
    </row>
    <row r="1094" spans="15:20" x14ac:dyDescent="0.2">
      <c r="O1094" s="66"/>
      <c r="P1094" s="66"/>
      <c r="Q1094" s="66"/>
      <c r="R1094" s="66"/>
      <c r="S1094" s="66"/>
      <c r="T1094" s="66"/>
    </row>
    <row r="1095" spans="15:20" x14ac:dyDescent="0.2">
      <c r="O1095" s="66"/>
      <c r="P1095" s="66"/>
      <c r="Q1095" s="66"/>
      <c r="R1095" s="66"/>
      <c r="S1095" s="66"/>
      <c r="T1095" s="66"/>
    </row>
    <row r="1096" spans="15:20" x14ac:dyDescent="0.2">
      <c r="O1096" s="66"/>
      <c r="P1096" s="66"/>
      <c r="Q1096" s="66"/>
      <c r="R1096" s="66"/>
      <c r="S1096" s="66"/>
      <c r="T1096" s="66"/>
    </row>
    <row r="1097" spans="15:20" x14ac:dyDescent="0.2">
      <c r="O1097" s="66"/>
      <c r="P1097" s="66"/>
      <c r="Q1097" s="66"/>
      <c r="R1097" s="66"/>
      <c r="S1097" s="66"/>
      <c r="T1097" s="66"/>
    </row>
    <row r="1098" spans="15:20" x14ac:dyDescent="0.2">
      <c r="O1098" s="66"/>
      <c r="P1098" s="66"/>
      <c r="Q1098" s="66"/>
      <c r="R1098" s="66"/>
      <c r="S1098" s="66"/>
      <c r="T1098" s="66"/>
    </row>
    <row r="1099" spans="15:20" x14ac:dyDescent="0.2">
      <c r="O1099" s="66"/>
      <c r="P1099" s="66"/>
      <c r="Q1099" s="66"/>
      <c r="R1099" s="66"/>
      <c r="S1099" s="66"/>
      <c r="T1099" s="66"/>
    </row>
    <row r="1100" spans="15:20" x14ac:dyDescent="0.2">
      <c r="O1100" s="66"/>
      <c r="P1100" s="66"/>
      <c r="Q1100" s="66"/>
      <c r="R1100" s="66"/>
      <c r="S1100" s="66"/>
      <c r="T1100" s="66"/>
    </row>
    <row r="1101" spans="15:20" x14ac:dyDescent="0.2">
      <c r="O1101" s="66"/>
      <c r="P1101" s="66"/>
      <c r="Q1101" s="66"/>
      <c r="R1101" s="66"/>
      <c r="S1101" s="66"/>
      <c r="T1101" s="66"/>
    </row>
    <row r="1102" spans="15:20" x14ac:dyDescent="0.2">
      <c r="O1102" s="66"/>
      <c r="P1102" s="66"/>
      <c r="Q1102" s="66"/>
      <c r="R1102" s="66"/>
      <c r="S1102" s="66"/>
      <c r="T1102" s="66"/>
    </row>
    <row r="1103" spans="15:20" x14ac:dyDescent="0.2">
      <c r="O1103" s="66"/>
      <c r="P1103" s="66"/>
      <c r="Q1103" s="66"/>
      <c r="R1103" s="66"/>
      <c r="S1103" s="66"/>
      <c r="T1103" s="66"/>
    </row>
    <row r="1104" spans="15:20" x14ac:dyDescent="0.2">
      <c r="O1104" s="66"/>
      <c r="P1104" s="66"/>
      <c r="Q1104" s="66"/>
      <c r="R1104" s="66"/>
      <c r="S1104" s="66"/>
      <c r="T1104" s="66"/>
    </row>
    <row r="1105" spans="15:20" x14ac:dyDescent="0.2">
      <c r="O1105" s="66"/>
      <c r="P1105" s="66"/>
      <c r="Q1105" s="66"/>
      <c r="R1105" s="66"/>
      <c r="S1105" s="66"/>
      <c r="T1105" s="66"/>
    </row>
    <row r="1106" spans="15:20" x14ac:dyDescent="0.2">
      <c r="O1106" s="66"/>
      <c r="P1106" s="66"/>
      <c r="Q1106" s="66"/>
      <c r="R1106" s="66"/>
      <c r="S1106" s="66"/>
      <c r="T1106" s="66"/>
    </row>
    <row r="1107" spans="15:20" x14ac:dyDescent="0.2">
      <c r="O1107" s="66"/>
      <c r="P1107" s="66"/>
      <c r="Q1107" s="66"/>
      <c r="R1107" s="66"/>
      <c r="S1107" s="66"/>
      <c r="T1107" s="66"/>
    </row>
    <row r="1108" spans="15:20" x14ac:dyDescent="0.2">
      <c r="O1108" s="66"/>
      <c r="P1108" s="66"/>
      <c r="Q1108" s="66"/>
      <c r="R1108" s="66"/>
      <c r="S1108" s="66"/>
      <c r="T1108" s="66"/>
    </row>
    <row r="1109" spans="15:20" x14ac:dyDescent="0.2">
      <c r="O1109" s="66"/>
      <c r="P1109" s="66"/>
      <c r="Q1109" s="66"/>
      <c r="R1109" s="66"/>
      <c r="S1109" s="66"/>
      <c r="T1109" s="66"/>
    </row>
    <row r="1110" spans="15:20" x14ac:dyDescent="0.2">
      <c r="O1110" s="66"/>
      <c r="P1110" s="66"/>
      <c r="Q1110" s="66"/>
      <c r="R1110" s="66"/>
      <c r="S1110" s="66"/>
      <c r="T1110" s="66"/>
    </row>
    <row r="1111" spans="15:20" x14ac:dyDescent="0.2">
      <c r="O1111" s="66"/>
      <c r="P1111" s="66"/>
      <c r="Q1111" s="66"/>
      <c r="R1111" s="66"/>
      <c r="S1111" s="66"/>
      <c r="T1111" s="66"/>
    </row>
    <row r="1112" spans="15:20" x14ac:dyDescent="0.2">
      <c r="O1112" s="66"/>
      <c r="P1112" s="66"/>
      <c r="Q1112" s="66"/>
      <c r="R1112" s="66"/>
      <c r="S1112" s="66"/>
      <c r="T1112" s="66"/>
    </row>
    <row r="1113" spans="15:20" x14ac:dyDescent="0.2">
      <c r="O1113" s="66"/>
      <c r="P1113" s="66"/>
      <c r="Q1113" s="66"/>
      <c r="R1113" s="66"/>
      <c r="S1113" s="66"/>
      <c r="T1113" s="66"/>
    </row>
    <row r="1114" spans="15:20" x14ac:dyDescent="0.2">
      <c r="O1114" s="66"/>
      <c r="P1114" s="66"/>
      <c r="Q1114" s="66"/>
      <c r="R1114" s="66"/>
      <c r="S1114" s="66"/>
      <c r="T1114" s="66"/>
    </row>
    <row r="1115" spans="15:20" x14ac:dyDescent="0.2">
      <c r="O1115" s="66"/>
      <c r="P1115" s="66"/>
      <c r="Q1115" s="66"/>
      <c r="R1115" s="66"/>
      <c r="S1115" s="66"/>
      <c r="T1115" s="66"/>
    </row>
    <row r="1116" spans="15:20" x14ac:dyDescent="0.2">
      <c r="O1116" s="66"/>
      <c r="P1116" s="66"/>
      <c r="Q1116" s="66"/>
      <c r="R1116" s="66"/>
      <c r="S1116" s="66"/>
      <c r="T1116" s="66"/>
    </row>
    <row r="1117" spans="15:20" x14ac:dyDescent="0.2">
      <c r="O1117" s="66"/>
      <c r="P1117" s="66"/>
      <c r="Q1117" s="66"/>
      <c r="R1117" s="66"/>
      <c r="S1117" s="66"/>
      <c r="T1117" s="66"/>
    </row>
    <row r="1118" spans="15:20" x14ac:dyDescent="0.2">
      <c r="O1118" s="66"/>
      <c r="P1118" s="66"/>
      <c r="Q1118" s="66"/>
      <c r="R1118" s="66"/>
      <c r="S1118" s="66"/>
      <c r="T1118" s="66"/>
    </row>
    <row r="1119" spans="15:20" x14ac:dyDescent="0.2">
      <c r="O1119" s="66"/>
      <c r="P1119" s="66"/>
      <c r="Q1119" s="66"/>
      <c r="R1119" s="66"/>
      <c r="S1119" s="66"/>
      <c r="T1119" s="66"/>
    </row>
    <row r="1120" spans="15:20" x14ac:dyDescent="0.2">
      <c r="O1120" s="66"/>
      <c r="P1120" s="66"/>
      <c r="Q1120" s="66"/>
      <c r="R1120" s="66"/>
      <c r="S1120" s="66"/>
      <c r="T1120" s="66"/>
    </row>
    <row r="1121" spans="15:20" x14ac:dyDescent="0.2">
      <c r="O1121" s="66"/>
      <c r="P1121" s="66"/>
      <c r="Q1121" s="66"/>
      <c r="R1121" s="66"/>
      <c r="S1121" s="66"/>
      <c r="T1121" s="66"/>
    </row>
    <row r="1122" spans="15:20" x14ac:dyDescent="0.2">
      <c r="O1122" s="66"/>
      <c r="P1122" s="66"/>
      <c r="Q1122" s="66"/>
      <c r="R1122" s="66"/>
      <c r="S1122" s="66"/>
      <c r="T1122" s="66"/>
    </row>
    <row r="1123" spans="15:20" x14ac:dyDescent="0.2">
      <c r="O1123" s="66"/>
      <c r="P1123" s="66"/>
      <c r="Q1123" s="66"/>
      <c r="R1123" s="66"/>
      <c r="S1123" s="66"/>
      <c r="T1123" s="66"/>
    </row>
    <row r="1124" spans="15:20" x14ac:dyDescent="0.2">
      <c r="O1124" s="66"/>
      <c r="P1124" s="66"/>
      <c r="Q1124" s="66"/>
      <c r="R1124" s="66"/>
      <c r="S1124" s="66"/>
      <c r="T1124" s="66"/>
    </row>
    <row r="1125" spans="15:20" x14ac:dyDescent="0.2">
      <c r="O1125" s="66"/>
      <c r="P1125" s="66"/>
      <c r="Q1125" s="66"/>
      <c r="R1125" s="66"/>
      <c r="S1125" s="66"/>
      <c r="T1125" s="66"/>
    </row>
    <row r="1126" spans="15:20" x14ac:dyDescent="0.2">
      <c r="O1126" s="66"/>
      <c r="P1126" s="66"/>
      <c r="Q1126" s="66"/>
      <c r="R1126" s="66"/>
      <c r="S1126" s="66"/>
      <c r="T1126" s="66"/>
    </row>
    <row r="1127" spans="15:20" x14ac:dyDescent="0.2">
      <c r="O1127" s="66"/>
      <c r="P1127" s="66"/>
      <c r="Q1127" s="66"/>
      <c r="R1127" s="66"/>
      <c r="S1127" s="66"/>
      <c r="T1127" s="66"/>
    </row>
    <row r="1128" spans="15:20" x14ac:dyDescent="0.2">
      <c r="O1128" s="66"/>
      <c r="P1128" s="66"/>
      <c r="Q1128" s="66"/>
      <c r="R1128" s="66"/>
      <c r="S1128" s="66"/>
      <c r="T1128" s="66"/>
    </row>
    <row r="1129" spans="15:20" x14ac:dyDescent="0.2">
      <c r="O1129" s="66"/>
      <c r="P1129" s="66"/>
      <c r="Q1129" s="66"/>
      <c r="R1129" s="66"/>
      <c r="S1129" s="66"/>
      <c r="T1129" s="66"/>
    </row>
    <row r="1130" spans="15:20" x14ac:dyDescent="0.2">
      <c r="O1130" s="66"/>
      <c r="P1130" s="66"/>
      <c r="Q1130" s="66"/>
      <c r="R1130" s="66"/>
      <c r="S1130" s="66"/>
      <c r="T1130" s="66"/>
    </row>
    <row r="1131" spans="15:20" x14ac:dyDescent="0.2">
      <c r="O1131" s="66"/>
      <c r="P1131" s="66"/>
      <c r="Q1131" s="66"/>
      <c r="R1131" s="66"/>
      <c r="S1131" s="66"/>
      <c r="T1131" s="66"/>
    </row>
    <row r="1132" spans="15:20" x14ac:dyDescent="0.2">
      <c r="O1132" s="66"/>
      <c r="P1132" s="66"/>
      <c r="Q1132" s="66"/>
      <c r="R1132" s="66"/>
      <c r="S1132" s="66"/>
      <c r="T1132" s="66"/>
    </row>
    <row r="1133" spans="15:20" x14ac:dyDescent="0.2">
      <c r="O1133" s="66"/>
      <c r="P1133" s="66"/>
      <c r="Q1133" s="66"/>
      <c r="R1133" s="66"/>
      <c r="S1133" s="66"/>
      <c r="T1133" s="66"/>
    </row>
    <row r="1134" spans="15:20" x14ac:dyDescent="0.2">
      <c r="O1134" s="66"/>
      <c r="P1134" s="66"/>
      <c r="Q1134" s="66"/>
      <c r="R1134" s="66"/>
      <c r="S1134" s="66"/>
      <c r="T1134" s="66"/>
    </row>
    <row r="1135" spans="15:20" x14ac:dyDescent="0.2">
      <c r="O1135" s="66"/>
      <c r="P1135" s="66"/>
      <c r="Q1135" s="66"/>
      <c r="R1135" s="66"/>
      <c r="S1135" s="66"/>
      <c r="T1135" s="66"/>
    </row>
    <row r="1136" spans="15:20" x14ac:dyDescent="0.2">
      <c r="O1136" s="66"/>
      <c r="P1136" s="66"/>
      <c r="Q1136" s="66"/>
      <c r="R1136" s="66"/>
      <c r="S1136" s="66"/>
      <c r="T1136" s="66"/>
    </row>
    <row r="1137" spans="15:20" x14ac:dyDescent="0.2">
      <c r="O1137" s="66"/>
      <c r="P1137" s="66"/>
      <c r="Q1137" s="66"/>
      <c r="R1137" s="66"/>
      <c r="S1137" s="66"/>
      <c r="T1137" s="66"/>
    </row>
    <row r="1138" spans="15:20" x14ac:dyDescent="0.2">
      <c r="O1138" s="66"/>
      <c r="P1138" s="66"/>
      <c r="Q1138" s="66"/>
      <c r="R1138" s="66"/>
      <c r="S1138" s="66"/>
      <c r="T1138" s="66"/>
    </row>
    <row r="1139" spans="15:20" x14ac:dyDescent="0.2">
      <c r="O1139" s="66"/>
      <c r="P1139" s="66"/>
      <c r="Q1139" s="66"/>
      <c r="R1139" s="66"/>
      <c r="S1139" s="66"/>
      <c r="T1139" s="66"/>
    </row>
    <row r="1140" spans="15:20" x14ac:dyDescent="0.2">
      <c r="O1140" s="66"/>
      <c r="P1140" s="66"/>
      <c r="Q1140" s="66"/>
      <c r="R1140" s="66"/>
      <c r="S1140" s="66"/>
      <c r="T1140" s="66"/>
    </row>
    <row r="1141" spans="15:20" x14ac:dyDescent="0.2">
      <c r="O1141" s="66"/>
      <c r="P1141" s="66"/>
      <c r="Q1141" s="66"/>
      <c r="R1141" s="66"/>
      <c r="S1141" s="66"/>
      <c r="T1141" s="66"/>
    </row>
    <row r="1142" spans="15:20" x14ac:dyDescent="0.2">
      <c r="O1142" s="66"/>
      <c r="P1142" s="66"/>
      <c r="Q1142" s="66"/>
      <c r="R1142" s="66"/>
      <c r="S1142" s="66"/>
      <c r="T1142" s="66"/>
    </row>
    <row r="1143" spans="15:20" x14ac:dyDescent="0.2">
      <c r="O1143" s="66"/>
      <c r="P1143" s="66"/>
      <c r="Q1143" s="66"/>
      <c r="R1143" s="66"/>
      <c r="S1143" s="66"/>
      <c r="T1143" s="66"/>
    </row>
    <row r="1144" spans="15:20" x14ac:dyDescent="0.2">
      <c r="O1144" s="66"/>
      <c r="P1144" s="66"/>
      <c r="Q1144" s="66"/>
      <c r="R1144" s="66"/>
      <c r="S1144" s="66"/>
      <c r="T1144" s="66"/>
    </row>
    <row r="1145" spans="15:20" x14ac:dyDescent="0.2">
      <c r="O1145" s="66"/>
      <c r="P1145" s="66"/>
      <c r="Q1145" s="66"/>
      <c r="R1145" s="66"/>
      <c r="S1145" s="66"/>
      <c r="T1145" s="66"/>
    </row>
    <row r="1146" spans="15:20" x14ac:dyDescent="0.2">
      <c r="O1146" s="66"/>
      <c r="P1146" s="66"/>
      <c r="Q1146" s="66"/>
      <c r="R1146" s="66"/>
      <c r="S1146" s="66"/>
      <c r="T1146" s="66"/>
    </row>
    <row r="1147" spans="15:20" x14ac:dyDescent="0.2">
      <c r="O1147" s="66"/>
      <c r="P1147" s="66"/>
      <c r="Q1147" s="66"/>
      <c r="R1147" s="66"/>
      <c r="S1147" s="66"/>
      <c r="T1147" s="66"/>
    </row>
    <row r="1148" spans="15:20" x14ac:dyDescent="0.2">
      <c r="O1148" s="66"/>
      <c r="P1148" s="66"/>
      <c r="Q1148" s="66"/>
      <c r="R1148" s="66"/>
      <c r="S1148" s="66"/>
      <c r="T1148" s="66"/>
    </row>
    <row r="1149" spans="15:20" x14ac:dyDescent="0.2">
      <c r="O1149" s="66"/>
      <c r="P1149" s="66"/>
      <c r="Q1149" s="66"/>
      <c r="R1149" s="66"/>
      <c r="S1149" s="66"/>
      <c r="T1149" s="66"/>
    </row>
    <row r="1150" spans="15:20" x14ac:dyDescent="0.2">
      <c r="O1150" s="66"/>
      <c r="P1150" s="66"/>
      <c r="Q1150" s="66"/>
      <c r="R1150" s="66"/>
      <c r="S1150" s="66"/>
      <c r="T1150" s="66"/>
    </row>
    <row r="1151" spans="15:20" x14ac:dyDescent="0.2">
      <c r="O1151" s="66"/>
      <c r="P1151" s="66"/>
      <c r="Q1151" s="66"/>
      <c r="R1151" s="66"/>
      <c r="S1151" s="66"/>
      <c r="T1151" s="66"/>
    </row>
    <row r="1152" spans="15:20" x14ac:dyDescent="0.2">
      <c r="O1152" s="66"/>
      <c r="P1152" s="66"/>
      <c r="Q1152" s="66"/>
      <c r="R1152" s="66"/>
      <c r="S1152" s="66"/>
      <c r="T1152" s="66"/>
    </row>
    <row r="1153" spans="15:20" x14ac:dyDescent="0.2">
      <c r="O1153" s="66"/>
      <c r="P1153" s="66"/>
      <c r="Q1153" s="66"/>
      <c r="R1153" s="66"/>
      <c r="S1153" s="66"/>
      <c r="T1153" s="66"/>
    </row>
    <row r="1154" spans="15:20" x14ac:dyDescent="0.2">
      <c r="O1154" s="66"/>
      <c r="P1154" s="66"/>
      <c r="Q1154" s="66"/>
      <c r="R1154" s="66"/>
      <c r="S1154" s="66"/>
      <c r="T1154" s="66"/>
    </row>
    <row r="1155" spans="15:20" x14ac:dyDescent="0.2">
      <c r="O1155" s="66"/>
      <c r="P1155" s="66"/>
      <c r="Q1155" s="66"/>
      <c r="R1155" s="66"/>
      <c r="S1155" s="66"/>
      <c r="T1155" s="66"/>
    </row>
    <row r="1156" spans="15:20" x14ac:dyDescent="0.2">
      <c r="O1156" s="66"/>
      <c r="P1156" s="66"/>
      <c r="Q1156" s="66"/>
      <c r="R1156" s="66"/>
      <c r="S1156" s="66"/>
      <c r="T1156" s="66"/>
    </row>
    <row r="1157" spans="15:20" x14ac:dyDescent="0.2">
      <c r="O1157" s="66"/>
      <c r="P1157" s="66"/>
      <c r="Q1157" s="66"/>
      <c r="R1157" s="66"/>
      <c r="S1157" s="66"/>
      <c r="T1157" s="66"/>
    </row>
    <row r="1158" spans="15:20" x14ac:dyDescent="0.2">
      <c r="O1158" s="66"/>
      <c r="P1158" s="66"/>
      <c r="Q1158" s="66"/>
      <c r="R1158" s="66"/>
      <c r="S1158" s="66"/>
      <c r="T1158" s="66"/>
    </row>
    <row r="1159" spans="15:20" x14ac:dyDescent="0.2">
      <c r="O1159" s="66"/>
      <c r="P1159" s="66"/>
      <c r="Q1159" s="66"/>
      <c r="R1159" s="66"/>
      <c r="S1159" s="66"/>
      <c r="T1159" s="66"/>
    </row>
    <row r="1160" spans="15:20" x14ac:dyDescent="0.2">
      <c r="O1160" s="66"/>
      <c r="P1160" s="66"/>
      <c r="Q1160" s="66"/>
      <c r="R1160" s="66"/>
      <c r="S1160" s="66"/>
      <c r="T1160" s="66"/>
    </row>
    <row r="1161" spans="15:20" x14ac:dyDescent="0.2">
      <c r="O1161" s="66"/>
      <c r="P1161" s="66"/>
      <c r="Q1161" s="66"/>
      <c r="R1161" s="66"/>
      <c r="S1161" s="66"/>
      <c r="T1161" s="66"/>
    </row>
    <row r="1162" spans="15:20" x14ac:dyDescent="0.2">
      <c r="O1162" s="66"/>
      <c r="P1162" s="66"/>
      <c r="Q1162" s="66"/>
      <c r="R1162" s="66"/>
      <c r="S1162" s="66"/>
      <c r="T1162" s="66"/>
    </row>
    <row r="1163" spans="15:20" x14ac:dyDescent="0.2">
      <c r="O1163" s="66"/>
      <c r="P1163" s="66"/>
      <c r="Q1163" s="66"/>
      <c r="R1163" s="66"/>
      <c r="S1163" s="66"/>
      <c r="T1163" s="66"/>
    </row>
    <row r="1164" spans="15:20" x14ac:dyDescent="0.2">
      <c r="O1164" s="66"/>
      <c r="P1164" s="66"/>
      <c r="Q1164" s="66"/>
      <c r="R1164" s="66"/>
      <c r="S1164" s="66"/>
      <c r="T1164" s="66"/>
    </row>
    <row r="1165" spans="15:20" x14ac:dyDescent="0.2">
      <c r="O1165" s="66"/>
      <c r="P1165" s="66"/>
      <c r="Q1165" s="66"/>
      <c r="R1165" s="66"/>
      <c r="S1165" s="66"/>
      <c r="T1165" s="66"/>
    </row>
    <row r="1166" spans="15:20" x14ac:dyDescent="0.2">
      <c r="O1166" s="66"/>
      <c r="P1166" s="66"/>
      <c r="Q1166" s="66"/>
      <c r="R1166" s="66"/>
      <c r="S1166" s="66"/>
      <c r="T1166" s="66"/>
    </row>
    <row r="1167" spans="15:20" x14ac:dyDescent="0.2">
      <c r="O1167" s="66"/>
      <c r="P1167" s="66"/>
      <c r="Q1167" s="66"/>
      <c r="R1167" s="66"/>
      <c r="S1167" s="66"/>
      <c r="T1167" s="66"/>
    </row>
    <row r="1168" spans="15:20" x14ac:dyDescent="0.2">
      <c r="O1168" s="66"/>
      <c r="P1168" s="66"/>
      <c r="Q1168" s="66"/>
      <c r="R1168" s="66"/>
      <c r="S1168" s="66"/>
      <c r="T1168" s="66"/>
    </row>
    <row r="1169" spans="15:20" x14ac:dyDescent="0.2">
      <c r="O1169" s="66"/>
      <c r="P1169" s="66"/>
      <c r="Q1169" s="66"/>
      <c r="R1169" s="66"/>
      <c r="S1169" s="66"/>
      <c r="T1169" s="66"/>
    </row>
    <row r="1170" spans="15:20" x14ac:dyDescent="0.2">
      <c r="O1170" s="66"/>
      <c r="P1170" s="66"/>
      <c r="Q1170" s="66"/>
      <c r="R1170" s="66"/>
      <c r="S1170" s="66"/>
      <c r="T1170" s="66"/>
    </row>
    <row r="1171" spans="15:20" x14ac:dyDescent="0.2">
      <c r="O1171" s="66"/>
      <c r="P1171" s="66"/>
      <c r="Q1171" s="66"/>
      <c r="R1171" s="66"/>
      <c r="S1171" s="66"/>
      <c r="T1171" s="66"/>
    </row>
    <row r="1172" spans="15:20" x14ac:dyDescent="0.2">
      <c r="O1172" s="66"/>
      <c r="P1172" s="66"/>
      <c r="Q1172" s="66"/>
      <c r="R1172" s="66"/>
      <c r="S1172" s="66"/>
      <c r="T1172" s="66"/>
    </row>
    <row r="1173" spans="15:20" x14ac:dyDescent="0.2">
      <c r="O1173" s="66"/>
      <c r="P1173" s="66"/>
      <c r="Q1173" s="66"/>
      <c r="R1173" s="66"/>
      <c r="S1173" s="66"/>
      <c r="T1173" s="66"/>
    </row>
    <row r="1174" spans="15:20" x14ac:dyDescent="0.2">
      <c r="O1174" s="66"/>
      <c r="P1174" s="66"/>
      <c r="Q1174" s="66"/>
      <c r="R1174" s="66"/>
      <c r="S1174" s="66"/>
      <c r="T1174" s="66"/>
    </row>
    <row r="1175" spans="15:20" x14ac:dyDescent="0.2">
      <c r="O1175" s="66"/>
      <c r="P1175" s="66"/>
      <c r="Q1175" s="66"/>
      <c r="R1175" s="66"/>
      <c r="S1175" s="66"/>
      <c r="T1175" s="66"/>
    </row>
    <row r="1176" spans="15:20" x14ac:dyDescent="0.2">
      <c r="O1176" s="66"/>
      <c r="P1176" s="66"/>
      <c r="Q1176" s="66"/>
      <c r="R1176" s="66"/>
      <c r="S1176" s="66"/>
      <c r="T1176" s="66"/>
    </row>
    <row r="1177" spans="15:20" x14ac:dyDescent="0.2">
      <c r="O1177" s="66"/>
      <c r="P1177" s="66"/>
      <c r="Q1177" s="66"/>
      <c r="R1177" s="66"/>
      <c r="S1177" s="66"/>
      <c r="T1177" s="66"/>
    </row>
    <row r="1178" spans="15:20" x14ac:dyDescent="0.2">
      <c r="O1178" s="66"/>
      <c r="P1178" s="66"/>
      <c r="Q1178" s="66"/>
      <c r="R1178" s="66"/>
      <c r="S1178" s="66"/>
      <c r="T1178" s="66"/>
    </row>
    <row r="1179" spans="15:20" x14ac:dyDescent="0.2">
      <c r="O1179" s="66"/>
      <c r="P1179" s="66"/>
      <c r="Q1179" s="66"/>
      <c r="R1179" s="66"/>
      <c r="S1179" s="66"/>
      <c r="T1179" s="66"/>
    </row>
    <row r="1180" spans="15:20" x14ac:dyDescent="0.2">
      <c r="O1180" s="66"/>
      <c r="P1180" s="66"/>
      <c r="Q1180" s="66"/>
      <c r="R1180" s="66"/>
      <c r="S1180" s="66"/>
      <c r="T1180" s="66"/>
    </row>
    <row r="1181" spans="15:20" x14ac:dyDescent="0.2">
      <c r="O1181" s="66"/>
      <c r="P1181" s="66"/>
      <c r="Q1181" s="66"/>
      <c r="R1181" s="66"/>
      <c r="S1181" s="66"/>
      <c r="T1181" s="66"/>
    </row>
    <row r="1182" spans="15:20" x14ac:dyDescent="0.2">
      <c r="O1182" s="66"/>
      <c r="P1182" s="66"/>
      <c r="Q1182" s="66"/>
      <c r="R1182" s="66"/>
      <c r="S1182" s="66"/>
      <c r="T1182" s="66"/>
    </row>
    <row r="1183" spans="15:20" x14ac:dyDescent="0.2">
      <c r="O1183" s="66"/>
      <c r="P1183" s="66"/>
      <c r="Q1183" s="66"/>
      <c r="R1183" s="66"/>
      <c r="S1183" s="66"/>
      <c r="T1183" s="66"/>
    </row>
    <row r="1184" spans="15:20" x14ac:dyDescent="0.2">
      <c r="O1184" s="66"/>
      <c r="P1184" s="66"/>
      <c r="Q1184" s="66"/>
      <c r="R1184" s="66"/>
      <c r="S1184" s="66"/>
      <c r="T1184" s="66"/>
    </row>
    <row r="1185" spans="15:20" x14ac:dyDescent="0.2">
      <c r="O1185" s="66"/>
      <c r="P1185" s="66"/>
      <c r="Q1185" s="66"/>
      <c r="R1185" s="66"/>
      <c r="S1185" s="66"/>
      <c r="T1185" s="66"/>
    </row>
    <row r="1186" spans="15:20" x14ac:dyDescent="0.2">
      <c r="O1186" s="66"/>
      <c r="P1186" s="66"/>
      <c r="Q1186" s="66"/>
      <c r="R1186" s="66"/>
      <c r="S1186" s="66"/>
      <c r="T1186" s="66"/>
    </row>
    <row r="1187" spans="15:20" x14ac:dyDescent="0.2">
      <c r="O1187" s="66"/>
      <c r="P1187" s="66"/>
      <c r="Q1187" s="66"/>
      <c r="R1187" s="66"/>
      <c r="S1187" s="66"/>
      <c r="T1187" s="66"/>
    </row>
    <row r="1188" spans="15:20" x14ac:dyDescent="0.2">
      <c r="O1188" s="66"/>
      <c r="P1188" s="66"/>
      <c r="Q1188" s="66"/>
      <c r="R1188" s="66"/>
      <c r="S1188" s="66"/>
      <c r="T1188" s="66"/>
    </row>
    <row r="1189" spans="15:20" x14ac:dyDescent="0.2">
      <c r="O1189" s="66"/>
      <c r="P1189" s="66"/>
      <c r="Q1189" s="66"/>
      <c r="R1189" s="66"/>
      <c r="S1189" s="66"/>
      <c r="T1189" s="66"/>
    </row>
    <row r="1190" spans="15:20" x14ac:dyDescent="0.2">
      <c r="O1190" s="66"/>
      <c r="P1190" s="66"/>
      <c r="Q1190" s="66"/>
      <c r="R1190" s="66"/>
      <c r="S1190" s="66"/>
      <c r="T1190" s="66"/>
    </row>
    <row r="1191" spans="15:20" x14ac:dyDescent="0.2">
      <c r="O1191" s="66"/>
      <c r="P1191" s="66"/>
      <c r="Q1191" s="66"/>
      <c r="R1191" s="66"/>
      <c r="S1191" s="66"/>
      <c r="T1191" s="66"/>
    </row>
    <row r="1192" spans="15:20" x14ac:dyDescent="0.2">
      <c r="O1192" s="66"/>
      <c r="P1192" s="66"/>
      <c r="Q1192" s="66"/>
      <c r="R1192" s="66"/>
      <c r="S1192" s="66"/>
      <c r="T1192" s="66"/>
    </row>
    <row r="1193" spans="15:20" x14ac:dyDescent="0.2">
      <c r="O1193" s="66"/>
      <c r="P1193" s="66"/>
      <c r="Q1193" s="66"/>
      <c r="R1193" s="66"/>
      <c r="S1193" s="66"/>
      <c r="T1193" s="66"/>
    </row>
    <row r="1194" spans="15:20" x14ac:dyDescent="0.2">
      <c r="O1194" s="66"/>
      <c r="P1194" s="66"/>
      <c r="Q1194" s="66"/>
      <c r="R1194" s="66"/>
      <c r="S1194" s="66"/>
      <c r="T1194" s="66"/>
    </row>
    <row r="1195" spans="15:20" x14ac:dyDescent="0.2">
      <c r="O1195" s="66"/>
      <c r="P1195" s="66"/>
      <c r="Q1195" s="66"/>
      <c r="R1195" s="66"/>
      <c r="S1195" s="66"/>
      <c r="T1195" s="66"/>
    </row>
    <row r="1196" spans="15:20" x14ac:dyDescent="0.2">
      <c r="O1196" s="66"/>
      <c r="P1196" s="66"/>
      <c r="Q1196" s="66"/>
      <c r="R1196" s="66"/>
      <c r="S1196" s="66"/>
      <c r="T1196" s="66"/>
    </row>
    <row r="1197" spans="15:20" x14ac:dyDescent="0.2">
      <c r="O1197" s="66"/>
      <c r="P1197" s="66"/>
      <c r="Q1197" s="66"/>
      <c r="R1197" s="66"/>
      <c r="S1197" s="66"/>
      <c r="T1197" s="66"/>
    </row>
    <row r="1198" spans="15:20" x14ac:dyDescent="0.2">
      <c r="O1198" s="66"/>
      <c r="P1198" s="66"/>
      <c r="Q1198" s="66"/>
      <c r="R1198" s="66"/>
      <c r="S1198" s="66"/>
      <c r="T1198" s="66"/>
    </row>
    <row r="1199" spans="15:20" x14ac:dyDescent="0.2">
      <c r="O1199" s="66"/>
      <c r="P1199" s="66"/>
      <c r="Q1199" s="66"/>
      <c r="R1199" s="66"/>
      <c r="S1199" s="66"/>
      <c r="T1199" s="66"/>
    </row>
    <row r="1200" spans="15:20" x14ac:dyDescent="0.2">
      <c r="O1200" s="66"/>
      <c r="P1200" s="66"/>
      <c r="Q1200" s="66"/>
      <c r="R1200" s="66"/>
      <c r="S1200" s="66"/>
      <c r="T1200" s="66"/>
    </row>
    <row r="1201" spans="15:20" x14ac:dyDescent="0.2">
      <c r="O1201" s="66"/>
      <c r="P1201" s="66"/>
      <c r="Q1201" s="66"/>
      <c r="R1201" s="66"/>
      <c r="S1201" s="66"/>
      <c r="T1201" s="66"/>
    </row>
    <row r="1202" spans="15:20" x14ac:dyDescent="0.2">
      <c r="O1202" s="66"/>
      <c r="P1202" s="66"/>
      <c r="Q1202" s="66"/>
      <c r="R1202" s="66"/>
      <c r="S1202" s="66"/>
      <c r="T1202" s="66"/>
    </row>
    <row r="1203" spans="15:20" x14ac:dyDescent="0.2">
      <c r="O1203" s="66"/>
      <c r="P1203" s="66"/>
      <c r="Q1203" s="66"/>
      <c r="R1203" s="66"/>
      <c r="S1203" s="66"/>
      <c r="T1203" s="66"/>
    </row>
    <row r="1204" spans="15:20" x14ac:dyDescent="0.2">
      <c r="O1204" s="66"/>
      <c r="P1204" s="66"/>
      <c r="Q1204" s="66"/>
      <c r="R1204" s="66"/>
      <c r="S1204" s="66"/>
      <c r="T1204" s="66"/>
    </row>
    <row r="1205" spans="15:20" x14ac:dyDescent="0.2">
      <c r="O1205" s="66"/>
      <c r="P1205" s="66"/>
      <c r="Q1205" s="66"/>
      <c r="R1205" s="66"/>
      <c r="S1205" s="66"/>
      <c r="T1205" s="66"/>
    </row>
    <row r="1206" spans="15:20" x14ac:dyDescent="0.2">
      <c r="O1206" s="66"/>
      <c r="P1206" s="66"/>
      <c r="Q1206" s="66"/>
      <c r="R1206" s="66"/>
      <c r="S1206" s="66"/>
      <c r="T1206" s="66"/>
    </row>
    <row r="1207" spans="15:20" x14ac:dyDescent="0.2">
      <c r="O1207" s="66"/>
      <c r="P1207" s="66"/>
      <c r="Q1207" s="66"/>
      <c r="R1207" s="66"/>
      <c r="S1207" s="66"/>
      <c r="T1207" s="66"/>
    </row>
    <row r="1208" spans="15:20" x14ac:dyDescent="0.2">
      <c r="O1208" s="66"/>
      <c r="P1208" s="66"/>
      <c r="Q1208" s="66"/>
      <c r="R1208" s="66"/>
      <c r="S1208" s="66"/>
      <c r="T1208" s="66"/>
    </row>
    <row r="1209" spans="15:20" x14ac:dyDescent="0.2">
      <c r="O1209" s="66"/>
      <c r="P1209" s="66"/>
      <c r="Q1209" s="66"/>
      <c r="R1209" s="66"/>
      <c r="S1209" s="66"/>
      <c r="T1209" s="66"/>
    </row>
    <row r="1210" spans="15:20" x14ac:dyDescent="0.2">
      <c r="O1210" s="66"/>
      <c r="P1210" s="66"/>
      <c r="Q1210" s="66"/>
      <c r="R1210" s="66"/>
      <c r="S1210" s="66"/>
      <c r="T1210" s="66"/>
    </row>
    <row r="1211" spans="15:20" x14ac:dyDescent="0.2">
      <c r="O1211" s="66"/>
      <c r="P1211" s="66"/>
      <c r="Q1211" s="66"/>
      <c r="R1211" s="66"/>
      <c r="S1211" s="66"/>
      <c r="T1211" s="66"/>
    </row>
    <row r="1212" spans="15:20" x14ac:dyDescent="0.2">
      <c r="O1212" s="66"/>
      <c r="P1212" s="66"/>
      <c r="Q1212" s="66"/>
      <c r="R1212" s="66"/>
      <c r="S1212" s="66"/>
      <c r="T1212" s="66"/>
    </row>
    <row r="1213" spans="15:20" x14ac:dyDescent="0.2">
      <c r="O1213" s="66"/>
      <c r="P1213" s="66"/>
      <c r="Q1213" s="66"/>
      <c r="R1213" s="66"/>
      <c r="S1213" s="66"/>
      <c r="T1213" s="66"/>
    </row>
    <row r="1214" spans="15:20" x14ac:dyDescent="0.2">
      <c r="O1214" s="66"/>
      <c r="P1214" s="66"/>
      <c r="Q1214" s="66"/>
      <c r="R1214" s="66"/>
      <c r="S1214" s="66"/>
      <c r="T1214" s="66"/>
    </row>
    <row r="1215" spans="15:20" x14ac:dyDescent="0.2">
      <c r="O1215" s="66"/>
      <c r="P1215" s="66"/>
      <c r="Q1215" s="66"/>
      <c r="R1215" s="66"/>
      <c r="S1215" s="66"/>
      <c r="T1215" s="66"/>
    </row>
    <row r="1216" spans="15:20" x14ac:dyDescent="0.2">
      <c r="O1216" s="66"/>
      <c r="P1216" s="66"/>
      <c r="Q1216" s="66"/>
      <c r="R1216" s="66"/>
      <c r="S1216" s="66"/>
      <c r="T1216" s="66"/>
    </row>
    <row r="1217" spans="15:20" x14ac:dyDescent="0.2">
      <c r="O1217" s="66"/>
      <c r="P1217" s="66"/>
      <c r="Q1217" s="66"/>
      <c r="R1217" s="66"/>
      <c r="S1217" s="66"/>
      <c r="T1217" s="66"/>
    </row>
    <row r="1218" spans="15:20" x14ac:dyDescent="0.2">
      <c r="O1218" s="66"/>
      <c r="P1218" s="66"/>
      <c r="Q1218" s="66"/>
      <c r="R1218" s="66"/>
      <c r="S1218" s="66"/>
      <c r="T1218" s="66"/>
    </row>
    <row r="1219" spans="15:20" x14ac:dyDescent="0.2">
      <c r="O1219" s="66"/>
      <c r="P1219" s="66"/>
      <c r="Q1219" s="66"/>
      <c r="R1219" s="66"/>
      <c r="S1219" s="66"/>
      <c r="T1219" s="66"/>
    </row>
    <row r="1220" spans="15:20" x14ac:dyDescent="0.2">
      <c r="O1220" s="66"/>
      <c r="P1220" s="66"/>
      <c r="Q1220" s="66"/>
      <c r="R1220" s="66"/>
      <c r="S1220" s="66"/>
      <c r="T1220" s="66"/>
    </row>
    <row r="1221" spans="15:20" x14ac:dyDescent="0.2">
      <c r="O1221" s="66"/>
      <c r="P1221" s="66"/>
      <c r="Q1221" s="66"/>
      <c r="R1221" s="66"/>
      <c r="S1221" s="66"/>
      <c r="T1221" s="66"/>
    </row>
    <row r="1222" spans="15:20" x14ac:dyDescent="0.2">
      <c r="O1222" s="66"/>
      <c r="P1222" s="66"/>
      <c r="Q1222" s="66"/>
      <c r="R1222" s="66"/>
      <c r="S1222" s="66"/>
      <c r="T1222" s="66"/>
    </row>
    <row r="1223" spans="15:20" x14ac:dyDescent="0.2">
      <c r="O1223" s="66"/>
      <c r="P1223" s="66"/>
      <c r="Q1223" s="66"/>
      <c r="R1223" s="66"/>
      <c r="S1223" s="66"/>
      <c r="T1223" s="66"/>
    </row>
    <row r="1224" spans="15:20" x14ac:dyDescent="0.2">
      <c r="O1224" s="66"/>
      <c r="P1224" s="66"/>
      <c r="Q1224" s="66"/>
      <c r="R1224" s="66"/>
      <c r="S1224" s="66"/>
      <c r="T1224" s="66"/>
    </row>
    <row r="1225" spans="15:20" x14ac:dyDescent="0.2">
      <c r="O1225" s="66"/>
      <c r="P1225" s="66"/>
      <c r="Q1225" s="66"/>
      <c r="R1225" s="66"/>
      <c r="S1225" s="66"/>
      <c r="T1225" s="66"/>
    </row>
    <row r="1226" spans="15:20" x14ac:dyDescent="0.2">
      <c r="O1226" s="66"/>
      <c r="P1226" s="66"/>
      <c r="Q1226" s="66"/>
      <c r="R1226" s="66"/>
      <c r="S1226" s="66"/>
      <c r="T1226" s="66"/>
    </row>
    <row r="1227" spans="15:20" x14ac:dyDescent="0.2">
      <c r="O1227" s="66"/>
      <c r="P1227" s="66"/>
      <c r="Q1227" s="66"/>
      <c r="R1227" s="66"/>
      <c r="S1227" s="66"/>
      <c r="T1227" s="66"/>
    </row>
    <row r="1228" spans="15:20" x14ac:dyDescent="0.2">
      <c r="O1228" s="66"/>
      <c r="P1228" s="66"/>
      <c r="Q1228" s="66"/>
      <c r="R1228" s="66"/>
      <c r="S1228" s="66"/>
      <c r="T1228" s="66"/>
    </row>
    <row r="1229" spans="15:20" x14ac:dyDescent="0.2">
      <c r="O1229" s="66"/>
      <c r="P1229" s="66"/>
      <c r="Q1229" s="66"/>
      <c r="R1229" s="66"/>
      <c r="S1229" s="66"/>
      <c r="T1229" s="66"/>
    </row>
    <row r="1230" spans="15:20" x14ac:dyDescent="0.2">
      <c r="O1230" s="66"/>
      <c r="P1230" s="66"/>
      <c r="Q1230" s="66"/>
      <c r="R1230" s="66"/>
      <c r="S1230" s="66"/>
      <c r="T1230" s="66"/>
    </row>
    <row r="1231" spans="15:20" x14ac:dyDescent="0.2">
      <c r="O1231" s="66"/>
      <c r="P1231" s="66"/>
      <c r="Q1231" s="66"/>
      <c r="R1231" s="66"/>
      <c r="S1231" s="66"/>
      <c r="T1231" s="66"/>
    </row>
    <row r="1232" spans="15:20" x14ac:dyDescent="0.2">
      <c r="O1232" s="66"/>
      <c r="P1232" s="66"/>
      <c r="Q1232" s="66"/>
      <c r="R1232" s="66"/>
      <c r="S1232" s="66"/>
      <c r="T1232" s="66"/>
    </row>
    <row r="1233" spans="15:20" x14ac:dyDescent="0.2">
      <c r="O1233" s="66"/>
      <c r="P1233" s="66"/>
      <c r="Q1233" s="66"/>
      <c r="R1233" s="66"/>
      <c r="S1233" s="66"/>
      <c r="T1233" s="66"/>
    </row>
    <row r="1234" spans="15:20" x14ac:dyDescent="0.2">
      <c r="O1234" s="66"/>
      <c r="P1234" s="66"/>
      <c r="Q1234" s="66"/>
      <c r="R1234" s="66"/>
      <c r="S1234" s="66"/>
      <c r="T1234" s="66"/>
    </row>
    <row r="1235" spans="15:20" x14ac:dyDescent="0.2">
      <c r="O1235" s="66"/>
      <c r="P1235" s="66"/>
      <c r="Q1235" s="66"/>
      <c r="R1235" s="66"/>
      <c r="S1235" s="66"/>
      <c r="T1235" s="66"/>
    </row>
    <row r="1236" spans="15:20" x14ac:dyDescent="0.2">
      <c r="O1236" s="66"/>
      <c r="P1236" s="66"/>
      <c r="Q1236" s="66"/>
      <c r="R1236" s="66"/>
      <c r="S1236" s="66"/>
      <c r="T1236" s="66"/>
    </row>
    <row r="1237" spans="15:20" x14ac:dyDescent="0.2">
      <c r="O1237" s="66"/>
      <c r="P1237" s="66"/>
      <c r="Q1237" s="66"/>
      <c r="R1237" s="66"/>
      <c r="S1237" s="66"/>
      <c r="T1237" s="66"/>
    </row>
    <row r="1238" spans="15:20" x14ac:dyDescent="0.2">
      <c r="O1238" s="66"/>
      <c r="P1238" s="66"/>
      <c r="Q1238" s="66"/>
      <c r="R1238" s="66"/>
      <c r="S1238" s="66"/>
      <c r="T1238" s="66"/>
    </row>
    <row r="1239" spans="15:20" x14ac:dyDescent="0.2">
      <c r="O1239" s="66"/>
      <c r="P1239" s="66"/>
      <c r="Q1239" s="66"/>
      <c r="R1239" s="66"/>
      <c r="S1239" s="66"/>
      <c r="T1239" s="66"/>
    </row>
    <row r="1240" spans="15:20" x14ac:dyDescent="0.2">
      <c r="O1240" s="66"/>
      <c r="P1240" s="66"/>
      <c r="Q1240" s="66"/>
      <c r="R1240" s="66"/>
      <c r="S1240" s="66"/>
      <c r="T1240" s="66"/>
    </row>
    <row r="1241" spans="15:20" x14ac:dyDescent="0.2">
      <c r="O1241" s="66"/>
      <c r="P1241" s="66"/>
      <c r="Q1241" s="66"/>
      <c r="R1241" s="66"/>
      <c r="S1241" s="66"/>
      <c r="T1241" s="66"/>
    </row>
    <row r="1242" spans="15:20" x14ac:dyDescent="0.2">
      <c r="O1242" s="66"/>
      <c r="P1242" s="66"/>
      <c r="Q1242" s="66"/>
      <c r="R1242" s="66"/>
      <c r="S1242" s="66"/>
      <c r="T1242" s="66"/>
    </row>
    <row r="1243" spans="15:20" x14ac:dyDescent="0.2">
      <c r="O1243" s="66"/>
      <c r="P1243" s="66"/>
      <c r="Q1243" s="66"/>
      <c r="R1243" s="66"/>
      <c r="S1243" s="66"/>
      <c r="T1243" s="66"/>
    </row>
    <row r="1244" spans="15:20" x14ac:dyDescent="0.2">
      <c r="O1244" s="66"/>
      <c r="P1244" s="66"/>
      <c r="Q1244" s="66"/>
      <c r="R1244" s="66"/>
      <c r="S1244" s="66"/>
      <c r="T1244" s="66"/>
    </row>
    <row r="1245" spans="15:20" x14ac:dyDescent="0.2">
      <c r="O1245" s="66"/>
      <c r="P1245" s="66"/>
      <c r="Q1245" s="66"/>
      <c r="R1245" s="66"/>
      <c r="S1245" s="66"/>
      <c r="T1245" s="66"/>
    </row>
    <row r="1246" spans="15:20" x14ac:dyDescent="0.2">
      <c r="O1246" s="66"/>
      <c r="P1246" s="66"/>
      <c r="Q1246" s="66"/>
      <c r="R1246" s="66"/>
      <c r="S1246" s="66"/>
      <c r="T1246" s="66"/>
    </row>
    <row r="1247" spans="15:20" x14ac:dyDescent="0.2">
      <c r="O1247" s="66"/>
      <c r="P1247" s="66"/>
      <c r="Q1247" s="66"/>
      <c r="R1247" s="66"/>
      <c r="S1247" s="66"/>
      <c r="T1247" s="66"/>
    </row>
    <row r="1248" spans="15:20" x14ac:dyDescent="0.2">
      <c r="O1248" s="66"/>
      <c r="P1248" s="66"/>
      <c r="Q1248" s="66"/>
      <c r="R1248" s="66"/>
      <c r="S1248" s="66"/>
      <c r="T1248" s="66"/>
    </row>
    <row r="1249" spans="15:20" x14ac:dyDescent="0.2">
      <c r="O1249" s="66"/>
      <c r="P1249" s="66"/>
      <c r="Q1249" s="66"/>
      <c r="R1249" s="66"/>
      <c r="S1249" s="66"/>
      <c r="T1249" s="66"/>
    </row>
    <row r="1250" spans="15:20" x14ac:dyDescent="0.2">
      <c r="O1250" s="66"/>
      <c r="P1250" s="66"/>
      <c r="Q1250" s="66"/>
      <c r="R1250" s="66"/>
      <c r="S1250" s="66"/>
      <c r="T1250" s="66"/>
    </row>
    <row r="1251" spans="15:20" x14ac:dyDescent="0.2">
      <c r="O1251" s="66"/>
      <c r="P1251" s="66"/>
      <c r="Q1251" s="66"/>
      <c r="R1251" s="66"/>
      <c r="S1251" s="66"/>
      <c r="T1251" s="66"/>
    </row>
    <row r="1252" spans="15:20" x14ac:dyDescent="0.2">
      <c r="O1252" s="66"/>
      <c r="P1252" s="66"/>
      <c r="Q1252" s="66"/>
      <c r="R1252" s="66"/>
      <c r="S1252" s="66"/>
      <c r="T1252" s="66"/>
    </row>
    <row r="1253" spans="15:20" x14ac:dyDescent="0.2">
      <c r="O1253" s="66"/>
      <c r="P1253" s="66"/>
      <c r="Q1253" s="66"/>
      <c r="R1253" s="66"/>
      <c r="S1253" s="66"/>
      <c r="T1253" s="66"/>
    </row>
    <row r="1254" spans="15:20" x14ac:dyDescent="0.2">
      <c r="O1254" s="66"/>
      <c r="P1254" s="66"/>
      <c r="Q1254" s="66"/>
      <c r="R1254" s="66"/>
      <c r="S1254" s="66"/>
      <c r="T1254" s="66"/>
    </row>
    <row r="1255" spans="15:20" x14ac:dyDescent="0.2">
      <c r="O1255" s="66"/>
      <c r="P1255" s="66"/>
      <c r="Q1255" s="66"/>
      <c r="R1255" s="66"/>
      <c r="S1255" s="66"/>
      <c r="T1255" s="66"/>
    </row>
    <row r="1256" spans="15:20" x14ac:dyDescent="0.2">
      <c r="O1256" s="66"/>
      <c r="P1256" s="66"/>
      <c r="Q1256" s="66"/>
      <c r="R1256" s="66"/>
      <c r="S1256" s="66"/>
      <c r="T1256" s="66"/>
    </row>
    <row r="1257" spans="15:20" x14ac:dyDescent="0.2">
      <c r="O1257" s="66"/>
      <c r="P1257" s="66"/>
      <c r="Q1257" s="66"/>
      <c r="R1257" s="66"/>
      <c r="S1257" s="66"/>
      <c r="T1257" s="66"/>
    </row>
    <row r="1258" spans="15:20" x14ac:dyDescent="0.2">
      <c r="O1258" s="66"/>
      <c r="P1258" s="66"/>
      <c r="Q1258" s="66"/>
      <c r="R1258" s="66"/>
      <c r="S1258" s="66"/>
      <c r="T1258" s="66"/>
    </row>
    <row r="1259" spans="15:20" x14ac:dyDescent="0.2">
      <c r="O1259" s="66"/>
      <c r="P1259" s="66"/>
      <c r="Q1259" s="66"/>
      <c r="R1259" s="66"/>
      <c r="S1259" s="66"/>
      <c r="T1259" s="66"/>
    </row>
    <row r="1260" spans="15:20" x14ac:dyDescent="0.2">
      <c r="O1260" s="66"/>
      <c r="P1260" s="66"/>
      <c r="Q1260" s="66"/>
      <c r="R1260" s="66"/>
      <c r="S1260" s="66"/>
      <c r="T1260" s="66"/>
    </row>
    <row r="1261" spans="15:20" x14ac:dyDescent="0.2">
      <c r="O1261" s="66"/>
      <c r="P1261" s="66"/>
      <c r="Q1261" s="66"/>
      <c r="R1261" s="66"/>
      <c r="S1261" s="66"/>
      <c r="T1261" s="66"/>
    </row>
    <row r="1262" spans="15:20" x14ac:dyDescent="0.2">
      <c r="O1262" s="66"/>
      <c r="P1262" s="66"/>
      <c r="Q1262" s="66"/>
      <c r="R1262" s="66"/>
      <c r="S1262" s="66"/>
      <c r="T1262" s="66"/>
    </row>
    <row r="1263" spans="15:20" x14ac:dyDescent="0.2">
      <c r="O1263" s="66"/>
      <c r="P1263" s="66"/>
      <c r="Q1263" s="66"/>
      <c r="R1263" s="66"/>
      <c r="S1263" s="66"/>
      <c r="T1263" s="66"/>
    </row>
    <row r="1264" spans="15:20" x14ac:dyDescent="0.2">
      <c r="O1264" s="66"/>
      <c r="P1264" s="66"/>
      <c r="Q1264" s="66"/>
      <c r="R1264" s="66"/>
      <c r="S1264" s="66"/>
      <c r="T1264" s="66"/>
    </row>
    <row r="1265" spans="15:20" x14ac:dyDescent="0.2">
      <c r="O1265" s="66"/>
      <c r="P1265" s="66"/>
      <c r="Q1265" s="66"/>
      <c r="R1265" s="66"/>
      <c r="S1265" s="66"/>
      <c r="T1265" s="66"/>
    </row>
    <row r="1266" spans="15:20" x14ac:dyDescent="0.2">
      <c r="O1266" s="66"/>
      <c r="P1266" s="66"/>
      <c r="Q1266" s="66"/>
      <c r="R1266" s="66"/>
      <c r="S1266" s="66"/>
      <c r="T1266" s="66"/>
    </row>
    <row r="1267" spans="15:20" x14ac:dyDescent="0.2">
      <c r="O1267" s="66"/>
      <c r="P1267" s="66"/>
      <c r="Q1267" s="66"/>
      <c r="R1267" s="66"/>
      <c r="S1267" s="66"/>
      <c r="T1267" s="66"/>
    </row>
    <row r="1268" spans="15:20" x14ac:dyDescent="0.2">
      <c r="O1268" s="66"/>
      <c r="P1268" s="66"/>
      <c r="Q1268" s="66"/>
      <c r="R1268" s="66"/>
      <c r="S1268" s="66"/>
      <c r="T1268" s="66"/>
    </row>
    <row r="1269" spans="15:20" x14ac:dyDescent="0.2">
      <c r="O1269" s="66"/>
      <c r="P1269" s="66"/>
      <c r="Q1269" s="66"/>
      <c r="R1269" s="66"/>
      <c r="S1269" s="66"/>
      <c r="T1269" s="66"/>
    </row>
    <row r="1270" spans="15:20" x14ac:dyDescent="0.2">
      <c r="O1270" s="66"/>
      <c r="P1270" s="66"/>
      <c r="Q1270" s="66"/>
      <c r="R1270" s="66"/>
      <c r="S1270" s="66"/>
      <c r="T1270" s="66"/>
    </row>
    <row r="1271" spans="15:20" x14ac:dyDescent="0.2">
      <c r="O1271" s="66"/>
      <c r="P1271" s="66"/>
      <c r="Q1271" s="66"/>
      <c r="R1271" s="66"/>
      <c r="S1271" s="66"/>
      <c r="T1271" s="66"/>
    </row>
    <row r="1272" spans="15:20" x14ac:dyDescent="0.2">
      <c r="O1272" s="66"/>
      <c r="P1272" s="66"/>
      <c r="Q1272" s="66"/>
      <c r="R1272" s="66"/>
      <c r="S1272" s="66"/>
      <c r="T1272" s="66"/>
    </row>
    <row r="1273" spans="15:20" x14ac:dyDescent="0.2">
      <c r="O1273" s="66"/>
      <c r="P1273" s="66"/>
      <c r="Q1273" s="66"/>
      <c r="R1273" s="66"/>
      <c r="S1273" s="66"/>
      <c r="T1273" s="66"/>
    </row>
    <row r="1274" spans="15:20" x14ac:dyDescent="0.2">
      <c r="O1274" s="66"/>
      <c r="P1274" s="66"/>
      <c r="Q1274" s="66"/>
      <c r="R1274" s="66"/>
      <c r="S1274" s="66"/>
      <c r="T1274" s="66"/>
    </row>
    <row r="1275" spans="15:20" x14ac:dyDescent="0.2">
      <c r="O1275" s="66"/>
      <c r="P1275" s="66"/>
      <c r="Q1275" s="66"/>
      <c r="R1275" s="66"/>
      <c r="S1275" s="66"/>
      <c r="T1275" s="66"/>
    </row>
    <row r="1276" spans="15:20" x14ac:dyDescent="0.2">
      <c r="O1276" s="66"/>
      <c r="P1276" s="66"/>
      <c r="Q1276" s="66"/>
      <c r="R1276" s="66"/>
      <c r="S1276" s="66"/>
      <c r="T1276" s="66"/>
    </row>
    <row r="1277" spans="15:20" x14ac:dyDescent="0.2">
      <c r="O1277" s="66"/>
      <c r="P1277" s="66"/>
      <c r="Q1277" s="66"/>
      <c r="R1277" s="66"/>
      <c r="S1277" s="66"/>
      <c r="T1277" s="66"/>
    </row>
    <row r="1278" spans="15:20" x14ac:dyDescent="0.2">
      <c r="O1278" s="66"/>
      <c r="P1278" s="66"/>
      <c r="Q1278" s="66"/>
      <c r="R1278" s="66"/>
      <c r="S1278" s="66"/>
      <c r="T1278" s="66"/>
    </row>
    <row r="1279" spans="15:20" x14ac:dyDescent="0.2">
      <c r="O1279" s="66"/>
      <c r="P1279" s="66"/>
      <c r="Q1279" s="66"/>
      <c r="R1279" s="66"/>
      <c r="S1279" s="66"/>
      <c r="T1279" s="66"/>
    </row>
    <row r="1280" spans="15:20" x14ac:dyDescent="0.2">
      <c r="O1280" s="66"/>
      <c r="P1280" s="66"/>
      <c r="Q1280" s="66"/>
      <c r="R1280" s="66"/>
      <c r="S1280" s="66"/>
      <c r="T1280" s="66"/>
    </row>
    <row r="1281" spans="15:20" x14ac:dyDescent="0.2">
      <c r="O1281" s="66"/>
      <c r="P1281" s="66"/>
      <c r="Q1281" s="66"/>
      <c r="R1281" s="66"/>
      <c r="S1281" s="66"/>
      <c r="T1281" s="66"/>
    </row>
    <row r="1282" spans="15:20" x14ac:dyDescent="0.2">
      <c r="O1282" s="66"/>
      <c r="P1282" s="66"/>
      <c r="Q1282" s="66"/>
      <c r="R1282" s="66"/>
      <c r="S1282" s="66"/>
      <c r="T1282" s="66"/>
    </row>
    <row r="1283" spans="15:20" x14ac:dyDescent="0.2">
      <c r="O1283" s="66"/>
      <c r="P1283" s="66"/>
      <c r="Q1283" s="66"/>
      <c r="R1283" s="66"/>
      <c r="S1283" s="66"/>
      <c r="T1283" s="66"/>
    </row>
    <row r="1284" spans="15:20" x14ac:dyDescent="0.2">
      <c r="O1284" s="66"/>
      <c r="P1284" s="66"/>
      <c r="Q1284" s="66"/>
      <c r="R1284" s="66"/>
      <c r="S1284" s="66"/>
      <c r="T1284" s="66"/>
    </row>
    <row r="1285" spans="15:20" x14ac:dyDescent="0.2">
      <c r="O1285" s="66"/>
      <c r="P1285" s="66"/>
      <c r="Q1285" s="66"/>
      <c r="R1285" s="66"/>
      <c r="S1285" s="66"/>
      <c r="T1285" s="66"/>
    </row>
    <row r="1286" spans="15:20" x14ac:dyDescent="0.2">
      <c r="O1286" s="66"/>
      <c r="P1286" s="66"/>
      <c r="Q1286" s="66"/>
      <c r="R1286" s="66"/>
      <c r="S1286" s="66"/>
      <c r="T1286" s="66"/>
    </row>
    <row r="1287" spans="15:20" x14ac:dyDescent="0.2">
      <c r="O1287" s="66"/>
      <c r="P1287" s="66"/>
      <c r="Q1287" s="66"/>
      <c r="R1287" s="66"/>
      <c r="S1287" s="66"/>
      <c r="T1287" s="66"/>
    </row>
    <row r="1288" spans="15:20" x14ac:dyDescent="0.2">
      <c r="O1288" s="66"/>
      <c r="P1288" s="66"/>
      <c r="Q1288" s="66"/>
      <c r="R1288" s="66"/>
      <c r="S1288" s="66"/>
      <c r="T1288" s="66"/>
    </row>
    <row r="1289" spans="15:20" x14ac:dyDescent="0.2">
      <c r="O1289" s="66"/>
      <c r="P1289" s="66"/>
      <c r="Q1289" s="66"/>
      <c r="R1289" s="66"/>
      <c r="S1289" s="66"/>
      <c r="T1289" s="66"/>
    </row>
    <row r="1290" spans="15:20" x14ac:dyDescent="0.2">
      <c r="O1290" s="66"/>
      <c r="P1290" s="66"/>
      <c r="Q1290" s="66"/>
      <c r="R1290" s="66"/>
      <c r="S1290" s="66"/>
      <c r="T1290" s="66"/>
    </row>
    <row r="1291" spans="15:20" x14ac:dyDescent="0.2">
      <c r="O1291" s="66"/>
      <c r="P1291" s="66"/>
      <c r="Q1291" s="66"/>
      <c r="R1291" s="66"/>
      <c r="S1291" s="66"/>
      <c r="T1291" s="66"/>
    </row>
    <row r="1292" spans="15:20" x14ac:dyDescent="0.2">
      <c r="O1292" s="66"/>
      <c r="P1292" s="66"/>
      <c r="Q1292" s="66"/>
      <c r="R1292" s="66"/>
      <c r="S1292" s="66"/>
      <c r="T1292" s="66"/>
    </row>
    <row r="1293" spans="15:20" x14ac:dyDescent="0.2">
      <c r="O1293" s="66"/>
      <c r="P1293" s="66"/>
      <c r="Q1293" s="66"/>
      <c r="R1293" s="66"/>
      <c r="S1293" s="66"/>
      <c r="T1293" s="66"/>
    </row>
    <row r="1294" spans="15:20" x14ac:dyDescent="0.2">
      <c r="O1294" s="66"/>
      <c r="P1294" s="66"/>
      <c r="Q1294" s="66"/>
      <c r="R1294" s="66"/>
      <c r="S1294" s="66"/>
      <c r="T1294" s="66"/>
    </row>
    <row r="1295" spans="15:20" x14ac:dyDescent="0.2">
      <c r="O1295" s="66"/>
      <c r="P1295" s="66"/>
      <c r="Q1295" s="66"/>
      <c r="R1295" s="66"/>
      <c r="S1295" s="66"/>
      <c r="T1295" s="66"/>
    </row>
    <row r="1296" spans="15:20" x14ac:dyDescent="0.2">
      <c r="O1296" s="66"/>
      <c r="P1296" s="66"/>
      <c r="Q1296" s="66"/>
      <c r="R1296" s="66"/>
      <c r="S1296" s="66"/>
      <c r="T1296" s="66"/>
    </row>
    <row r="1297" spans="15:20" x14ac:dyDescent="0.2">
      <c r="O1297" s="66"/>
      <c r="P1297" s="66"/>
      <c r="Q1297" s="66"/>
      <c r="R1297" s="66"/>
      <c r="S1297" s="66"/>
      <c r="T1297" s="66"/>
    </row>
    <row r="1298" spans="15:20" x14ac:dyDescent="0.2">
      <c r="O1298" s="66"/>
      <c r="P1298" s="66"/>
      <c r="Q1298" s="66"/>
      <c r="R1298" s="66"/>
      <c r="S1298" s="66"/>
      <c r="T1298" s="66"/>
    </row>
    <row r="1299" spans="15:20" x14ac:dyDescent="0.2">
      <c r="O1299" s="66"/>
      <c r="P1299" s="66"/>
      <c r="Q1299" s="66"/>
      <c r="R1299" s="66"/>
      <c r="S1299" s="66"/>
      <c r="T1299" s="66"/>
    </row>
    <row r="1300" spans="15:20" x14ac:dyDescent="0.2">
      <c r="O1300" s="66"/>
      <c r="P1300" s="66"/>
      <c r="Q1300" s="66"/>
      <c r="R1300" s="66"/>
      <c r="S1300" s="66"/>
      <c r="T1300" s="66"/>
    </row>
    <row r="1301" spans="15:20" x14ac:dyDescent="0.2">
      <c r="O1301" s="66"/>
      <c r="P1301" s="66"/>
      <c r="Q1301" s="66"/>
      <c r="R1301" s="66"/>
      <c r="S1301" s="66"/>
      <c r="T1301" s="66"/>
    </row>
    <row r="1302" spans="15:20" x14ac:dyDescent="0.2">
      <c r="O1302" s="66"/>
      <c r="P1302" s="66"/>
      <c r="Q1302" s="66"/>
      <c r="R1302" s="66"/>
      <c r="S1302" s="66"/>
      <c r="T1302" s="66"/>
    </row>
    <row r="1303" spans="15:20" x14ac:dyDescent="0.2">
      <c r="O1303" s="66"/>
      <c r="P1303" s="66"/>
      <c r="Q1303" s="66"/>
      <c r="R1303" s="66"/>
      <c r="S1303" s="66"/>
      <c r="T1303" s="66"/>
    </row>
    <row r="1304" spans="15:20" x14ac:dyDescent="0.2">
      <c r="O1304" s="66"/>
      <c r="P1304" s="66"/>
      <c r="Q1304" s="66"/>
      <c r="R1304" s="66"/>
      <c r="S1304" s="66"/>
      <c r="T1304" s="66"/>
    </row>
    <row r="1305" spans="15:20" x14ac:dyDescent="0.2">
      <c r="O1305" s="66"/>
      <c r="P1305" s="66"/>
      <c r="Q1305" s="66"/>
      <c r="R1305" s="66"/>
      <c r="S1305" s="66"/>
      <c r="T1305" s="66"/>
    </row>
    <row r="1306" spans="15:20" x14ac:dyDescent="0.2">
      <c r="O1306" s="66"/>
      <c r="P1306" s="66"/>
      <c r="Q1306" s="66"/>
      <c r="R1306" s="66"/>
      <c r="S1306" s="66"/>
      <c r="T1306" s="66"/>
    </row>
    <row r="1307" spans="15:20" x14ac:dyDescent="0.2">
      <c r="O1307" s="66"/>
      <c r="P1307" s="66"/>
      <c r="Q1307" s="66"/>
      <c r="R1307" s="66"/>
      <c r="S1307" s="66"/>
      <c r="T1307" s="66"/>
    </row>
    <row r="1308" spans="15:20" x14ac:dyDescent="0.2">
      <c r="O1308" s="66"/>
      <c r="P1308" s="66"/>
      <c r="Q1308" s="66"/>
      <c r="R1308" s="66"/>
      <c r="S1308" s="66"/>
      <c r="T1308" s="66"/>
    </row>
    <row r="1309" spans="15:20" x14ac:dyDescent="0.2">
      <c r="O1309" s="66"/>
      <c r="P1309" s="66"/>
      <c r="Q1309" s="66"/>
      <c r="R1309" s="66"/>
      <c r="S1309" s="66"/>
      <c r="T1309" s="66"/>
    </row>
    <row r="1310" spans="15:20" x14ac:dyDescent="0.2">
      <c r="O1310" s="66"/>
      <c r="P1310" s="66"/>
      <c r="Q1310" s="66"/>
      <c r="R1310" s="66"/>
      <c r="S1310" s="66"/>
      <c r="T1310" s="66"/>
    </row>
    <row r="1311" spans="15:20" x14ac:dyDescent="0.2">
      <c r="O1311" s="66"/>
      <c r="P1311" s="66"/>
      <c r="Q1311" s="66"/>
      <c r="R1311" s="66"/>
      <c r="S1311" s="66"/>
      <c r="T1311" s="66"/>
    </row>
    <row r="1312" spans="15:20" x14ac:dyDescent="0.2">
      <c r="O1312" s="66"/>
      <c r="P1312" s="66"/>
      <c r="Q1312" s="66"/>
      <c r="R1312" s="66"/>
      <c r="S1312" s="66"/>
      <c r="T1312" s="66"/>
    </row>
    <row r="1313" spans="15:20" x14ac:dyDescent="0.2">
      <c r="O1313" s="66"/>
      <c r="P1313" s="66"/>
      <c r="Q1313" s="66"/>
      <c r="R1313" s="66"/>
      <c r="S1313" s="66"/>
      <c r="T1313" s="66"/>
    </row>
    <row r="1314" spans="15:20" x14ac:dyDescent="0.2">
      <c r="O1314" s="66"/>
      <c r="P1314" s="66"/>
      <c r="Q1314" s="66"/>
      <c r="R1314" s="66"/>
      <c r="S1314" s="66"/>
      <c r="T1314" s="66"/>
    </row>
    <row r="1315" spans="15:20" x14ac:dyDescent="0.2">
      <c r="O1315" s="66"/>
      <c r="P1315" s="66"/>
      <c r="Q1315" s="66"/>
      <c r="R1315" s="66"/>
      <c r="S1315" s="66"/>
      <c r="T1315" s="66"/>
    </row>
    <row r="1316" spans="15:20" x14ac:dyDescent="0.2">
      <c r="O1316" s="66"/>
      <c r="P1316" s="66"/>
      <c r="Q1316" s="66"/>
      <c r="R1316" s="66"/>
      <c r="S1316" s="66"/>
      <c r="T1316" s="66"/>
    </row>
    <row r="1317" spans="15:20" x14ac:dyDescent="0.2">
      <c r="O1317" s="66"/>
      <c r="P1317" s="66"/>
      <c r="Q1317" s="66"/>
      <c r="R1317" s="66"/>
      <c r="S1317" s="66"/>
      <c r="T1317" s="66"/>
    </row>
    <row r="1318" spans="15:20" x14ac:dyDescent="0.2">
      <c r="O1318" s="66"/>
      <c r="P1318" s="66"/>
      <c r="Q1318" s="66"/>
      <c r="R1318" s="66"/>
      <c r="S1318" s="66"/>
      <c r="T1318" s="66"/>
    </row>
    <row r="1319" spans="15:20" x14ac:dyDescent="0.2">
      <c r="O1319" s="66"/>
      <c r="P1319" s="66"/>
      <c r="Q1319" s="66"/>
      <c r="R1319" s="66"/>
      <c r="S1319" s="66"/>
      <c r="T1319" s="66"/>
    </row>
    <row r="1320" spans="15:20" x14ac:dyDescent="0.2">
      <c r="O1320" s="66"/>
      <c r="P1320" s="66"/>
      <c r="Q1320" s="66"/>
      <c r="R1320" s="66"/>
      <c r="S1320" s="66"/>
      <c r="T1320" s="66"/>
    </row>
    <row r="1321" spans="15:20" x14ac:dyDescent="0.2">
      <c r="O1321" s="66"/>
      <c r="P1321" s="66"/>
      <c r="Q1321" s="66"/>
      <c r="R1321" s="66"/>
      <c r="S1321" s="66"/>
      <c r="T1321" s="66"/>
    </row>
    <row r="1322" spans="15:20" x14ac:dyDescent="0.2">
      <c r="O1322" s="66"/>
      <c r="P1322" s="66"/>
      <c r="Q1322" s="66"/>
      <c r="R1322" s="66"/>
      <c r="S1322" s="66"/>
      <c r="T1322" s="66"/>
    </row>
    <row r="1323" spans="15:20" x14ac:dyDescent="0.2">
      <c r="O1323" s="66"/>
      <c r="P1323" s="66"/>
      <c r="Q1323" s="66"/>
      <c r="R1323" s="66"/>
      <c r="S1323" s="66"/>
      <c r="T1323" s="66"/>
    </row>
    <row r="1324" spans="15:20" x14ac:dyDescent="0.2">
      <c r="O1324" s="66"/>
      <c r="P1324" s="66"/>
      <c r="Q1324" s="66"/>
      <c r="R1324" s="66"/>
      <c r="S1324" s="66"/>
      <c r="T1324" s="66"/>
    </row>
    <row r="1325" spans="15:20" x14ac:dyDescent="0.2">
      <c r="O1325" s="66"/>
      <c r="P1325" s="66"/>
      <c r="Q1325" s="66"/>
      <c r="R1325" s="66"/>
      <c r="S1325" s="66"/>
      <c r="T1325" s="66"/>
    </row>
    <row r="1326" spans="15:20" x14ac:dyDescent="0.2">
      <c r="O1326" s="66"/>
      <c r="P1326" s="66"/>
      <c r="Q1326" s="66"/>
      <c r="R1326" s="66"/>
      <c r="S1326" s="66"/>
      <c r="T1326" s="66"/>
    </row>
    <row r="1327" spans="15:20" x14ac:dyDescent="0.2">
      <c r="O1327" s="66"/>
      <c r="P1327" s="66"/>
      <c r="Q1327" s="66"/>
      <c r="R1327" s="66"/>
      <c r="S1327" s="66"/>
      <c r="T1327" s="66"/>
    </row>
    <row r="1328" spans="15:20" x14ac:dyDescent="0.2">
      <c r="O1328" s="66"/>
      <c r="P1328" s="66"/>
      <c r="Q1328" s="66"/>
      <c r="R1328" s="66"/>
      <c r="S1328" s="66"/>
      <c r="T1328" s="66"/>
    </row>
    <row r="1329" spans="15:20" x14ac:dyDescent="0.2">
      <c r="O1329" s="66"/>
      <c r="P1329" s="66"/>
      <c r="Q1329" s="66"/>
      <c r="R1329" s="66"/>
      <c r="S1329" s="66"/>
      <c r="T1329" s="66"/>
    </row>
    <row r="1330" spans="15:20" x14ac:dyDescent="0.2">
      <c r="O1330" s="66"/>
      <c r="P1330" s="66"/>
      <c r="Q1330" s="66"/>
      <c r="R1330" s="66"/>
      <c r="S1330" s="66"/>
      <c r="T1330" s="66"/>
    </row>
    <row r="1331" spans="15:20" x14ac:dyDescent="0.2">
      <c r="O1331" s="66"/>
      <c r="P1331" s="66"/>
      <c r="Q1331" s="66"/>
      <c r="R1331" s="66"/>
      <c r="S1331" s="66"/>
      <c r="T1331" s="66"/>
    </row>
    <row r="1332" spans="15:20" x14ac:dyDescent="0.2">
      <c r="O1332" s="66"/>
      <c r="P1332" s="66"/>
      <c r="Q1332" s="66"/>
      <c r="R1332" s="66"/>
      <c r="S1332" s="66"/>
      <c r="T1332" s="66"/>
    </row>
    <row r="1333" spans="15:20" x14ac:dyDescent="0.2">
      <c r="O1333" s="66"/>
      <c r="P1333" s="66"/>
      <c r="Q1333" s="66"/>
      <c r="R1333" s="66"/>
      <c r="S1333" s="66"/>
      <c r="T1333" s="66"/>
    </row>
    <row r="1334" spans="15:20" x14ac:dyDescent="0.2">
      <c r="O1334" s="66"/>
      <c r="P1334" s="66"/>
      <c r="Q1334" s="66"/>
      <c r="R1334" s="66"/>
      <c r="S1334" s="66"/>
      <c r="T1334" s="66"/>
    </row>
    <row r="1335" spans="15:20" x14ac:dyDescent="0.2">
      <c r="O1335" s="66"/>
      <c r="P1335" s="66"/>
      <c r="Q1335" s="66"/>
      <c r="R1335" s="66"/>
      <c r="S1335" s="66"/>
      <c r="T1335" s="66"/>
    </row>
    <row r="1336" spans="15:20" x14ac:dyDescent="0.2">
      <c r="O1336" s="66"/>
      <c r="P1336" s="66"/>
      <c r="Q1336" s="66"/>
      <c r="R1336" s="66"/>
      <c r="S1336" s="66"/>
      <c r="T1336" s="66"/>
    </row>
    <row r="1337" spans="15:20" x14ac:dyDescent="0.2">
      <c r="O1337" s="66"/>
      <c r="P1337" s="66"/>
      <c r="Q1337" s="66"/>
      <c r="R1337" s="66"/>
      <c r="S1337" s="66"/>
      <c r="T1337" s="66"/>
    </row>
    <row r="1338" spans="15:20" x14ac:dyDescent="0.2">
      <c r="O1338" s="66"/>
      <c r="P1338" s="66"/>
      <c r="Q1338" s="66"/>
      <c r="R1338" s="66"/>
      <c r="S1338" s="66"/>
      <c r="T1338" s="66"/>
    </row>
    <row r="1339" spans="15:20" x14ac:dyDescent="0.2">
      <c r="O1339" s="66"/>
      <c r="P1339" s="66"/>
      <c r="Q1339" s="66"/>
      <c r="R1339" s="66"/>
      <c r="S1339" s="66"/>
      <c r="T1339" s="66"/>
    </row>
    <row r="1340" spans="15:20" x14ac:dyDescent="0.2">
      <c r="O1340" s="66"/>
      <c r="P1340" s="66"/>
      <c r="Q1340" s="66"/>
      <c r="R1340" s="66"/>
      <c r="S1340" s="66"/>
      <c r="T1340" s="66"/>
    </row>
    <row r="1341" spans="15:20" x14ac:dyDescent="0.2">
      <c r="O1341" s="66"/>
      <c r="P1341" s="66"/>
      <c r="Q1341" s="66"/>
      <c r="R1341" s="66"/>
      <c r="S1341" s="66"/>
      <c r="T1341" s="66"/>
    </row>
    <row r="1342" spans="15:20" x14ac:dyDescent="0.2">
      <c r="O1342" s="66"/>
      <c r="P1342" s="66"/>
      <c r="Q1342" s="66"/>
      <c r="R1342" s="66"/>
      <c r="S1342" s="66"/>
      <c r="T1342" s="66"/>
    </row>
    <row r="1343" spans="15:20" x14ac:dyDescent="0.2">
      <c r="O1343" s="66"/>
      <c r="P1343" s="66"/>
      <c r="Q1343" s="66"/>
      <c r="R1343" s="66"/>
      <c r="S1343" s="66"/>
      <c r="T1343" s="66"/>
    </row>
    <row r="1344" spans="15:20" x14ac:dyDescent="0.2">
      <c r="O1344" s="66"/>
      <c r="P1344" s="66"/>
      <c r="Q1344" s="66"/>
      <c r="R1344" s="66"/>
      <c r="S1344" s="66"/>
      <c r="T1344" s="66"/>
    </row>
    <row r="1345" spans="15:20" x14ac:dyDescent="0.2">
      <c r="O1345" s="66"/>
      <c r="P1345" s="66"/>
      <c r="Q1345" s="66"/>
      <c r="R1345" s="66"/>
      <c r="S1345" s="66"/>
      <c r="T1345" s="66"/>
    </row>
    <row r="1346" spans="15:20" x14ac:dyDescent="0.2">
      <c r="O1346" s="66"/>
      <c r="P1346" s="66"/>
      <c r="Q1346" s="66"/>
      <c r="R1346" s="66"/>
      <c r="S1346" s="66"/>
      <c r="T1346" s="66"/>
    </row>
    <row r="1347" spans="15:20" x14ac:dyDescent="0.2">
      <c r="O1347" s="66"/>
      <c r="P1347" s="66"/>
      <c r="Q1347" s="66"/>
      <c r="R1347" s="66"/>
      <c r="S1347" s="66"/>
      <c r="T1347" s="66"/>
    </row>
    <row r="1348" spans="15:20" x14ac:dyDescent="0.2">
      <c r="O1348" s="66"/>
      <c r="P1348" s="66"/>
      <c r="Q1348" s="66"/>
      <c r="R1348" s="66"/>
      <c r="S1348" s="66"/>
      <c r="T1348" s="66"/>
    </row>
    <row r="1349" spans="15:20" x14ac:dyDescent="0.2">
      <c r="O1349" s="66"/>
      <c r="P1349" s="66"/>
      <c r="Q1349" s="66"/>
      <c r="R1349" s="66"/>
      <c r="S1349" s="66"/>
      <c r="T1349" s="66"/>
    </row>
    <row r="1350" spans="15:20" x14ac:dyDescent="0.2">
      <c r="O1350" s="66"/>
      <c r="P1350" s="66"/>
      <c r="Q1350" s="66"/>
      <c r="R1350" s="66"/>
      <c r="S1350" s="66"/>
      <c r="T1350" s="66"/>
    </row>
    <row r="1351" spans="15:20" x14ac:dyDescent="0.2">
      <c r="O1351" s="66"/>
      <c r="P1351" s="66"/>
      <c r="Q1351" s="66"/>
      <c r="R1351" s="66"/>
      <c r="S1351" s="66"/>
      <c r="T1351" s="66"/>
    </row>
    <row r="1352" spans="15:20" x14ac:dyDescent="0.2">
      <c r="O1352" s="66"/>
      <c r="P1352" s="66"/>
      <c r="Q1352" s="66"/>
      <c r="R1352" s="66"/>
      <c r="S1352" s="66"/>
      <c r="T1352" s="66"/>
    </row>
    <row r="1353" spans="15:20" x14ac:dyDescent="0.2">
      <c r="O1353" s="66"/>
      <c r="P1353" s="66"/>
      <c r="Q1353" s="66"/>
      <c r="R1353" s="66"/>
      <c r="S1353" s="66"/>
      <c r="T1353" s="66"/>
    </row>
    <row r="1354" spans="15:20" x14ac:dyDescent="0.2">
      <c r="O1354" s="66"/>
      <c r="P1354" s="66"/>
      <c r="Q1354" s="66"/>
      <c r="R1354" s="66"/>
      <c r="S1354" s="66"/>
      <c r="T1354" s="66"/>
    </row>
    <row r="1355" spans="15:20" x14ac:dyDescent="0.2">
      <c r="O1355" s="66"/>
      <c r="P1355" s="66"/>
      <c r="Q1355" s="66"/>
      <c r="R1355" s="66"/>
      <c r="S1355" s="66"/>
      <c r="T1355" s="66"/>
    </row>
    <row r="1356" spans="15:20" x14ac:dyDescent="0.2">
      <c r="O1356" s="66"/>
      <c r="P1356" s="66"/>
      <c r="Q1356" s="66"/>
      <c r="R1356" s="66"/>
      <c r="S1356" s="66"/>
      <c r="T1356" s="66"/>
    </row>
    <row r="1357" spans="15:20" x14ac:dyDescent="0.2">
      <c r="O1357" s="66"/>
      <c r="P1357" s="66"/>
      <c r="Q1357" s="66"/>
      <c r="R1357" s="66"/>
      <c r="S1357" s="66"/>
      <c r="T1357" s="66"/>
    </row>
    <row r="1358" spans="15:20" x14ac:dyDescent="0.2">
      <c r="O1358" s="66"/>
      <c r="P1358" s="66"/>
      <c r="Q1358" s="66"/>
      <c r="R1358" s="66"/>
      <c r="S1358" s="66"/>
      <c r="T1358" s="66"/>
    </row>
    <row r="1359" spans="15:20" x14ac:dyDescent="0.2">
      <c r="O1359" s="66"/>
      <c r="P1359" s="66"/>
      <c r="Q1359" s="66"/>
      <c r="R1359" s="66"/>
      <c r="S1359" s="66"/>
      <c r="T1359" s="66"/>
    </row>
    <row r="1360" spans="15:20" x14ac:dyDescent="0.2">
      <c r="O1360" s="66"/>
      <c r="P1360" s="66"/>
      <c r="Q1360" s="66"/>
      <c r="R1360" s="66"/>
      <c r="S1360" s="66"/>
      <c r="T1360" s="66"/>
    </row>
    <row r="1361" spans="15:20" x14ac:dyDescent="0.2">
      <c r="O1361" s="66"/>
      <c r="P1361" s="66"/>
      <c r="Q1361" s="66"/>
      <c r="R1361" s="66"/>
      <c r="S1361" s="66"/>
      <c r="T1361" s="66"/>
    </row>
    <row r="1362" spans="15:20" x14ac:dyDescent="0.2">
      <c r="O1362" s="66"/>
      <c r="P1362" s="66"/>
      <c r="Q1362" s="66"/>
      <c r="R1362" s="66"/>
      <c r="S1362" s="66"/>
      <c r="T1362" s="66"/>
    </row>
    <row r="1363" spans="15:20" x14ac:dyDescent="0.2">
      <c r="O1363" s="66"/>
      <c r="P1363" s="66"/>
      <c r="Q1363" s="66"/>
      <c r="R1363" s="66"/>
      <c r="S1363" s="66"/>
      <c r="T1363" s="66"/>
    </row>
    <row r="1364" spans="15:20" x14ac:dyDescent="0.2">
      <c r="O1364" s="66"/>
      <c r="P1364" s="66"/>
      <c r="Q1364" s="66"/>
      <c r="R1364" s="66"/>
      <c r="S1364" s="66"/>
      <c r="T1364" s="66"/>
    </row>
    <row r="1365" spans="15:20" x14ac:dyDescent="0.2">
      <c r="O1365" s="66"/>
      <c r="P1365" s="66"/>
      <c r="Q1365" s="66"/>
      <c r="R1365" s="66"/>
      <c r="S1365" s="66"/>
      <c r="T1365" s="66"/>
    </row>
    <row r="1366" spans="15:20" x14ac:dyDescent="0.2">
      <c r="O1366" s="66"/>
      <c r="P1366" s="66"/>
      <c r="Q1366" s="66"/>
      <c r="R1366" s="66"/>
      <c r="S1366" s="66"/>
      <c r="T1366" s="66"/>
    </row>
    <row r="1367" spans="15:20" x14ac:dyDescent="0.2">
      <c r="O1367" s="66"/>
      <c r="P1367" s="66"/>
      <c r="Q1367" s="66"/>
      <c r="R1367" s="66"/>
      <c r="S1367" s="66"/>
      <c r="T1367" s="66"/>
    </row>
    <row r="1368" spans="15:20" x14ac:dyDescent="0.2">
      <c r="O1368" s="66"/>
      <c r="P1368" s="66"/>
      <c r="Q1368" s="66"/>
      <c r="R1368" s="66"/>
      <c r="S1368" s="66"/>
      <c r="T1368" s="66"/>
    </row>
    <row r="1369" spans="15:20" x14ac:dyDescent="0.2">
      <c r="O1369" s="66"/>
      <c r="P1369" s="66"/>
      <c r="Q1369" s="66"/>
      <c r="R1369" s="66"/>
      <c r="S1369" s="66"/>
      <c r="T1369" s="66"/>
    </row>
    <row r="1370" spans="15:20" x14ac:dyDescent="0.2">
      <c r="O1370" s="66"/>
      <c r="P1370" s="66"/>
      <c r="Q1370" s="66"/>
      <c r="R1370" s="66"/>
      <c r="S1370" s="66"/>
      <c r="T1370" s="66"/>
    </row>
    <row r="1371" spans="15:20" x14ac:dyDescent="0.2">
      <c r="O1371" s="66"/>
      <c r="P1371" s="66"/>
      <c r="Q1371" s="66"/>
      <c r="R1371" s="66"/>
      <c r="S1371" s="66"/>
      <c r="T1371" s="66"/>
    </row>
    <row r="1372" spans="15:20" x14ac:dyDescent="0.2">
      <c r="O1372" s="66"/>
      <c r="P1372" s="66"/>
      <c r="Q1372" s="66"/>
      <c r="R1372" s="66"/>
      <c r="S1372" s="66"/>
      <c r="T1372" s="66"/>
    </row>
    <row r="1373" spans="15:20" x14ac:dyDescent="0.2">
      <c r="O1373" s="66"/>
      <c r="P1373" s="66"/>
      <c r="Q1373" s="66"/>
      <c r="R1373" s="66"/>
      <c r="S1373" s="66"/>
      <c r="T1373" s="66"/>
    </row>
    <row r="1374" spans="15:20" x14ac:dyDescent="0.2">
      <c r="O1374" s="66"/>
      <c r="P1374" s="66"/>
      <c r="Q1374" s="66"/>
      <c r="R1374" s="66"/>
      <c r="S1374" s="66"/>
      <c r="T1374" s="66"/>
    </row>
    <row r="1375" spans="15:20" x14ac:dyDescent="0.2">
      <c r="O1375" s="66"/>
      <c r="P1375" s="66"/>
      <c r="Q1375" s="66"/>
      <c r="R1375" s="66"/>
      <c r="S1375" s="66"/>
      <c r="T1375" s="66"/>
    </row>
    <row r="1376" spans="15:20" x14ac:dyDescent="0.2">
      <c r="O1376" s="66"/>
      <c r="P1376" s="66"/>
      <c r="Q1376" s="66"/>
      <c r="R1376" s="66"/>
      <c r="S1376" s="66"/>
      <c r="T1376" s="66"/>
    </row>
    <row r="1377" spans="15:20" x14ac:dyDescent="0.2">
      <c r="O1377" s="66"/>
      <c r="P1377" s="66"/>
      <c r="Q1377" s="66"/>
      <c r="R1377" s="66"/>
      <c r="S1377" s="66"/>
      <c r="T1377" s="66"/>
    </row>
    <row r="1378" spans="15:20" x14ac:dyDescent="0.2">
      <c r="O1378" s="66"/>
      <c r="P1378" s="66"/>
      <c r="Q1378" s="66"/>
      <c r="R1378" s="66"/>
      <c r="S1378" s="66"/>
      <c r="T1378" s="66"/>
    </row>
    <row r="1379" spans="15:20" x14ac:dyDescent="0.2">
      <c r="O1379" s="66"/>
      <c r="P1379" s="66"/>
      <c r="Q1379" s="66"/>
      <c r="R1379" s="66"/>
      <c r="S1379" s="66"/>
      <c r="T1379" s="66"/>
    </row>
    <row r="1380" spans="15:20" x14ac:dyDescent="0.2">
      <c r="O1380" s="66"/>
      <c r="P1380" s="66"/>
      <c r="Q1380" s="66"/>
      <c r="R1380" s="66"/>
      <c r="S1380" s="66"/>
      <c r="T1380" s="66"/>
    </row>
    <row r="1381" spans="15:20" x14ac:dyDescent="0.2">
      <c r="O1381" s="66"/>
      <c r="P1381" s="66"/>
      <c r="Q1381" s="66"/>
      <c r="R1381" s="66"/>
      <c r="S1381" s="66"/>
      <c r="T1381" s="66"/>
    </row>
    <row r="1382" spans="15:20" x14ac:dyDescent="0.2">
      <c r="O1382" s="66"/>
      <c r="P1382" s="66"/>
      <c r="Q1382" s="66"/>
      <c r="R1382" s="66"/>
      <c r="S1382" s="66"/>
      <c r="T1382" s="66"/>
    </row>
    <row r="1383" spans="15:20" x14ac:dyDescent="0.2">
      <c r="O1383" s="66"/>
      <c r="P1383" s="66"/>
      <c r="Q1383" s="66"/>
      <c r="R1383" s="66"/>
      <c r="S1383" s="66"/>
      <c r="T1383" s="66"/>
    </row>
    <row r="1384" spans="15:20" x14ac:dyDescent="0.2">
      <c r="O1384" s="66"/>
      <c r="P1384" s="66"/>
      <c r="Q1384" s="66"/>
      <c r="R1384" s="66"/>
      <c r="S1384" s="66"/>
      <c r="T1384" s="66"/>
    </row>
    <row r="1385" spans="15:20" x14ac:dyDescent="0.2">
      <c r="O1385" s="66"/>
      <c r="P1385" s="66"/>
      <c r="Q1385" s="66"/>
      <c r="R1385" s="66"/>
      <c r="S1385" s="66"/>
      <c r="T1385" s="66"/>
    </row>
    <row r="1386" spans="15:20" x14ac:dyDescent="0.2">
      <c r="O1386" s="66"/>
      <c r="P1386" s="66"/>
      <c r="Q1386" s="66"/>
      <c r="R1386" s="66"/>
      <c r="S1386" s="66"/>
      <c r="T1386" s="66"/>
    </row>
    <row r="1387" spans="15:20" x14ac:dyDescent="0.2">
      <c r="O1387" s="66"/>
      <c r="P1387" s="66"/>
      <c r="Q1387" s="66"/>
      <c r="R1387" s="66"/>
      <c r="S1387" s="66"/>
      <c r="T1387" s="66"/>
    </row>
    <row r="1388" spans="15:20" x14ac:dyDescent="0.2">
      <c r="O1388" s="66"/>
      <c r="P1388" s="66"/>
      <c r="Q1388" s="66"/>
      <c r="R1388" s="66"/>
      <c r="S1388" s="66"/>
      <c r="T1388" s="66"/>
    </row>
    <row r="1389" spans="15:20" x14ac:dyDescent="0.2">
      <c r="O1389" s="66"/>
      <c r="P1389" s="66"/>
      <c r="Q1389" s="66"/>
      <c r="R1389" s="66"/>
      <c r="S1389" s="66"/>
      <c r="T1389" s="66"/>
    </row>
    <row r="1390" spans="15:20" x14ac:dyDescent="0.2">
      <c r="O1390" s="66"/>
      <c r="P1390" s="66"/>
      <c r="Q1390" s="66"/>
      <c r="R1390" s="66"/>
      <c r="S1390" s="66"/>
      <c r="T1390" s="66"/>
    </row>
    <row r="1391" spans="15:20" x14ac:dyDescent="0.2">
      <c r="O1391" s="66"/>
      <c r="P1391" s="66"/>
      <c r="Q1391" s="66"/>
      <c r="R1391" s="66"/>
      <c r="S1391" s="66"/>
      <c r="T1391" s="66"/>
    </row>
    <row r="1392" spans="15:20" x14ac:dyDescent="0.2">
      <c r="O1392" s="66"/>
      <c r="P1392" s="66"/>
      <c r="Q1392" s="66"/>
      <c r="R1392" s="66"/>
      <c r="S1392" s="66"/>
      <c r="T1392" s="66"/>
    </row>
    <row r="1393" spans="15:20" x14ac:dyDescent="0.2">
      <c r="O1393" s="66"/>
      <c r="P1393" s="66"/>
      <c r="Q1393" s="66"/>
      <c r="R1393" s="66"/>
      <c r="S1393" s="66"/>
      <c r="T1393" s="66"/>
    </row>
    <row r="1394" spans="15:20" x14ac:dyDescent="0.2">
      <c r="O1394" s="66"/>
      <c r="P1394" s="66"/>
      <c r="Q1394" s="66"/>
      <c r="R1394" s="66"/>
      <c r="S1394" s="66"/>
      <c r="T1394" s="66"/>
    </row>
    <row r="1395" spans="15:20" x14ac:dyDescent="0.2">
      <c r="O1395" s="66"/>
      <c r="P1395" s="66"/>
      <c r="Q1395" s="66"/>
      <c r="R1395" s="66"/>
      <c r="S1395" s="66"/>
      <c r="T1395" s="66"/>
    </row>
    <row r="1396" spans="15:20" x14ac:dyDescent="0.2">
      <c r="O1396" s="66"/>
      <c r="P1396" s="66"/>
      <c r="Q1396" s="66"/>
      <c r="R1396" s="66"/>
      <c r="S1396" s="66"/>
      <c r="T1396" s="66"/>
    </row>
    <row r="1397" spans="15:20" x14ac:dyDescent="0.2">
      <c r="O1397" s="66"/>
      <c r="P1397" s="66"/>
      <c r="Q1397" s="66"/>
      <c r="R1397" s="66"/>
      <c r="S1397" s="66"/>
      <c r="T1397" s="66"/>
    </row>
    <row r="1398" spans="15:20" x14ac:dyDescent="0.2">
      <c r="O1398" s="66"/>
      <c r="P1398" s="66"/>
      <c r="Q1398" s="66"/>
      <c r="R1398" s="66"/>
      <c r="S1398" s="66"/>
      <c r="T1398" s="66"/>
    </row>
    <row r="1399" spans="15:20" x14ac:dyDescent="0.2">
      <c r="O1399" s="66"/>
      <c r="P1399" s="66"/>
      <c r="Q1399" s="66"/>
      <c r="R1399" s="66"/>
      <c r="S1399" s="66"/>
      <c r="T1399" s="66"/>
    </row>
    <row r="1400" spans="15:20" x14ac:dyDescent="0.2">
      <c r="O1400" s="66"/>
      <c r="P1400" s="66"/>
      <c r="Q1400" s="66"/>
      <c r="R1400" s="66"/>
      <c r="S1400" s="66"/>
      <c r="T1400" s="66"/>
    </row>
    <row r="1401" spans="15:20" x14ac:dyDescent="0.2">
      <c r="O1401" s="66"/>
      <c r="P1401" s="66"/>
      <c r="Q1401" s="66"/>
      <c r="R1401" s="66"/>
      <c r="S1401" s="66"/>
      <c r="T1401" s="66"/>
    </row>
    <row r="1402" spans="15:20" x14ac:dyDescent="0.2">
      <c r="O1402" s="66"/>
      <c r="P1402" s="66"/>
      <c r="Q1402" s="66"/>
      <c r="R1402" s="66"/>
      <c r="S1402" s="66"/>
      <c r="T1402" s="66"/>
    </row>
    <row r="1403" spans="15:20" x14ac:dyDescent="0.2">
      <c r="O1403" s="66"/>
      <c r="P1403" s="66"/>
      <c r="Q1403" s="66"/>
      <c r="R1403" s="66"/>
      <c r="S1403" s="66"/>
      <c r="T1403" s="66"/>
    </row>
    <row r="1404" spans="15:20" x14ac:dyDescent="0.2">
      <c r="O1404" s="66"/>
      <c r="P1404" s="66"/>
      <c r="Q1404" s="66"/>
      <c r="R1404" s="66"/>
      <c r="S1404" s="66"/>
      <c r="T1404" s="66"/>
    </row>
    <row r="1405" spans="15:20" x14ac:dyDescent="0.2">
      <c r="O1405" s="66"/>
      <c r="P1405" s="66"/>
      <c r="Q1405" s="66"/>
      <c r="R1405" s="66"/>
      <c r="S1405" s="66"/>
      <c r="T1405" s="66"/>
    </row>
    <row r="1406" spans="15:20" x14ac:dyDescent="0.2">
      <c r="O1406" s="66"/>
      <c r="P1406" s="66"/>
      <c r="Q1406" s="66"/>
      <c r="R1406" s="66"/>
      <c r="S1406" s="66"/>
      <c r="T1406" s="66"/>
    </row>
    <row r="1407" spans="15:20" x14ac:dyDescent="0.2">
      <c r="O1407" s="66"/>
      <c r="P1407" s="66"/>
      <c r="Q1407" s="66"/>
      <c r="R1407" s="66"/>
      <c r="S1407" s="66"/>
      <c r="T1407" s="66"/>
    </row>
    <row r="1408" spans="15:20" x14ac:dyDescent="0.2">
      <c r="O1408" s="66"/>
      <c r="P1408" s="66"/>
      <c r="Q1408" s="66"/>
      <c r="R1408" s="66"/>
      <c r="S1408" s="66"/>
      <c r="T1408" s="66"/>
    </row>
    <row r="1409" spans="15:20" x14ac:dyDescent="0.2">
      <c r="O1409" s="66"/>
      <c r="P1409" s="66"/>
      <c r="Q1409" s="66"/>
      <c r="R1409" s="66"/>
      <c r="S1409" s="66"/>
      <c r="T1409" s="66"/>
    </row>
    <row r="1410" spans="15:20" x14ac:dyDescent="0.2">
      <c r="O1410" s="66"/>
      <c r="P1410" s="66"/>
      <c r="Q1410" s="66"/>
      <c r="R1410" s="66"/>
      <c r="S1410" s="66"/>
      <c r="T1410" s="66"/>
    </row>
    <row r="1411" spans="15:20" x14ac:dyDescent="0.2">
      <c r="O1411" s="66"/>
      <c r="P1411" s="66"/>
      <c r="Q1411" s="66"/>
      <c r="R1411" s="66"/>
      <c r="S1411" s="66"/>
      <c r="T1411" s="66"/>
    </row>
    <row r="1412" spans="15:20" x14ac:dyDescent="0.2">
      <c r="O1412" s="66"/>
      <c r="P1412" s="66"/>
      <c r="Q1412" s="66"/>
      <c r="R1412" s="66"/>
      <c r="S1412" s="66"/>
      <c r="T1412" s="66"/>
    </row>
    <row r="1413" spans="15:20" x14ac:dyDescent="0.2">
      <c r="O1413" s="66"/>
      <c r="P1413" s="66"/>
      <c r="Q1413" s="66"/>
      <c r="R1413" s="66"/>
      <c r="S1413" s="66"/>
      <c r="T1413" s="66"/>
    </row>
    <row r="1414" spans="15:20" x14ac:dyDescent="0.2">
      <c r="O1414" s="66"/>
      <c r="P1414" s="66"/>
      <c r="Q1414" s="66"/>
      <c r="R1414" s="66"/>
      <c r="S1414" s="66"/>
      <c r="T1414" s="66"/>
    </row>
    <row r="1415" spans="15:20" x14ac:dyDescent="0.2">
      <c r="O1415" s="66"/>
      <c r="P1415" s="66"/>
      <c r="Q1415" s="66"/>
      <c r="R1415" s="66"/>
      <c r="S1415" s="66"/>
      <c r="T1415" s="66"/>
    </row>
    <row r="1416" spans="15:20" x14ac:dyDescent="0.2">
      <c r="O1416" s="66"/>
      <c r="P1416" s="66"/>
      <c r="Q1416" s="66"/>
      <c r="R1416" s="66"/>
      <c r="S1416" s="66"/>
      <c r="T1416" s="66"/>
    </row>
    <row r="1417" spans="15:20" x14ac:dyDescent="0.2">
      <c r="O1417" s="66"/>
      <c r="P1417" s="66"/>
      <c r="Q1417" s="66"/>
      <c r="R1417" s="66"/>
      <c r="S1417" s="66"/>
      <c r="T1417" s="66"/>
    </row>
    <row r="1418" spans="15:20" x14ac:dyDescent="0.2">
      <c r="O1418" s="66"/>
      <c r="P1418" s="66"/>
      <c r="Q1418" s="66"/>
      <c r="R1418" s="66"/>
      <c r="S1418" s="66"/>
      <c r="T1418" s="66"/>
    </row>
    <row r="1419" spans="15:20" x14ac:dyDescent="0.2">
      <c r="O1419" s="66"/>
      <c r="P1419" s="66"/>
      <c r="Q1419" s="66"/>
      <c r="R1419" s="66"/>
      <c r="S1419" s="66"/>
      <c r="T1419" s="66"/>
    </row>
    <row r="1420" spans="15:20" x14ac:dyDescent="0.2">
      <c r="O1420" s="66"/>
      <c r="P1420" s="66"/>
      <c r="Q1420" s="66"/>
      <c r="R1420" s="66"/>
      <c r="S1420" s="66"/>
      <c r="T1420" s="66"/>
    </row>
    <row r="1421" spans="15:20" x14ac:dyDescent="0.2">
      <c r="O1421" s="66"/>
      <c r="P1421" s="66"/>
      <c r="Q1421" s="66"/>
      <c r="R1421" s="66"/>
      <c r="S1421" s="66"/>
      <c r="T1421" s="66"/>
    </row>
    <row r="1422" spans="15:20" x14ac:dyDescent="0.2">
      <c r="O1422" s="66"/>
      <c r="P1422" s="66"/>
      <c r="Q1422" s="66"/>
      <c r="R1422" s="66"/>
      <c r="S1422" s="66"/>
      <c r="T1422" s="66"/>
    </row>
    <row r="1423" spans="15:20" x14ac:dyDescent="0.2">
      <c r="O1423" s="66"/>
      <c r="P1423" s="66"/>
      <c r="Q1423" s="66"/>
      <c r="R1423" s="66"/>
      <c r="S1423" s="66"/>
      <c r="T1423" s="66"/>
    </row>
    <row r="1424" spans="15:20" x14ac:dyDescent="0.2">
      <c r="O1424" s="66"/>
      <c r="P1424" s="66"/>
      <c r="Q1424" s="66"/>
      <c r="R1424" s="66"/>
      <c r="S1424" s="66"/>
      <c r="T1424" s="66"/>
    </row>
    <row r="1425" spans="15:20" x14ac:dyDescent="0.2">
      <c r="O1425" s="66"/>
      <c r="P1425" s="66"/>
      <c r="Q1425" s="66"/>
      <c r="R1425" s="66"/>
      <c r="S1425" s="66"/>
      <c r="T1425" s="66"/>
    </row>
    <row r="1426" spans="15:20" x14ac:dyDescent="0.2">
      <c r="O1426" s="66"/>
      <c r="P1426" s="66"/>
      <c r="Q1426" s="66"/>
      <c r="R1426" s="66"/>
      <c r="S1426" s="66"/>
      <c r="T1426" s="66"/>
    </row>
    <row r="1427" spans="15:20" x14ac:dyDescent="0.2">
      <c r="O1427" s="66"/>
      <c r="P1427" s="66"/>
      <c r="Q1427" s="66"/>
      <c r="R1427" s="66"/>
      <c r="S1427" s="66"/>
      <c r="T1427" s="66"/>
    </row>
    <row r="1428" spans="15:20" x14ac:dyDescent="0.2">
      <c r="O1428" s="66"/>
      <c r="P1428" s="66"/>
      <c r="Q1428" s="66"/>
      <c r="R1428" s="66"/>
      <c r="S1428" s="66"/>
      <c r="T1428" s="66"/>
    </row>
    <row r="1429" spans="15:20" x14ac:dyDescent="0.2">
      <c r="O1429" s="66"/>
      <c r="P1429" s="66"/>
      <c r="Q1429" s="66"/>
      <c r="R1429" s="66"/>
      <c r="S1429" s="66"/>
      <c r="T1429" s="66"/>
    </row>
    <row r="1430" spans="15:20" x14ac:dyDescent="0.2">
      <c r="O1430" s="66"/>
      <c r="P1430" s="66"/>
      <c r="Q1430" s="66"/>
      <c r="R1430" s="66"/>
      <c r="S1430" s="66"/>
      <c r="T1430" s="66"/>
    </row>
    <row r="1431" spans="15:20" x14ac:dyDescent="0.2">
      <c r="O1431" s="66"/>
      <c r="P1431" s="66"/>
      <c r="Q1431" s="66"/>
      <c r="R1431" s="66"/>
      <c r="S1431" s="66"/>
      <c r="T1431" s="66"/>
    </row>
    <row r="1432" spans="15:20" x14ac:dyDescent="0.2">
      <c r="O1432" s="66"/>
      <c r="P1432" s="66"/>
      <c r="Q1432" s="66"/>
      <c r="R1432" s="66"/>
      <c r="S1432" s="66"/>
      <c r="T1432" s="66"/>
    </row>
    <row r="1433" spans="15:20" x14ac:dyDescent="0.2">
      <c r="O1433" s="66"/>
      <c r="P1433" s="66"/>
      <c r="Q1433" s="66"/>
      <c r="R1433" s="66"/>
      <c r="S1433" s="66"/>
      <c r="T1433" s="66"/>
    </row>
    <row r="1434" spans="15:20" x14ac:dyDescent="0.2">
      <c r="O1434" s="66"/>
      <c r="P1434" s="66"/>
      <c r="Q1434" s="66"/>
      <c r="R1434" s="66"/>
      <c r="S1434" s="66"/>
      <c r="T1434" s="66"/>
    </row>
    <row r="1435" spans="15:20" x14ac:dyDescent="0.2">
      <c r="O1435" s="66"/>
      <c r="P1435" s="66"/>
      <c r="Q1435" s="66"/>
      <c r="R1435" s="66"/>
      <c r="S1435" s="66"/>
      <c r="T1435" s="66"/>
    </row>
    <row r="1436" spans="15:20" x14ac:dyDescent="0.2">
      <c r="O1436" s="66"/>
      <c r="P1436" s="66"/>
      <c r="Q1436" s="66"/>
      <c r="R1436" s="66"/>
      <c r="S1436" s="66"/>
      <c r="T1436" s="66"/>
    </row>
    <row r="1437" spans="15:20" x14ac:dyDescent="0.2">
      <c r="O1437" s="66"/>
      <c r="P1437" s="66"/>
      <c r="Q1437" s="66"/>
      <c r="R1437" s="66"/>
      <c r="S1437" s="66"/>
      <c r="T1437" s="66"/>
    </row>
    <row r="1438" spans="15:20" x14ac:dyDescent="0.2">
      <c r="O1438" s="66"/>
      <c r="P1438" s="66"/>
      <c r="Q1438" s="66"/>
      <c r="R1438" s="66"/>
      <c r="S1438" s="66"/>
      <c r="T1438" s="66"/>
    </row>
    <row r="1439" spans="15:20" x14ac:dyDescent="0.2">
      <c r="O1439" s="66"/>
      <c r="P1439" s="66"/>
      <c r="Q1439" s="66"/>
      <c r="R1439" s="66"/>
      <c r="S1439" s="66"/>
      <c r="T1439" s="66"/>
    </row>
    <row r="1440" spans="15:20" x14ac:dyDescent="0.2">
      <c r="O1440" s="66"/>
      <c r="P1440" s="66"/>
      <c r="Q1440" s="66"/>
      <c r="R1440" s="66"/>
      <c r="S1440" s="66"/>
      <c r="T1440" s="66"/>
    </row>
    <row r="1441" spans="15:20" x14ac:dyDescent="0.2">
      <c r="O1441" s="66"/>
      <c r="P1441" s="66"/>
      <c r="Q1441" s="66"/>
      <c r="R1441" s="66"/>
      <c r="S1441" s="66"/>
      <c r="T1441" s="66"/>
    </row>
    <row r="1442" spans="15:20" x14ac:dyDescent="0.2">
      <c r="O1442" s="66"/>
      <c r="P1442" s="66"/>
      <c r="Q1442" s="66"/>
      <c r="R1442" s="66"/>
      <c r="S1442" s="66"/>
      <c r="T1442" s="66"/>
    </row>
    <row r="1443" spans="15:20" x14ac:dyDescent="0.2">
      <c r="O1443" s="66"/>
      <c r="P1443" s="66"/>
      <c r="Q1443" s="66"/>
      <c r="R1443" s="66"/>
      <c r="S1443" s="66"/>
      <c r="T1443" s="66"/>
    </row>
    <row r="1444" spans="15:20" x14ac:dyDescent="0.2">
      <c r="O1444" s="66"/>
      <c r="P1444" s="66"/>
      <c r="Q1444" s="66"/>
      <c r="R1444" s="66"/>
      <c r="S1444" s="66"/>
      <c r="T1444" s="66"/>
    </row>
    <row r="1445" spans="15:20" x14ac:dyDescent="0.2">
      <c r="O1445" s="66"/>
      <c r="P1445" s="66"/>
      <c r="Q1445" s="66"/>
      <c r="R1445" s="66"/>
      <c r="S1445" s="66"/>
      <c r="T1445" s="66"/>
    </row>
    <row r="1446" spans="15:20" x14ac:dyDescent="0.2">
      <c r="O1446" s="66"/>
      <c r="P1446" s="66"/>
      <c r="Q1446" s="66"/>
      <c r="R1446" s="66"/>
      <c r="S1446" s="66"/>
      <c r="T1446" s="66"/>
    </row>
    <row r="1447" spans="15:20" x14ac:dyDescent="0.2">
      <c r="O1447" s="66"/>
      <c r="P1447" s="66"/>
      <c r="Q1447" s="66"/>
      <c r="R1447" s="66"/>
      <c r="S1447" s="66"/>
      <c r="T1447" s="66"/>
    </row>
    <row r="1448" spans="15:20" x14ac:dyDescent="0.2">
      <c r="O1448" s="66"/>
      <c r="P1448" s="66"/>
      <c r="Q1448" s="66"/>
      <c r="R1448" s="66"/>
      <c r="S1448" s="66"/>
      <c r="T1448" s="66"/>
    </row>
    <row r="1449" spans="15:20" x14ac:dyDescent="0.2">
      <c r="O1449" s="66"/>
      <c r="P1449" s="66"/>
      <c r="Q1449" s="66"/>
      <c r="R1449" s="66"/>
      <c r="S1449" s="66"/>
      <c r="T1449" s="66"/>
    </row>
    <row r="1450" spans="15:20" x14ac:dyDescent="0.2">
      <c r="O1450" s="66"/>
      <c r="P1450" s="66"/>
      <c r="Q1450" s="66"/>
      <c r="R1450" s="66"/>
      <c r="S1450" s="66"/>
      <c r="T1450" s="66"/>
    </row>
    <row r="1451" spans="15:20" x14ac:dyDescent="0.2">
      <c r="O1451" s="66"/>
      <c r="P1451" s="66"/>
      <c r="Q1451" s="66"/>
      <c r="R1451" s="66"/>
      <c r="S1451" s="66"/>
      <c r="T1451" s="66"/>
    </row>
    <row r="1452" spans="15:20" x14ac:dyDescent="0.2">
      <c r="O1452" s="66"/>
      <c r="P1452" s="66"/>
      <c r="Q1452" s="66"/>
      <c r="R1452" s="66"/>
      <c r="S1452" s="66"/>
      <c r="T1452" s="66"/>
    </row>
    <row r="1453" spans="15:20" x14ac:dyDescent="0.2">
      <c r="O1453" s="66"/>
      <c r="P1453" s="66"/>
      <c r="Q1453" s="66"/>
      <c r="R1453" s="66"/>
      <c r="S1453" s="66"/>
      <c r="T1453" s="66"/>
    </row>
    <row r="1454" spans="15:20" x14ac:dyDescent="0.2">
      <c r="O1454" s="66"/>
      <c r="P1454" s="66"/>
      <c r="Q1454" s="66"/>
      <c r="R1454" s="66"/>
      <c r="S1454" s="66"/>
      <c r="T1454" s="66"/>
    </row>
    <row r="1455" spans="15:20" x14ac:dyDescent="0.2">
      <c r="O1455" s="66"/>
      <c r="P1455" s="66"/>
      <c r="Q1455" s="66"/>
      <c r="R1455" s="66"/>
      <c r="S1455" s="66"/>
      <c r="T1455" s="66"/>
    </row>
    <row r="1456" spans="15:20" x14ac:dyDescent="0.2">
      <c r="O1456" s="66"/>
      <c r="P1456" s="66"/>
      <c r="Q1456" s="66"/>
      <c r="R1456" s="66"/>
      <c r="S1456" s="66"/>
      <c r="T1456" s="66"/>
    </row>
    <row r="1457" spans="15:20" x14ac:dyDescent="0.2">
      <c r="O1457" s="66"/>
      <c r="P1457" s="66"/>
      <c r="Q1457" s="66"/>
      <c r="R1457" s="66"/>
      <c r="S1457" s="66"/>
      <c r="T1457" s="66"/>
    </row>
    <row r="1458" spans="15:20" x14ac:dyDescent="0.2">
      <c r="O1458" s="66"/>
      <c r="P1458" s="66"/>
      <c r="Q1458" s="66"/>
      <c r="R1458" s="66"/>
      <c r="S1458" s="66"/>
      <c r="T1458" s="66"/>
    </row>
    <row r="1459" spans="15:20" x14ac:dyDescent="0.2">
      <c r="O1459" s="66"/>
      <c r="P1459" s="66"/>
      <c r="Q1459" s="66"/>
      <c r="R1459" s="66"/>
      <c r="S1459" s="66"/>
      <c r="T1459" s="66"/>
    </row>
    <row r="1460" spans="15:20" x14ac:dyDescent="0.2">
      <c r="O1460" s="66"/>
      <c r="P1460" s="66"/>
      <c r="Q1460" s="66"/>
      <c r="R1460" s="66"/>
      <c r="S1460" s="66"/>
      <c r="T1460" s="66"/>
    </row>
    <row r="1461" spans="15:20" x14ac:dyDescent="0.2">
      <c r="O1461" s="66"/>
      <c r="P1461" s="66"/>
      <c r="Q1461" s="66"/>
      <c r="R1461" s="66"/>
      <c r="S1461" s="66"/>
      <c r="T1461" s="66"/>
    </row>
    <row r="1462" spans="15:20" x14ac:dyDescent="0.2">
      <c r="O1462" s="66"/>
      <c r="P1462" s="66"/>
      <c r="Q1462" s="66"/>
      <c r="R1462" s="66"/>
      <c r="S1462" s="66"/>
      <c r="T1462" s="66"/>
    </row>
    <row r="1463" spans="15:20" x14ac:dyDescent="0.2">
      <c r="O1463" s="66"/>
      <c r="P1463" s="66"/>
      <c r="Q1463" s="66"/>
      <c r="R1463" s="66"/>
      <c r="S1463" s="66"/>
      <c r="T1463" s="66"/>
    </row>
    <row r="1464" spans="15:20" x14ac:dyDescent="0.2">
      <c r="O1464" s="66"/>
      <c r="P1464" s="66"/>
      <c r="Q1464" s="66"/>
      <c r="R1464" s="66"/>
      <c r="S1464" s="66"/>
      <c r="T1464" s="66"/>
    </row>
    <row r="1465" spans="15:20" x14ac:dyDescent="0.2">
      <c r="O1465" s="66"/>
      <c r="P1465" s="66"/>
      <c r="Q1465" s="66"/>
      <c r="R1465" s="66"/>
      <c r="S1465" s="66"/>
      <c r="T1465" s="66"/>
    </row>
    <row r="1466" spans="15:20" x14ac:dyDescent="0.2">
      <c r="O1466" s="66"/>
      <c r="P1466" s="66"/>
      <c r="Q1466" s="66"/>
      <c r="R1466" s="66"/>
      <c r="S1466" s="66"/>
      <c r="T1466" s="66"/>
    </row>
    <row r="1467" spans="15:20" x14ac:dyDescent="0.2">
      <c r="O1467" s="66"/>
      <c r="P1467" s="66"/>
      <c r="Q1467" s="66"/>
      <c r="R1467" s="66"/>
      <c r="S1467" s="66"/>
      <c r="T1467" s="66"/>
    </row>
    <row r="1468" spans="15:20" x14ac:dyDescent="0.2">
      <c r="O1468" s="66"/>
      <c r="P1468" s="66"/>
      <c r="Q1468" s="66"/>
      <c r="R1468" s="66"/>
      <c r="S1468" s="66"/>
      <c r="T1468" s="66"/>
    </row>
    <row r="1469" spans="15:20" x14ac:dyDescent="0.2">
      <c r="O1469" s="66"/>
      <c r="P1469" s="66"/>
      <c r="Q1469" s="66"/>
      <c r="R1469" s="66"/>
      <c r="S1469" s="66"/>
      <c r="T1469" s="66"/>
    </row>
    <row r="1470" spans="15:20" x14ac:dyDescent="0.2">
      <c r="O1470" s="66"/>
      <c r="P1470" s="66"/>
      <c r="Q1470" s="66"/>
      <c r="R1470" s="66"/>
      <c r="S1470" s="66"/>
      <c r="T1470" s="66"/>
    </row>
    <row r="1471" spans="15:20" x14ac:dyDescent="0.2">
      <c r="O1471" s="66"/>
      <c r="P1471" s="66"/>
      <c r="Q1471" s="66"/>
      <c r="R1471" s="66"/>
      <c r="S1471" s="66"/>
      <c r="T1471" s="66"/>
    </row>
    <row r="1472" spans="15:20" x14ac:dyDescent="0.2">
      <c r="O1472" s="66"/>
      <c r="P1472" s="66"/>
      <c r="Q1472" s="66"/>
      <c r="R1472" s="66"/>
      <c r="S1472" s="66"/>
      <c r="T1472" s="66"/>
    </row>
  </sheetData>
  <pageMargins left="0.25" right="0.25" top="0.57999999999999996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1:I21"/>
  <sheetViews>
    <sheetView workbookViewId="0">
      <selection activeCell="L23" sqref="L23"/>
    </sheetView>
  </sheetViews>
  <sheetFormatPr defaultColWidth="9.109375" defaultRowHeight="10.199999999999999" x14ac:dyDescent="0.2"/>
  <cols>
    <col min="1" max="1" width="1.44140625" style="21" customWidth="1"/>
    <col min="2" max="2" width="14.44140625" style="22" customWidth="1"/>
    <col min="3" max="3" width="9.109375" style="21"/>
    <col min="4" max="4" width="15.88671875" style="21" customWidth="1"/>
    <col min="5" max="5" width="15.5546875" style="21" customWidth="1"/>
    <col min="6" max="7" width="9.109375" style="21"/>
    <col min="8" max="8" width="12.33203125" style="21" customWidth="1"/>
    <col min="9" max="9" width="12" style="21" customWidth="1"/>
    <col min="10" max="16384" width="9.109375" style="21"/>
  </cols>
  <sheetData>
    <row r="1" spans="2:9" ht="4.5" customHeight="1" thickBot="1" x14ac:dyDescent="0.25"/>
    <row r="2" spans="2:9" x14ac:dyDescent="0.2">
      <c r="B2" s="111" t="s">
        <v>99</v>
      </c>
      <c r="C2" s="112">
        <v>9.9860000000000007</v>
      </c>
      <c r="D2" s="21" t="s">
        <v>227</v>
      </c>
    </row>
    <row r="3" spans="2:9" x14ac:dyDescent="0.2">
      <c r="B3" s="40" t="s">
        <v>100</v>
      </c>
      <c r="C3" s="113">
        <v>144.35</v>
      </c>
      <c r="D3" s="21" t="s">
        <v>226</v>
      </c>
    </row>
    <row r="4" spans="2:9" x14ac:dyDescent="0.2">
      <c r="B4" s="40" t="s">
        <v>101</v>
      </c>
      <c r="C4" s="113">
        <v>8.5</v>
      </c>
    </row>
    <row r="5" spans="2:9" x14ac:dyDescent="0.2">
      <c r="B5" s="40" t="s">
        <v>102</v>
      </c>
      <c r="C5" s="114">
        <v>16</v>
      </c>
    </row>
    <row r="6" spans="2:9" x14ac:dyDescent="0.2">
      <c r="B6" s="40" t="s">
        <v>103</v>
      </c>
      <c r="C6" s="114">
        <v>832</v>
      </c>
    </row>
    <row r="7" spans="2:9" ht="10.8" thickBot="1" x14ac:dyDescent="0.25">
      <c r="B7" s="47" t="s">
        <v>104</v>
      </c>
      <c r="C7" s="115">
        <v>28</v>
      </c>
    </row>
    <row r="8" spans="2:9" x14ac:dyDescent="0.2">
      <c r="B8" s="116" t="s">
        <v>105</v>
      </c>
      <c r="C8" s="117">
        <f>C5*C6</f>
        <v>13312</v>
      </c>
      <c r="E8" s="118"/>
      <c r="F8" s="119"/>
      <c r="G8" s="120" t="s">
        <v>106</v>
      </c>
      <c r="H8" s="119"/>
      <c r="I8" s="121"/>
    </row>
    <row r="9" spans="2:9" x14ac:dyDescent="0.2">
      <c r="B9" s="122" t="s">
        <v>107</v>
      </c>
      <c r="C9" s="123">
        <f>C8*C4</f>
        <v>113152</v>
      </c>
    </row>
    <row r="10" spans="2:9" ht="10.8" thickBot="1" x14ac:dyDescent="0.25">
      <c r="B10" s="124" t="s">
        <v>108</v>
      </c>
      <c r="C10" s="125">
        <f>C3/C2</f>
        <v>14.45523733226517</v>
      </c>
    </row>
    <row r="12" spans="2:9" x14ac:dyDescent="0.2">
      <c r="D12" s="25" t="s">
        <v>109</v>
      </c>
      <c r="F12" s="25" t="s">
        <v>110</v>
      </c>
      <c r="G12" s="25" t="s">
        <v>111</v>
      </c>
      <c r="H12" s="25" t="s">
        <v>112</v>
      </c>
    </row>
    <row r="13" spans="2:9" x14ac:dyDescent="0.2">
      <c r="E13" s="22" t="s">
        <v>113</v>
      </c>
      <c r="F13" s="126">
        <f>$C$3</f>
        <v>144.35</v>
      </c>
      <c r="G13" s="21">
        <f>$C$7</f>
        <v>28</v>
      </c>
      <c r="H13" s="23">
        <f>$C$8</f>
        <v>13312</v>
      </c>
      <c r="I13" s="127">
        <f>F13*G13*H13</f>
        <v>53804441.599999994</v>
      </c>
    </row>
    <row r="14" spans="2:9" ht="10.8" thickBot="1" x14ac:dyDescent="0.25">
      <c r="E14" s="22" t="s">
        <v>114</v>
      </c>
      <c r="F14" s="128">
        <f>$C$2</f>
        <v>9.9860000000000007</v>
      </c>
      <c r="G14" s="21">
        <f>$C$7</f>
        <v>28</v>
      </c>
      <c r="H14" s="23">
        <f>$C$9</f>
        <v>113152</v>
      </c>
      <c r="I14" s="129">
        <f>F14*G14*H14</f>
        <v>31638204.416000001</v>
      </c>
    </row>
    <row r="15" spans="2:9" ht="11.4" thickTop="1" thickBot="1" x14ac:dyDescent="0.25">
      <c r="I15" s="130">
        <f>I13-I14</f>
        <v>22166237.183999993</v>
      </c>
    </row>
    <row r="18" spans="4:9" x14ac:dyDescent="0.2">
      <c r="D18" s="25" t="s">
        <v>115</v>
      </c>
      <c r="F18" s="25" t="s">
        <v>110</v>
      </c>
      <c r="G18" s="25" t="s">
        <v>111</v>
      </c>
      <c r="H18" s="25" t="s">
        <v>112</v>
      </c>
    </row>
    <row r="19" spans="4:9" x14ac:dyDescent="0.2">
      <c r="E19" s="22" t="s">
        <v>116</v>
      </c>
      <c r="F19" s="126">
        <f>$C$3</f>
        <v>144.35</v>
      </c>
      <c r="G19" s="21">
        <f>$C$7</f>
        <v>28</v>
      </c>
      <c r="H19" s="23">
        <f>$C$8</f>
        <v>13312</v>
      </c>
      <c r="I19" s="127">
        <f>F19*G19*H19</f>
        <v>53804441.599999994</v>
      </c>
    </row>
    <row r="20" spans="4:9" ht="10.8" thickBot="1" x14ac:dyDescent="0.25">
      <c r="E20" s="22" t="s">
        <v>117</v>
      </c>
      <c r="F20" s="128">
        <f>$C$2</f>
        <v>9.9860000000000007</v>
      </c>
      <c r="G20" s="21">
        <f>$C$7</f>
        <v>28</v>
      </c>
      <c r="H20" s="23">
        <f>$C$9</f>
        <v>113152</v>
      </c>
      <c r="I20" s="129">
        <f>F20*G20*H20</f>
        <v>31638204.416000001</v>
      </c>
    </row>
    <row r="21" spans="4:9" ht="11.4" thickTop="1" thickBot="1" x14ac:dyDescent="0.25">
      <c r="I21" s="130">
        <f>I20-I19</f>
        <v>-22166237.183999993</v>
      </c>
    </row>
  </sheetData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>
      <selection activeCell="O6" sqref="O6"/>
    </sheetView>
  </sheetViews>
  <sheetFormatPr defaultColWidth="9.109375" defaultRowHeight="10.199999999999999" x14ac:dyDescent="0.2"/>
  <cols>
    <col min="1" max="16384" width="9.109375" style="21"/>
  </cols>
  <sheetData>
    <row r="1" spans="1:3" x14ac:dyDescent="0.2">
      <c r="A1" s="85">
        <f ca="1">TODAY()</f>
        <v>36907</v>
      </c>
    </row>
    <row r="4" spans="1:3" x14ac:dyDescent="0.2">
      <c r="B4" s="97">
        <f ca="1">DATE(YEAR($A$1),MONTH($A$1)+1,1)</f>
        <v>36923</v>
      </c>
      <c r="C4" s="337">
        <f ca="1">VLOOKUP($B4,Curves!$A$2:$J$32,2,0)+VLOOKUP($B4,Curves!$A$2:$J$32,3,0)</f>
        <v>9.5719999999999992</v>
      </c>
    </row>
    <row r="5" spans="1:3" x14ac:dyDescent="0.2">
      <c r="B5" s="97">
        <f ca="1">DATE(YEAR(B4),MONTH(B4)+1,1)</f>
        <v>36951</v>
      </c>
      <c r="C5" s="337">
        <f ca="1">VLOOKUP($B5,Curves!$A$2:$J$32,2,0)+VLOOKUP($B5,Curves!$A$2:$J$32,3,0)</f>
        <v>8.7070000000000007</v>
      </c>
    </row>
    <row r="6" spans="1:3" x14ac:dyDescent="0.2">
      <c r="B6" s="97">
        <f t="shared" ref="B6:B20" ca="1" si="0">DATE(YEAR(B5),MONTH(B5)+1,1)</f>
        <v>36982</v>
      </c>
      <c r="C6" s="337">
        <f ca="1">VLOOKUP($B6,Curves!$A$2:$J$32,2,0)+VLOOKUP($B6,Curves!$A$2:$J$32,3,0)</f>
        <v>6.8500000000000005</v>
      </c>
    </row>
    <row r="7" spans="1:3" x14ac:dyDescent="0.2">
      <c r="B7" s="97">
        <f t="shared" ca="1" si="0"/>
        <v>37012</v>
      </c>
      <c r="C7" s="337">
        <f ca="1">VLOOKUP($B7,Curves!$A$2:$J$32,2,0)+VLOOKUP($B7,Curves!$A$2:$J$32,3,0)</f>
        <v>6.83</v>
      </c>
    </row>
    <row r="8" spans="1:3" x14ac:dyDescent="0.2">
      <c r="B8" s="97">
        <f t="shared" ca="1" si="0"/>
        <v>37043</v>
      </c>
      <c r="C8" s="337">
        <f ca="1">VLOOKUP($B8,Curves!$A$2:$J$32,2,0)+VLOOKUP($B8,Curves!$A$2:$J$32,3,0)</f>
        <v>7.3</v>
      </c>
    </row>
    <row r="9" spans="1:3" x14ac:dyDescent="0.2">
      <c r="B9" s="97">
        <f t="shared" ca="1" si="0"/>
        <v>37073</v>
      </c>
      <c r="C9" s="337">
        <f ca="1">VLOOKUP($B9,Curves!$A$2:$J$32,2,0)+VLOOKUP($B9,Curves!$A$2:$J$32,3,0)</f>
        <v>7.7749999999999995</v>
      </c>
    </row>
    <row r="10" spans="1:3" x14ac:dyDescent="0.2">
      <c r="B10" s="97">
        <f t="shared" ca="1" si="0"/>
        <v>37104</v>
      </c>
      <c r="C10" s="337">
        <f ca="1">VLOOKUP($B10,Curves!$A$2:$J$32,2,0)+VLOOKUP($B10,Curves!$A$2:$J$32,3,0)</f>
        <v>7.8849999999999998</v>
      </c>
    </row>
    <row r="11" spans="1:3" x14ac:dyDescent="0.2">
      <c r="B11" s="97">
        <f t="shared" ca="1" si="0"/>
        <v>37135</v>
      </c>
      <c r="C11" s="337">
        <f ca="1">VLOOKUP($B11,Curves!$A$2:$J$32,2,0)+VLOOKUP($B11,Curves!$A$2:$J$32,3,0)</f>
        <v>7.7550000000000008</v>
      </c>
    </row>
    <row r="12" spans="1:3" x14ac:dyDescent="0.2">
      <c r="B12" s="97">
        <f t="shared" ca="1" si="0"/>
        <v>37165</v>
      </c>
      <c r="C12" s="337">
        <f ca="1">VLOOKUP($B12,Curves!$A$2:$J$32,2,0)+VLOOKUP($B12,Curves!$A$2:$J$32,3,0)</f>
        <v>6.8950000000000005</v>
      </c>
    </row>
    <row r="13" spans="1:3" x14ac:dyDescent="0.2">
      <c r="B13" s="97">
        <f t="shared" ca="1" si="0"/>
        <v>37196</v>
      </c>
      <c r="C13" s="337">
        <f ca="1">VLOOKUP($B13,Curves!$A$2:$J$32,2,0)+VLOOKUP($B13,Curves!$A$2:$J$32,3,0)</f>
        <v>7.12</v>
      </c>
    </row>
    <row r="14" spans="1:3" x14ac:dyDescent="0.2">
      <c r="B14" s="97">
        <f t="shared" ca="1" si="0"/>
        <v>37226</v>
      </c>
      <c r="C14" s="337">
        <f ca="1">VLOOKUP($B14,Curves!$A$2:$J$32,2,0)+VLOOKUP($B14,Curves!$A$2:$J$32,3,0)</f>
        <v>7.2779999999999996</v>
      </c>
    </row>
    <row r="15" spans="1:3" x14ac:dyDescent="0.2">
      <c r="B15" s="97">
        <f t="shared" ca="1" si="0"/>
        <v>37257</v>
      </c>
      <c r="C15" s="337">
        <f ca="1">VLOOKUP($B15,Curves!$A$2:$J$32,2,0)+VLOOKUP($B15,Curves!$A$2:$J$32,3,0)</f>
        <v>7.2825000000000006</v>
      </c>
    </row>
    <row r="16" spans="1:3" x14ac:dyDescent="0.2">
      <c r="B16" s="97">
        <f t="shared" ca="1" si="0"/>
        <v>37288</v>
      </c>
      <c r="C16" s="337">
        <f ca="1">VLOOKUP($B16,Curves!$A$2:$J$32,2,0)+VLOOKUP($B16,Curves!$A$2:$J$32,3,0)</f>
        <v>7.0425000000000004</v>
      </c>
    </row>
    <row r="17" spans="2:3" x14ac:dyDescent="0.2">
      <c r="B17" s="97">
        <f t="shared" ca="1" si="0"/>
        <v>37316</v>
      </c>
      <c r="C17" s="337">
        <f ca="1">VLOOKUP($B17,Curves!$A$2:$J$32,2,0)+VLOOKUP($B17,Curves!$A$2:$J$32,3,0)</f>
        <v>6.7274999999999991</v>
      </c>
    </row>
    <row r="18" spans="2:3" x14ac:dyDescent="0.2">
      <c r="B18" s="97">
        <f t="shared" ca="1" si="0"/>
        <v>37347</v>
      </c>
      <c r="C18" s="337">
        <f ca="1">VLOOKUP($B18,Curves!$A$2:$J$32,2,0)+VLOOKUP($B18,Curves!$A$2:$J$32,3,0)</f>
        <v>6.085</v>
      </c>
    </row>
    <row r="19" spans="2:3" x14ac:dyDescent="0.2">
      <c r="B19" s="97">
        <f t="shared" ca="1" si="0"/>
        <v>37377</v>
      </c>
      <c r="C19" s="337">
        <f ca="1">VLOOKUP($B19,Curves!$A$2:$J$32,2,0)+VLOOKUP($B19,Curves!$A$2:$J$32,3,0)</f>
        <v>5.9300000000000006</v>
      </c>
    </row>
    <row r="20" spans="2:3" x14ac:dyDescent="0.2">
      <c r="B20" s="97">
        <f t="shared" ca="1" si="0"/>
        <v>37408</v>
      </c>
      <c r="C20" s="337">
        <f ca="1">VLOOKUP($B20,Curves!$A$2:$J$32,2,0)+VLOOKUP($B20,Curves!$A$2:$J$32,3,0)</f>
        <v>5.9249999999999998</v>
      </c>
    </row>
  </sheetData>
  <pageMargins left="0.75" right="0.75" top="1" bottom="1" header="0.5" footer="0.5"/>
  <pageSetup orientation="portrait" vertic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EZ1497"/>
  <sheetViews>
    <sheetView tabSelected="1" workbookViewId="0">
      <pane xSplit="4" ySplit="8" topLeftCell="CF9" activePane="bottomRight" state="frozen"/>
      <selection pane="topRight" activeCell="C1" sqref="C1"/>
      <selection pane="bottomLeft" activeCell="A9" sqref="A9"/>
      <selection pane="bottomRight" activeCell="AL5" sqref="AL5"/>
    </sheetView>
  </sheetViews>
  <sheetFormatPr defaultColWidth="11.6640625" defaultRowHeight="10.199999999999999" x14ac:dyDescent="0.2"/>
  <cols>
    <col min="1" max="3" width="11.6640625" style="21" customWidth="1"/>
    <col min="4" max="4" width="11.6640625" style="97" customWidth="1"/>
    <col min="5" max="5" width="11.6640625" style="66" customWidth="1"/>
    <col min="6" max="11" width="11.6640625" style="21" customWidth="1"/>
    <col min="12" max="12" width="11.6640625" style="142" customWidth="1"/>
    <col min="13" max="13" width="11.6640625" style="143" customWidth="1"/>
    <col min="14" max="15" width="11.6640625" style="66" customWidth="1"/>
    <col min="16" max="16" width="11.6640625" style="21" customWidth="1"/>
    <col min="17" max="17" width="11.6640625" style="142" customWidth="1"/>
    <col min="18" max="18" width="11.6640625" style="143" customWidth="1"/>
    <col min="19" max="23" width="11.6640625" style="66" customWidth="1"/>
    <col min="24" max="24" width="11.6640625" style="343" customWidth="1"/>
    <col min="25" max="25" width="11.6640625" style="143" customWidth="1"/>
    <col min="26" max="43" width="11.6640625" style="66" customWidth="1"/>
    <col min="44" max="55" width="11.6640625" style="21" customWidth="1"/>
    <col min="56" max="57" width="11.6640625" style="22" customWidth="1"/>
    <col min="58" max="58" width="11.6640625" style="26" customWidth="1"/>
    <col min="59" max="84" width="11.6640625" style="21" customWidth="1"/>
    <col min="85" max="87" width="11.6640625" style="26" customWidth="1"/>
    <col min="88" max="93" width="11.6640625" style="21" customWidth="1"/>
    <col min="94" max="95" width="11.6640625" style="26" customWidth="1"/>
    <col min="96" max="96" width="11.6640625" style="23" customWidth="1"/>
    <col min="97" max="132" width="11.6640625" style="21" customWidth="1"/>
    <col min="133" max="135" width="11.6640625" style="26" customWidth="1"/>
    <col min="136" max="16384" width="11.6640625" style="21"/>
  </cols>
  <sheetData>
    <row r="1" spans="1:156" ht="10.8" thickBot="1" x14ac:dyDescent="0.25">
      <c r="A1" s="85">
        <f ca="1">TODAY()</f>
        <v>36907</v>
      </c>
      <c r="D1" s="86">
        <v>1</v>
      </c>
      <c r="E1" s="66">
        <v>2</v>
      </c>
      <c r="F1" s="86">
        <v>3</v>
      </c>
      <c r="G1" s="66">
        <v>4</v>
      </c>
      <c r="H1" s="86">
        <v>5</v>
      </c>
      <c r="I1" s="66">
        <v>6</v>
      </c>
      <c r="J1" s="86">
        <v>7</v>
      </c>
      <c r="K1" s="66">
        <v>8</v>
      </c>
      <c r="L1" s="86">
        <v>9</v>
      </c>
      <c r="M1" s="66">
        <v>10</v>
      </c>
      <c r="N1" s="86">
        <v>11</v>
      </c>
      <c r="O1" s="66">
        <v>12</v>
      </c>
      <c r="P1" s="86">
        <v>13</v>
      </c>
      <c r="Q1" s="66">
        <v>14</v>
      </c>
      <c r="R1" s="86">
        <v>15</v>
      </c>
      <c r="S1" s="66">
        <v>16</v>
      </c>
      <c r="T1" s="86">
        <v>17</v>
      </c>
      <c r="U1" s="66">
        <v>18</v>
      </c>
      <c r="V1" s="86">
        <v>19</v>
      </c>
      <c r="W1" s="66">
        <v>20</v>
      </c>
      <c r="X1" s="86">
        <v>21</v>
      </c>
      <c r="Y1" s="66">
        <v>22</v>
      </c>
      <c r="Z1" s="86">
        <v>23</v>
      </c>
      <c r="AA1" s="66">
        <v>24</v>
      </c>
      <c r="AB1" s="86">
        <v>25</v>
      </c>
      <c r="AC1" s="66">
        <v>26</v>
      </c>
      <c r="AD1" s="86">
        <v>27</v>
      </c>
      <c r="AE1" s="66">
        <v>28</v>
      </c>
      <c r="AF1" s="86">
        <v>29</v>
      </c>
      <c r="AG1" s="66">
        <v>30</v>
      </c>
      <c r="AH1" s="86">
        <v>31</v>
      </c>
      <c r="AI1" s="66">
        <v>32</v>
      </c>
      <c r="AJ1" s="86">
        <v>33</v>
      </c>
      <c r="AK1" s="66">
        <v>34</v>
      </c>
      <c r="AL1" s="86">
        <v>35</v>
      </c>
      <c r="AM1" s="66">
        <v>36</v>
      </c>
      <c r="AN1" s="86">
        <v>37</v>
      </c>
      <c r="AO1" s="66">
        <v>38</v>
      </c>
      <c r="AP1" s="86">
        <v>39</v>
      </c>
      <c r="AQ1" s="66">
        <v>40</v>
      </c>
      <c r="AR1" s="86">
        <v>41</v>
      </c>
      <c r="AS1" s="66">
        <v>42</v>
      </c>
      <c r="AT1" s="86">
        <v>43</v>
      </c>
      <c r="AU1" s="66">
        <v>44</v>
      </c>
      <c r="AV1" s="86">
        <v>45</v>
      </c>
      <c r="AW1" s="66">
        <v>46</v>
      </c>
      <c r="AX1" s="86">
        <v>47</v>
      </c>
      <c r="AY1" s="66">
        <v>48</v>
      </c>
      <c r="AZ1" s="86">
        <v>49</v>
      </c>
      <c r="BA1" s="66">
        <v>50</v>
      </c>
      <c r="BB1" s="86">
        <v>51</v>
      </c>
      <c r="BC1" s="66">
        <v>52</v>
      </c>
      <c r="BD1" s="86">
        <v>53</v>
      </c>
      <c r="BE1" s="66">
        <v>54</v>
      </c>
      <c r="BF1" s="86">
        <v>55</v>
      </c>
      <c r="BG1" s="66">
        <v>56</v>
      </c>
      <c r="BH1" s="86">
        <v>57</v>
      </c>
      <c r="BI1" s="66">
        <v>58</v>
      </c>
      <c r="BJ1" s="86">
        <v>59</v>
      </c>
      <c r="BK1" s="66">
        <v>60</v>
      </c>
      <c r="BL1" s="86">
        <v>61</v>
      </c>
      <c r="BM1" s="66">
        <v>62</v>
      </c>
      <c r="BN1" s="86">
        <v>63</v>
      </c>
      <c r="BO1" s="66">
        <v>64</v>
      </c>
      <c r="BP1" s="86">
        <v>65</v>
      </c>
      <c r="BQ1" s="66">
        <v>66</v>
      </c>
      <c r="BR1" s="86">
        <v>67</v>
      </c>
      <c r="BS1" s="66">
        <v>68</v>
      </c>
      <c r="BT1" s="86">
        <v>69</v>
      </c>
      <c r="BU1" s="66">
        <v>70</v>
      </c>
      <c r="BV1" s="86">
        <v>71</v>
      </c>
      <c r="BW1" s="66">
        <v>72</v>
      </c>
      <c r="BX1" s="86">
        <v>73</v>
      </c>
      <c r="BY1" s="66">
        <v>74</v>
      </c>
      <c r="BZ1" s="86">
        <v>75</v>
      </c>
      <c r="CA1" s="66">
        <v>76</v>
      </c>
      <c r="CB1" s="86">
        <v>77</v>
      </c>
      <c r="CC1" s="66">
        <v>78</v>
      </c>
      <c r="CD1" s="86">
        <v>79</v>
      </c>
      <c r="CE1" s="66">
        <v>80</v>
      </c>
      <c r="CF1" s="86">
        <v>81</v>
      </c>
      <c r="CG1" s="66">
        <v>82</v>
      </c>
      <c r="CH1" s="86">
        <v>83</v>
      </c>
      <c r="CI1" s="66">
        <v>84</v>
      </c>
      <c r="CJ1" s="86">
        <v>85</v>
      </c>
      <c r="CK1" s="66">
        <v>86</v>
      </c>
      <c r="CL1" s="86">
        <v>87</v>
      </c>
      <c r="CM1" s="66">
        <v>88</v>
      </c>
      <c r="CN1" s="86">
        <v>89</v>
      </c>
      <c r="CO1" s="66">
        <v>90</v>
      </c>
      <c r="CP1" s="86">
        <v>91</v>
      </c>
      <c r="CQ1" s="66">
        <v>92</v>
      </c>
      <c r="CR1" s="86">
        <v>93</v>
      </c>
      <c r="CS1" s="66">
        <v>94</v>
      </c>
      <c r="CT1" s="86">
        <v>95</v>
      </c>
      <c r="CU1" s="66">
        <v>96</v>
      </c>
      <c r="CV1" s="86">
        <v>97</v>
      </c>
      <c r="CW1" s="66">
        <v>98</v>
      </c>
      <c r="CX1" s="86">
        <v>99</v>
      </c>
      <c r="CY1" s="66">
        <v>100</v>
      </c>
      <c r="CZ1" s="86">
        <v>101</v>
      </c>
      <c r="DA1" s="66">
        <v>102</v>
      </c>
      <c r="DB1" s="86">
        <v>103</v>
      </c>
      <c r="DC1" s="66">
        <v>104</v>
      </c>
      <c r="DD1" s="86">
        <v>105</v>
      </c>
      <c r="DE1" s="66">
        <v>106</v>
      </c>
      <c r="DF1" s="86">
        <v>107</v>
      </c>
      <c r="DG1" s="66">
        <v>108</v>
      </c>
      <c r="DH1" s="86">
        <v>109</v>
      </c>
      <c r="DI1" s="66">
        <v>110</v>
      </c>
      <c r="DJ1" s="86">
        <v>111</v>
      </c>
      <c r="DK1" s="66">
        <v>112</v>
      </c>
      <c r="DL1" s="86">
        <v>113</v>
      </c>
      <c r="DM1" s="66">
        <v>114</v>
      </c>
      <c r="DN1" s="86">
        <v>115</v>
      </c>
      <c r="DO1" s="66">
        <v>116</v>
      </c>
      <c r="DP1" s="86">
        <v>117</v>
      </c>
      <c r="DQ1" s="66">
        <v>118</v>
      </c>
      <c r="DR1" s="86">
        <v>119</v>
      </c>
      <c r="DS1" s="66">
        <v>120</v>
      </c>
      <c r="DT1" s="86">
        <v>121</v>
      </c>
      <c r="DU1" s="66">
        <v>122</v>
      </c>
      <c r="DV1" s="86">
        <v>123</v>
      </c>
      <c r="DW1" s="66">
        <v>124</v>
      </c>
      <c r="DX1" s="86">
        <v>125</v>
      </c>
      <c r="DY1" s="66">
        <v>126</v>
      </c>
      <c r="DZ1" s="86">
        <v>127</v>
      </c>
      <c r="EA1" s="66">
        <v>128</v>
      </c>
      <c r="EB1" s="86">
        <v>129</v>
      </c>
      <c r="EC1" s="66">
        <v>130</v>
      </c>
      <c r="ED1" s="86">
        <v>131</v>
      </c>
      <c r="EE1" s="66">
        <v>132</v>
      </c>
      <c r="EF1" s="86">
        <v>133</v>
      </c>
      <c r="EG1" s="66">
        <v>134</v>
      </c>
      <c r="EH1" s="86">
        <v>135</v>
      </c>
      <c r="EI1" s="66">
        <v>136</v>
      </c>
      <c r="EJ1" s="86">
        <v>137</v>
      </c>
      <c r="EK1" s="66">
        <v>138</v>
      </c>
      <c r="EL1" s="86">
        <v>139</v>
      </c>
      <c r="EM1" s="66">
        <v>140</v>
      </c>
      <c r="EN1" s="86">
        <v>141</v>
      </c>
      <c r="EO1" s="66">
        <v>142</v>
      </c>
      <c r="EP1" s="86">
        <v>143</v>
      </c>
      <c r="EQ1" s="66">
        <v>144</v>
      </c>
      <c r="ER1" s="86">
        <v>145</v>
      </c>
      <c r="ES1" s="66">
        <v>146</v>
      </c>
      <c r="ET1" s="86">
        <v>147</v>
      </c>
      <c r="EU1" s="66">
        <v>148</v>
      </c>
      <c r="EV1" s="86">
        <v>149</v>
      </c>
      <c r="EW1" s="66">
        <v>150</v>
      </c>
      <c r="EX1" s="86">
        <v>151</v>
      </c>
      <c r="EY1" s="66">
        <v>152</v>
      </c>
      <c r="EZ1" s="86">
        <v>153</v>
      </c>
    </row>
    <row r="2" spans="1:156" x14ac:dyDescent="0.2">
      <c r="I2" s="111" t="s">
        <v>140</v>
      </c>
      <c r="J2" s="144">
        <v>16</v>
      </c>
      <c r="L2" s="66"/>
      <c r="M2" s="66"/>
      <c r="Q2" s="66"/>
      <c r="R2" s="66"/>
      <c r="X2" s="338"/>
      <c r="Y2" s="66"/>
    </row>
    <row r="3" spans="1:156" x14ac:dyDescent="0.2">
      <c r="A3" s="467" t="s">
        <v>277</v>
      </c>
      <c r="B3" s="467"/>
      <c r="I3" s="40" t="s">
        <v>141</v>
      </c>
      <c r="J3" s="146">
        <v>8</v>
      </c>
      <c r="L3" s="66"/>
      <c r="M3" s="66"/>
      <c r="Q3" s="135"/>
      <c r="R3" s="136"/>
      <c r="S3" s="136"/>
      <c r="T3" s="136"/>
      <c r="X3" s="338"/>
      <c r="Y3" s="66"/>
      <c r="AR3" s="134"/>
    </row>
    <row r="4" spans="1:156" x14ac:dyDescent="0.2">
      <c r="A4" s="467"/>
      <c r="B4" s="467"/>
      <c r="D4" s="137"/>
      <c r="E4" s="136"/>
      <c r="I4" s="40" t="s">
        <v>142</v>
      </c>
      <c r="J4" s="113">
        <v>2</v>
      </c>
      <c r="L4" s="135"/>
      <c r="M4" s="136"/>
      <c r="N4" s="136"/>
      <c r="O4" s="136"/>
      <c r="Q4" s="66"/>
      <c r="R4" s="66"/>
      <c r="U4" s="135"/>
      <c r="V4" s="135"/>
      <c r="W4" s="136"/>
      <c r="X4" s="339"/>
      <c r="Y4" s="136"/>
      <c r="Z4" s="136"/>
      <c r="AA4" s="136"/>
      <c r="AB4" s="136"/>
      <c r="AC4" s="136"/>
      <c r="AD4" s="136"/>
      <c r="AE4" s="136"/>
      <c r="AF4" s="466" t="s">
        <v>259</v>
      </c>
      <c r="AG4" s="466"/>
      <c r="AH4" s="136" t="s">
        <v>259</v>
      </c>
      <c r="AI4" s="136"/>
      <c r="AJ4" s="136"/>
      <c r="AK4" s="136"/>
      <c r="AL4" s="136"/>
      <c r="AM4" s="136"/>
      <c r="AN4" s="466" t="s">
        <v>258</v>
      </c>
      <c r="AO4" s="466"/>
      <c r="AP4" s="466" t="s">
        <v>258</v>
      </c>
      <c r="AQ4" s="466"/>
      <c r="AR4" s="466" t="s">
        <v>259</v>
      </c>
      <c r="AS4" s="466"/>
      <c r="AT4" s="466" t="s">
        <v>260</v>
      </c>
      <c r="AU4" s="466"/>
      <c r="AV4" s="153" t="s">
        <v>259</v>
      </c>
      <c r="AW4" s="153"/>
      <c r="AX4" s="466" t="s">
        <v>258</v>
      </c>
      <c r="AY4" s="466"/>
      <c r="AZ4" s="136" t="s">
        <v>258</v>
      </c>
      <c r="BA4" s="136"/>
      <c r="BB4" s="466" t="s">
        <v>258</v>
      </c>
      <c r="BC4" s="466"/>
      <c r="BD4" s="327" t="s">
        <v>259</v>
      </c>
      <c r="BE4" s="327" t="s">
        <v>264</v>
      </c>
      <c r="BF4" s="26" t="s">
        <v>263</v>
      </c>
      <c r="BG4" s="153" t="s">
        <v>259</v>
      </c>
      <c r="BH4" s="153"/>
      <c r="BI4" s="373" t="s">
        <v>259</v>
      </c>
      <c r="BJ4" s="153"/>
      <c r="BK4" s="153" t="s">
        <v>259</v>
      </c>
      <c r="BL4" s="153"/>
      <c r="BM4" s="153" t="s">
        <v>259</v>
      </c>
      <c r="BN4" s="153"/>
      <c r="BO4" s="153" t="s">
        <v>260</v>
      </c>
      <c r="BP4" s="153"/>
      <c r="BQ4" s="153" t="s">
        <v>258</v>
      </c>
      <c r="BR4" s="153"/>
      <c r="BS4" s="153" t="s">
        <v>259</v>
      </c>
      <c r="BT4" s="153"/>
      <c r="BU4" s="373" t="s">
        <v>259</v>
      </c>
      <c r="BV4" s="153"/>
      <c r="BW4" s="374" t="s">
        <v>260</v>
      </c>
      <c r="BX4" s="153"/>
      <c r="BY4" s="153" t="s">
        <v>260</v>
      </c>
      <c r="BZ4" s="153"/>
      <c r="CA4" s="153" t="s">
        <v>260</v>
      </c>
      <c r="CB4" s="153"/>
      <c r="CC4" s="153" t="s">
        <v>258</v>
      </c>
      <c r="CD4" s="153"/>
      <c r="CE4" s="153" t="s">
        <v>258</v>
      </c>
      <c r="CF4" s="153"/>
      <c r="CG4" s="26" t="s">
        <v>259</v>
      </c>
      <c r="CH4" s="26" t="s">
        <v>264</v>
      </c>
      <c r="CI4" s="26" t="s">
        <v>263</v>
      </c>
      <c r="CJ4" s="373" t="s">
        <v>259</v>
      </c>
      <c r="CK4" s="373"/>
      <c r="CL4" s="377" t="s">
        <v>258</v>
      </c>
      <c r="CM4" s="153"/>
      <c r="CN4" s="153" t="s">
        <v>260</v>
      </c>
      <c r="CO4" s="153"/>
      <c r="CP4" s="26" t="s">
        <v>259</v>
      </c>
      <c r="CQ4" s="26" t="s">
        <v>264</v>
      </c>
      <c r="CR4" s="26" t="s">
        <v>263</v>
      </c>
      <c r="CS4" s="153" t="s">
        <v>259</v>
      </c>
      <c r="CT4" s="153"/>
      <c r="CU4" s="153" t="s">
        <v>259</v>
      </c>
      <c r="CV4" s="153"/>
      <c r="CW4" s="153" t="s">
        <v>259</v>
      </c>
      <c r="CX4" s="153"/>
      <c r="CY4" s="153" t="s">
        <v>259</v>
      </c>
      <c r="CZ4" s="153"/>
      <c r="DA4" s="153" t="s">
        <v>259</v>
      </c>
      <c r="DB4" s="153"/>
      <c r="DC4" s="153" t="s">
        <v>258</v>
      </c>
      <c r="DD4" s="153"/>
      <c r="DE4" s="153" t="s">
        <v>258</v>
      </c>
      <c r="DF4" s="153"/>
      <c r="DG4" s="153" t="s">
        <v>259</v>
      </c>
      <c r="DH4" s="153"/>
      <c r="DI4" s="153" t="s">
        <v>258</v>
      </c>
      <c r="DJ4" s="153"/>
      <c r="DK4" s="153" t="s">
        <v>260</v>
      </c>
      <c r="DL4" s="153"/>
      <c r="DM4" s="153"/>
      <c r="DN4" s="153"/>
      <c r="DO4" s="153" t="s">
        <v>258</v>
      </c>
      <c r="DP4" s="153"/>
      <c r="DQ4" s="153" t="s">
        <v>259</v>
      </c>
      <c r="DR4" s="153"/>
      <c r="DS4" s="153" t="s">
        <v>258</v>
      </c>
      <c r="DT4" s="153"/>
      <c r="DU4" s="153" t="s">
        <v>258</v>
      </c>
      <c r="DV4" s="153"/>
      <c r="DW4" s="153" t="s">
        <v>260</v>
      </c>
      <c r="DX4" s="153"/>
      <c r="DY4" s="153" t="s">
        <v>260</v>
      </c>
      <c r="DZ4" s="153"/>
      <c r="EA4" s="153" t="s">
        <v>260</v>
      </c>
      <c r="EB4" s="153"/>
      <c r="EF4" s="153"/>
      <c r="EG4" s="153"/>
      <c r="EH4" s="153"/>
      <c r="EI4" s="153"/>
      <c r="EJ4" s="153" t="s">
        <v>260</v>
      </c>
      <c r="EK4" s="153"/>
      <c r="EL4" s="153" t="s">
        <v>259</v>
      </c>
      <c r="EN4" s="21" t="s">
        <v>258</v>
      </c>
      <c r="EP4" s="21" t="s">
        <v>260</v>
      </c>
      <c r="ER4" s="21" t="s">
        <v>260</v>
      </c>
      <c r="ET4" s="21" t="s">
        <v>258</v>
      </c>
    </row>
    <row r="5" spans="1:156" ht="12.75" customHeight="1" thickBot="1" x14ac:dyDescent="0.25">
      <c r="A5" s="467"/>
      <c r="B5" s="467"/>
      <c r="D5" s="138"/>
      <c r="E5" s="21"/>
      <c r="I5" s="47" t="s">
        <v>101</v>
      </c>
      <c r="J5" s="152">
        <v>7.5</v>
      </c>
      <c r="L5" s="21"/>
      <c r="M5" s="21"/>
      <c r="N5" s="21"/>
      <c r="O5" s="21"/>
      <c r="Q5" s="21"/>
      <c r="R5" s="21"/>
      <c r="S5" s="21"/>
      <c r="T5" s="21"/>
      <c r="X5" s="337"/>
      <c r="Y5" s="21"/>
      <c r="Z5" s="150"/>
      <c r="AA5" s="21"/>
      <c r="AB5" s="21"/>
      <c r="AC5" s="21"/>
      <c r="AD5" s="21"/>
      <c r="AE5" s="21"/>
      <c r="AF5" s="153">
        <v>37043</v>
      </c>
      <c r="AG5" s="21"/>
      <c r="AH5" s="153">
        <v>37012</v>
      </c>
      <c r="AI5" s="21"/>
      <c r="AJ5" s="21"/>
      <c r="AK5" s="21"/>
      <c r="AL5" s="21"/>
      <c r="AM5" s="21"/>
      <c r="AN5" s="153">
        <v>37226</v>
      </c>
      <c r="AO5" s="21"/>
      <c r="AP5" s="153">
        <v>37469</v>
      </c>
      <c r="AQ5" s="21"/>
      <c r="AR5" s="215">
        <v>37438</v>
      </c>
      <c r="AS5" s="153"/>
      <c r="AT5" s="215">
        <v>37591</v>
      </c>
      <c r="AU5" s="215"/>
      <c r="AV5" s="153">
        <v>37622</v>
      </c>
      <c r="AW5" s="153"/>
      <c r="AX5" s="153">
        <v>37773</v>
      </c>
      <c r="AY5" s="153"/>
      <c r="AZ5" s="153">
        <v>37773</v>
      </c>
      <c r="BA5" s="153"/>
      <c r="BB5" s="153">
        <v>37987</v>
      </c>
      <c r="BC5" s="153"/>
      <c r="BD5" s="97"/>
      <c r="BE5" s="97"/>
      <c r="BG5" s="153">
        <v>37043</v>
      </c>
      <c r="BH5" s="153"/>
      <c r="BI5" s="153">
        <v>37073</v>
      </c>
      <c r="BJ5" s="153"/>
      <c r="BK5" s="153">
        <v>37043</v>
      </c>
      <c r="BL5" s="153"/>
      <c r="BM5" s="153">
        <v>37104</v>
      </c>
      <c r="BN5" s="153"/>
      <c r="BO5" s="153">
        <v>37226</v>
      </c>
      <c r="BP5" s="153"/>
      <c r="BQ5" s="153">
        <v>37408</v>
      </c>
      <c r="BR5" s="153"/>
      <c r="BS5" s="153">
        <v>37438</v>
      </c>
      <c r="BT5" s="153"/>
      <c r="BU5" s="153">
        <v>37438</v>
      </c>
      <c r="BV5" s="153"/>
      <c r="BW5" s="153">
        <v>37591</v>
      </c>
      <c r="BX5" s="153"/>
      <c r="BY5" s="153">
        <v>37712</v>
      </c>
      <c r="BZ5" s="153"/>
      <c r="CA5" s="153">
        <v>37865</v>
      </c>
      <c r="CB5" s="153"/>
      <c r="CC5" s="153">
        <v>38139</v>
      </c>
      <c r="CD5" s="153"/>
      <c r="CE5" s="153">
        <v>38322</v>
      </c>
      <c r="CF5" s="153"/>
      <c r="CJ5" s="153">
        <v>37135</v>
      </c>
      <c r="CK5" s="153"/>
      <c r="CL5" s="153">
        <v>37591</v>
      </c>
      <c r="CM5" s="153"/>
      <c r="CN5" s="153">
        <v>37956</v>
      </c>
      <c r="CO5" s="153"/>
      <c r="CS5" s="153">
        <v>36951</v>
      </c>
      <c r="CT5" s="153"/>
      <c r="CU5" s="153">
        <v>37012</v>
      </c>
      <c r="CV5" s="153"/>
      <c r="CW5" s="153">
        <v>37043</v>
      </c>
      <c r="CX5" s="153"/>
      <c r="CY5" s="153">
        <v>37104</v>
      </c>
      <c r="CZ5" s="153"/>
      <c r="DA5" s="153">
        <v>37226</v>
      </c>
      <c r="DB5" s="153"/>
      <c r="DC5" s="153">
        <v>37226</v>
      </c>
      <c r="DD5" s="153"/>
      <c r="DE5" s="153">
        <v>37316</v>
      </c>
      <c r="DF5" s="153"/>
      <c r="DG5" s="153">
        <v>37834</v>
      </c>
      <c r="DH5" s="153"/>
      <c r="DI5" s="153">
        <v>37408</v>
      </c>
      <c r="DJ5" s="153"/>
      <c r="DK5" s="153">
        <v>37591</v>
      </c>
      <c r="DL5" s="153"/>
      <c r="DM5" s="153">
        <v>37591</v>
      </c>
      <c r="DN5" s="153"/>
      <c r="DO5" s="153">
        <v>37226</v>
      </c>
      <c r="DP5" s="153">
        <v>37591</v>
      </c>
      <c r="DQ5" s="153">
        <v>37622</v>
      </c>
      <c r="DR5" s="153"/>
      <c r="DS5" s="153">
        <v>37408</v>
      </c>
      <c r="DT5" s="153"/>
      <c r="DU5" s="153">
        <v>37926</v>
      </c>
      <c r="DV5" s="153"/>
      <c r="DW5" s="153">
        <v>37622</v>
      </c>
      <c r="DX5" s="153"/>
      <c r="DY5" s="153">
        <v>37956</v>
      </c>
      <c r="DZ5" s="153"/>
      <c r="EA5" s="153">
        <v>2005</v>
      </c>
      <c r="EB5" s="153"/>
      <c r="EC5" s="26" t="s">
        <v>259</v>
      </c>
      <c r="ED5" s="26" t="s">
        <v>264</v>
      </c>
      <c r="EE5" s="26" t="s">
        <v>263</v>
      </c>
      <c r="EJ5" s="153">
        <v>37226</v>
      </c>
      <c r="EL5" s="153">
        <v>37408</v>
      </c>
      <c r="EM5" s="153"/>
      <c r="EN5" s="153">
        <v>37622</v>
      </c>
      <c r="EO5" s="153"/>
      <c r="EP5" s="153">
        <v>37773</v>
      </c>
      <c r="EQ5" s="153"/>
      <c r="ER5" s="153">
        <v>37773</v>
      </c>
      <c r="ET5" s="153">
        <v>37956</v>
      </c>
      <c r="EV5" s="153">
        <v>38322</v>
      </c>
      <c r="EX5" s="21" t="s">
        <v>259</v>
      </c>
      <c r="EY5" s="21" t="s">
        <v>264</v>
      </c>
      <c r="EZ5" s="21" t="s">
        <v>263</v>
      </c>
    </row>
    <row r="6" spans="1:156" ht="12.75" customHeight="1" x14ac:dyDescent="0.2">
      <c r="A6" s="467"/>
      <c r="B6" s="467"/>
      <c r="D6" s="138"/>
      <c r="E6" s="452" t="s">
        <v>139</v>
      </c>
      <c r="F6" s="453"/>
      <c r="G6" s="453"/>
      <c r="H6" s="453"/>
      <c r="I6" s="453"/>
      <c r="J6" s="454"/>
      <c r="K6" s="154"/>
      <c r="L6" s="462" t="s">
        <v>25</v>
      </c>
      <c r="M6" s="463"/>
      <c r="N6" s="178"/>
      <c r="O6" s="178"/>
      <c r="P6" s="161"/>
      <c r="Q6" s="460" t="s">
        <v>22</v>
      </c>
      <c r="R6" s="461"/>
      <c r="S6" s="192"/>
      <c r="T6" s="185"/>
      <c r="U6" s="164"/>
      <c r="V6" s="165"/>
      <c r="W6" s="165"/>
      <c r="X6" s="458" t="s">
        <v>134</v>
      </c>
      <c r="Y6" s="459"/>
      <c r="Z6" s="455" t="s">
        <v>82</v>
      </c>
      <c r="AA6" s="456"/>
      <c r="AB6" s="456" t="s">
        <v>89</v>
      </c>
      <c r="AC6" s="456"/>
      <c r="AD6" s="165" t="s">
        <v>91</v>
      </c>
      <c r="AE6" s="195"/>
      <c r="AF6" s="464" t="s">
        <v>261</v>
      </c>
      <c r="AG6" s="465"/>
      <c r="AH6" s="464" t="s">
        <v>312</v>
      </c>
      <c r="AI6" s="465"/>
      <c r="AJ6" s="464" t="s">
        <v>338</v>
      </c>
      <c r="AK6" s="465"/>
      <c r="AL6" s="464" t="s">
        <v>339</v>
      </c>
      <c r="AM6" s="465"/>
      <c r="AN6" s="464" t="s">
        <v>38</v>
      </c>
      <c r="AO6" s="465"/>
      <c r="AP6" s="464" t="s">
        <v>231</v>
      </c>
      <c r="AQ6" s="465"/>
      <c r="AR6" s="464" t="s">
        <v>34</v>
      </c>
      <c r="AS6" s="465"/>
      <c r="AT6" s="450" t="s">
        <v>39</v>
      </c>
      <c r="AU6" s="451"/>
      <c r="AV6" s="450" t="s">
        <v>31</v>
      </c>
      <c r="AW6" s="457"/>
      <c r="AX6" s="450" t="s">
        <v>36</v>
      </c>
      <c r="AY6" s="457"/>
      <c r="AZ6" s="450" t="s">
        <v>45</v>
      </c>
      <c r="BA6" s="457"/>
      <c r="BB6" s="450" t="s">
        <v>41</v>
      </c>
      <c r="BC6" s="451"/>
      <c r="BD6" s="225" t="s">
        <v>162</v>
      </c>
      <c r="BE6" s="225" t="s">
        <v>162</v>
      </c>
      <c r="BF6" s="225" t="s">
        <v>162</v>
      </c>
      <c r="BG6" s="445" t="s">
        <v>27</v>
      </c>
      <c r="BH6" s="446"/>
      <c r="BI6" s="444" t="s">
        <v>23</v>
      </c>
      <c r="BJ6" s="446"/>
      <c r="BK6" s="444" t="s">
        <v>265</v>
      </c>
      <c r="BL6" s="446"/>
      <c r="BM6" s="444" t="s">
        <v>262</v>
      </c>
      <c r="BN6" s="446"/>
      <c r="BO6" s="444" t="s">
        <v>266</v>
      </c>
      <c r="BP6" s="446"/>
      <c r="BQ6" s="444" t="s">
        <v>328</v>
      </c>
      <c r="BR6" s="446"/>
      <c r="BS6" s="444" t="s">
        <v>267</v>
      </c>
      <c r="BT6" s="446"/>
      <c r="BU6" s="444" t="s">
        <v>35</v>
      </c>
      <c r="BV6" s="445"/>
      <c r="BW6" s="444" t="s">
        <v>148</v>
      </c>
      <c r="BX6" s="446"/>
      <c r="BY6" s="444" t="s">
        <v>40</v>
      </c>
      <c r="BZ6" s="445"/>
      <c r="CA6" s="444" t="s">
        <v>43</v>
      </c>
      <c r="CB6" s="446"/>
      <c r="CC6" s="444" t="s">
        <v>269</v>
      </c>
      <c r="CD6" s="446"/>
      <c r="CE6" s="444" t="s">
        <v>268</v>
      </c>
      <c r="CF6" s="445"/>
      <c r="CG6" s="383" t="s">
        <v>161</v>
      </c>
      <c r="CH6" s="384" t="s">
        <v>161</v>
      </c>
      <c r="CI6" s="383" t="s">
        <v>161</v>
      </c>
      <c r="CJ6" s="447" t="s">
        <v>28</v>
      </c>
      <c r="CK6" s="448"/>
      <c r="CL6" s="449" t="s">
        <v>37</v>
      </c>
      <c r="CM6" s="448"/>
      <c r="CN6" s="449" t="s">
        <v>163</v>
      </c>
      <c r="CO6" s="448"/>
      <c r="CP6" s="378" t="s">
        <v>270</v>
      </c>
      <c r="CQ6" s="378" t="s">
        <v>270</v>
      </c>
      <c r="CR6" s="378" t="s">
        <v>270</v>
      </c>
      <c r="CS6" s="441" t="s">
        <v>149</v>
      </c>
      <c r="CT6" s="442"/>
      <c r="CU6" s="441" t="s">
        <v>150</v>
      </c>
      <c r="CV6" s="442"/>
      <c r="CW6" s="441" t="s">
        <v>63</v>
      </c>
      <c r="CX6" s="442"/>
      <c r="CY6" s="441" t="s">
        <v>152</v>
      </c>
      <c r="CZ6" s="442"/>
      <c r="DA6" s="441" t="s">
        <v>271</v>
      </c>
      <c r="DB6" s="443"/>
      <c r="DC6" s="441" t="s">
        <v>272</v>
      </c>
      <c r="DD6" s="443"/>
      <c r="DE6" s="441" t="s">
        <v>273</v>
      </c>
      <c r="DF6" s="442"/>
      <c r="DG6" s="441" t="s">
        <v>151</v>
      </c>
      <c r="DH6" s="443"/>
      <c r="DI6" s="441" t="s">
        <v>274</v>
      </c>
      <c r="DJ6" s="442"/>
      <c r="DK6" s="441" t="s">
        <v>275</v>
      </c>
      <c r="DL6" s="442"/>
      <c r="DM6" s="441" t="s">
        <v>276</v>
      </c>
      <c r="DN6" s="442"/>
      <c r="DO6" s="441" t="s">
        <v>69</v>
      </c>
      <c r="DP6" s="443"/>
      <c r="DQ6" s="441" t="s">
        <v>280</v>
      </c>
      <c r="DR6" s="442"/>
      <c r="DS6" s="441" t="s">
        <v>337</v>
      </c>
      <c r="DT6" s="442"/>
      <c r="DU6" s="441" t="s">
        <v>72</v>
      </c>
      <c r="DV6" s="443"/>
      <c r="DW6" s="441" t="s">
        <v>278</v>
      </c>
      <c r="DX6" s="442"/>
      <c r="DY6" s="441" t="s">
        <v>279</v>
      </c>
      <c r="DZ6" s="442"/>
      <c r="EA6" s="441" t="s">
        <v>281</v>
      </c>
      <c r="EB6" s="442"/>
      <c r="EC6" s="390" t="s">
        <v>162</v>
      </c>
      <c r="ED6" s="390" t="s">
        <v>162</v>
      </c>
      <c r="EE6" s="390" t="s">
        <v>162</v>
      </c>
      <c r="EJ6" s="441" t="s">
        <v>282</v>
      </c>
      <c r="EK6" s="443"/>
      <c r="EL6" s="441" t="s">
        <v>68</v>
      </c>
      <c r="EM6" s="443"/>
      <c r="EN6" s="441" t="s">
        <v>283</v>
      </c>
      <c r="EO6" s="442"/>
      <c r="EP6" s="441" t="s">
        <v>284</v>
      </c>
      <c r="EQ6" s="442"/>
      <c r="ER6" s="441" t="s">
        <v>208</v>
      </c>
      <c r="ES6" s="442"/>
      <c r="ET6" s="441" t="s">
        <v>285</v>
      </c>
      <c r="EU6" s="442"/>
      <c r="EV6" s="441" t="s">
        <v>286</v>
      </c>
      <c r="EW6" s="442"/>
      <c r="EX6" s="392" t="s">
        <v>162</v>
      </c>
      <c r="EY6" s="392" t="s">
        <v>162</v>
      </c>
      <c r="EZ6" s="392" t="s">
        <v>162</v>
      </c>
    </row>
    <row r="7" spans="1:156" x14ac:dyDescent="0.2">
      <c r="A7" s="467"/>
      <c r="B7" s="467"/>
      <c r="D7" s="138"/>
      <c r="E7" s="145"/>
      <c r="F7" s="66"/>
      <c r="G7" s="66"/>
      <c r="H7" s="66"/>
      <c r="I7" s="66"/>
      <c r="J7" s="146"/>
      <c r="K7" s="155"/>
      <c r="L7" s="156" t="s">
        <v>135</v>
      </c>
      <c r="M7" s="157" t="s">
        <v>136</v>
      </c>
      <c r="N7" s="179"/>
      <c r="O7" s="179"/>
      <c r="P7" s="162"/>
      <c r="Q7" s="187" t="s">
        <v>135</v>
      </c>
      <c r="R7" s="188" t="s">
        <v>136</v>
      </c>
      <c r="S7" s="193"/>
      <c r="T7" s="186"/>
      <c r="U7" s="166"/>
      <c r="V7" s="167"/>
      <c r="W7" s="167"/>
      <c r="X7" s="340" t="s">
        <v>135</v>
      </c>
      <c r="Y7" s="168" t="s">
        <v>136</v>
      </c>
      <c r="Z7" s="166"/>
      <c r="AA7" s="167"/>
      <c r="AB7" s="167"/>
      <c r="AC7" s="167"/>
      <c r="AD7" s="167"/>
      <c r="AE7" s="196"/>
      <c r="AF7" s="371">
        <v>49</v>
      </c>
      <c r="AG7" s="179"/>
      <c r="AH7" s="371">
        <v>320</v>
      </c>
      <c r="AI7" s="179"/>
      <c r="AJ7" s="371">
        <v>218</v>
      </c>
      <c r="AK7" s="179"/>
      <c r="AL7" s="371">
        <v>218</v>
      </c>
      <c r="AM7" s="179"/>
      <c r="AN7" s="371">
        <v>400</v>
      </c>
      <c r="AO7" s="179"/>
      <c r="AP7" s="371">
        <v>450</v>
      </c>
      <c r="AQ7" s="179"/>
      <c r="AR7" s="155">
        <v>500</v>
      </c>
      <c r="AS7" s="204"/>
      <c r="AT7" s="155">
        <v>500</v>
      </c>
      <c r="AU7" s="203"/>
      <c r="AV7" s="155">
        <v>720</v>
      </c>
      <c r="AW7" s="204"/>
      <c r="AX7" s="155">
        <v>510</v>
      </c>
      <c r="AY7" s="204"/>
      <c r="AZ7" s="155">
        <v>550</v>
      </c>
      <c r="BA7" s="204"/>
      <c r="BB7" s="155">
        <v>1100</v>
      </c>
      <c r="BC7" s="203"/>
      <c r="BD7" s="226"/>
      <c r="BE7" s="226"/>
      <c r="BF7" s="226"/>
      <c r="BG7" s="208">
        <v>520</v>
      </c>
      <c r="BH7" s="162"/>
      <c r="BI7" s="207">
        <v>500</v>
      </c>
      <c r="BJ7" s="162"/>
      <c r="BK7" s="208">
        <v>88</v>
      </c>
      <c r="BL7" s="208"/>
      <c r="BM7" s="207">
        <v>51</v>
      </c>
      <c r="BN7" s="162"/>
      <c r="BO7" s="207">
        <v>170</v>
      </c>
      <c r="BP7" s="162"/>
      <c r="BQ7" s="208">
        <v>600</v>
      </c>
      <c r="BR7" s="208"/>
      <c r="BS7" s="207">
        <v>880</v>
      </c>
      <c r="BT7" s="162"/>
      <c r="BU7" s="207">
        <v>1060</v>
      </c>
      <c r="BV7" s="208"/>
      <c r="BW7" s="207">
        <v>500</v>
      </c>
      <c r="BX7" s="162"/>
      <c r="BY7" s="207">
        <v>530</v>
      </c>
      <c r="BZ7" s="208"/>
      <c r="CA7" s="207">
        <v>520</v>
      </c>
      <c r="CB7" s="162"/>
      <c r="CC7" s="207">
        <v>1100</v>
      </c>
      <c r="CD7" s="162"/>
      <c r="CE7" s="207">
        <v>1000</v>
      </c>
      <c r="CF7" s="208"/>
      <c r="CG7" s="387"/>
      <c r="CH7" s="388"/>
      <c r="CI7" s="387"/>
      <c r="CJ7" s="375">
        <v>1048</v>
      </c>
      <c r="CK7" s="234"/>
      <c r="CL7" s="233">
        <v>960</v>
      </c>
      <c r="CM7" s="234"/>
      <c r="CN7" s="233">
        <v>1000</v>
      </c>
      <c r="CO7" s="234"/>
      <c r="CP7" s="380"/>
      <c r="CQ7" s="380"/>
      <c r="CR7" s="379"/>
      <c r="CS7" s="211">
        <v>545</v>
      </c>
      <c r="CT7" s="213"/>
      <c r="CU7" s="211">
        <v>520</v>
      </c>
      <c r="CV7" s="213"/>
      <c r="CW7" s="211">
        <v>500</v>
      </c>
      <c r="CX7" s="213"/>
      <c r="CY7" s="211">
        <v>70</v>
      </c>
      <c r="CZ7" s="213"/>
      <c r="DA7" s="212">
        <v>225</v>
      </c>
      <c r="DB7" s="212"/>
      <c r="DC7" s="211">
        <v>130</v>
      </c>
      <c r="DD7" s="212"/>
      <c r="DE7" s="211">
        <v>350</v>
      </c>
      <c r="DF7" s="213"/>
      <c r="DG7" s="211">
        <v>530</v>
      </c>
      <c r="DH7" s="212"/>
      <c r="DI7" s="211">
        <v>600</v>
      </c>
      <c r="DJ7" s="213"/>
      <c r="DK7" s="211">
        <v>825</v>
      </c>
      <c r="DL7" s="213"/>
      <c r="DM7" s="212">
        <v>825</v>
      </c>
      <c r="DN7" s="212"/>
      <c r="DO7" s="211">
        <v>1000</v>
      </c>
      <c r="DP7" s="212">
        <v>2000</v>
      </c>
      <c r="DQ7" s="211">
        <v>1000</v>
      </c>
      <c r="DR7" s="213"/>
      <c r="DS7" s="211">
        <v>1060</v>
      </c>
      <c r="DT7" s="213"/>
      <c r="DU7" s="211">
        <v>530</v>
      </c>
      <c r="DV7" s="212"/>
      <c r="DW7" s="211">
        <v>1250</v>
      </c>
      <c r="DX7" s="213"/>
      <c r="DY7" s="211">
        <v>550</v>
      </c>
      <c r="DZ7" s="213"/>
      <c r="EA7" s="212">
        <v>1080</v>
      </c>
      <c r="EB7" s="213"/>
      <c r="EC7" s="391"/>
      <c r="ED7" s="391"/>
      <c r="EE7" s="391"/>
      <c r="EJ7" s="211">
        <v>500</v>
      </c>
      <c r="EK7" s="212"/>
      <c r="EL7" s="211">
        <v>220</v>
      </c>
      <c r="EM7" s="212"/>
      <c r="EN7" s="211">
        <v>1000</v>
      </c>
      <c r="EO7" s="213"/>
      <c r="EP7" s="211">
        <v>1400</v>
      </c>
      <c r="EQ7" s="213"/>
      <c r="ER7" s="211">
        <v>500</v>
      </c>
      <c r="ES7" s="213"/>
      <c r="ET7" s="211">
        <v>500</v>
      </c>
      <c r="EU7" s="213"/>
      <c r="EV7" s="211">
        <v>1000</v>
      </c>
      <c r="EW7" s="213"/>
      <c r="EX7" s="393"/>
      <c r="EY7" s="393"/>
      <c r="EZ7" s="393"/>
    </row>
    <row r="8" spans="1:156" s="22" customFormat="1" ht="10.8" thickBot="1" x14ac:dyDescent="0.25">
      <c r="A8" s="467"/>
      <c r="B8" s="467"/>
      <c r="D8" s="138"/>
      <c r="E8" s="147" t="s">
        <v>138</v>
      </c>
      <c r="F8" s="148" t="s">
        <v>79</v>
      </c>
      <c r="G8" s="148" t="s">
        <v>82</v>
      </c>
      <c r="H8" s="148" t="s">
        <v>89</v>
      </c>
      <c r="I8" s="148" t="s">
        <v>91</v>
      </c>
      <c r="J8" s="149" t="s">
        <v>84</v>
      </c>
      <c r="K8" s="158" t="s">
        <v>143</v>
      </c>
      <c r="L8" s="159" t="s">
        <v>137</v>
      </c>
      <c r="M8" s="160" t="s">
        <v>137</v>
      </c>
      <c r="N8" s="180" t="s">
        <v>140</v>
      </c>
      <c r="O8" s="180" t="s">
        <v>141</v>
      </c>
      <c r="P8" s="202" t="s">
        <v>147</v>
      </c>
      <c r="Q8" s="189" t="s">
        <v>137</v>
      </c>
      <c r="R8" s="190" t="s">
        <v>137</v>
      </c>
      <c r="S8" s="194" t="s">
        <v>140</v>
      </c>
      <c r="T8" s="191" t="s">
        <v>141</v>
      </c>
      <c r="U8" s="169" t="s">
        <v>145</v>
      </c>
      <c r="V8" s="170" t="s">
        <v>146</v>
      </c>
      <c r="W8" s="170" t="s">
        <v>144</v>
      </c>
      <c r="X8" s="341" t="s">
        <v>137</v>
      </c>
      <c r="Y8" s="171" t="s">
        <v>137</v>
      </c>
      <c r="Z8" s="197" t="s">
        <v>140</v>
      </c>
      <c r="AA8" s="198" t="s">
        <v>141</v>
      </c>
      <c r="AB8" s="198" t="s">
        <v>140</v>
      </c>
      <c r="AC8" s="198" t="s">
        <v>140</v>
      </c>
      <c r="AD8" s="198" t="s">
        <v>140</v>
      </c>
      <c r="AE8" s="199" t="s">
        <v>140</v>
      </c>
      <c r="AF8" s="372" t="s">
        <v>140</v>
      </c>
      <c r="AG8" s="180" t="s">
        <v>141</v>
      </c>
      <c r="AH8" s="372" t="s">
        <v>140</v>
      </c>
      <c r="AI8" s="180" t="s">
        <v>141</v>
      </c>
      <c r="AJ8" s="372" t="s">
        <v>140</v>
      </c>
      <c r="AK8" s="180" t="s">
        <v>141</v>
      </c>
      <c r="AL8" s="372" t="s">
        <v>140</v>
      </c>
      <c r="AM8" s="180" t="s">
        <v>141</v>
      </c>
      <c r="AN8" s="372" t="s">
        <v>140</v>
      </c>
      <c r="AO8" s="180" t="s">
        <v>141</v>
      </c>
      <c r="AP8" s="372" t="s">
        <v>140</v>
      </c>
      <c r="AQ8" s="180" t="s">
        <v>141</v>
      </c>
      <c r="AR8" s="158" t="s">
        <v>140</v>
      </c>
      <c r="AS8" s="206" t="s">
        <v>141</v>
      </c>
      <c r="AT8" s="158" t="s">
        <v>140</v>
      </c>
      <c r="AU8" s="205" t="s">
        <v>141</v>
      </c>
      <c r="AV8" s="158" t="s">
        <v>140</v>
      </c>
      <c r="AW8" s="205" t="s">
        <v>141</v>
      </c>
      <c r="AX8" s="158" t="s">
        <v>140</v>
      </c>
      <c r="AY8" s="206" t="s">
        <v>141</v>
      </c>
      <c r="AZ8" s="158" t="s">
        <v>140</v>
      </c>
      <c r="BA8" s="206" t="s">
        <v>141</v>
      </c>
      <c r="BB8" s="158" t="s">
        <v>140</v>
      </c>
      <c r="BC8" s="205" t="s">
        <v>141</v>
      </c>
      <c r="BD8" s="227" t="s">
        <v>160</v>
      </c>
      <c r="BE8" s="227" t="s">
        <v>160</v>
      </c>
      <c r="BF8" s="227" t="s">
        <v>160</v>
      </c>
      <c r="BG8" s="210" t="s">
        <v>140</v>
      </c>
      <c r="BH8" s="163" t="s">
        <v>141</v>
      </c>
      <c r="BI8" s="209" t="s">
        <v>140</v>
      </c>
      <c r="BJ8" s="163" t="s">
        <v>141</v>
      </c>
      <c r="BK8" s="209" t="s">
        <v>140</v>
      </c>
      <c r="BL8" s="163" t="s">
        <v>141</v>
      </c>
      <c r="BM8" s="209" t="s">
        <v>140</v>
      </c>
      <c r="BN8" s="163" t="s">
        <v>141</v>
      </c>
      <c r="BO8" s="209" t="s">
        <v>140</v>
      </c>
      <c r="BP8" s="163" t="s">
        <v>141</v>
      </c>
      <c r="BQ8" s="209" t="s">
        <v>140</v>
      </c>
      <c r="BR8" s="163" t="s">
        <v>141</v>
      </c>
      <c r="BS8" s="209" t="s">
        <v>140</v>
      </c>
      <c r="BT8" s="163" t="s">
        <v>141</v>
      </c>
      <c r="BU8" s="209" t="s">
        <v>140</v>
      </c>
      <c r="BV8" s="210" t="s">
        <v>141</v>
      </c>
      <c r="BW8" s="209" t="s">
        <v>140</v>
      </c>
      <c r="BX8" s="163" t="s">
        <v>141</v>
      </c>
      <c r="BY8" s="209" t="s">
        <v>140</v>
      </c>
      <c r="BZ8" s="210" t="s">
        <v>141</v>
      </c>
      <c r="CA8" s="209" t="s">
        <v>140</v>
      </c>
      <c r="CB8" s="163" t="s">
        <v>141</v>
      </c>
      <c r="CC8" s="209" t="s">
        <v>140</v>
      </c>
      <c r="CD8" s="163" t="s">
        <v>141</v>
      </c>
      <c r="CE8" s="209" t="s">
        <v>140</v>
      </c>
      <c r="CF8" s="210" t="s">
        <v>141</v>
      </c>
      <c r="CG8" s="385" t="s">
        <v>107</v>
      </c>
      <c r="CH8" s="386" t="s">
        <v>107</v>
      </c>
      <c r="CI8" s="385" t="s">
        <v>107</v>
      </c>
      <c r="CJ8" s="376" t="s">
        <v>140</v>
      </c>
      <c r="CK8" s="232" t="s">
        <v>141</v>
      </c>
      <c r="CL8" s="231" t="s">
        <v>140</v>
      </c>
      <c r="CM8" s="232" t="s">
        <v>141</v>
      </c>
      <c r="CN8" s="231" t="s">
        <v>140</v>
      </c>
      <c r="CO8" s="232" t="s">
        <v>141</v>
      </c>
      <c r="CP8" s="380" t="s">
        <v>107</v>
      </c>
      <c r="CQ8" s="380" t="s">
        <v>107</v>
      </c>
      <c r="CR8" s="380" t="s">
        <v>107</v>
      </c>
      <c r="CS8" s="169" t="s">
        <v>140</v>
      </c>
      <c r="CT8" s="214" t="s">
        <v>141</v>
      </c>
      <c r="CU8" s="169" t="s">
        <v>140</v>
      </c>
      <c r="CV8" s="214" t="s">
        <v>141</v>
      </c>
      <c r="CW8" s="169" t="s">
        <v>140</v>
      </c>
      <c r="CX8" s="214" t="s">
        <v>141</v>
      </c>
      <c r="CY8" s="169" t="s">
        <v>140</v>
      </c>
      <c r="CZ8" s="214" t="s">
        <v>141</v>
      </c>
      <c r="DA8" s="169" t="s">
        <v>140</v>
      </c>
      <c r="DB8" s="170" t="s">
        <v>141</v>
      </c>
      <c r="DC8" s="169" t="s">
        <v>140</v>
      </c>
      <c r="DD8" s="170" t="s">
        <v>141</v>
      </c>
      <c r="DE8" s="169" t="s">
        <v>140</v>
      </c>
      <c r="DF8" s="170" t="s">
        <v>141</v>
      </c>
      <c r="DG8" s="169" t="s">
        <v>140</v>
      </c>
      <c r="DH8" s="170" t="s">
        <v>141</v>
      </c>
      <c r="DI8" s="169" t="s">
        <v>140</v>
      </c>
      <c r="DJ8" s="214" t="s">
        <v>141</v>
      </c>
      <c r="DK8" s="169" t="s">
        <v>140</v>
      </c>
      <c r="DL8" s="214" t="s">
        <v>141</v>
      </c>
      <c r="DM8" s="169" t="s">
        <v>140</v>
      </c>
      <c r="DN8" s="214" t="s">
        <v>141</v>
      </c>
      <c r="DO8" s="169" t="s">
        <v>140</v>
      </c>
      <c r="DP8" s="170" t="s">
        <v>141</v>
      </c>
      <c r="DQ8" s="169" t="s">
        <v>140</v>
      </c>
      <c r="DR8" s="170" t="s">
        <v>141</v>
      </c>
      <c r="DS8" s="169" t="s">
        <v>140</v>
      </c>
      <c r="DT8" s="214" t="s">
        <v>141</v>
      </c>
      <c r="DU8" s="169" t="s">
        <v>140</v>
      </c>
      <c r="DV8" s="170" t="s">
        <v>141</v>
      </c>
      <c r="DW8" s="169" t="s">
        <v>140</v>
      </c>
      <c r="DX8" s="214" t="s">
        <v>141</v>
      </c>
      <c r="DY8" s="169" t="s">
        <v>140</v>
      </c>
      <c r="DZ8" s="214" t="s">
        <v>141</v>
      </c>
      <c r="EA8" s="169" t="s">
        <v>140</v>
      </c>
      <c r="EB8" s="214" t="s">
        <v>141</v>
      </c>
      <c r="EC8" s="391" t="s">
        <v>60</v>
      </c>
      <c r="ED8" s="391" t="s">
        <v>60</v>
      </c>
      <c r="EE8" s="391" t="s">
        <v>60</v>
      </c>
      <c r="EJ8" s="169" t="s">
        <v>140</v>
      </c>
      <c r="EK8" s="170" t="s">
        <v>141</v>
      </c>
      <c r="EL8" s="169" t="s">
        <v>140</v>
      </c>
      <c r="EM8" s="170" t="s">
        <v>141</v>
      </c>
      <c r="EN8" s="169" t="s">
        <v>140</v>
      </c>
      <c r="EO8" s="214" t="s">
        <v>141</v>
      </c>
      <c r="EP8" s="169" t="s">
        <v>140</v>
      </c>
      <c r="EQ8" s="214" t="s">
        <v>141</v>
      </c>
      <c r="ER8" s="169" t="s">
        <v>140</v>
      </c>
      <c r="ES8" s="214" t="s">
        <v>141</v>
      </c>
      <c r="ET8" s="169" t="s">
        <v>140</v>
      </c>
      <c r="EU8" s="214" t="s">
        <v>141</v>
      </c>
      <c r="EV8" s="169" t="s">
        <v>140</v>
      </c>
      <c r="EW8" s="214" t="s">
        <v>141</v>
      </c>
      <c r="EX8" s="394" t="s">
        <v>287</v>
      </c>
      <c r="EY8" s="394" t="s">
        <v>287</v>
      </c>
      <c r="EZ8" s="394" t="s">
        <v>287</v>
      </c>
    </row>
    <row r="9" spans="1:156" x14ac:dyDescent="0.2">
      <c r="A9" s="172">
        <f ca="1">VLOOKUP($D9,Curves!$A$2:$I$1700,9)</f>
        <v>6.1536229903120999E-2</v>
      </c>
      <c r="B9" s="86">
        <f t="shared" ref="B9:B70" ca="1" si="0">(1+($A9/2))^(-2*($D9-$A$1)/365.25)</f>
        <v>0.9973485274203655</v>
      </c>
      <c r="C9" s="86">
        <f t="shared" ref="C9:C70" si="1">D10-D9</f>
        <v>28</v>
      </c>
      <c r="D9" s="139">
        <v>36923</v>
      </c>
      <c r="E9" s="173">
        <f ca="1">VLOOKUP($D9,Curves!$A$2:$H$1700,2)*$B9</f>
        <v>8.4495367243053359</v>
      </c>
      <c r="F9" s="172">
        <f ca="1">VLOOKUP($D9,Curves!$A$2:$H$1700,3)*$B9</f>
        <v>1.097083380162402</v>
      </c>
      <c r="G9" s="172">
        <f ca="1">VLOOKUP($D9,Curves!$A$2:$H$1700,7)*$B9</f>
        <v>-0.38896592569394256</v>
      </c>
      <c r="H9" s="172">
        <f ca="1">VLOOKUP($D9,Curves!$A$2:$H$1700,5)*$B9</f>
        <v>-0.16954924966146215</v>
      </c>
      <c r="I9" s="172">
        <f ca="1">VLOOKUP($D9,Curves!$A$2:$H$1700,4)*$B9</f>
        <v>-0.44880683733916449</v>
      </c>
      <c r="J9" s="174">
        <f ca="1">VLOOKUP($D9,Curves!$A$2:$H$1700,8)*$B9</f>
        <v>1.2965530856464751</v>
      </c>
      <c r="K9" s="172">
        <f t="shared" ref="K9:K70" ca="1" si="2">($E9+$I9)*$J$5+$J$4</f>
        <v>62.005474152246286</v>
      </c>
      <c r="L9" s="140">
        <f ca="1">VLOOKUP($D9,Curves!$N$2:$T$2600,2)*$B9</f>
        <v>159.57576438725849</v>
      </c>
      <c r="M9" s="141">
        <f ca="1">VLOOKUP($D9,Curves!$N$2:$T$2600,3)*$B9</f>
        <v>79.787882193629244</v>
      </c>
      <c r="N9" s="181">
        <f t="shared" ref="N9:N70" ca="1" si="3">IF($K9&lt;$L9,1,0)</f>
        <v>1</v>
      </c>
      <c r="O9" s="182">
        <f t="shared" ref="O9:O70" ca="1" si="4">IF($K9&lt;$M9,1,0)</f>
        <v>1</v>
      </c>
      <c r="P9" s="173">
        <f t="shared" ref="P9:P69" ca="1" si="5">($E9+J9)*$J$5+$J$4</f>
        <v>75.095673574638596</v>
      </c>
      <c r="Q9" s="140">
        <f ca="1">VLOOKUP($D9,Curves!$N$2:$T$2600,4)*$B9</f>
        <v>159.57576438725849</v>
      </c>
      <c r="R9" s="141">
        <f ca="1">VLOOKUP($D9,Curves!$N$2:$T$2600,5)*$B9</f>
        <v>79.787882193629244</v>
      </c>
      <c r="S9" s="181">
        <f t="shared" ref="S9:S70" ca="1" si="6">IF($P9&lt;$Q9,1,0)</f>
        <v>1</v>
      </c>
      <c r="T9" s="182">
        <f t="shared" ref="T9:T70" ca="1" si="7">IF($P9&lt;$R9,1,0)</f>
        <v>1</v>
      </c>
      <c r="U9" s="151">
        <f t="shared" ref="U9:U70" ca="1" si="8">($E9+G9)*$J$5+$J$4</f>
        <v>62.454280989585456</v>
      </c>
      <c r="V9" s="151">
        <f t="shared" ref="V9:V70" ca="1" si="9">($E9+H9)*$J$5+$J$4</f>
        <v>64.099906059829038</v>
      </c>
      <c r="W9" s="151">
        <f t="shared" ref="W9:W70" ca="1" si="10">($E9+I9)*$J$5+$J$4</f>
        <v>62.005474152246286</v>
      </c>
      <c r="X9" s="343">
        <f ca="1">VLOOKUP($D9,[2]CurveFetch!$D$8:$S$13000,16,0)*$B9</f>
        <v>159.57576438725849</v>
      </c>
      <c r="Y9" s="141">
        <f ca="1">VLOOKUP($D9,Curves!$N$2:$T$2600,7)*$B9</f>
        <v>79.787882193629244</v>
      </c>
      <c r="Z9" s="200">
        <f t="shared" ref="Z9:Z70" ca="1" si="11">IF($U9&lt;$X9,1,0)</f>
        <v>1</v>
      </c>
      <c r="AA9" s="181">
        <f t="shared" ref="AA9:AA70" ca="1" si="12">IF($U9&lt;$Y9,1,0)</f>
        <v>1</v>
      </c>
      <c r="AB9" s="181">
        <f t="shared" ref="AB9:AC70" ca="1" si="13">IF($V9&lt;$X9,1,0)</f>
        <v>1</v>
      </c>
      <c r="AC9" s="181">
        <f t="shared" ca="1" si="13"/>
        <v>1</v>
      </c>
      <c r="AD9" s="181">
        <f t="shared" ref="AD9:AD70" ca="1" si="14">IF($W9&lt;$X9,1,0)</f>
        <v>1</v>
      </c>
      <c r="AE9" s="182">
        <f t="shared" ref="AE9:AE70" ca="1" si="15">IF($W9&lt;$Y9,1,0)</f>
        <v>1</v>
      </c>
      <c r="AF9" s="181"/>
      <c r="AG9" s="181"/>
      <c r="AH9" s="181"/>
      <c r="AI9" s="181"/>
      <c r="AJ9" s="181"/>
      <c r="AK9" s="181"/>
      <c r="AL9" s="181"/>
      <c r="AM9" s="181"/>
      <c r="AN9" s="181"/>
      <c r="AO9" s="181"/>
      <c r="AP9" s="181"/>
      <c r="AQ9" s="181"/>
      <c r="BD9" s="230">
        <f>SUM(AF9:AM9,AR9:AS9,AV9:AW9)</f>
        <v>0</v>
      </c>
      <c r="BE9" s="26">
        <f>SUM(AF9:AS9,AV9:BC9)</f>
        <v>0</v>
      </c>
      <c r="BF9" s="228">
        <f>SUM(AF9:BC9)</f>
        <v>0</v>
      </c>
      <c r="CG9" s="389">
        <f>SUM(BG9:BN9,BS9:BV9)</f>
        <v>0</v>
      </c>
      <c r="CH9" s="224">
        <f>SUM(BG9:BN9,BQ9:BV9,CC9:CF9)</f>
        <v>0</v>
      </c>
      <c r="CI9" s="93">
        <f>SUM(BG9:CF9)</f>
        <v>0</v>
      </c>
      <c r="CP9" s="230">
        <f>SUM(CJ9:CK9)</f>
        <v>0</v>
      </c>
      <c r="CQ9" s="381">
        <f>SUM(CJ9:CM9)</f>
        <v>0</v>
      </c>
      <c r="CR9" s="230">
        <f>SUM(CJ9:CO9)</f>
        <v>0</v>
      </c>
      <c r="EC9" s="230">
        <f>SUM(CS9:DB9,DG9:DH9,DQ9:DR9)</f>
        <v>0</v>
      </c>
      <c r="ED9" s="92">
        <f>SUM(CS9:DJ9,DM9:DV9)</f>
        <v>0</v>
      </c>
      <c r="EE9" s="228">
        <f>SUM(CS9:EB9)</f>
        <v>0</v>
      </c>
      <c r="EX9" s="230">
        <f t="shared" ref="EX9:EX72" si="16">SUM(EL9:EM9)</f>
        <v>0</v>
      </c>
      <c r="EY9" s="92">
        <f t="shared" ref="EY9:EY72" si="17">SUM(EL9:EO9,ET9:EW9)</f>
        <v>0</v>
      </c>
      <c r="EZ9" s="92">
        <f t="shared" ref="EZ9:EZ72" si="18">SUM(EJ9:EW9)</f>
        <v>0</v>
      </c>
    </row>
    <row r="10" spans="1:156" x14ac:dyDescent="0.2">
      <c r="A10" s="172">
        <f ca="1">VLOOKUP($D10,Curves!$A$2:$I$1700,9)</f>
        <v>6.0145736239606E-2</v>
      </c>
      <c r="B10" s="86">
        <f t="shared" ca="1" si="0"/>
        <v>0.9928867476461205</v>
      </c>
      <c r="C10" s="86">
        <f t="shared" si="1"/>
        <v>31</v>
      </c>
      <c r="D10" s="139">
        <v>36951</v>
      </c>
      <c r="E10" s="173">
        <f ca="1">VLOOKUP($D10,Curves!$A$2:$H$1700,2)*$B10</f>
        <v>7.9996885257847934</v>
      </c>
      <c r="F10" s="172">
        <f ca="1">VLOOKUP($D10,Curves!$A$2:$H$1700,3)*$B10</f>
        <v>0.64537638596997837</v>
      </c>
      <c r="G10" s="172">
        <f ca="1">VLOOKUP($D10,Curves!$A$2:$H$1700,7)*$B10</f>
        <v>-0.37233253036729519</v>
      </c>
      <c r="H10" s="172">
        <f ca="1">VLOOKUP($D10,Curves!$A$2:$H$1700,5)*$B10</f>
        <v>-0.17871961457630167</v>
      </c>
      <c r="I10" s="172">
        <f ca="1">VLOOKUP($D10,Curves!$A$2:$H$1700,4)*$B10</f>
        <v>-0.44679903644075425</v>
      </c>
      <c r="J10" s="174">
        <f ca="1">VLOOKUP($D10,Curves!$A$2:$H$1700,8)*$B10</f>
        <v>0.84395373549920238</v>
      </c>
      <c r="K10" s="172">
        <f t="shared" ca="1" si="2"/>
        <v>58.646671170080296</v>
      </c>
      <c r="L10" s="140">
        <f ca="1">VLOOKUP($D10,Curves!$N$2:$T$2600,2)*$B10</f>
        <v>153.89744588514867</v>
      </c>
      <c r="M10" s="141">
        <f ca="1">VLOOKUP($D10,Curves!$N$2:$T$2600,3)*$B10</f>
        <v>76.948722942574335</v>
      </c>
      <c r="N10" s="181">
        <f t="shared" ca="1" si="3"/>
        <v>1</v>
      </c>
      <c r="O10" s="182">
        <f t="shared" ca="1" si="4"/>
        <v>1</v>
      </c>
      <c r="P10" s="173">
        <f t="shared" ca="1" si="5"/>
        <v>68.327316959629968</v>
      </c>
      <c r="Q10" s="140">
        <f ca="1">VLOOKUP($D10,Curves!$N$2:$T$2600,4)*$B10</f>
        <v>153.89744588514867</v>
      </c>
      <c r="R10" s="141">
        <f ca="1">VLOOKUP($D10,Curves!$N$2:$T$2600,5)*$B10</f>
        <v>76.948722942574335</v>
      </c>
      <c r="S10" s="181">
        <f t="shared" ca="1" si="6"/>
        <v>1</v>
      </c>
      <c r="T10" s="182">
        <f t="shared" ca="1" si="7"/>
        <v>1</v>
      </c>
      <c r="U10" s="151">
        <f t="shared" ca="1" si="8"/>
        <v>59.205169965631235</v>
      </c>
      <c r="V10" s="151">
        <f t="shared" ca="1" si="9"/>
        <v>60.657266834063684</v>
      </c>
      <c r="W10" s="151">
        <f t="shared" ca="1" si="10"/>
        <v>58.646671170080296</v>
      </c>
      <c r="X10" s="343">
        <f ca="1">VLOOKUP($D10,[2]CurveFetch!$D$8:$S$13000,16,0)*$B10</f>
        <v>153.89744588514867</v>
      </c>
      <c r="Y10" s="141">
        <f ca="1">VLOOKUP($D10,Curves!$N$2:$T$2600,7)*$B10</f>
        <v>76.948722942574335</v>
      </c>
      <c r="Z10" s="200">
        <f t="shared" ca="1" si="11"/>
        <v>1</v>
      </c>
      <c r="AA10" s="181">
        <f t="shared" ca="1" si="12"/>
        <v>1</v>
      </c>
      <c r="AB10" s="181">
        <f t="shared" ca="1" si="13"/>
        <v>1</v>
      </c>
      <c r="AC10" s="181">
        <f t="shared" ca="1" si="13"/>
        <v>1</v>
      </c>
      <c r="AD10" s="181">
        <f t="shared" ca="1" si="14"/>
        <v>1</v>
      </c>
      <c r="AE10" s="182">
        <f t="shared" ca="1" si="15"/>
        <v>1</v>
      </c>
      <c r="AF10" s="181"/>
      <c r="AG10" s="181"/>
      <c r="AH10" s="181"/>
      <c r="AI10" s="181"/>
      <c r="AJ10" s="181"/>
      <c r="AK10" s="181"/>
      <c r="AL10" s="181"/>
      <c r="AM10" s="181"/>
      <c r="AN10" s="181"/>
      <c r="AO10" s="181"/>
      <c r="AP10" s="181"/>
      <c r="AQ10" s="181"/>
      <c r="BD10" s="228">
        <f t="shared" ref="BD10:BD73" si="19">SUM(AF10:AM10,AR10:AS10,AV10:AW10)</f>
        <v>0</v>
      </c>
      <c r="BE10" s="26">
        <f t="shared" ref="BE10:BE73" si="20">SUM(AF10:AS10,AV10:BC10)</f>
        <v>0</v>
      </c>
      <c r="BF10" s="228">
        <f t="shared" ref="BF10:BF73" si="21">SUM(AF10:BC10)</f>
        <v>0</v>
      </c>
      <c r="CG10" s="389">
        <f t="shared" ref="CG10:CG73" si="22">SUM(BG10:BN10,BS10:BV10)</f>
        <v>0</v>
      </c>
      <c r="CH10" s="224">
        <f t="shared" ref="CH10:CH73" si="23">SUM(BG10:BN10,BQ10:BV10,CC10:CF10)</f>
        <v>0</v>
      </c>
      <c r="CI10" s="93">
        <f t="shared" ref="CI10:CI73" si="24">SUM(BG10:CF10)</f>
        <v>0</v>
      </c>
      <c r="CP10" s="228">
        <f t="shared" ref="CP10:CP73" si="25">SUM(CJ10:CK10)</f>
        <v>0</v>
      </c>
      <c r="CQ10" s="224">
        <f t="shared" ref="CQ10:CQ73" si="26">SUM(CJ10:CM10)</f>
        <v>0</v>
      </c>
      <c r="CR10" s="228">
        <f t="shared" ref="CR10:CR73" si="27">SUM(CJ10:CO10)</f>
        <v>0</v>
      </c>
      <c r="CS10" s="23">
        <f t="shared" ref="CS10:CS73" ca="1" si="28">$CS$7*$J$2*$J$5*$AB10</f>
        <v>65400</v>
      </c>
      <c r="CT10" s="23">
        <f t="shared" ref="CT10:CT73" ca="1" si="29">$CS$7*$J$3*$J$5*$AC10</f>
        <v>32700</v>
      </c>
      <c r="EC10" s="228">
        <f t="shared" ref="EC10:EC73" ca="1" si="30">SUM(CS10:DB10,DG10:DH10,DQ10:DR10)</f>
        <v>98100</v>
      </c>
      <c r="ED10" s="93">
        <f t="shared" ref="ED10:ED73" ca="1" si="31">SUM(CS10:DJ10,DM10:DV10)</f>
        <v>98100</v>
      </c>
      <c r="EE10" s="228">
        <f t="shared" ref="EE10:EE73" ca="1" si="32">SUM(CS10:EB10)</f>
        <v>98100</v>
      </c>
      <c r="EX10" s="228">
        <f t="shared" si="16"/>
        <v>0</v>
      </c>
      <c r="EY10" s="93">
        <f t="shared" si="17"/>
        <v>0</v>
      </c>
      <c r="EZ10" s="93">
        <f t="shared" si="18"/>
        <v>0</v>
      </c>
    </row>
    <row r="11" spans="1:156" x14ac:dyDescent="0.2">
      <c r="A11" s="172">
        <f ca="1">VLOOKUP($D11,Curves!$A$2:$I$1700,9)</f>
        <v>5.8911062600336003E-2</v>
      </c>
      <c r="B11" s="86">
        <f t="shared" ca="1" si="0"/>
        <v>0.98814879272954348</v>
      </c>
      <c r="C11" s="86">
        <f t="shared" si="1"/>
        <v>30</v>
      </c>
      <c r="D11" s="139">
        <v>36982</v>
      </c>
      <c r="E11" s="173">
        <f ca="1">VLOOKUP($D11,Curves!$A$2:$H$1700,2)*$B11</f>
        <v>6.4575523604875666</v>
      </c>
      <c r="F11" s="172">
        <f ca="1">VLOOKUP($D11,Curves!$A$2:$H$1700,3)*$B11</f>
        <v>0.31126686970980622</v>
      </c>
      <c r="G11" s="172">
        <f ca="1">VLOOKUP($D11,Curves!$A$2:$H$1700,7)*$B11</f>
        <v>-0.40514100501911282</v>
      </c>
      <c r="H11" s="172">
        <f ca="1">VLOOKUP($D11,Curves!$A$2:$H$1700,5)*$B11</f>
        <v>-0.12351859909119293</v>
      </c>
      <c r="I11" s="172">
        <f ca="1">VLOOKUP($D11,Curves!$A$2:$H$1700,4)*$B11</f>
        <v>-0.53360034807395351</v>
      </c>
      <c r="J11" s="174">
        <f ca="1">VLOOKUP($D11,Curves!$A$2:$H$1700,8)*$B11</f>
        <v>0.41008174898276051</v>
      </c>
      <c r="K11" s="172">
        <f t="shared" ca="1" si="2"/>
        <v>46.429640093102101</v>
      </c>
      <c r="L11" s="140">
        <f ca="1">VLOOKUP($D11,Curves!$N$2:$T$2600,2)*$B11</f>
        <v>153.16306287307924</v>
      </c>
      <c r="M11" s="141">
        <f ca="1">VLOOKUP($D11,Curves!$N$2:$T$2600,3)*$B11</f>
        <v>76.58153143653962</v>
      </c>
      <c r="N11" s="181">
        <f t="shared" ca="1" si="3"/>
        <v>1</v>
      </c>
      <c r="O11" s="182">
        <f t="shared" ca="1" si="4"/>
        <v>1</v>
      </c>
      <c r="P11" s="173">
        <f t="shared" ca="1" si="5"/>
        <v>53.507255821027449</v>
      </c>
      <c r="Q11" s="140">
        <f ca="1">VLOOKUP($D11,Curves!$N$2:$T$2600,4)*$B11</f>
        <v>153.16306287307924</v>
      </c>
      <c r="R11" s="141">
        <f ca="1">VLOOKUP($D11,Curves!$N$2:$T$2600,5)*$B11</f>
        <v>76.58153143653962</v>
      </c>
      <c r="S11" s="181">
        <f t="shared" ca="1" si="6"/>
        <v>1</v>
      </c>
      <c r="T11" s="182">
        <f t="shared" ca="1" si="7"/>
        <v>1</v>
      </c>
      <c r="U11" s="151">
        <f t="shared" ca="1" si="8"/>
        <v>47.393085166013407</v>
      </c>
      <c r="V11" s="151">
        <f t="shared" ca="1" si="9"/>
        <v>49.505253210472802</v>
      </c>
      <c r="W11" s="151">
        <f t="shared" ca="1" si="10"/>
        <v>46.429640093102101</v>
      </c>
      <c r="X11" s="343">
        <f ca="1">VLOOKUP($D11,[2]CurveFetch!$D$8:$S$13000,16,0)*$B11</f>
        <v>153.16306287307924</v>
      </c>
      <c r="Y11" s="141">
        <f ca="1">VLOOKUP($D11,Curves!$N$2:$T$2600,7)*$B11</f>
        <v>76.58153143653962</v>
      </c>
      <c r="Z11" s="200">
        <f t="shared" ca="1" si="11"/>
        <v>1</v>
      </c>
      <c r="AA11" s="181">
        <f t="shared" ca="1" si="12"/>
        <v>1</v>
      </c>
      <c r="AB11" s="181">
        <f t="shared" ca="1" si="13"/>
        <v>1</v>
      </c>
      <c r="AC11" s="181">
        <f t="shared" ca="1" si="13"/>
        <v>1</v>
      </c>
      <c r="AD11" s="181">
        <f t="shared" ca="1" si="14"/>
        <v>1</v>
      </c>
      <c r="AE11" s="182">
        <f t="shared" ca="1" si="15"/>
        <v>1</v>
      </c>
      <c r="AF11" s="181"/>
      <c r="AG11" s="181"/>
      <c r="AH11" s="181"/>
      <c r="AI11" s="181"/>
      <c r="AJ11" s="181"/>
      <c r="AK11" s="181"/>
      <c r="AL11" s="181"/>
      <c r="AM11" s="181"/>
      <c r="AN11" s="181"/>
      <c r="AO11" s="181"/>
      <c r="AP11" s="181"/>
      <c r="AQ11" s="181"/>
      <c r="BD11" s="228">
        <f t="shared" si="19"/>
        <v>0</v>
      </c>
      <c r="BE11" s="26">
        <f t="shared" si="20"/>
        <v>0</v>
      </c>
      <c r="BF11" s="228">
        <f t="shared" si="21"/>
        <v>0</v>
      </c>
      <c r="CG11" s="389">
        <f t="shared" si="22"/>
        <v>0</v>
      </c>
      <c r="CH11" s="224">
        <f t="shared" si="23"/>
        <v>0</v>
      </c>
      <c r="CI11" s="93">
        <f t="shared" si="24"/>
        <v>0</v>
      </c>
      <c r="CP11" s="228">
        <f t="shared" si="25"/>
        <v>0</v>
      </c>
      <c r="CQ11" s="224">
        <f t="shared" si="26"/>
        <v>0</v>
      </c>
      <c r="CR11" s="228">
        <f t="shared" si="27"/>
        <v>0</v>
      </c>
      <c r="CS11" s="23">
        <f t="shared" ca="1" si="28"/>
        <v>65400</v>
      </c>
      <c r="CT11" s="23">
        <f t="shared" ca="1" si="29"/>
        <v>32700</v>
      </c>
      <c r="EC11" s="228">
        <f t="shared" ca="1" si="30"/>
        <v>98100</v>
      </c>
      <c r="ED11" s="93">
        <f t="shared" ca="1" si="31"/>
        <v>98100</v>
      </c>
      <c r="EE11" s="228">
        <f t="shared" ca="1" si="32"/>
        <v>98100</v>
      </c>
      <c r="EX11" s="228">
        <f t="shared" si="16"/>
        <v>0</v>
      </c>
      <c r="EY11" s="93">
        <f t="shared" si="17"/>
        <v>0</v>
      </c>
      <c r="EZ11" s="93">
        <f t="shared" si="18"/>
        <v>0</v>
      </c>
    </row>
    <row r="12" spans="1:156" x14ac:dyDescent="0.2">
      <c r="A12" s="172">
        <f ca="1">VLOOKUP($D12,Curves!$A$2:$I$1700,9)</f>
        <v>5.8167212066609998E-2</v>
      </c>
      <c r="B12" s="86">
        <f t="shared" ca="1" si="0"/>
        <v>0.98365206914761283</v>
      </c>
      <c r="C12" s="86">
        <f t="shared" si="1"/>
        <v>31</v>
      </c>
      <c r="D12" s="139">
        <v>37012</v>
      </c>
      <c r="E12" s="173">
        <f ca="1">VLOOKUP($D12,Curves!$A$2:$H$1700,2)*$B12</f>
        <v>5.9363402373058438</v>
      </c>
      <c r="F12" s="172">
        <f ca="1">VLOOKUP($D12,Curves!$A$2:$H$1700,3)*$B12</f>
        <v>0.78200339497235227</v>
      </c>
      <c r="G12" s="172">
        <f ca="1">VLOOKUP($D12,Curves!$A$2:$H$1700,7)*$B12</f>
        <v>-0.40329734835052122</v>
      </c>
      <c r="H12" s="172">
        <f ca="1">VLOOKUP($D12,Curves!$A$2:$H$1700,5)*$B12</f>
        <v>-0.10328346726049935</v>
      </c>
      <c r="I12" s="172">
        <f ca="1">VLOOKUP($D12,Curves!$A$2:$H$1700,4)*$B12</f>
        <v>-0.53117211733971093</v>
      </c>
      <c r="J12" s="174">
        <f ca="1">VLOOKUP($D12,Curves!$A$2:$H$1700,8)*$B12</f>
        <v>0.88036860188711352</v>
      </c>
      <c r="K12" s="172">
        <f t="shared" ca="1" si="2"/>
        <v>42.538760899745995</v>
      </c>
      <c r="L12" s="140">
        <f ca="1">VLOOKUP($D12,Curves!$N$2:$T$2600,2)*$B12</f>
        <v>152.46607071788</v>
      </c>
      <c r="M12" s="141">
        <f ca="1">VLOOKUP($D12,Curves!$N$2:$T$2600,3)*$B12</f>
        <v>76.23303535894</v>
      </c>
      <c r="N12" s="181">
        <f t="shared" ca="1" si="3"/>
        <v>1</v>
      </c>
      <c r="O12" s="182">
        <f t="shared" ca="1" si="4"/>
        <v>1</v>
      </c>
      <c r="P12" s="173">
        <f t="shared" ca="1" si="5"/>
        <v>53.125316293947179</v>
      </c>
      <c r="Q12" s="140">
        <f ca="1">VLOOKUP($D12,Curves!$N$2:$T$2600,4)*$B12</f>
        <v>152.46607071788</v>
      </c>
      <c r="R12" s="141">
        <f ca="1">VLOOKUP($D12,Curves!$N$2:$T$2600,5)*$B12</f>
        <v>76.23303535894</v>
      </c>
      <c r="S12" s="181">
        <f t="shared" ca="1" si="6"/>
        <v>1</v>
      </c>
      <c r="T12" s="182">
        <f t="shared" ca="1" si="7"/>
        <v>1</v>
      </c>
      <c r="U12" s="151">
        <f t="shared" ca="1" si="8"/>
        <v>43.497821667164921</v>
      </c>
      <c r="V12" s="151">
        <f t="shared" ca="1" si="9"/>
        <v>45.747925775340086</v>
      </c>
      <c r="W12" s="151">
        <f t="shared" ca="1" si="10"/>
        <v>42.538760899745995</v>
      </c>
      <c r="X12" s="343">
        <f ca="1">VLOOKUP($D12,[2]CurveFetch!$D$8:$S$13000,16,0)*$B12</f>
        <v>152.46607071788</v>
      </c>
      <c r="Y12" s="141">
        <f ca="1">VLOOKUP($D12,Curves!$N$2:$T$2600,7)*$B12</f>
        <v>76.23303535894</v>
      </c>
      <c r="Z12" s="200">
        <f t="shared" ca="1" si="11"/>
        <v>1</v>
      </c>
      <c r="AA12" s="181">
        <f t="shared" ca="1" si="12"/>
        <v>1</v>
      </c>
      <c r="AB12" s="181">
        <f t="shared" ca="1" si="13"/>
        <v>1</v>
      </c>
      <c r="AC12" s="181">
        <f t="shared" ca="1" si="13"/>
        <v>1</v>
      </c>
      <c r="AD12" s="181">
        <f t="shared" ca="1" si="14"/>
        <v>1</v>
      </c>
      <c r="AE12" s="182">
        <f t="shared" ca="1" si="15"/>
        <v>1</v>
      </c>
      <c r="AF12" s="181"/>
      <c r="AG12" s="181"/>
      <c r="AH12" s="23">
        <f ca="1">$AH$7*$J$2*$J$5*$N12</f>
        <v>38400</v>
      </c>
      <c r="AI12" s="23">
        <f ca="1">$AH$7*$J$3*$J$5*$O12</f>
        <v>19200</v>
      </c>
      <c r="AJ12" s="23"/>
      <c r="AK12" s="23"/>
      <c r="AL12" s="23"/>
      <c r="AM12" s="23"/>
      <c r="AN12" s="181"/>
      <c r="AO12" s="181"/>
      <c r="AP12" s="181"/>
      <c r="AQ12" s="181"/>
      <c r="BD12" s="228">
        <f t="shared" ca="1" si="19"/>
        <v>57600</v>
      </c>
      <c r="BE12" s="26">
        <f t="shared" ca="1" si="20"/>
        <v>57600</v>
      </c>
      <c r="BF12" s="228">
        <f t="shared" ca="1" si="21"/>
        <v>57600</v>
      </c>
      <c r="BI12" s="23"/>
      <c r="BJ12" s="23"/>
      <c r="BK12" s="23"/>
      <c r="BL12" s="23"/>
      <c r="BM12" s="23"/>
      <c r="BN12" s="23"/>
      <c r="BO12" s="23"/>
      <c r="BP12" s="23"/>
      <c r="BQ12" s="23"/>
      <c r="BR12" s="23"/>
      <c r="CG12" s="389">
        <f t="shared" si="22"/>
        <v>0</v>
      </c>
      <c r="CH12" s="224">
        <f t="shared" si="23"/>
        <v>0</v>
      </c>
      <c r="CI12" s="93">
        <f t="shared" si="24"/>
        <v>0</v>
      </c>
      <c r="CP12" s="228">
        <f t="shared" si="25"/>
        <v>0</v>
      </c>
      <c r="CQ12" s="224">
        <f t="shared" si="26"/>
        <v>0</v>
      </c>
      <c r="CR12" s="228">
        <f t="shared" si="27"/>
        <v>0</v>
      </c>
      <c r="CS12" s="23">
        <f t="shared" ca="1" si="28"/>
        <v>65400</v>
      </c>
      <c r="CT12" s="23">
        <f t="shared" ca="1" si="29"/>
        <v>32700</v>
      </c>
      <c r="CU12" s="23">
        <f t="shared" ref="CU12:CU75" ca="1" si="33">$CU$7*$J$2*$J$5*$AB12</f>
        <v>62400</v>
      </c>
      <c r="CV12" s="23">
        <f t="shared" ref="CV12:CV75" ca="1" si="34">$CU$7*$J$3*$J$5*$AC12</f>
        <v>31200</v>
      </c>
      <c r="EC12" s="228">
        <f t="shared" ca="1" si="30"/>
        <v>191700</v>
      </c>
      <c r="ED12" s="93">
        <f t="shared" ca="1" si="31"/>
        <v>191700</v>
      </c>
      <c r="EE12" s="228">
        <f t="shared" ca="1" si="32"/>
        <v>191700</v>
      </c>
      <c r="EX12" s="228">
        <f t="shared" si="16"/>
        <v>0</v>
      </c>
      <c r="EY12" s="93">
        <f t="shared" si="17"/>
        <v>0</v>
      </c>
      <c r="EZ12" s="93">
        <f t="shared" si="18"/>
        <v>0</v>
      </c>
    </row>
    <row r="13" spans="1:156" x14ac:dyDescent="0.2">
      <c r="A13" s="172">
        <f ca="1">VLOOKUP($D13,Curves!$A$2:$I$1700,9)</f>
        <v>5.7587032068230001E-2</v>
      </c>
      <c r="B13" s="86">
        <f t="shared" ca="1" si="0"/>
        <v>0.97908237408039989</v>
      </c>
      <c r="C13" s="86">
        <f t="shared" si="1"/>
        <v>30</v>
      </c>
      <c r="D13" s="139">
        <v>37043</v>
      </c>
      <c r="E13" s="173">
        <f ca="1">VLOOKUP($D13,Curves!$A$2:$H$1700,2)*$B13</f>
        <v>5.8891804800936054</v>
      </c>
      <c r="F13" s="172">
        <f ca="1">VLOOKUP($D13,Curves!$A$2:$H$1700,3)*$B13</f>
        <v>1.2581208506933137</v>
      </c>
      <c r="G13" s="172">
        <f ca="1">VLOOKUP($D13,Curves!$A$2:$H$1700,7)*$B13</f>
        <v>-0.40142377337296392</v>
      </c>
      <c r="H13" s="172">
        <f ca="1">VLOOKUP($D13,Curves!$A$2:$H$1700,5)*$B13</f>
        <v>-0.12238529676004999</v>
      </c>
      <c r="I13" s="172">
        <f ca="1">VLOOKUP($D13,Curves!$A$2:$H$1700,4)*$B13</f>
        <v>-0.52870448200341602</v>
      </c>
      <c r="J13" s="174">
        <f ca="1">VLOOKUP($D13,Curves!$A$2:$H$1700,8)*$B13</f>
        <v>1.3560290881013539</v>
      </c>
      <c r="K13" s="172">
        <f t="shared" ca="1" si="2"/>
        <v>42.203569985676417</v>
      </c>
      <c r="L13" s="140">
        <f ca="1">VLOOKUP($D13,Curves!$N$2:$T$2600,2)*$B13</f>
        <v>210.50271042728596</v>
      </c>
      <c r="M13" s="141">
        <f ca="1">VLOOKUP($D13,Curves!$N$2:$T$2600,3)*$B13</f>
        <v>105.25135521364298</v>
      </c>
      <c r="N13" s="181">
        <f t="shared" ca="1" si="3"/>
        <v>1</v>
      </c>
      <c r="O13" s="182">
        <f t="shared" ca="1" si="4"/>
        <v>1</v>
      </c>
      <c r="P13" s="173">
        <f t="shared" ca="1" si="5"/>
        <v>56.339071761462193</v>
      </c>
      <c r="Q13" s="140">
        <f ca="1">VLOOKUP($D13,Curves!$N$2:$T$2600,4)*$B13</f>
        <v>210.50271042728596</v>
      </c>
      <c r="R13" s="141">
        <f ca="1">VLOOKUP($D13,Curves!$N$2:$T$2600,5)*$B13</f>
        <v>105.25135521364298</v>
      </c>
      <c r="S13" s="181">
        <f t="shared" ca="1" si="6"/>
        <v>1</v>
      </c>
      <c r="T13" s="182">
        <f t="shared" ca="1" si="7"/>
        <v>1</v>
      </c>
      <c r="U13" s="151">
        <f t="shared" ca="1" si="8"/>
        <v>43.158175300404807</v>
      </c>
      <c r="V13" s="151">
        <f t="shared" ca="1" si="9"/>
        <v>45.250963875001666</v>
      </c>
      <c r="W13" s="151">
        <f t="shared" ca="1" si="10"/>
        <v>42.203569985676417</v>
      </c>
      <c r="X13" s="343">
        <f ca="1">VLOOKUP($D13,[2]CurveFetch!$D$8:$S$13000,16,0)*$B13</f>
        <v>210.50271042728596</v>
      </c>
      <c r="Y13" s="141">
        <f ca="1">VLOOKUP($D13,Curves!$N$2:$T$2600,7)*$B13</f>
        <v>105.25135521364298</v>
      </c>
      <c r="Z13" s="200">
        <f t="shared" ca="1" si="11"/>
        <v>1</v>
      </c>
      <c r="AA13" s="181">
        <f t="shared" ca="1" si="12"/>
        <v>1</v>
      </c>
      <c r="AB13" s="181">
        <f t="shared" ca="1" si="13"/>
        <v>1</v>
      </c>
      <c r="AC13" s="181">
        <f t="shared" ca="1" si="13"/>
        <v>1</v>
      </c>
      <c r="AD13" s="181">
        <f t="shared" ca="1" si="14"/>
        <v>1</v>
      </c>
      <c r="AE13" s="182">
        <f t="shared" ca="1" si="15"/>
        <v>1</v>
      </c>
      <c r="AF13" s="23">
        <f ca="1">$AF$7*$J$2*$J$5*$N13</f>
        <v>5880</v>
      </c>
      <c r="AG13" s="23">
        <f ca="1">$AF$7*$J$3*$J$5*$O13</f>
        <v>2940</v>
      </c>
      <c r="AH13" s="23">
        <f t="shared" ref="AH13:AH76" ca="1" si="35">$AH$7*$J$2*$J$5*$N13</f>
        <v>38400</v>
      </c>
      <c r="AI13" s="23">
        <f t="shared" ref="AI13:AI76" ca="1" si="36">$AH$7*$J$3*$J$5*$O13</f>
        <v>19200</v>
      </c>
      <c r="AJ13" s="23">
        <f ca="1">$AJ$7*$J$2*$J$5*$N13</f>
        <v>26160</v>
      </c>
      <c r="AK13" s="23">
        <f ca="1">$AJ$7*$J$3*$J$5*$O13</f>
        <v>13080</v>
      </c>
      <c r="AL13" s="23">
        <f ca="1">$AL$7*$J$2*$J$5*$N13</f>
        <v>26160</v>
      </c>
      <c r="AM13" s="23">
        <f ca="1">$AL$7*$J$3*$J$5*$O13</f>
        <v>13080</v>
      </c>
      <c r="AN13" s="181"/>
      <c r="AO13" s="181"/>
      <c r="AP13" s="181"/>
      <c r="AQ13" s="181"/>
      <c r="BD13" s="228">
        <f t="shared" ca="1" si="19"/>
        <v>144900</v>
      </c>
      <c r="BE13" s="26">
        <f t="shared" ca="1" si="20"/>
        <v>144900</v>
      </c>
      <c r="BF13" s="228">
        <f t="shared" ca="1" si="21"/>
        <v>144900</v>
      </c>
      <c r="BG13" s="23">
        <f t="shared" ref="BG13:BG76" ca="1" si="37">$BG$7*$J$2*$J$5*$S13</f>
        <v>62400</v>
      </c>
      <c r="BH13" s="23">
        <f t="shared" ref="BH13:BH76" ca="1" si="38">$BG$7*$J$3*$J$5*$T13</f>
        <v>31200</v>
      </c>
      <c r="BI13" s="23"/>
      <c r="BJ13" s="23"/>
      <c r="BK13" s="23">
        <f t="shared" ref="BK13:BK76" ca="1" si="39">$BK$7*$J$2*$J$5*$S13</f>
        <v>10560</v>
      </c>
      <c r="BL13" s="23">
        <f t="shared" ref="BL13:BL76" ca="1" si="40">$BK$7*$J$3*$J$5*$T13</f>
        <v>5280</v>
      </c>
      <c r="BM13" s="23"/>
      <c r="BN13" s="23"/>
      <c r="BO13" s="23"/>
      <c r="BP13" s="23"/>
      <c r="BQ13" s="23"/>
      <c r="BR13" s="23"/>
      <c r="CG13" s="389">
        <f t="shared" ca="1" si="22"/>
        <v>109440</v>
      </c>
      <c r="CH13" s="224">
        <f t="shared" ca="1" si="23"/>
        <v>109440</v>
      </c>
      <c r="CI13" s="93">
        <f t="shared" ca="1" si="24"/>
        <v>109440</v>
      </c>
      <c r="CP13" s="228">
        <f t="shared" si="25"/>
        <v>0</v>
      </c>
      <c r="CQ13" s="224">
        <f t="shared" si="26"/>
        <v>0</v>
      </c>
      <c r="CR13" s="228">
        <f t="shared" si="27"/>
        <v>0</v>
      </c>
      <c r="CS13" s="23">
        <f t="shared" ca="1" si="28"/>
        <v>65400</v>
      </c>
      <c r="CT13" s="23">
        <f t="shared" ca="1" si="29"/>
        <v>32700</v>
      </c>
      <c r="CU13" s="23">
        <f t="shared" ca="1" si="33"/>
        <v>62400</v>
      </c>
      <c r="CV13" s="23">
        <f t="shared" ca="1" si="34"/>
        <v>31200</v>
      </c>
      <c r="CW13" s="23">
        <f t="shared" ref="CW13:CW76" ca="1" si="41">$CW$7*$J$2*$J$5*$AB13</f>
        <v>60000</v>
      </c>
      <c r="CX13" s="23">
        <f t="shared" ref="CX13:CX76" ca="1" si="42">$CW$7*$J$3*$J$5*$AC13</f>
        <v>30000</v>
      </c>
      <c r="EC13" s="228">
        <f t="shared" ca="1" si="30"/>
        <v>281700</v>
      </c>
      <c r="ED13" s="93">
        <f t="shared" ca="1" si="31"/>
        <v>281700</v>
      </c>
      <c r="EE13" s="228">
        <f t="shared" ca="1" si="32"/>
        <v>281700</v>
      </c>
      <c r="EX13" s="228">
        <f t="shared" si="16"/>
        <v>0</v>
      </c>
      <c r="EY13" s="93">
        <f t="shared" si="17"/>
        <v>0</v>
      </c>
      <c r="EZ13" s="93">
        <f t="shared" si="18"/>
        <v>0</v>
      </c>
    </row>
    <row r="14" spans="1:156" x14ac:dyDescent="0.2">
      <c r="A14" s="172">
        <f ca="1">VLOOKUP($D14,Curves!$A$2:$I$1700,9)</f>
        <v>5.7056053348902999E-2</v>
      </c>
      <c r="B14" s="86">
        <f t="shared" ca="1" si="0"/>
        <v>0.97475606743895926</v>
      </c>
      <c r="C14" s="86">
        <f t="shared" si="1"/>
        <v>31</v>
      </c>
      <c r="D14" s="139">
        <v>37073</v>
      </c>
      <c r="E14" s="173">
        <f ca="1">VLOOKUP($D14,Curves!$A$2:$H$1700,2)*$B14</f>
        <v>5.8631577456453394</v>
      </c>
      <c r="F14" s="172">
        <f ca="1">VLOOKUP($D14,Curves!$A$2:$H$1700,3)*$B14</f>
        <v>1.7155706786925684</v>
      </c>
      <c r="G14" s="172">
        <f ca="1">VLOOKUP($D14,Curves!$A$2:$H$1700,7)*$B14</f>
        <v>-0.40939754832436287</v>
      </c>
      <c r="H14" s="172">
        <f ca="1">VLOOKUP($D14,Curves!$A$2:$H$1700,5)*$B14</f>
        <v>-2.9242682023168778E-2</v>
      </c>
      <c r="I14" s="172">
        <f ca="1">VLOOKUP($D14,Curves!$A$2:$H$1700,4)*$B14</f>
        <v>-0.73106705057921939</v>
      </c>
      <c r="J14" s="174">
        <f ca="1">VLOOKUP($D14,Curves!$A$2:$H$1700,8)*$B14</f>
        <v>1.6180950719486722</v>
      </c>
      <c r="K14" s="172">
        <f t="shared" ca="1" si="2"/>
        <v>40.490680212995898</v>
      </c>
      <c r="L14" s="140">
        <f ca="1">VLOOKUP($D14,Curves!$N$2:$T$2600,2)*$B14</f>
        <v>277.80547922010339</v>
      </c>
      <c r="M14" s="141">
        <f ca="1">VLOOKUP($D14,Curves!$N$2:$T$2600,3)*$B14</f>
        <v>138.9027396100517</v>
      </c>
      <c r="N14" s="181">
        <f t="shared" ca="1" si="3"/>
        <v>1</v>
      </c>
      <c r="O14" s="182">
        <f t="shared" ca="1" si="4"/>
        <v>1</v>
      </c>
      <c r="P14" s="173">
        <f t="shared" ca="1" si="5"/>
        <v>58.109396131955087</v>
      </c>
      <c r="Q14" s="140">
        <f ca="1">VLOOKUP($D14,Curves!$N$2:$T$2600,4)*$B14</f>
        <v>277.80547922010339</v>
      </c>
      <c r="R14" s="141">
        <f ca="1">VLOOKUP($D14,Curves!$N$2:$T$2600,5)*$B14</f>
        <v>138.9027396100517</v>
      </c>
      <c r="S14" s="181">
        <f t="shared" ca="1" si="6"/>
        <v>1</v>
      </c>
      <c r="T14" s="182">
        <f t="shared" ca="1" si="7"/>
        <v>1</v>
      </c>
      <c r="U14" s="151">
        <f t="shared" ca="1" si="8"/>
        <v>42.903201479907324</v>
      </c>
      <c r="V14" s="151">
        <f t="shared" ca="1" si="9"/>
        <v>45.754362977166281</v>
      </c>
      <c r="W14" s="151">
        <f t="shared" ca="1" si="10"/>
        <v>40.490680212995898</v>
      </c>
      <c r="X14" s="343">
        <f ca="1">VLOOKUP($D14,[2]CurveFetch!$D$8:$S$13000,16,0)*$B14</f>
        <v>277.80547922010339</v>
      </c>
      <c r="Y14" s="141">
        <f ca="1">VLOOKUP($D14,Curves!$N$2:$T$2600,7)*$B14</f>
        <v>138.9027396100517</v>
      </c>
      <c r="Z14" s="200">
        <f t="shared" ca="1" si="11"/>
        <v>1</v>
      </c>
      <c r="AA14" s="181">
        <f t="shared" ca="1" si="12"/>
        <v>1</v>
      </c>
      <c r="AB14" s="181">
        <f t="shared" ca="1" si="13"/>
        <v>1</v>
      </c>
      <c r="AC14" s="181">
        <f t="shared" ca="1" si="13"/>
        <v>1</v>
      </c>
      <c r="AD14" s="181">
        <f t="shared" ca="1" si="14"/>
        <v>1</v>
      </c>
      <c r="AE14" s="182">
        <f t="shared" ca="1" si="15"/>
        <v>1</v>
      </c>
      <c r="AF14" s="23">
        <f t="shared" ref="AF14:AF77" ca="1" si="43">$AF$7*$J$2*$J$5*$N14</f>
        <v>5880</v>
      </c>
      <c r="AG14" s="23">
        <f t="shared" ref="AG14:AG77" ca="1" si="44">$AF$7*$J$3*$J$5*$O14</f>
        <v>2940</v>
      </c>
      <c r="AH14" s="23">
        <f t="shared" ca="1" si="35"/>
        <v>38400</v>
      </c>
      <c r="AI14" s="23">
        <f t="shared" ca="1" si="36"/>
        <v>19200</v>
      </c>
      <c r="AJ14" s="23">
        <f t="shared" ref="AJ14:AJ77" ca="1" si="45">$AJ$7*$J$2*$J$5*$N14</f>
        <v>26160</v>
      </c>
      <c r="AK14" s="23">
        <f t="shared" ref="AK14:AK77" ca="1" si="46">$AJ$7*$J$3*$J$5*$O14</f>
        <v>13080</v>
      </c>
      <c r="AL14" s="23">
        <f t="shared" ref="AL14:AL77" ca="1" si="47">$AL$7*$J$2*$J$5*$N14</f>
        <v>26160</v>
      </c>
      <c r="AM14" s="23">
        <f t="shared" ref="AM14:AM77" ca="1" si="48">$AL$7*$J$3*$J$5*$O14</f>
        <v>13080</v>
      </c>
      <c r="AN14" s="181"/>
      <c r="AO14" s="181"/>
      <c r="AP14" s="181"/>
      <c r="AQ14" s="181"/>
      <c r="BD14" s="228">
        <f t="shared" ca="1" si="19"/>
        <v>144900</v>
      </c>
      <c r="BE14" s="26">
        <f t="shared" ca="1" si="20"/>
        <v>144900</v>
      </c>
      <c r="BF14" s="228">
        <f t="shared" ca="1" si="21"/>
        <v>144900</v>
      </c>
      <c r="BG14" s="23">
        <f t="shared" ca="1" si="37"/>
        <v>62400</v>
      </c>
      <c r="BH14" s="23">
        <f t="shared" ca="1" si="38"/>
        <v>31200</v>
      </c>
      <c r="BI14" s="23">
        <f t="shared" ref="BI14:BI77" ca="1" si="49">$BI$7*$J$2*$J$5*$S14</f>
        <v>60000</v>
      </c>
      <c r="BJ14" s="23">
        <f t="shared" ref="BJ14:BJ77" ca="1" si="50">$BI$7*$J$3*$J$5*$T14</f>
        <v>30000</v>
      </c>
      <c r="BK14" s="23">
        <f t="shared" ca="1" si="39"/>
        <v>10560</v>
      </c>
      <c r="BL14" s="23">
        <f t="shared" ca="1" si="40"/>
        <v>5280</v>
      </c>
      <c r="BM14" s="23"/>
      <c r="BN14" s="23"/>
      <c r="BO14" s="23"/>
      <c r="BP14" s="23"/>
      <c r="BQ14" s="23"/>
      <c r="BR14" s="23"/>
      <c r="CG14" s="389">
        <f t="shared" ca="1" si="22"/>
        <v>199440</v>
      </c>
      <c r="CH14" s="224">
        <f t="shared" ca="1" si="23"/>
        <v>199440</v>
      </c>
      <c r="CI14" s="93">
        <f t="shared" ca="1" si="24"/>
        <v>199440</v>
      </c>
      <c r="CP14" s="228">
        <f t="shared" si="25"/>
        <v>0</v>
      </c>
      <c r="CQ14" s="224">
        <f t="shared" si="26"/>
        <v>0</v>
      </c>
      <c r="CR14" s="228">
        <f t="shared" si="27"/>
        <v>0</v>
      </c>
      <c r="CS14" s="23">
        <f t="shared" ca="1" si="28"/>
        <v>65400</v>
      </c>
      <c r="CT14" s="23">
        <f t="shared" ca="1" si="29"/>
        <v>32700</v>
      </c>
      <c r="CU14" s="23">
        <f t="shared" ca="1" si="33"/>
        <v>62400</v>
      </c>
      <c r="CV14" s="23">
        <f t="shared" ca="1" si="34"/>
        <v>31200</v>
      </c>
      <c r="CW14" s="23">
        <f t="shared" ca="1" si="41"/>
        <v>60000</v>
      </c>
      <c r="CX14" s="23">
        <f t="shared" ca="1" si="42"/>
        <v>30000</v>
      </c>
      <c r="EC14" s="228">
        <f t="shared" ca="1" si="30"/>
        <v>281700</v>
      </c>
      <c r="ED14" s="93">
        <f t="shared" ca="1" si="31"/>
        <v>281700</v>
      </c>
      <c r="EE14" s="228">
        <f t="shared" ca="1" si="32"/>
        <v>281700</v>
      </c>
      <c r="EX14" s="228">
        <f t="shared" si="16"/>
        <v>0</v>
      </c>
      <c r="EY14" s="93">
        <f t="shared" si="17"/>
        <v>0</v>
      </c>
      <c r="EZ14" s="93">
        <f t="shared" si="18"/>
        <v>0</v>
      </c>
    </row>
    <row r="15" spans="1:156" x14ac:dyDescent="0.2">
      <c r="A15" s="172">
        <f ca="1">VLOOKUP($D15,Curves!$A$2:$I$1700,9)</f>
        <v>5.65679729368E-2</v>
      </c>
      <c r="B15" s="86">
        <f t="shared" ca="1" si="0"/>
        <v>0.97036130215322758</v>
      </c>
      <c r="C15" s="86">
        <f t="shared" si="1"/>
        <v>31</v>
      </c>
      <c r="D15" s="139">
        <v>37104</v>
      </c>
      <c r="E15" s="173">
        <f ca="1">VLOOKUP($D15,Curves!$A$2:$H$1700,2)*$B15</f>
        <v>5.8367232324516634</v>
      </c>
      <c r="F15" s="172">
        <f ca="1">VLOOKUP($D15,Curves!$A$2:$H$1700,3)*$B15</f>
        <v>1.8145756350265356</v>
      </c>
      <c r="G15" s="172">
        <f ca="1">VLOOKUP($D15,Curves!$A$2:$H$1700,7)*$B15</f>
        <v>-0.40755174690435558</v>
      </c>
      <c r="H15" s="172">
        <f ca="1">VLOOKUP($D15,Curves!$A$2:$H$1700,5)*$B15</f>
        <v>9.7036130215322758E-3</v>
      </c>
      <c r="I15" s="172">
        <f ca="1">VLOOKUP($D15,Curves!$A$2:$H$1700,4)*$B15</f>
        <v>-0.72777097661492074</v>
      </c>
      <c r="J15" s="174">
        <f ca="1">VLOOKUP($D15,Curves!$A$2:$H$1700,8)*$B15</f>
        <v>1.7175395048112128</v>
      </c>
      <c r="K15" s="172">
        <f t="shared" ca="1" si="2"/>
        <v>40.317141918775569</v>
      </c>
      <c r="L15" s="140">
        <f ca="1">VLOOKUP($D15,Curves!$N$2:$T$2600,2)*$B15</f>
        <v>291.10839064596826</v>
      </c>
      <c r="M15" s="141">
        <f ca="1">VLOOKUP($D15,Curves!$N$2:$T$2600,3)*$B15</f>
        <v>145.55419532298413</v>
      </c>
      <c r="N15" s="181">
        <f t="shared" ca="1" si="3"/>
        <v>1</v>
      </c>
      <c r="O15" s="182">
        <f t="shared" ca="1" si="4"/>
        <v>1</v>
      </c>
      <c r="P15" s="173">
        <f t="shared" ca="1" si="5"/>
        <v>58.656970529471572</v>
      </c>
      <c r="Q15" s="140">
        <f ca="1">VLOOKUP($D15,Curves!$N$2:$T$2600,4)*$B15</f>
        <v>291.10839064596826</v>
      </c>
      <c r="R15" s="141">
        <f ca="1">VLOOKUP($D15,Curves!$N$2:$T$2600,5)*$B15</f>
        <v>145.55419532298413</v>
      </c>
      <c r="S15" s="181">
        <f t="shared" ca="1" si="6"/>
        <v>1</v>
      </c>
      <c r="T15" s="182">
        <f t="shared" ca="1" si="7"/>
        <v>1</v>
      </c>
      <c r="U15" s="151">
        <f t="shared" ca="1" si="8"/>
        <v>42.718786141604809</v>
      </c>
      <c r="V15" s="151">
        <f t="shared" ca="1" si="9"/>
        <v>45.84820134104897</v>
      </c>
      <c r="W15" s="151">
        <f t="shared" ca="1" si="10"/>
        <v>40.317141918775569</v>
      </c>
      <c r="X15" s="343">
        <f ca="1">VLOOKUP($D15,[2]CurveFetch!$D$8:$S$13000,16,0)*$B15</f>
        <v>291.10839064596826</v>
      </c>
      <c r="Y15" s="141">
        <f ca="1">VLOOKUP($D15,Curves!$N$2:$T$2600,7)*$B15</f>
        <v>145.55419532298413</v>
      </c>
      <c r="Z15" s="200">
        <f t="shared" ca="1" si="11"/>
        <v>1</v>
      </c>
      <c r="AA15" s="181">
        <f t="shared" ca="1" si="12"/>
        <v>1</v>
      </c>
      <c r="AB15" s="181">
        <f t="shared" ca="1" si="13"/>
        <v>1</v>
      </c>
      <c r="AC15" s="181">
        <f t="shared" ca="1" si="13"/>
        <v>1</v>
      </c>
      <c r="AD15" s="181">
        <f t="shared" ca="1" si="14"/>
        <v>1</v>
      </c>
      <c r="AE15" s="182">
        <f t="shared" ca="1" si="15"/>
        <v>1</v>
      </c>
      <c r="AF15" s="23">
        <f t="shared" ca="1" si="43"/>
        <v>5880</v>
      </c>
      <c r="AG15" s="23">
        <f t="shared" ca="1" si="44"/>
        <v>2940</v>
      </c>
      <c r="AH15" s="23">
        <f t="shared" ca="1" si="35"/>
        <v>38400</v>
      </c>
      <c r="AI15" s="23">
        <f t="shared" ca="1" si="36"/>
        <v>19200</v>
      </c>
      <c r="AJ15" s="23">
        <f t="shared" ca="1" si="45"/>
        <v>26160</v>
      </c>
      <c r="AK15" s="23">
        <f t="shared" ca="1" si="46"/>
        <v>13080</v>
      </c>
      <c r="AL15" s="23">
        <f t="shared" ca="1" si="47"/>
        <v>26160</v>
      </c>
      <c r="AM15" s="23">
        <f t="shared" ca="1" si="48"/>
        <v>13080</v>
      </c>
      <c r="AN15" s="181"/>
      <c r="AO15" s="181"/>
      <c r="AP15" s="23">
        <f t="shared" ref="AP15:AP26" ca="1" si="51">$AP$7*$J$2*$J$5*$N15</f>
        <v>54000</v>
      </c>
      <c r="AQ15" s="23">
        <f ca="1">$AP$7*$J$3*$J$5*$O15</f>
        <v>27000</v>
      </c>
      <c r="BD15" s="228">
        <f t="shared" ca="1" si="19"/>
        <v>144900</v>
      </c>
      <c r="BE15" s="26">
        <f t="shared" ca="1" si="20"/>
        <v>225900</v>
      </c>
      <c r="BF15" s="228">
        <f t="shared" ca="1" si="21"/>
        <v>225900</v>
      </c>
      <c r="BG15" s="23">
        <f t="shared" ca="1" si="37"/>
        <v>62400</v>
      </c>
      <c r="BH15" s="23">
        <f t="shared" ca="1" si="38"/>
        <v>31200</v>
      </c>
      <c r="BI15" s="23">
        <f t="shared" ca="1" si="49"/>
        <v>60000</v>
      </c>
      <c r="BJ15" s="23">
        <f t="shared" ca="1" si="50"/>
        <v>30000</v>
      </c>
      <c r="BK15" s="23">
        <f t="shared" ca="1" si="39"/>
        <v>10560</v>
      </c>
      <c r="BL15" s="23">
        <f t="shared" ca="1" si="40"/>
        <v>5280</v>
      </c>
      <c r="BM15" s="23">
        <f t="shared" ref="BM15:BM78" ca="1" si="52">$BM$7*$J$2*$J$5*$S15</f>
        <v>6120</v>
      </c>
      <c r="BN15" s="23">
        <f t="shared" ref="BN15:BN78" ca="1" si="53">$BM$7*$J$3*$J$5*$T15</f>
        <v>3060</v>
      </c>
      <c r="BO15" s="23"/>
      <c r="BP15" s="23"/>
      <c r="BQ15" s="23"/>
      <c r="BR15" s="23"/>
      <c r="CG15" s="389">
        <f t="shared" ca="1" si="22"/>
        <v>208620</v>
      </c>
      <c r="CH15" s="224">
        <f t="shared" ca="1" si="23"/>
        <v>208620</v>
      </c>
      <c r="CI15" s="93">
        <f t="shared" ca="1" si="24"/>
        <v>208620</v>
      </c>
      <c r="CP15" s="228">
        <f t="shared" si="25"/>
        <v>0</v>
      </c>
      <c r="CQ15" s="224">
        <f t="shared" si="26"/>
        <v>0</v>
      </c>
      <c r="CR15" s="228">
        <f t="shared" si="27"/>
        <v>0</v>
      </c>
      <c r="CS15" s="23">
        <f t="shared" ca="1" si="28"/>
        <v>65400</v>
      </c>
      <c r="CT15" s="23">
        <f t="shared" ca="1" si="29"/>
        <v>32700</v>
      </c>
      <c r="CU15" s="23">
        <f t="shared" ca="1" si="33"/>
        <v>62400</v>
      </c>
      <c r="CV15" s="23">
        <f t="shared" ca="1" si="34"/>
        <v>31200</v>
      </c>
      <c r="CW15" s="23">
        <f t="shared" ca="1" si="41"/>
        <v>60000</v>
      </c>
      <c r="CX15" s="23">
        <f t="shared" ca="1" si="42"/>
        <v>30000</v>
      </c>
      <c r="CY15" s="23">
        <f t="shared" ref="CY15:CY78" ca="1" si="54">$CY$7*$J$2*$J$5*$AB15</f>
        <v>8400</v>
      </c>
      <c r="CZ15" s="23">
        <f t="shared" ref="CZ15:CZ78" ca="1" si="55">$CY$7*$J$3*$J$5*$AC15</f>
        <v>4200</v>
      </c>
      <c r="DA15" s="23"/>
      <c r="DB15" s="23"/>
      <c r="DC15" s="23"/>
      <c r="DD15" s="23"/>
      <c r="DE15" s="23"/>
      <c r="DF15" s="23"/>
      <c r="EC15" s="228">
        <f t="shared" ca="1" si="30"/>
        <v>294300</v>
      </c>
      <c r="ED15" s="93">
        <f t="shared" ca="1" si="31"/>
        <v>294300</v>
      </c>
      <c r="EE15" s="228">
        <f t="shared" ca="1" si="32"/>
        <v>294300</v>
      </c>
      <c r="EX15" s="228">
        <f t="shared" si="16"/>
        <v>0</v>
      </c>
      <c r="EY15" s="93">
        <f t="shared" si="17"/>
        <v>0</v>
      </c>
      <c r="EZ15" s="93">
        <f t="shared" si="18"/>
        <v>0</v>
      </c>
    </row>
    <row r="16" spans="1:156" x14ac:dyDescent="0.2">
      <c r="A16" s="172">
        <f ca="1">VLOOKUP($D16,Curves!$A$2:$I$1700,9)</f>
        <v>5.6079892603982003E-2</v>
      </c>
      <c r="B16" s="86">
        <f t="shared" ca="1" si="0"/>
        <v>0.96606424347152753</v>
      </c>
      <c r="C16" s="86">
        <f t="shared" si="1"/>
        <v>30</v>
      </c>
      <c r="D16" s="139">
        <v>37135</v>
      </c>
      <c r="E16" s="173">
        <f ca="1">VLOOKUP($D16,Curves!$A$2:$H$1700,2)*$B16</f>
        <v>5.7818944971770927</v>
      </c>
      <c r="F16" s="172">
        <f ca="1">VLOOKUP($D16,Curves!$A$2:$H$1700,3)*$B16</f>
        <v>1.7099337109446038</v>
      </c>
      <c r="G16" s="172">
        <f ca="1">VLOOKUP($D16,Curves!$A$2:$H$1700,7)*$B16</f>
        <v>-0.40574698225804157</v>
      </c>
      <c r="H16" s="172">
        <f ca="1">VLOOKUP($D16,Curves!$A$2:$H$1700,5)*$B16</f>
        <v>9.6606424347152747E-3</v>
      </c>
      <c r="I16" s="172">
        <f ca="1">VLOOKUP($D16,Curves!$A$2:$H$1700,4)*$B16</f>
        <v>-0.72454818260364562</v>
      </c>
      <c r="J16" s="174">
        <f ca="1">VLOOKUP($D16,Curves!$A$2:$H$1700,8)*$B16</f>
        <v>1.6133272865974508</v>
      </c>
      <c r="K16" s="172">
        <f t="shared" ca="1" si="2"/>
        <v>39.930097359300852</v>
      </c>
      <c r="L16" s="140">
        <f ca="1">VLOOKUP($D16,Curves!$N$2:$T$2600,2)*$B16</f>
        <v>260.83734573731243</v>
      </c>
      <c r="M16" s="141">
        <f ca="1">VLOOKUP($D16,Curves!$N$2:$T$2600,3)*$B16</f>
        <v>130.41867286865622</v>
      </c>
      <c r="N16" s="181">
        <f t="shared" ca="1" si="3"/>
        <v>1</v>
      </c>
      <c r="O16" s="182">
        <f t="shared" ca="1" si="4"/>
        <v>1</v>
      </c>
      <c r="P16" s="173">
        <f t="shared" ca="1" si="5"/>
        <v>57.464163378309074</v>
      </c>
      <c r="Q16" s="140">
        <f ca="1">VLOOKUP($D16,Curves!$N$2:$T$2600,4)*$B16</f>
        <v>260.83734573731243</v>
      </c>
      <c r="R16" s="141">
        <f ca="1">VLOOKUP($D16,Curves!$N$2:$T$2600,5)*$B16</f>
        <v>130.41867286865622</v>
      </c>
      <c r="S16" s="181">
        <f t="shared" ca="1" si="6"/>
        <v>1</v>
      </c>
      <c r="T16" s="182">
        <f t="shared" ca="1" si="7"/>
        <v>1</v>
      </c>
      <c r="U16" s="151">
        <f t="shared" ca="1" si="8"/>
        <v>42.32110636189288</v>
      </c>
      <c r="V16" s="151">
        <f t="shared" ca="1" si="9"/>
        <v>45.436663547088564</v>
      </c>
      <c r="W16" s="151">
        <f t="shared" ca="1" si="10"/>
        <v>39.930097359300852</v>
      </c>
      <c r="X16" s="343">
        <f ca="1">VLOOKUP($D16,[2]CurveFetch!$D$8:$S$13000,16,0)*$B16</f>
        <v>260.83734573731243</v>
      </c>
      <c r="Y16" s="141">
        <f ca="1">VLOOKUP($D16,Curves!$N$2:$T$2600,7)*$B16</f>
        <v>130.41867286865622</v>
      </c>
      <c r="Z16" s="200">
        <f t="shared" ca="1" si="11"/>
        <v>1</v>
      </c>
      <c r="AA16" s="181">
        <f t="shared" ca="1" si="12"/>
        <v>1</v>
      </c>
      <c r="AB16" s="181">
        <f t="shared" ca="1" si="13"/>
        <v>1</v>
      </c>
      <c r="AC16" s="181">
        <f t="shared" ca="1" si="13"/>
        <v>1</v>
      </c>
      <c r="AD16" s="181">
        <f t="shared" ca="1" si="14"/>
        <v>1</v>
      </c>
      <c r="AE16" s="182">
        <f t="shared" ca="1" si="15"/>
        <v>1</v>
      </c>
      <c r="AF16" s="23">
        <f t="shared" ca="1" si="43"/>
        <v>5880</v>
      </c>
      <c r="AG16" s="23">
        <f t="shared" ca="1" si="44"/>
        <v>2940</v>
      </c>
      <c r="AH16" s="23">
        <f t="shared" ca="1" si="35"/>
        <v>38400</v>
      </c>
      <c r="AI16" s="23">
        <f t="shared" ca="1" si="36"/>
        <v>19200</v>
      </c>
      <c r="AJ16" s="23">
        <f t="shared" ca="1" si="45"/>
        <v>26160</v>
      </c>
      <c r="AK16" s="23">
        <f t="shared" ca="1" si="46"/>
        <v>13080</v>
      </c>
      <c r="AL16" s="23">
        <f t="shared" ca="1" si="47"/>
        <v>26160</v>
      </c>
      <c r="AM16" s="23">
        <f t="shared" ca="1" si="48"/>
        <v>13080</v>
      </c>
      <c r="AN16" s="181"/>
      <c r="AO16" s="181"/>
      <c r="AP16" s="23">
        <f t="shared" ca="1" si="51"/>
        <v>54000</v>
      </c>
      <c r="AQ16" s="23">
        <f t="shared" ref="AQ16:AQ79" ca="1" si="56">$AP$7*$J$3*$J$5*$O16</f>
        <v>27000</v>
      </c>
      <c r="BD16" s="228">
        <f t="shared" ca="1" si="19"/>
        <v>144900</v>
      </c>
      <c r="BE16" s="26">
        <f t="shared" ca="1" si="20"/>
        <v>225900</v>
      </c>
      <c r="BF16" s="228">
        <f t="shared" ca="1" si="21"/>
        <v>225900</v>
      </c>
      <c r="BG16" s="23">
        <f t="shared" ca="1" si="37"/>
        <v>62400</v>
      </c>
      <c r="BH16" s="23">
        <f t="shared" ca="1" si="38"/>
        <v>31200</v>
      </c>
      <c r="BI16" s="23">
        <f t="shared" ca="1" si="49"/>
        <v>60000</v>
      </c>
      <c r="BJ16" s="23">
        <f t="shared" ca="1" si="50"/>
        <v>30000</v>
      </c>
      <c r="BK16" s="23">
        <f t="shared" ca="1" si="39"/>
        <v>10560</v>
      </c>
      <c r="BL16" s="23">
        <f t="shared" ca="1" si="40"/>
        <v>5280</v>
      </c>
      <c r="BM16" s="23">
        <f t="shared" ca="1" si="52"/>
        <v>6120</v>
      </c>
      <c r="BN16" s="23">
        <f t="shared" ca="1" si="53"/>
        <v>3060</v>
      </c>
      <c r="BO16" s="23"/>
      <c r="BP16" s="23"/>
      <c r="BQ16" s="23"/>
      <c r="BR16" s="23"/>
      <c r="CG16" s="389">
        <f t="shared" ca="1" si="22"/>
        <v>208620</v>
      </c>
      <c r="CH16" s="224">
        <f t="shared" ca="1" si="23"/>
        <v>208620</v>
      </c>
      <c r="CI16" s="93">
        <f t="shared" ca="1" si="24"/>
        <v>208620</v>
      </c>
      <c r="CJ16" s="23">
        <f t="shared" ref="CJ16:CJ79" ca="1" si="57">$CJ$7*$J$2*$J$5*$N16</f>
        <v>125760</v>
      </c>
      <c r="CK16" s="23">
        <f t="shared" ref="CK16:CK79" ca="1" si="58">$CJ$7*$J$3*$J$5*$O16</f>
        <v>62880</v>
      </c>
      <c r="CP16" s="228">
        <f t="shared" ca="1" si="25"/>
        <v>188640</v>
      </c>
      <c r="CQ16" s="224">
        <f t="shared" ca="1" si="26"/>
        <v>188640</v>
      </c>
      <c r="CR16" s="228">
        <f t="shared" ca="1" si="27"/>
        <v>188640</v>
      </c>
      <c r="CS16" s="23">
        <f t="shared" ca="1" si="28"/>
        <v>65400</v>
      </c>
      <c r="CT16" s="23">
        <f t="shared" ca="1" si="29"/>
        <v>32700</v>
      </c>
      <c r="CU16" s="23">
        <f t="shared" ca="1" si="33"/>
        <v>62400</v>
      </c>
      <c r="CV16" s="23">
        <f t="shared" ca="1" si="34"/>
        <v>31200</v>
      </c>
      <c r="CW16" s="23">
        <f t="shared" ca="1" si="41"/>
        <v>60000</v>
      </c>
      <c r="CX16" s="23">
        <f t="shared" ca="1" si="42"/>
        <v>30000</v>
      </c>
      <c r="CY16" s="23">
        <f t="shared" ca="1" si="54"/>
        <v>8400</v>
      </c>
      <c r="CZ16" s="23">
        <f t="shared" ca="1" si="55"/>
        <v>4200</v>
      </c>
      <c r="DA16" s="23"/>
      <c r="DB16" s="23"/>
      <c r="DC16" s="23"/>
      <c r="DD16" s="23"/>
      <c r="DE16" s="23"/>
      <c r="DF16" s="23"/>
      <c r="EC16" s="228">
        <f t="shared" ca="1" si="30"/>
        <v>294300</v>
      </c>
      <c r="ED16" s="93">
        <f t="shared" ca="1" si="31"/>
        <v>294300</v>
      </c>
      <c r="EE16" s="228">
        <f t="shared" ca="1" si="32"/>
        <v>294300</v>
      </c>
      <c r="EX16" s="228">
        <f t="shared" si="16"/>
        <v>0</v>
      </c>
      <c r="EY16" s="93">
        <f t="shared" si="17"/>
        <v>0</v>
      </c>
      <c r="EZ16" s="93">
        <f t="shared" si="18"/>
        <v>0</v>
      </c>
    </row>
    <row r="17" spans="1:156" x14ac:dyDescent="0.2">
      <c r="A17" s="172">
        <f ca="1">VLOOKUP($D17,Curves!$A$2:$I$1700,9)</f>
        <v>5.5687251969963998E-2</v>
      </c>
      <c r="B17" s="86">
        <f t="shared" ca="1" si="0"/>
        <v>0.96194510912471609</v>
      </c>
      <c r="C17" s="86">
        <f t="shared" si="1"/>
        <v>31</v>
      </c>
      <c r="D17" s="139">
        <v>37165</v>
      </c>
      <c r="E17" s="173">
        <f ca="1">VLOOKUP($D17,Curves!$A$2:$H$1700,2)*$B17</f>
        <v>5.7668609292026733</v>
      </c>
      <c r="F17" s="172">
        <f ca="1">VLOOKUP($D17,Curves!$A$2:$H$1700,3)*$B17</f>
        <v>0.86575059821224454</v>
      </c>
      <c r="G17" s="172">
        <f ca="1">VLOOKUP($D17,Curves!$A$2:$H$1700,7)*$B17</f>
        <v>-0.48097255456235805</v>
      </c>
      <c r="H17" s="172">
        <f ca="1">VLOOKUP($D17,Curves!$A$2:$H$1700,5)*$B17</f>
        <v>-9.619451091247162E-3</v>
      </c>
      <c r="I17" s="172">
        <f ca="1">VLOOKUP($D17,Curves!$A$2:$H$1700,4)*$B17</f>
        <v>-0.66374212529605403</v>
      </c>
      <c r="J17" s="174">
        <f ca="1">VLOOKUP($D17,Curves!$A$2:$H$1700,8)*$B17</f>
        <v>0.9138478536684802</v>
      </c>
      <c r="K17" s="172">
        <f t="shared" ca="1" si="2"/>
        <v>40.273391029299646</v>
      </c>
      <c r="L17" s="140">
        <f ca="1">VLOOKUP($D17,Curves!$N$2:$T$2600,2)*$B17</f>
        <v>134.67231527746026</v>
      </c>
      <c r="M17" s="141">
        <f ca="1">VLOOKUP($D17,Curves!$N$2:$T$2600,3)*$B17</f>
        <v>67.336157638730128</v>
      </c>
      <c r="N17" s="181">
        <f t="shared" ca="1" si="3"/>
        <v>1</v>
      </c>
      <c r="O17" s="182">
        <f t="shared" ca="1" si="4"/>
        <v>1</v>
      </c>
      <c r="P17" s="173">
        <f t="shared" ca="1" si="5"/>
        <v>52.105315871533655</v>
      </c>
      <c r="Q17" s="140">
        <f ca="1">VLOOKUP($D17,Curves!$N$2:$T$2600,4)*$B17</f>
        <v>134.67231527746026</v>
      </c>
      <c r="R17" s="141">
        <f ca="1">VLOOKUP($D17,Curves!$N$2:$T$2600,5)*$B17</f>
        <v>67.336157638730128</v>
      </c>
      <c r="S17" s="181">
        <f t="shared" ca="1" si="6"/>
        <v>1</v>
      </c>
      <c r="T17" s="182">
        <f t="shared" ca="1" si="7"/>
        <v>1</v>
      </c>
      <c r="U17" s="151">
        <f t="shared" ca="1" si="8"/>
        <v>41.644162809802367</v>
      </c>
      <c r="V17" s="151">
        <f t="shared" ca="1" si="9"/>
        <v>45.1793110858357</v>
      </c>
      <c r="W17" s="151">
        <f t="shared" ca="1" si="10"/>
        <v>40.273391029299646</v>
      </c>
      <c r="X17" s="343">
        <f ca="1">VLOOKUP($D17,[2]CurveFetch!$D$8:$S$13000,16,0)*$B17</f>
        <v>134.67231527746026</v>
      </c>
      <c r="Y17" s="141">
        <f ca="1">VLOOKUP($D17,Curves!$N$2:$T$2600,7)*$B17</f>
        <v>67.336157638730128</v>
      </c>
      <c r="Z17" s="200">
        <f t="shared" ca="1" si="11"/>
        <v>1</v>
      </c>
      <c r="AA17" s="181">
        <f t="shared" ca="1" si="12"/>
        <v>1</v>
      </c>
      <c r="AB17" s="181">
        <f t="shared" ca="1" si="13"/>
        <v>1</v>
      </c>
      <c r="AC17" s="181">
        <f t="shared" ca="1" si="13"/>
        <v>1</v>
      </c>
      <c r="AD17" s="181">
        <f t="shared" ca="1" si="14"/>
        <v>1</v>
      </c>
      <c r="AE17" s="182">
        <f t="shared" ca="1" si="15"/>
        <v>1</v>
      </c>
      <c r="AF17" s="23">
        <f t="shared" ca="1" si="43"/>
        <v>5880</v>
      </c>
      <c r="AG17" s="23">
        <f t="shared" ca="1" si="44"/>
        <v>2940</v>
      </c>
      <c r="AH17" s="23">
        <f t="shared" ca="1" si="35"/>
        <v>38400</v>
      </c>
      <c r="AI17" s="23">
        <f t="shared" ca="1" si="36"/>
        <v>19200</v>
      </c>
      <c r="AJ17" s="23">
        <f t="shared" ca="1" si="45"/>
        <v>26160</v>
      </c>
      <c r="AK17" s="23">
        <f t="shared" ca="1" si="46"/>
        <v>13080</v>
      </c>
      <c r="AL17" s="23">
        <f t="shared" ca="1" si="47"/>
        <v>26160</v>
      </c>
      <c r="AM17" s="23">
        <f t="shared" ca="1" si="48"/>
        <v>13080</v>
      </c>
      <c r="AN17" s="181"/>
      <c r="AO17" s="181"/>
      <c r="AP17" s="23">
        <f t="shared" ca="1" si="51"/>
        <v>54000</v>
      </c>
      <c r="AQ17" s="23">
        <f t="shared" ca="1" si="56"/>
        <v>27000</v>
      </c>
      <c r="BD17" s="228">
        <f t="shared" ca="1" si="19"/>
        <v>144900</v>
      </c>
      <c r="BE17" s="26">
        <f t="shared" ca="1" si="20"/>
        <v>225900</v>
      </c>
      <c r="BF17" s="228">
        <f t="shared" ca="1" si="21"/>
        <v>225900</v>
      </c>
      <c r="BG17" s="23">
        <f t="shared" ca="1" si="37"/>
        <v>62400</v>
      </c>
      <c r="BH17" s="23">
        <f t="shared" ca="1" si="38"/>
        <v>31200</v>
      </c>
      <c r="BI17" s="23">
        <f t="shared" ca="1" si="49"/>
        <v>60000</v>
      </c>
      <c r="BJ17" s="23">
        <f t="shared" ca="1" si="50"/>
        <v>30000</v>
      </c>
      <c r="BK17" s="23">
        <f t="shared" ca="1" si="39"/>
        <v>10560</v>
      </c>
      <c r="BL17" s="23">
        <f t="shared" ca="1" si="40"/>
        <v>5280</v>
      </c>
      <c r="BM17" s="23">
        <f t="shared" ca="1" si="52"/>
        <v>6120</v>
      </c>
      <c r="BN17" s="23">
        <f t="shared" ca="1" si="53"/>
        <v>3060</v>
      </c>
      <c r="BO17" s="23"/>
      <c r="BP17" s="23"/>
      <c r="BQ17" s="23"/>
      <c r="BR17" s="23"/>
      <c r="CG17" s="389">
        <f t="shared" ca="1" si="22"/>
        <v>208620</v>
      </c>
      <c r="CH17" s="224">
        <f t="shared" ca="1" si="23"/>
        <v>208620</v>
      </c>
      <c r="CI17" s="93">
        <f t="shared" ca="1" si="24"/>
        <v>208620</v>
      </c>
      <c r="CJ17" s="23">
        <f t="shared" ca="1" si="57"/>
        <v>125760</v>
      </c>
      <c r="CK17" s="23">
        <f t="shared" ca="1" si="58"/>
        <v>62880</v>
      </c>
      <c r="CP17" s="228">
        <f t="shared" ca="1" si="25"/>
        <v>188640</v>
      </c>
      <c r="CQ17" s="224">
        <f t="shared" ca="1" si="26"/>
        <v>188640</v>
      </c>
      <c r="CR17" s="228">
        <f t="shared" ca="1" si="27"/>
        <v>188640</v>
      </c>
      <c r="CS17" s="23">
        <f t="shared" ca="1" si="28"/>
        <v>65400</v>
      </c>
      <c r="CT17" s="23">
        <f t="shared" ca="1" si="29"/>
        <v>32700</v>
      </c>
      <c r="CU17" s="23">
        <f t="shared" ca="1" si="33"/>
        <v>62400</v>
      </c>
      <c r="CV17" s="23">
        <f t="shared" ca="1" si="34"/>
        <v>31200</v>
      </c>
      <c r="CW17" s="23">
        <f t="shared" ca="1" si="41"/>
        <v>60000</v>
      </c>
      <c r="CX17" s="23">
        <f t="shared" ca="1" si="42"/>
        <v>30000</v>
      </c>
      <c r="CY17" s="23">
        <f t="shared" ca="1" si="54"/>
        <v>8400</v>
      </c>
      <c r="CZ17" s="23">
        <f t="shared" ca="1" si="55"/>
        <v>4200</v>
      </c>
      <c r="DA17" s="23"/>
      <c r="DB17" s="23"/>
      <c r="DC17" s="23"/>
      <c r="DD17" s="23"/>
      <c r="DE17" s="23"/>
      <c r="DF17" s="23"/>
      <c r="EC17" s="228">
        <f t="shared" ca="1" si="30"/>
        <v>294300</v>
      </c>
      <c r="ED17" s="93">
        <f t="shared" ca="1" si="31"/>
        <v>294300</v>
      </c>
      <c r="EE17" s="228">
        <f t="shared" ca="1" si="32"/>
        <v>294300</v>
      </c>
      <c r="EX17" s="228">
        <f t="shared" si="16"/>
        <v>0</v>
      </c>
      <c r="EY17" s="93">
        <f t="shared" si="17"/>
        <v>0</v>
      </c>
      <c r="EZ17" s="93">
        <f t="shared" si="18"/>
        <v>0</v>
      </c>
    </row>
    <row r="18" spans="1:156" x14ac:dyDescent="0.2">
      <c r="A18" s="172">
        <f ca="1">VLOOKUP($D18,Curves!$A$2:$I$1700,9)</f>
        <v>5.5410678269131999E-2</v>
      </c>
      <c r="B18" s="86">
        <f t="shared" ca="1" si="0"/>
        <v>0.957675074830038</v>
      </c>
      <c r="C18" s="86">
        <f t="shared" si="1"/>
        <v>30</v>
      </c>
      <c r="D18" s="139">
        <v>37196</v>
      </c>
      <c r="E18" s="173">
        <f ca="1">VLOOKUP($D18,Curves!$A$2:$H$1700,2)*$B18</f>
        <v>5.8513947072115329</v>
      </c>
      <c r="F18" s="172">
        <f ca="1">VLOOKUP($D18,Curves!$A$2:$H$1700,3)*$B18</f>
        <v>0.96725182557833833</v>
      </c>
      <c r="G18" s="172">
        <f ca="1">VLOOKUP($D18,Curves!$A$2:$H$1700,7)*$B18</f>
        <v>-0.25857227020411028</v>
      </c>
      <c r="H18" s="172">
        <f ca="1">VLOOKUP($D18,Curves!$A$2:$H$1700,5)*$B18</f>
        <v>-2.8730252244901139E-2</v>
      </c>
      <c r="I18" s="172">
        <f ca="1">VLOOKUP($D18,Curves!$A$2:$H$1700,4)*$B18</f>
        <v>-0.36391652843541444</v>
      </c>
      <c r="J18" s="174">
        <f ca="1">VLOOKUP($D18,Curves!$A$2:$H$1700,8)*$B18</f>
        <v>1.2832846002722509</v>
      </c>
      <c r="K18" s="172">
        <f t="shared" ca="1" si="2"/>
        <v>43.156086340820892</v>
      </c>
      <c r="L18" s="140">
        <f ca="1">VLOOKUP($D18,Curves!$N$2:$T$2600,2)*$B18</f>
        <v>105.34425823130418</v>
      </c>
      <c r="M18" s="141">
        <f ca="1">VLOOKUP($D18,Curves!$N$2:$T$2600,3)*$B18</f>
        <v>52.672129115652091</v>
      </c>
      <c r="N18" s="181">
        <f t="shared" ca="1" si="3"/>
        <v>1</v>
      </c>
      <c r="O18" s="182">
        <f t="shared" ca="1" si="4"/>
        <v>1</v>
      </c>
      <c r="P18" s="173">
        <f t="shared" ca="1" si="5"/>
        <v>55.510094806128379</v>
      </c>
      <c r="Q18" s="140">
        <f ca="1">VLOOKUP($D18,Curves!$N$2:$T$2600,4)*$B18</f>
        <v>105.34425823130418</v>
      </c>
      <c r="R18" s="141">
        <f ca="1">VLOOKUP($D18,Curves!$N$2:$T$2600,5)*$B18</f>
        <v>52.672129115652091</v>
      </c>
      <c r="S18" s="181">
        <f t="shared" ca="1" si="6"/>
        <v>1</v>
      </c>
      <c r="T18" s="182">
        <f t="shared" ca="1" si="7"/>
        <v>0</v>
      </c>
      <c r="U18" s="151">
        <f t="shared" ca="1" si="8"/>
        <v>43.946168277555664</v>
      </c>
      <c r="V18" s="151">
        <f t="shared" ca="1" si="9"/>
        <v>45.669983412249742</v>
      </c>
      <c r="W18" s="151">
        <f t="shared" ca="1" si="10"/>
        <v>43.156086340820892</v>
      </c>
      <c r="X18" s="343">
        <f ca="1">VLOOKUP($D18,[2]CurveFetch!$D$8:$S$13000,16,0)*$B18</f>
        <v>105.34425823130418</v>
      </c>
      <c r="Y18" s="141">
        <f ca="1">VLOOKUP($D18,Curves!$N$2:$T$2600,7)*$B18</f>
        <v>52.672129115652091</v>
      </c>
      <c r="Z18" s="200">
        <f t="shared" ca="1" si="11"/>
        <v>1</v>
      </c>
      <c r="AA18" s="181">
        <f t="shared" ca="1" si="12"/>
        <v>1</v>
      </c>
      <c r="AB18" s="181">
        <f t="shared" ca="1" si="13"/>
        <v>1</v>
      </c>
      <c r="AC18" s="181">
        <f t="shared" ca="1" si="13"/>
        <v>1</v>
      </c>
      <c r="AD18" s="181">
        <f t="shared" ca="1" si="14"/>
        <v>1</v>
      </c>
      <c r="AE18" s="182">
        <f t="shared" ca="1" si="15"/>
        <v>1</v>
      </c>
      <c r="AF18" s="23">
        <f t="shared" ca="1" si="43"/>
        <v>5880</v>
      </c>
      <c r="AG18" s="23">
        <f t="shared" ca="1" si="44"/>
        <v>2940</v>
      </c>
      <c r="AH18" s="23">
        <f t="shared" ca="1" si="35"/>
        <v>38400</v>
      </c>
      <c r="AI18" s="23">
        <f t="shared" ca="1" si="36"/>
        <v>19200</v>
      </c>
      <c r="AJ18" s="23">
        <f t="shared" ca="1" si="45"/>
        <v>26160</v>
      </c>
      <c r="AK18" s="23">
        <f t="shared" ca="1" si="46"/>
        <v>13080</v>
      </c>
      <c r="AL18" s="23">
        <f t="shared" ca="1" si="47"/>
        <v>26160</v>
      </c>
      <c r="AM18" s="23">
        <f t="shared" ca="1" si="48"/>
        <v>13080</v>
      </c>
      <c r="AN18" s="181"/>
      <c r="AO18" s="181"/>
      <c r="AP18" s="23">
        <f t="shared" ca="1" si="51"/>
        <v>54000</v>
      </c>
      <c r="AQ18" s="23">
        <f t="shared" ca="1" si="56"/>
        <v>27000</v>
      </c>
      <c r="BD18" s="228">
        <f t="shared" ca="1" si="19"/>
        <v>144900</v>
      </c>
      <c r="BE18" s="26">
        <f t="shared" ca="1" si="20"/>
        <v>225900</v>
      </c>
      <c r="BF18" s="228">
        <f t="shared" ca="1" si="21"/>
        <v>225900</v>
      </c>
      <c r="BG18" s="23">
        <f t="shared" ca="1" si="37"/>
        <v>62400</v>
      </c>
      <c r="BH18" s="23">
        <f t="shared" ca="1" si="38"/>
        <v>0</v>
      </c>
      <c r="BI18" s="23">
        <f t="shared" ca="1" si="49"/>
        <v>60000</v>
      </c>
      <c r="BJ18" s="23">
        <f t="shared" ca="1" si="50"/>
        <v>0</v>
      </c>
      <c r="BK18" s="23">
        <f t="shared" ca="1" si="39"/>
        <v>10560</v>
      </c>
      <c r="BL18" s="23">
        <f t="shared" ca="1" si="40"/>
        <v>0</v>
      </c>
      <c r="BM18" s="23">
        <f t="shared" ca="1" si="52"/>
        <v>6120</v>
      </c>
      <c r="BN18" s="23">
        <f t="shared" ca="1" si="53"/>
        <v>0</v>
      </c>
      <c r="BO18" s="23"/>
      <c r="BP18" s="23"/>
      <c r="BQ18" s="23"/>
      <c r="BR18" s="23"/>
      <c r="CG18" s="389">
        <f t="shared" ca="1" si="22"/>
        <v>139080</v>
      </c>
      <c r="CH18" s="224">
        <f t="shared" ca="1" si="23"/>
        <v>139080</v>
      </c>
      <c r="CI18" s="93">
        <f t="shared" ca="1" si="24"/>
        <v>139080</v>
      </c>
      <c r="CJ18" s="23">
        <f t="shared" ca="1" si="57"/>
        <v>125760</v>
      </c>
      <c r="CK18" s="23">
        <f t="shared" ca="1" si="58"/>
        <v>62880</v>
      </c>
      <c r="CP18" s="228">
        <f t="shared" ca="1" si="25"/>
        <v>188640</v>
      </c>
      <c r="CQ18" s="224">
        <f t="shared" ca="1" si="26"/>
        <v>188640</v>
      </c>
      <c r="CR18" s="228">
        <f t="shared" ca="1" si="27"/>
        <v>188640</v>
      </c>
      <c r="CS18" s="23">
        <f t="shared" ca="1" si="28"/>
        <v>65400</v>
      </c>
      <c r="CT18" s="23">
        <f t="shared" ca="1" si="29"/>
        <v>32700</v>
      </c>
      <c r="CU18" s="23">
        <f t="shared" ca="1" si="33"/>
        <v>62400</v>
      </c>
      <c r="CV18" s="23">
        <f t="shared" ca="1" si="34"/>
        <v>31200</v>
      </c>
      <c r="CW18" s="23">
        <f t="shared" ca="1" si="41"/>
        <v>60000</v>
      </c>
      <c r="CX18" s="23">
        <f t="shared" ca="1" si="42"/>
        <v>30000</v>
      </c>
      <c r="CY18" s="23">
        <f t="shared" ca="1" si="54"/>
        <v>8400</v>
      </c>
      <c r="CZ18" s="23">
        <f t="shared" ca="1" si="55"/>
        <v>4200</v>
      </c>
      <c r="DA18" s="23"/>
      <c r="DB18" s="23"/>
      <c r="DC18" s="23"/>
      <c r="DD18" s="23"/>
      <c r="DE18" s="23"/>
      <c r="DF18" s="23"/>
      <c r="EC18" s="228">
        <f t="shared" ca="1" si="30"/>
        <v>294300</v>
      </c>
      <c r="ED18" s="93">
        <f t="shared" ca="1" si="31"/>
        <v>294300</v>
      </c>
      <c r="EE18" s="228">
        <f t="shared" ca="1" si="32"/>
        <v>294300</v>
      </c>
      <c r="EX18" s="228">
        <f t="shared" si="16"/>
        <v>0</v>
      </c>
      <c r="EY18" s="93">
        <f t="shared" si="17"/>
        <v>0</v>
      </c>
      <c r="EZ18" s="93">
        <f t="shared" si="18"/>
        <v>0</v>
      </c>
    </row>
    <row r="19" spans="1:156" x14ac:dyDescent="0.2">
      <c r="A19" s="172">
        <f ca="1">VLOOKUP($D19,Curves!$A$2:$I$1700,9)</f>
        <v>5.514302632484E-2</v>
      </c>
      <c r="B19" s="86">
        <f t="shared" ca="1" si="0"/>
        <v>0.95360233378945103</v>
      </c>
      <c r="C19" s="86">
        <f t="shared" si="1"/>
        <v>31</v>
      </c>
      <c r="D19" s="139">
        <v>37226</v>
      </c>
      <c r="E19" s="173">
        <f ca="1">VLOOKUP($D19,Curves!$A$2:$H$1700,2)*$B19</f>
        <v>5.9771794281922785</v>
      </c>
      <c r="F19" s="172">
        <f ca="1">VLOOKUP($D19,Curves!$A$2:$H$1700,3)*$B19</f>
        <v>0.96313835712734552</v>
      </c>
      <c r="G19" s="172">
        <f ca="1">VLOOKUP($D19,Curves!$A$2:$H$1700,7)*$B19</f>
        <v>-0.2574726301231518</v>
      </c>
      <c r="H19" s="172">
        <f ca="1">VLOOKUP($D19,Curves!$A$2:$H$1700,5)*$B19</f>
        <v>-2.8608070013683529E-2</v>
      </c>
      <c r="I19" s="172">
        <f ca="1">VLOOKUP($D19,Curves!$A$2:$H$1700,4)*$B19</f>
        <v>-0.36236888683999141</v>
      </c>
      <c r="J19" s="174">
        <f ca="1">VLOOKUP($D19,Curves!$A$2:$H$1700,8)*$B19</f>
        <v>1.2778271272778645</v>
      </c>
      <c r="K19" s="172">
        <f t="shared" ca="1" si="2"/>
        <v>44.111079060142153</v>
      </c>
      <c r="L19" s="140">
        <f ca="1">VLOOKUP($D19,Curves!$N$2:$T$2600,2)*$B19</f>
        <v>90.592221709997844</v>
      </c>
      <c r="M19" s="141">
        <f ca="1">VLOOKUP($D19,Curves!$N$2:$T$2600,3)*$B19</f>
        <v>45.296110854998922</v>
      </c>
      <c r="N19" s="181">
        <f t="shared" ca="1" si="3"/>
        <v>1</v>
      </c>
      <c r="O19" s="182">
        <f t="shared" ca="1" si="4"/>
        <v>1</v>
      </c>
      <c r="P19" s="173">
        <f t="shared" ca="1" si="5"/>
        <v>56.412549166026068</v>
      </c>
      <c r="Q19" s="140">
        <f ca="1">VLOOKUP($D19,Curves!$N$2:$T$2600,4)*$B19</f>
        <v>90.592221709997844</v>
      </c>
      <c r="R19" s="141">
        <f ca="1">VLOOKUP($D19,Curves!$N$2:$T$2600,5)*$B19</f>
        <v>45.296110854998922</v>
      </c>
      <c r="S19" s="181">
        <f t="shared" ca="1" si="6"/>
        <v>1</v>
      </c>
      <c r="T19" s="182">
        <f t="shared" ca="1" si="7"/>
        <v>0</v>
      </c>
      <c r="U19" s="151">
        <f t="shared" ca="1" si="8"/>
        <v>44.897800985518451</v>
      </c>
      <c r="V19" s="151">
        <f t="shared" ca="1" si="9"/>
        <v>46.614285186339458</v>
      </c>
      <c r="W19" s="151">
        <f t="shared" ca="1" si="10"/>
        <v>44.111079060142153</v>
      </c>
      <c r="X19" s="343">
        <f ca="1">VLOOKUP($D19,[2]CurveFetch!$D$8:$S$13000,16,0)*$B19</f>
        <v>90.592221709997844</v>
      </c>
      <c r="Y19" s="141">
        <f ca="1">VLOOKUP($D19,Curves!$N$2:$T$2600,7)*$B19</f>
        <v>45.296110854998922</v>
      </c>
      <c r="Z19" s="200">
        <f t="shared" ca="1" si="11"/>
        <v>1</v>
      </c>
      <c r="AA19" s="181">
        <f t="shared" ca="1" si="12"/>
        <v>1</v>
      </c>
      <c r="AB19" s="181">
        <f t="shared" ca="1" si="13"/>
        <v>1</v>
      </c>
      <c r="AC19" s="181">
        <f t="shared" ca="1" si="13"/>
        <v>1</v>
      </c>
      <c r="AD19" s="181">
        <f t="shared" ca="1" si="14"/>
        <v>1</v>
      </c>
      <c r="AE19" s="182">
        <f t="shared" ca="1" si="15"/>
        <v>1</v>
      </c>
      <c r="AF19" s="23">
        <f t="shared" ca="1" si="43"/>
        <v>5880</v>
      </c>
      <c r="AG19" s="23">
        <f t="shared" ca="1" si="44"/>
        <v>2940</v>
      </c>
      <c r="AH19" s="23">
        <f t="shared" ca="1" si="35"/>
        <v>38400</v>
      </c>
      <c r="AI19" s="23">
        <f t="shared" ca="1" si="36"/>
        <v>19200</v>
      </c>
      <c r="AJ19" s="23">
        <f t="shared" ca="1" si="45"/>
        <v>26160</v>
      </c>
      <c r="AK19" s="23">
        <f t="shared" ca="1" si="46"/>
        <v>13080</v>
      </c>
      <c r="AL19" s="23">
        <f t="shared" ca="1" si="47"/>
        <v>26160</v>
      </c>
      <c r="AM19" s="23">
        <f t="shared" ca="1" si="48"/>
        <v>13080</v>
      </c>
      <c r="AN19" s="23">
        <f ca="1">$AN$7*$J$2*$J$5*$N19</f>
        <v>48000</v>
      </c>
      <c r="AO19" s="23">
        <f ca="1">$AN$7*$J$3*$J$5*$O19</f>
        <v>24000</v>
      </c>
      <c r="AP19" s="23">
        <f t="shared" ca="1" si="51"/>
        <v>54000</v>
      </c>
      <c r="AQ19" s="23">
        <f t="shared" ca="1" si="56"/>
        <v>27000</v>
      </c>
      <c r="BD19" s="228">
        <f t="shared" ca="1" si="19"/>
        <v>144900</v>
      </c>
      <c r="BE19" s="26">
        <f t="shared" ca="1" si="20"/>
        <v>297900</v>
      </c>
      <c r="BF19" s="228">
        <f t="shared" ca="1" si="21"/>
        <v>297900</v>
      </c>
      <c r="BG19" s="23">
        <f t="shared" ca="1" si="37"/>
        <v>62400</v>
      </c>
      <c r="BH19" s="23">
        <f t="shared" ca="1" si="38"/>
        <v>0</v>
      </c>
      <c r="BI19" s="23">
        <f t="shared" ca="1" si="49"/>
        <v>60000</v>
      </c>
      <c r="BJ19" s="23">
        <f t="shared" ca="1" si="50"/>
        <v>0</v>
      </c>
      <c r="BK19" s="23">
        <f t="shared" ca="1" si="39"/>
        <v>10560</v>
      </c>
      <c r="BL19" s="23">
        <f t="shared" ca="1" si="40"/>
        <v>0</v>
      </c>
      <c r="BM19" s="23">
        <f t="shared" ca="1" si="52"/>
        <v>6120</v>
      </c>
      <c r="BN19" s="23">
        <f t="shared" ca="1" si="53"/>
        <v>0</v>
      </c>
      <c r="BO19" s="23">
        <f t="shared" ref="BO19:BO50" ca="1" si="59">$BO$7*$J$2*$J$5*$S19</f>
        <v>20400</v>
      </c>
      <c r="BP19" s="23">
        <f t="shared" ref="BP19:BP50" ca="1" si="60">$BO$7*$J$3*$J$5*$T19</f>
        <v>0</v>
      </c>
      <c r="BQ19" s="23"/>
      <c r="BR19" s="23"/>
      <c r="CG19" s="389">
        <f t="shared" ca="1" si="22"/>
        <v>139080</v>
      </c>
      <c r="CH19" s="224">
        <f t="shared" ca="1" si="23"/>
        <v>139080</v>
      </c>
      <c r="CI19" s="93">
        <f t="shared" ca="1" si="24"/>
        <v>159480</v>
      </c>
      <c r="CJ19" s="23">
        <f t="shared" ca="1" si="57"/>
        <v>125760</v>
      </c>
      <c r="CK19" s="23">
        <f t="shared" ca="1" si="58"/>
        <v>62880</v>
      </c>
      <c r="CP19" s="228">
        <f t="shared" ca="1" si="25"/>
        <v>188640</v>
      </c>
      <c r="CQ19" s="224">
        <f t="shared" ca="1" si="26"/>
        <v>188640</v>
      </c>
      <c r="CR19" s="228">
        <f t="shared" ca="1" si="27"/>
        <v>188640</v>
      </c>
      <c r="CS19" s="23">
        <f t="shared" ca="1" si="28"/>
        <v>65400</v>
      </c>
      <c r="CT19" s="23">
        <f t="shared" ca="1" si="29"/>
        <v>32700</v>
      </c>
      <c r="CU19" s="23">
        <f t="shared" ca="1" si="33"/>
        <v>62400</v>
      </c>
      <c r="CV19" s="23">
        <f t="shared" ca="1" si="34"/>
        <v>31200</v>
      </c>
      <c r="CW19" s="23">
        <f t="shared" ca="1" si="41"/>
        <v>60000</v>
      </c>
      <c r="CX19" s="23">
        <f t="shared" ca="1" si="42"/>
        <v>30000</v>
      </c>
      <c r="CY19" s="23">
        <f t="shared" ca="1" si="54"/>
        <v>8400</v>
      </c>
      <c r="CZ19" s="23">
        <f t="shared" ca="1" si="55"/>
        <v>4200</v>
      </c>
      <c r="DA19" s="23">
        <f t="shared" ref="DA19:DA82" ca="1" si="61">$DA$7*$J$2*$J$5*$AB19</f>
        <v>27000</v>
      </c>
      <c r="DB19" s="23">
        <f t="shared" ref="DB19:DB82" ca="1" si="62">$DA$7*$J$3*$J$5*$AC19</f>
        <v>13500</v>
      </c>
      <c r="DC19" s="23">
        <f t="shared" ref="DC19:DC82" ca="1" si="63">$DC$7*$J$2*$J$5*$AB19</f>
        <v>15600</v>
      </c>
      <c r="DD19" s="23">
        <f t="shared" ref="DD19:DD82" ca="1" si="64">$DC$7*$J$3*$J$5*$AC19</f>
        <v>7800</v>
      </c>
      <c r="DE19" s="23"/>
      <c r="DF19" s="23"/>
      <c r="DO19" s="23">
        <f t="shared" ref="DO19:DO30" ca="1" si="65">$DO$7*$J$2*$J$5*$AB19</f>
        <v>120000</v>
      </c>
      <c r="DP19" s="23">
        <f t="shared" ref="DP19:DP30" ca="1" si="66">$DO$7*$J$3*$J$5*$AC19</f>
        <v>60000</v>
      </c>
      <c r="DQ19" s="23"/>
      <c r="DR19" s="23"/>
      <c r="EC19" s="228">
        <f t="shared" ca="1" si="30"/>
        <v>334800</v>
      </c>
      <c r="ED19" s="93">
        <f t="shared" ca="1" si="31"/>
        <v>538200</v>
      </c>
      <c r="EE19" s="228">
        <f t="shared" ca="1" si="32"/>
        <v>538200</v>
      </c>
      <c r="EJ19" s="23">
        <f t="shared" ref="EJ19:EJ82" ca="1" si="67">$EJ$7*$J$2*$J$5*$AB19</f>
        <v>60000</v>
      </c>
      <c r="EK19" s="23">
        <f t="shared" ref="EK19:EK82" ca="1" si="68">$EJ$7*$J$3*$J$5*$AC19</f>
        <v>30000</v>
      </c>
      <c r="EX19" s="228">
        <f t="shared" si="16"/>
        <v>0</v>
      </c>
      <c r="EY19" s="93">
        <f t="shared" si="17"/>
        <v>0</v>
      </c>
      <c r="EZ19" s="93">
        <f t="shared" ca="1" si="18"/>
        <v>90000</v>
      </c>
    </row>
    <row r="20" spans="1:156" x14ac:dyDescent="0.2">
      <c r="A20" s="172">
        <f ca="1">VLOOKUP($D20,Curves!$A$2:$I$1700,9)</f>
        <v>5.4973143963192E-2</v>
      </c>
      <c r="B20" s="86">
        <f t="shared" ca="1" si="0"/>
        <v>0.94936026715776201</v>
      </c>
      <c r="C20" s="86">
        <f t="shared" si="1"/>
        <v>31</v>
      </c>
      <c r="D20" s="139">
        <v>37257</v>
      </c>
      <c r="E20" s="173">
        <f ca="1">VLOOKUP($D20,Curves!$A$2:$H$1700,2)*$B20</f>
        <v>5.9619824777507455</v>
      </c>
      <c r="F20" s="172">
        <f ca="1">VLOOKUP($D20,Curves!$A$2:$H$1700,3)*$B20</f>
        <v>0.95173366782565638</v>
      </c>
      <c r="G20" s="172">
        <f ca="1">VLOOKUP($D20,Curves!$A$2:$H$1700,7)*$B20</f>
        <v>-0.25632727213259576</v>
      </c>
      <c r="H20" s="172">
        <f ca="1">VLOOKUP($D20,Curves!$A$2:$H$1700,5)*$B20</f>
        <v>-2.8480808014732861E-2</v>
      </c>
      <c r="I20" s="172">
        <f ca="1">VLOOKUP($D20,Curves!$A$2:$H$1700,4)*$B20</f>
        <v>-0.36075690151994955</v>
      </c>
      <c r="J20" s="174">
        <f ca="1">VLOOKUP($D20,Curves!$A$2:$H$1700,8)*$B20</f>
        <v>1.265022555987718</v>
      </c>
      <c r="K20" s="172">
        <f t="shared" ca="1" si="2"/>
        <v>44.009191821730965</v>
      </c>
      <c r="L20" s="140">
        <f ca="1">VLOOKUP($D20,Curves!$N$2:$T$2600,2)*$B20</f>
        <v>90.189225379987391</v>
      </c>
      <c r="M20" s="141">
        <f ca="1">VLOOKUP($D20,Curves!$N$2:$T$2600,3)*$B20</f>
        <v>45.094612689993696</v>
      </c>
      <c r="N20" s="181">
        <f t="shared" ca="1" si="3"/>
        <v>1</v>
      </c>
      <c r="O20" s="182">
        <f t="shared" ca="1" si="4"/>
        <v>1</v>
      </c>
      <c r="P20" s="173">
        <f t="shared" ca="1" si="5"/>
        <v>56.202537753038477</v>
      </c>
      <c r="Q20" s="140">
        <f ca="1">VLOOKUP($D20,Curves!$N$2:$T$2600,4)*$B20</f>
        <v>90.189225379987391</v>
      </c>
      <c r="R20" s="141">
        <f ca="1">VLOOKUP($D20,Curves!$N$2:$T$2600,5)*$B20</f>
        <v>45.094612689993696</v>
      </c>
      <c r="S20" s="181">
        <f t="shared" ca="1" si="6"/>
        <v>1</v>
      </c>
      <c r="T20" s="182">
        <f t="shared" ca="1" si="7"/>
        <v>0</v>
      </c>
      <c r="U20" s="151">
        <f t="shared" ca="1" si="8"/>
        <v>44.79241404213613</v>
      </c>
      <c r="V20" s="151">
        <f t="shared" ca="1" si="9"/>
        <v>46.501262523020095</v>
      </c>
      <c r="W20" s="151">
        <f t="shared" ca="1" si="10"/>
        <v>44.009191821730965</v>
      </c>
      <c r="X20" s="343">
        <f ca="1">VLOOKUP($D20,[2]CurveFetch!$D$8:$S$13000,16,0)*$B20</f>
        <v>90.189225379987391</v>
      </c>
      <c r="Y20" s="141">
        <f ca="1">VLOOKUP($D20,Curves!$N$2:$T$2600,7)*$B20</f>
        <v>45.094612689993696</v>
      </c>
      <c r="Z20" s="200">
        <f t="shared" ca="1" si="11"/>
        <v>1</v>
      </c>
      <c r="AA20" s="181">
        <f t="shared" ca="1" si="12"/>
        <v>1</v>
      </c>
      <c r="AB20" s="181">
        <f t="shared" ca="1" si="13"/>
        <v>1</v>
      </c>
      <c r="AC20" s="181">
        <f t="shared" ca="1" si="13"/>
        <v>1</v>
      </c>
      <c r="AD20" s="181">
        <f t="shared" ca="1" si="14"/>
        <v>1</v>
      </c>
      <c r="AE20" s="182">
        <f t="shared" ca="1" si="15"/>
        <v>1</v>
      </c>
      <c r="AF20" s="23">
        <f t="shared" ca="1" si="43"/>
        <v>5880</v>
      </c>
      <c r="AG20" s="23">
        <f t="shared" ca="1" si="44"/>
        <v>2940</v>
      </c>
      <c r="AH20" s="23">
        <f t="shared" ca="1" si="35"/>
        <v>38400</v>
      </c>
      <c r="AI20" s="23">
        <f t="shared" ca="1" si="36"/>
        <v>19200</v>
      </c>
      <c r="AJ20" s="23">
        <f t="shared" ca="1" si="45"/>
        <v>26160</v>
      </c>
      <c r="AK20" s="23">
        <f t="shared" ca="1" si="46"/>
        <v>13080</v>
      </c>
      <c r="AL20" s="23">
        <f t="shared" ca="1" si="47"/>
        <v>26160</v>
      </c>
      <c r="AM20" s="23">
        <f t="shared" ca="1" si="48"/>
        <v>13080</v>
      </c>
      <c r="AN20" s="23">
        <f t="shared" ref="AN20:AN83" ca="1" si="69">$AN$7*$J$2*$J$5*$N20</f>
        <v>48000</v>
      </c>
      <c r="AO20" s="23">
        <f t="shared" ref="AO20:AO83" ca="1" si="70">$AN$7*$J$3*$J$5*$O20</f>
        <v>24000</v>
      </c>
      <c r="AP20" s="23">
        <f t="shared" ca="1" si="51"/>
        <v>54000</v>
      </c>
      <c r="AQ20" s="23">
        <f t="shared" ca="1" si="56"/>
        <v>27000</v>
      </c>
      <c r="BD20" s="228">
        <f t="shared" ca="1" si="19"/>
        <v>144900</v>
      </c>
      <c r="BE20" s="26">
        <f t="shared" ca="1" si="20"/>
        <v>297900</v>
      </c>
      <c r="BF20" s="228">
        <f t="shared" ca="1" si="21"/>
        <v>297900</v>
      </c>
      <c r="BG20" s="23">
        <f t="shared" ca="1" si="37"/>
        <v>62400</v>
      </c>
      <c r="BH20" s="23">
        <f t="shared" ca="1" si="38"/>
        <v>0</v>
      </c>
      <c r="BI20" s="23">
        <f t="shared" ca="1" si="49"/>
        <v>60000</v>
      </c>
      <c r="BJ20" s="23">
        <f t="shared" ca="1" si="50"/>
        <v>0</v>
      </c>
      <c r="BK20" s="23">
        <f t="shared" ca="1" si="39"/>
        <v>10560</v>
      </c>
      <c r="BL20" s="23">
        <f t="shared" ca="1" si="40"/>
        <v>0</v>
      </c>
      <c r="BM20" s="23">
        <f t="shared" ca="1" si="52"/>
        <v>6120</v>
      </c>
      <c r="BN20" s="23">
        <f t="shared" ca="1" si="53"/>
        <v>0</v>
      </c>
      <c r="BO20" s="23">
        <f t="shared" ca="1" si="59"/>
        <v>20400</v>
      </c>
      <c r="BP20" s="23">
        <f t="shared" ca="1" si="60"/>
        <v>0</v>
      </c>
      <c r="BQ20" s="23"/>
      <c r="BR20" s="23"/>
      <c r="CG20" s="389">
        <f t="shared" ca="1" si="22"/>
        <v>139080</v>
      </c>
      <c r="CH20" s="224">
        <f t="shared" ca="1" si="23"/>
        <v>139080</v>
      </c>
      <c r="CI20" s="93">
        <f t="shared" ca="1" si="24"/>
        <v>159480</v>
      </c>
      <c r="CJ20" s="23">
        <f t="shared" ca="1" si="57"/>
        <v>125760</v>
      </c>
      <c r="CK20" s="23">
        <f t="shared" ca="1" si="58"/>
        <v>62880</v>
      </c>
      <c r="CP20" s="228">
        <f t="shared" ca="1" si="25"/>
        <v>188640</v>
      </c>
      <c r="CQ20" s="224">
        <f t="shared" ca="1" si="26"/>
        <v>188640</v>
      </c>
      <c r="CR20" s="228">
        <f t="shared" ca="1" si="27"/>
        <v>188640</v>
      </c>
      <c r="CS20" s="23">
        <f t="shared" ca="1" si="28"/>
        <v>65400</v>
      </c>
      <c r="CT20" s="23">
        <f t="shared" ca="1" si="29"/>
        <v>32700</v>
      </c>
      <c r="CU20" s="23">
        <f t="shared" ca="1" si="33"/>
        <v>62400</v>
      </c>
      <c r="CV20" s="23">
        <f t="shared" ca="1" si="34"/>
        <v>31200</v>
      </c>
      <c r="CW20" s="23">
        <f t="shared" ca="1" si="41"/>
        <v>60000</v>
      </c>
      <c r="CX20" s="23">
        <f t="shared" ca="1" si="42"/>
        <v>30000</v>
      </c>
      <c r="CY20" s="23">
        <f t="shared" ca="1" si="54"/>
        <v>8400</v>
      </c>
      <c r="CZ20" s="23">
        <f t="shared" ca="1" si="55"/>
        <v>4200</v>
      </c>
      <c r="DA20" s="23">
        <f t="shared" ca="1" si="61"/>
        <v>27000</v>
      </c>
      <c r="DB20" s="23">
        <f t="shared" ca="1" si="62"/>
        <v>13500</v>
      </c>
      <c r="DC20" s="23">
        <f t="shared" ca="1" si="63"/>
        <v>15600</v>
      </c>
      <c r="DD20" s="23">
        <f t="shared" ca="1" si="64"/>
        <v>7800</v>
      </c>
      <c r="DE20" s="23"/>
      <c r="DF20" s="23"/>
      <c r="DO20" s="23">
        <f t="shared" ca="1" si="65"/>
        <v>120000</v>
      </c>
      <c r="DP20" s="23">
        <f t="shared" ca="1" si="66"/>
        <v>60000</v>
      </c>
      <c r="DQ20" s="23"/>
      <c r="DR20" s="23"/>
      <c r="EC20" s="228">
        <f t="shared" ca="1" si="30"/>
        <v>334800</v>
      </c>
      <c r="ED20" s="93">
        <f t="shared" ca="1" si="31"/>
        <v>538200</v>
      </c>
      <c r="EE20" s="228">
        <f t="shared" ca="1" si="32"/>
        <v>538200</v>
      </c>
      <c r="EJ20" s="23">
        <f t="shared" ca="1" si="67"/>
        <v>60000</v>
      </c>
      <c r="EK20" s="23">
        <f t="shared" ca="1" si="68"/>
        <v>30000</v>
      </c>
      <c r="EX20" s="228">
        <f t="shared" si="16"/>
        <v>0</v>
      </c>
      <c r="EY20" s="93">
        <f t="shared" si="17"/>
        <v>0</v>
      </c>
      <c r="EZ20" s="93">
        <f t="shared" ca="1" si="18"/>
        <v>90000</v>
      </c>
    </row>
    <row r="21" spans="1:156" x14ac:dyDescent="0.2">
      <c r="A21" s="172">
        <f ca="1">VLOOKUP($D21,Curves!$A$2:$I$1700,9)</f>
        <v>5.4950988009289999E-2</v>
      </c>
      <c r="B21" s="86">
        <f t="shared" ca="1" si="0"/>
        <v>0.94502186354852102</v>
      </c>
      <c r="C21" s="86">
        <f t="shared" si="1"/>
        <v>28</v>
      </c>
      <c r="D21" s="139">
        <v>37288</v>
      </c>
      <c r="E21" s="173">
        <f ca="1">VLOOKUP($D21,Curves!$A$2:$H$1700,2)*$B21</f>
        <v>5.7079320558330666</v>
      </c>
      <c r="F21" s="172">
        <f ca="1">VLOOKUP($D21,Curves!$A$2:$H$1700,3)*$B21</f>
        <v>0.94738441820739228</v>
      </c>
      <c r="G21" s="172">
        <f ca="1">VLOOKUP($D21,Curves!$A$2:$H$1700,7)*$B21</f>
        <v>-0.25515590315810072</v>
      </c>
      <c r="H21" s="172">
        <f ca="1">VLOOKUP($D21,Curves!$A$2:$H$1700,5)*$B21</f>
        <v>-2.8350655906455628E-2</v>
      </c>
      <c r="I21" s="172">
        <f ca="1">VLOOKUP($D21,Curves!$A$2:$H$1700,4)*$B21</f>
        <v>-0.35910830814843797</v>
      </c>
      <c r="J21" s="174">
        <f ca="1">VLOOKUP($D21,Curves!$A$2:$H$1700,8)*$B21</f>
        <v>1.2592416331784042</v>
      </c>
      <c r="K21" s="172">
        <f t="shared" ca="1" si="2"/>
        <v>42.11617810763471</v>
      </c>
      <c r="L21" s="140">
        <f ca="1">VLOOKUP($D21,Curves!$N$2:$T$2600,2)*$B21</f>
        <v>80.326858401624293</v>
      </c>
      <c r="M21" s="141">
        <f ca="1">VLOOKUP($D21,Curves!$N$2:$T$2600,3)*$B21</f>
        <v>40.163429200812146</v>
      </c>
      <c r="N21" s="181">
        <f t="shared" ca="1" si="3"/>
        <v>1</v>
      </c>
      <c r="O21" s="182">
        <f t="shared" ca="1" si="4"/>
        <v>0</v>
      </c>
      <c r="P21" s="173">
        <f t="shared" ca="1" si="5"/>
        <v>54.253802667586029</v>
      </c>
      <c r="Q21" s="140">
        <f ca="1">VLOOKUP($D21,Curves!$N$2:$T$2600,4)*$B21</f>
        <v>80.326858401624293</v>
      </c>
      <c r="R21" s="141">
        <f ca="1">VLOOKUP($D21,Curves!$N$2:$T$2600,5)*$B21</f>
        <v>40.163429200812146</v>
      </c>
      <c r="S21" s="181">
        <f t="shared" ca="1" si="6"/>
        <v>1</v>
      </c>
      <c r="T21" s="182">
        <f t="shared" ca="1" si="7"/>
        <v>0</v>
      </c>
      <c r="U21" s="151">
        <f t="shared" ca="1" si="8"/>
        <v>42.895821145062243</v>
      </c>
      <c r="V21" s="151">
        <f t="shared" ca="1" si="9"/>
        <v>44.596860499449583</v>
      </c>
      <c r="W21" s="151">
        <f t="shared" ca="1" si="10"/>
        <v>42.11617810763471</v>
      </c>
      <c r="X21" s="343">
        <f ca="1">VLOOKUP($D21,[2]CurveFetch!$D$8:$S$13000,16,0)*$B21</f>
        <v>80.326858401624293</v>
      </c>
      <c r="Y21" s="141">
        <f ca="1">VLOOKUP($D21,Curves!$N$2:$T$2600,7)*$B21</f>
        <v>40.163429200812146</v>
      </c>
      <c r="Z21" s="200">
        <f t="shared" ca="1" si="11"/>
        <v>1</v>
      </c>
      <c r="AA21" s="181">
        <f t="shared" ca="1" si="12"/>
        <v>0</v>
      </c>
      <c r="AB21" s="181">
        <f t="shared" ca="1" si="13"/>
        <v>1</v>
      </c>
      <c r="AC21" s="181">
        <f t="shared" ca="1" si="13"/>
        <v>1</v>
      </c>
      <c r="AD21" s="181">
        <f t="shared" ca="1" si="14"/>
        <v>1</v>
      </c>
      <c r="AE21" s="182">
        <f t="shared" ca="1" si="15"/>
        <v>0</v>
      </c>
      <c r="AF21" s="23">
        <f t="shared" ca="1" si="43"/>
        <v>5880</v>
      </c>
      <c r="AG21" s="23">
        <f t="shared" ca="1" si="44"/>
        <v>0</v>
      </c>
      <c r="AH21" s="23">
        <f t="shared" ca="1" si="35"/>
        <v>38400</v>
      </c>
      <c r="AI21" s="23">
        <f t="shared" ca="1" si="36"/>
        <v>0</v>
      </c>
      <c r="AJ21" s="23">
        <f t="shared" ca="1" si="45"/>
        <v>26160</v>
      </c>
      <c r="AK21" s="23">
        <f t="shared" ca="1" si="46"/>
        <v>0</v>
      </c>
      <c r="AL21" s="23">
        <f t="shared" ca="1" si="47"/>
        <v>26160</v>
      </c>
      <c r="AM21" s="23">
        <f t="shared" ca="1" si="48"/>
        <v>0</v>
      </c>
      <c r="AN21" s="23">
        <f t="shared" ca="1" si="69"/>
        <v>48000</v>
      </c>
      <c r="AO21" s="23">
        <f t="shared" ca="1" si="70"/>
        <v>0</v>
      </c>
      <c r="AP21" s="23">
        <f t="shared" ca="1" si="51"/>
        <v>54000</v>
      </c>
      <c r="AQ21" s="23">
        <f t="shared" ca="1" si="56"/>
        <v>0</v>
      </c>
      <c r="BD21" s="228">
        <f t="shared" ca="1" si="19"/>
        <v>96600</v>
      </c>
      <c r="BE21" s="26">
        <f t="shared" ca="1" si="20"/>
        <v>198600</v>
      </c>
      <c r="BF21" s="228">
        <f t="shared" ca="1" si="21"/>
        <v>198600</v>
      </c>
      <c r="BG21" s="23">
        <f t="shared" ca="1" si="37"/>
        <v>62400</v>
      </c>
      <c r="BH21" s="23">
        <f t="shared" ca="1" si="38"/>
        <v>0</v>
      </c>
      <c r="BI21" s="23">
        <f t="shared" ca="1" si="49"/>
        <v>60000</v>
      </c>
      <c r="BJ21" s="23">
        <f t="shared" ca="1" si="50"/>
        <v>0</v>
      </c>
      <c r="BK21" s="23">
        <f t="shared" ca="1" si="39"/>
        <v>10560</v>
      </c>
      <c r="BL21" s="23">
        <f t="shared" ca="1" si="40"/>
        <v>0</v>
      </c>
      <c r="BM21" s="23">
        <f t="shared" ca="1" si="52"/>
        <v>6120</v>
      </c>
      <c r="BN21" s="23">
        <f t="shared" ca="1" si="53"/>
        <v>0</v>
      </c>
      <c r="BO21" s="23">
        <f t="shared" ca="1" si="59"/>
        <v>20400</v>
      </c>
      <c r="BP21" s="23">
        <f t="shared" ca="1" si="60"/>
        <v>0</v>
      </c>
      <c r="BQ21" s="23"/>
      <c r="BR21" s="23"/>
      <c r="CG21" s="389">
        <f t="shared" ca="1" si="22"/>
        <v>139080</v>
      </c>
      <c r="CH21" s="224">
        <f t="shared" ca="1" si="23"/>
        <v>139080</v>
      </c>
      <c r="CI21" s="93">
        <f t="shared" ca="1" si="24"/>
        <v>159480</v>
      </c>
      <c r="CJ21" s="23">
        <f t="shared" ca="1" si="57"/>
        <v>125760</v>
      </c>
      <c r="CK21" s="23">
        <f t="shared" ca="1" si="58"/>
        <v>0</v>
      </c>
      <c r="CP21" s="228">
        <f t="shared" ca="1" si="25"/>
        <v>125760</v>
      </c>
      <c r="CQ21" s="224">
        <f t="shared" ca="1" si="26"/>
        <v>125760</v>
      </c>
      <c r="CR21" s="228">
        <f t="shared" ca="1" si="27"/>
        <v>125760</v>
      </c>
      <c r="CS21" s="23">
        <f t="shared" ca="1" si="28"/>
        <v>65400</v>
      </c>
      <c r="CT21" s="23">
        <f t="shared" ca="1" si="29"/>
        <v>32700</v>
      </c>
      <c r="CU21" s="23">
        <f t="shared" ca="1" si="33"/>
        <v>62400</v>
      </c>
      <c r="CV21" s="23">
        <f t="shared" ca="1" si="34"/>
        <v>31200</v>
      </c>
      <c r="CW21" s="23">
        <f t="shared" ca="1" si="41"/>
        <v>60000</v>
      </c>
      <c r="CX21" s="23">
        <f t="shared" ca="1" si="42"/>
        <v>30000</v>
      </c>
      <c r="CY21" s="23">
        <f t="shared" ca="1" si="54"/>
        <v>8400</v>
      </c>
      <c r="CZ21" s="23">
        <f t="shared" ca="1" si="55"/>
        <v>4200</v>
      </c>
      <c r="DA21" s="23">
        <f t="shared" ca="1" si="61"/>
        <v>27000</v>
      </c>
      <c r="DB21" s="23">
        <f t="shared" ca="1" si="62"/>
        <v>13500</v>
      </c>
      <c r="DC21" s="23">
        <f t="shared" ca="1" si="63"/>
        <v>15600</v>
      </c>
      <c r="DD21" s="23">
        <f t="shared" ca="1" si="64"/>
        <v>7800</v>
      </c>
      <c r="DE21" s="23"/>
      <c r="DF21" s="23"/>
      <c r="DO21" s="23">
        <f t="shared" ca="1" si="65"/>
        <v>120000</v>
      </c>
      <c r="DP21" s="23">
        <f t="shared" ca="1" si="66"/>
        <v>60000</v>
      </c>
      <c r="DQ21" s="23"/>
      <c r="DR21" s="23"/>
      <c r="EC21" s="228">
        <f t="shared" ca="1" si="30"/>
        <v>334800</v>
      </c>
      <c r="ED21" s="93">
        <f t="shared" ca="1" si="31"/>
        <v>538200</v>
      </c>
      <c r="EE21" s="228">
        <f t="shared" ca="1" si="32"/>
        <v>538200</v>
      </c>
      <c r="EJ21" s="23">
        <f t="shared" ca="1" si="67"/>
        <v>60000</v>
      </c>
      <c r="EK21" s="23">
        <f t="shared" ca="1" si="68"/>
        <v>30000</v>
      </c>
      <c r="EX21" s="228">
        <f t="shared" si="16"/>
        <v>0</v>
      </c>
      <c r="EY21" s="93">
        <f t="shared" si="17"/>
        <v>0</v>
      </c>
      <c r="EZ21" s="93">
        <f t="shared" ca="1" si="18"/>
        <v>90000</v>
      </c>
    </row>
    <row r="22" spans="1:156" x14ac:dyDescent="0.2">
      <c r="A22" s="172">
        <f ca="1">VLOOKUP($D22,Curves!$A$2:$I$1700,9)</f>
        <v>5.4930976180098998E-2</v>
      </c>
      <c r="B22" s="86">
        <f t="shared" ca="1" si="0"/>
        <v>0.94112330967890934</v>
      </c>
      <c r="C22" s="86">
        <f t="shared" si="1"/>
        <v>31</v>
      </c>
      <c r="D22" s="139">
        <v>37316</v>
      </c>
      <c r="E22" s="173">
        <f ca="1">VLOOKUP($D22,Curves!$A$2:$H$1700,2)*$B22</f>
        <v>5.3879309479117552</v>
      </c>
      <c r="F22" s="172">
        <f ca="1">VLOOKUP($D22,Curves!$A$2:$H$1700,3)*$B22</f>
        <v>0.9434761179531066</v>
      </c>
      <c r="G22" s="172">
        <f ca="1">VLOOKUP($D22,Curves!$A$2:$H$1700,7)*$B22</f>
        <v>-0.25410329361330553</v>
      </c>
      <c r="H22" s="172">
        <f ca="1">VLOOKUP($D22,Curves!$A$2:$H$1700,5)*$B22</f>
        <v>-2.823369929036728E-2</v>
      </c>
      <c r="I22" s="172">
        <f ca="1">VLOOKUP($D22,Curves!$A$2:$H$1700,4)*$B22</f>
        <v>-0.35762685767798558</v>
      </c>
      <c r="J22" s="174">
        <f ca="1">VLOOKUP($D22,Curves!$A$2:$H$1700,8)*$B22</f>
        <v>1.2540468101471467</v>
      </c>
      <c r="K22" s="172">
        <f t="shared" ca="1" si="2"/>
        <v>39.727280676753274</v>
      </c>
      <c r="L22" s="140">
        <f ca="1">VLOOKUP($D22,Curves!$N$2:$T$2600,2)*$B22</f>
        <v>70.584248225918202</v>
      </c>
      <c r="M22" s="141">
        <f ca="1">VLOOKUP($D22,Curves!$N$2:$T$2600,3)*$B22</f>
        <v>35.292124112959101</v>
      </c>
      <c r="N22" s="181">
        <f t="shared" ca="1" si="3"/>
        <v>1</v>
      </c>
      <c r="O22" s="182">
        <f t="shared" ca="1" si="4"/>
        <v>0</v>
      </c>
      <c r="P22" s="173">
        <f t="shared" ca="1" si="5"/>
        <v>51.814833185441763</v>
      </c>
      <c r="Q22" s="140">
        <f ca="1">VLOOKUP($D22,Curves!$N$2:$T$2600,4)*$B22</f>
        <v>70.584248225918202</v>
      </c>
      <c r="R22" s="141">
        <f ca="1">VLOOKUP($D22,Curves!$N$2:$T$2600,5)*$B22</f>
        <v>35.292124112959101</v>
      </c>
      <c r="S22" s="181">
        <f t="shared" ca="1" si="6"/>
        <v>1</v>
      </c>
      <c r="T22" s="182">
        <f t="shared" ca="1" si="7"/>
        <v>0</v>
      </c>
      <c r="U22" s="151">
        <f t="shared" ca="1" si="8"/>
        <v>40.503707407238373</v>
      </c>
      <c r="V22" s="151">
        <f t="shared" ca="1" si="9"/>
        <v>42.197729364660411</v>
      </c>
      <c r="W22" s="151">
        <f t="shared" ca="1" si="10"/>
        <v>39.727280676753274</v>
      </c>
      <c r="X22" s="343">
        <f ca="1">VLOOKUP($D22,[2]CurveFetch!$D$8:$S$13000,16,0)*$B22</f>
        <v>70.584248225918202</v>
      </c>
      <c r="Y22" s="141">
        <f ca="1">VLOOKUP($D22,Curves!$N$2:$T$2600,7)*$B22</f>
        <v>35.292124112959101</v>
      </c>
      <c r="Z22" s="200">
        <f t="shared" ca="1" si="11"/>
        <v>1</v>
      </c>
      <c r="AA22" s="181">
        <f t="shared" ca="1" si="12"/>
        <v>0</v>
      </c>
      <c r="AB22" s="181">
        <f t="shared" ca="1" si="13"/>
        <v>1</v>
      </c>
      <c r="AC22" s="181">
        <f t="shared" ca="1" si="13"/>
        <v>1</v>
      </c>
      <c r="AD22" s="181">
        <f t="shared" ca="1" si="14"/>
        <v>1</v>
      </c>
      <c r="AE22" s="182">
        <f t="shared" ca="1" si="15"/>
        <v>0</v>
      </c>
      <c r="AF22" s="23">
        <f t="shared" ca="1" si="43"/>
        <v>5880</v>
      </c>
      <c r="AG22" s="23">
        <f t="shared" ca="1" si="44"/>
        <v>0</v>
      </c>
      <c r="AH22" s="23">
        <f t="shared" ca="1" si="35"/>
        <v>38400</v>
      </c>
      <c r="AI22" s="23">
        <f t="shared" ca="1" si="36"/>
        <v>0</v>
      </c>
      <c r="AJ22" s="23">
        <f t="shared" ca="1" si="45"/>
        <v>26160</v>
      </c>
      <c r="AK22" s="23">
        <f t="shared" ca="1" si="46"/>
        <v>0</v>
      </c>
      <c r="AL22" s="23">
        <f t="shared" ca="1" si="47"/>
        <v>26160</v>
      </c>
      <c r="AM22" s="23">
        <f t="shared" ca="1" si="48"/>
        <v>0</v>
      </c>
      <c r="AN22" s="23">
        <f t="shared" ca="1" si="69"/>
        <v>48000</v>
      </c>
      <c r="AO22" s="23">
        <f t="shared" ca="1" si="70"/>
        <v>0</v>
      </c>
      <c r="AP22" s="23">
        <f t="shared" ca="1" si="51"/>
        <v>54000</v>
      </c>
      <c r="AQ22" s="23">
        <f t="shared" ca="1" si="56"/>
        <v>0</v>
      </c>
      <c r="BD22" s="228">
        <f t="shared" ca="1" si="19"/>
        <v>96600</v>
      </c>
      <c r="BE22" s="26">
        <f t="shared" ca="1" si="20"/>
        <v>198600</v>
      </c>
      <c r="BF22" s="228">
        <f t="shared" ca="1" si="21"/>
        <v>198600</v>
      </c>
      <c r="BG22" s="23">
        <f t="shared" ca="1" si="37"/>
        <v>62400</v>
      </c>
      <c r="BH22" s="23">
        <f t="shared" ca="1" si="38"/>
        <v>0</v>
      </c>
      <c r="BI22" s="23">
        <f t="shared" ca="1" si="49"/>
        <v>60000</v>
      </c>
      <c r="BJ22" s="23">
        <f t="shared" ca="1" si="50"/>
        <v>0</v>
      </c>
      <c r="BK22" s="23">
        <f t="shared" ca="1" si="39"/>
        <v>10560</v>
      </c>
      <c r="BL22" s="23">
        <f t="shared" ca="1" si="40"/>
        <v>0</v>
      </c>
      <c r="BM22" s="23">
        <f t="shared" ca="1" si="52"/>
        <v>6120</v>
      </c>
      <c r="BN22" s="23">
        <f t="shared" ca="1" si="53"/>
        <v>0</v>
      </c>
      <c r="BO22" s="23">
        <f t="shared" ca="1" si="59"/>
        <v>20400</v>
      </c>
      <c r="BP22" s="23">
        <f t="shared" ca="1" si="60"/>
        <v>0</v>
      </c>
      <c r="BQ22" s="23"/>
      <c r="BR22" s="23"/>
      <c r="CG22" s="389">
        <f t="shared" ca="1" si="22"/>
        <v>139080</v>
      </c>
      <c r="CH22" s="224">
        <f t="shared" ca="1" si="23"/>
        <v>139080</v>
      </c>
      <c r="CI22" s="93">
        <f t="shared" ca="1" si="24"/>
        <v>159480</v>
      </c>
      <c r="CJ22" s="23">
        <f t="shared" ca="1" si="57"/>
        <v>125760</v>
      </c>
      <c r="CK22" s="23">
        <f t="shared" ca="1" si="58"/>
        <v>0</v>
      </c>
      <c r="CP22" s="228">
        <f t="shared" ca="1" si="25"/>
        <v>125760</v>
      </c>
      <c r="CQ22" s="224">
        <f t="shared" ca="1" si="26"/>
        <v>125760</v>
      </c>
      <c r="CR22" s="228">
        <f t="shared" ca="1" si="27"/>
        <v>125760</v>
      </c>
      <c r="CS22" s="23">
        <f t="shared" ca="1" si="28"/>
        <v>65400</v>
      </c>
      <c r="CT22" s="23">
        <f t="shared" ca="1" si="29"/>
        <v>32700</v>
      </c>
      <c r="CU22" s="23">
        <f t="shared" ca="1" si="33"/>
        <v>62400</v>
      </c>
      <c r="CV22" s="23">
        <f t="shared" ca="1" si="34"/>
        <v>31200</v>
      </c>
      <c r="CW22" s="23">
        <f t="shared" ca="1" si="41"/>
        <v>60000</v>
      </c>
      <c r="CX22" s="23">
        <f t="shared" ca="1" si="42"/>
        <v>30000</v>
      </c>
      <c r="CY22" s="23">
        <f t="shared" ca="1" si="54"/>
        <v>8400</v>
      </c>
      <c r="CZ22" s="23">
        <f t="shared" ca="1" si="55"/>
        <v>4200</v>
      </c>
      <c r="DA22" s="23">
        <f t="shared" ca="1" si="61"/>
        <v>27000</v>
      </c>
      <c r="DB22" s="23">
        <f t="shared" ca="1" si="62"/>
        <v>13500</v>
      </c>
      <c r="DC22" s="23">
        <f t="shared" ca="1" si="63"/>
        <v>15600</v>
      </c>
      <c r="DD22" s="23">
        <f t="shared" ca="1" si="64"/>
        <v>7800</v>
      </c>
      <c r="DE22" s="23">
        <f t="shared" ref="DE22:DE85" ca="1" si="71">$DE$7*$J$2*$J$5*$AB22</f>
        <v>42000</v>
      </c>
      <c r="DF22" s="23">
        <f t="shared" ref="DF22:DF85" ca="1" si="72">$DE$7*$J$3*$J$5*$AC22</f>
        <v>21000</v>
      </c>
      <c r="DO22" s="23">
        <f t="shared" ca="1" si="65"/>
        <v>120000</v>
      </c>
      <c r="DP22" s="23">
        <f t="shared" ca="1" si="66"/>
        <v>60000</v>
      </c>
      <c r="DQ22" s="23"/>
      <c r="DR22" s="23"/>
      <c r="EC22" s="228">
        <f t="shared" ca="1" si="30"/>
        <v>334800</v>
      </c>
      <c r="ED22" s="93">
        <f t="shared" ca="1" si="31"/>
        <v>601200</v>
      </c>
      <c r="EE22" s="228">
        <f t="shared" ca="1" si="32"/>
        <v>601200</v>
      </c>
      <c r="EJ22" s="23">
        <f t="shared" ca="1" si="67"/>
        <v>60000</v>
      </c>
      <c r="EK22" s="23">
        <f t="shared" ca="1" si="68"/>
        <v>30000</v>
      </c>
      <c r="EX22" s="228">
        <f t="shared" si="16"/>
        <v>0</v>
      </c>
      <c r="EY22" s="93">
        <f t="shared" si="17"/>
        <v>0</v>
      </c>
      <c r="EZ22" s="93">
        <f t="shared" ca="1" si="18"/>
        <v>90000</v>
      </c>
    </row>
    <row r="23" spans="1:156" x14ac:dyDescent="0.2">
      <c r="A23" s="172">
        <f ca="1">VLOOKUP($D23,Curves!$A$2:$I$1700,9)</f>
        <v>5.4919154473815998E-2</v>
      </c>
      <c r="B23" s="86">
        <f t="shared" ca="1" si="0"/>
        <v>0.9368177232516206</v>
      </c>
      <c r="C23" s="86">
        <f t="shared" si="1"/>
        <v>30</v>
      </c>
      <c r="D23" s="139">
        <v>37347</v>
      </c>
      <c r="E23" s="173">
        <f ca="1">VLOOKUP($D23,Curves!$A$2:$H$1700,2)*$B23</f>
        <v>4.6185113756304892</v>
      </c>
      <c r="F23" s="172">
        <f ca="1">VLOOKUP($D23,Curves!$A$2:$H$1700,3)*$B23</f>
        <v>1.0820244703556219</v>
      </c>
      <c r="G23" s="172">
        <f ca="1">VLOOKUP($D23,Curves!$A$2:$H$1700,7)*$B23</f>
        <v>-0.21078398773161464</v>
      </c>
      <c r="H23" s="172">
        <f ca="1">VLOOKUP($D23,Curves!$A$2:$H$1700,5)*$B23</f>
        <v>-1.8736354465032412E-2</v>
      </c>
      <c r="I23" s="172">
        <f ca="1">VLOOKUP($D23,Curves!$A$2:$H$1700,4)*$B23</f>
        <v>-0.59956334288103719</v>
      </c>
      <c r="J23" s="174">
        <f ca="1">VLOOKUP($D23,Curves!$A$2:$H$1700,8)*$B23</f>
        <v>1.1757062426807838</v>
      </c>
      <c r="K23" s="172">
        <f t="shared" ca="1" si="2"/>
        <v>32.142110245620891</v>
      </c>
      <c r="L23" s="140">
        <f ca="1">VLOOKUP($D23,Curves!$N$2:$T$2600,2)*$B23</f>
        <v>70.261329243871543</v>
      </c>
      <c r="M23" s="141">
        <f ca="1">VLOOKUP($D23,Curves!$N$2:$T$2600,3)*$B23</f>
        <v>35.130664621935772</v>
      </c>
      <c r="N23" s="181">
        <f t="shared" ca="1" si="3"/>
        <v>1</v>
      </c>
      <c r="O23" s="182">
        <f t="shared" ca="1" si="4"/>
        <v>1</v>
      </c>
      <c r="P23" s="173">
        <f t="shared" ca="1" si="5"/>
        <v>45.456632137334545</v>
      </c>
      <c r="Q23" s="140">
        <f ca="1">VLOOKUP($D23,Curves!$N$2:$T$2600,4)*$B23</f>
        <v>70.261329243871543</v>
      </c>
      <c r="R23" s="141">
        <f ca="1">VLOOKUP($D23,Curves!$N$2:$T$2600,5)*$B23</f>
        <v>35.130664621935772</v>
      </c>
      <c r="S23" s="181">
        <f t="shared" ca="1" si="6"/>
        <v>1</v>
      </c>
      <c r="T23" s="182">
        <f t="shared" ca="1" si="7"/>
        <v>0</v>
      </c>
      <c r="U23" s="151">
        <f t="shared" ca="1" si="8"/>
        <v>35.057955409241558</v>
      </c>
      <c r="V23" s="151">
        <f t="shared" ca="1" si="9"/>
        <v>36.498312658740929</v>
      </c>
      <c r="W23" s="151">
        <f t="shared" ca="1" si="10"/>
        <v>32.142110245620891</v>
      </c>
      <c r="X23" s="343">
        <f ca="1">VLOOKUP($D23,[2]CurveFetch!$D$8:$S$13000,16,0)*$B23</f>
        <v>70.261329243871543</v>
      </c>
      <c r="Y23" s="141">
        <f ca="1">VLOOKUP($D23,Curves!$N$2:$T$2600,7)*$B23</f>
        <v>35.130664621935772</v>
      </c>
      <c r="Z23" s="200">
        <f t="shared" ca="1" si="11"/>
        <v>1</v>
      </c>
      <c r="AA23" s="181">
        <f t="shared" ca="1" si="12"/>
        <v>1</v>
      </c>
      <c r="AB23" s="181">
        <f t="shared" ca="1" si="13"/>
        <v>1</v>
      </c>
      <c r="AC23" s="181">
        <f t="shared" ca="1" si="13"/>
        <v>1</v>
      </c>
      <c r="AD23" s="181">
        <f t="shared" ca="1" si="14"/>
        <v>1</v>
      </c>
      <c r="AE23" s="182">
        <f t="shared" ca="1" si="15"/>
        <v>1</v>
      </c>
      <c r="AF23" s="23">
        <f t="shared" ca="1" si="43"/>
        <v>5880</v>
      </c>
      <c r="AG23" s="23">
        <f t="shared" ca="1" si="44"/>
        <v>2940</v>
      </c>
      <c r="AH23" s="23">
        <f t="shared" ca="1" si="35"/>
        <v>38400</v>
      </c>
      <c r="AI23" s="23">
        <f t="shared" ca="1" si="36"/>
        <v>19200</v>
      </c>
      <c r="AJ23" s="23">
        <f t="shared" ca="1" si="45"/>
        <v>26160</v>
      </c>
      <c r="AK23" s="23">
        <f t="shared" ca="1" si="46"/>
        <v>13080</v>
      </c>
      <c r="AL23" s="23">
        <f t="shared" ca="1" si="47"/>
        <v>26160</v>
      </c>
      <c r="AM23" s="23">
        <f t="shared" ca="1" si="48"/>
        <v>13080</v>
      </c>
      <c r="AN23" s="23">
        <f t="shared" ca="1" si="69"/>
        <v>48000</v>
      </c>
      <c r="AO23" s="23">
        <f t="shared" ca="1" si="70"/>
        <v>24000</v>
      </c>
      <c r="AP23" s="23">
        <f t="shared" ca="1" si="51"/>
        <v>54000</v>
      </c>
      <c r="AQ23" s="23">
        <f t="shared" ca="1" si="56"/>
        <v>27000</v>
      </c>
      <c r="BD23" s="228">
        <f t="shared" ca="1" si="19"/>
        <v>144900</v>
      </c>
      <c r="BE23" s="26">
        <f t="shared" ca="1" si="20"/>
        <v>297900</v>
      </c>
      <c r="BF23" s="228">
        <f t="shared" ca="1" si="21"/>
        <v>297900</v>
      </c>
      <c r="BG23" s="23">
        <f t="shared" ca="1" si="37"/>
        <v>62400</v>
      </c>
      <c r="BH23" s="23">
        <f t="shared" ca="1" si="38"/>
        <v>0</v>
      </c>
      <c r="BI23" s="23">
        <f t="shared" ca="1" si="49"/>
        <v>60000</v>
      </c>
      <c r="BJ23" s="23">
        <f t="shared" ca="1" si="50"/>
        <v>0</v>
      </c>
      <c r="BK23" s="23">
        <f t="shared" ca="1" si="39"/>
        <v>10560</v>
      </c>
      <c r="BL23" s="23">
        <f t="shared" ca="1" si="40"/>
        <v>0</v>
      </c>
      <c r="BM23" s="23">
        <f t="shared" ca="1" si="52"/>
        <v>6120</v>
      </c>
      <c r="BN23" s="23">
        <f t="shared" ca="1" si="53"/>
        <v>0</v>
      </c>
      <c r="BO23" s="23">
        <f t="shared" ca="1" si="59"/>
        <v>20400</v>
      </c>
      <c r="BP23" s="23">
        <f t="shared" ca="1" si="60"/>
        <v>0</v>
      </c>
      <c r="BQ23" s="23"/>
      <c r="BR23" s="23"/>
      <c r="CG23" s="389">
        <f t="shared" ca="1" si="22"/>
        <v>139080</v>
      </c>
      <c r="CH23" s="224">
        <f t="shared" ca="1" si="23"/>
        <v>139080</v>
      </c>
      <c r="CI23" s="93">
        <f t="shared" ca="1" si="24"/>
        <v>159480</v>
      </c>
      <c r="CJ23" s="23">
        <f t="shared" ca="1" si="57"/>
        <v>125760</v>
      </c>
      <c r="CK23" s="23">
        <f t="shared" ca="1" si="58"/>
        <v>62880</v>
      </c>
      <c r="CP23" s="228">
        <f t="shared" ca="1" si="25"/>
        <v>188640</v>
      </c>
      <c r="CQ23" s="224">
        <f t="shared" ca="1" si="26"/>
        <v>188640</v>
      </c>
      <c r="CR23" s="228">
        <f t="shared" ca="1" si="27"/>
        <v>188640</v>
      </c>
      <c r="CS23" s="23">
        <f t="shared" ca="1" si="28"/>
        <v>65400</v>
      </c>
      <c r="CT23" s="23">
        <f t="shared" ca="1" si="29"/>
        <v>32700</v>
      </c>
      <c r="CU23" s="23">
        <f t="shared" ca="1" si="33"/>
        <v>62400</v>
      </c>
      <c r="CV23" s="23">
        <f t="shared" ca="1" si="34"/>
        <v>31200</v>
      </c>
      <c r="CW23" s="23">
        <f t="shared" ca="1" si="41"/>
        <v>60000</v>
      </c>
      <c r="CX23" s="23">
        <f t="shared" ca="1" si="42"/>
        <v>30000</v>
      </c>
      <c r="CY23" s="23">
        <f t="shared" ca="1" si="54"/>
        <v>8400</v>
      </c>
      <c r="CZ23" s="23">
        <f t="shared" ca="1" si="55"/>
        <v>4200</v>
      </c>
      <c r="DA23" s="23">
        <f t="shared" ca="1" si="61"/>
        <v>27000</v>
      </c>
      <c r="DB23" s="23">
        <f t="shared" ca="1" si="62"/>
        <v>13500</v>
      </c>
      <c r="DC23" s="23">
        <f t="shared" ca="1" si="63"/>
        <v>15600</v>
      </c>
      <c r="DD23" s="23">
        <f t="shared" ca="1" si="64"/>
        <v>7800</v>
      </c>
      <c r="DE23" s="23">
        <f t="shared" ca="1" si="71"/>
        <v>42000</v>
      </c>
      <c r="DF23" s="23">
        <f t="shared" ca="1" si="72"/>
        <v>21000</v>
      </c>
      <c r="DO23" s="23">
        <f t="shared" ca="1" si="65"/>
        <v>120000</v>
      </c>
      <c r="DP23" s="23">
        <f t="shared" ca="1" si="66"/>
        <v>60000</v>
      </c>
      <c r="DQ23" s="23"/>
      <c r="DR23" s="23"/>
      <c r="EC23" s="228">
        <f t="shared" ca="1" si="30"/>
        <v>334800</v>
      </c>
      <c r="ED23" s="93">
        <f t="shared" ca="1" si="31"/>
        <v>601200</v>
      </c>
      <c r="EE23" s="228">
        <f t="shared" ca="1" si="32"/>
        <v>601200</v>
      </c>
      <c r="EJ23" s="23">
        <f t="shared" ca="1" si="67"/>
        <v>60000</v>
      </c>
      <c r="EK23" s="23">
        <f t="shared" ca="1" si="68"/>
        <v>30000</v>
      </c>
      <c r="EX23" s="228">
        <f t="shared" si="16"/>
        <v>0</v>
      </c>
      <c r="EY23" s="93">
        <f t="shared" si="17"/>
        <v>0</v>
      </c>
      <c r="EZ23" s="93">
        <f t="shared" ca="1" si="18"/>
        <v>90000</v>
      </c>
    </row>
    <row r="24" spans="1:156" x14ac:dyDescent="0.2">
      <c r="A24" s="172">
        <f ca="1">VLOOKUP($D24,Curves!$A$2:$I$1700,9)</f>
        <v>5.4919556121145997E-2</v>
      </c>
      <c r="B24" s="86">
        <f t="shared" ca="1" si="0"/>
        <v>0.93265768470700694</v>
      </c>
      <c r="C24" s="86">
        <f t="shared" si="1"/>
        <v>31</v>
      </c>
      <c r="D24" s="139">
        <v>37377</v>
      </c>
      <c r="E24" s="173">
        <f ca="1">VLOOKUP($D24,Curves!$A$2:$H$1700,2)*$B24</f>
        <v>4.4534404444759588</v>
      </c>
      <c r="F24" s="172">
        <f ca="1">VLOOKUP($D24,Curves!$A$2:$H$1700,3)*$B24</f>
        <v>1.0772196258365931</v>
      </c>
      <c r="G24" s="172">
        <f ca="1">VLOOKUP($D24,Curves!$A$2:$H$1700,7)*$B24</f>
        <v>-0.20984797905907657</v>
      </c>
      <c r="H24" s="172">
        <f ca="1">VLOOKUP($D24,Curves!$A$2:$H$1700,5)*$B24</f>
        <v>-1.865315369414014E-2</v>
      </c>
      <c r="I24" s="172">
        <f ca="1">VLOOKUP($D24,Curves!$A$2:$H$1700,4)*$B24</f>
        <v>-0.59690091821248448</v>
      </c>
      <c r="J24" s="174">
        <f ca="1">VLOOKUP($D24,Curves!$A$2:$H$1700,8)*$B24</f>
        <v>1.1704853943072937</v>
      </c>
      <c r="K24" s="172">
        <f t="shared" ca="1" si="2"/>
        <v>30.924046446976057</v>
      </c>
      <c r="L24" s="140">
        <f ca="1">VLOOKUP($D24,Curves!$N$2:$T$2600,2)*$B24</f>
        <v>74.612614776560548</v>
      </c>
      <c r="M24" s="141">
        <f ca="1">VLOOKUP($D24,Curves!$N$2:$T$2600,3)*$B24</f>
        <v>37.306307388280274</v>
      </c>
      <c r="N24" s="181">
        <f t="shared" ca="1" si="3"/>
        <v>1</v>
      </c>
      <c r="O24" s="182">
        <f t="shared" ca="1" si="4"/>
        <v>1</v>
      </c>
      <c r="P24" s="173">
        <f t="shared" ca="1" si="5"/>
        <v>44.179443790874394</v>
      </c>
      <c r="Q24" s="140">
        <f ca="1">VLOOKUP($D24,Curves!$N$2:$T$2600,4)*$B24</f>
        <v>74.612614776560548</v>
      </c>
      <c r="R24" s="141">
        <f ca="1">VLOOKUP($D24,Curves!$N$2:$T$2600,5)*$B24</f>
        <v>37.306307388280274</v>
      </c>
      <c r="S24" s="181">
        <f t="shared" ca="1" si="6"/>
        <v>1</v>
      </c>
      <c r="T24" s="182">
        <f t="shared" ca="1" si="7"/>
        <v>0</v>
      </c>
      <c r="U24" s="151">
        <f t="shared" ca="1" si="8"/>
        <v>33.826943490626618</v>
      </c>
      <c r="V24" s="151">
        <f t="shared" ca="1" si="9"/>
        <v>35.260904680863639</v>
      </c>
      <c r="W24" s="151">
        <f t="shared" ca="1" si="10"/>
        <v>30.924046446976057</v>
      </c>
      <c r="X24" s="343">
        <f ca="1">VLOOKUP($D24,[2]CurveFetch!$D$8:$S$13000,16,0)*$B24</f>
        <v>74.612614776560548</v>
      </c>
      <c r="Y24" s="141">
        <f ca="1">VLOOKUP($D24,Curves!$N$2:$T$2600,7)*$B24</f>
        <v>37.306307388280274</v>
      </c>
      <c r="Z24" s="200">
        <f t="shared" ca="1" si="11"/>
        <v>1</v>
      </c>
      <c r="AA24" s="181">
        <f t="shared" ca="1" si="12"/>
        <v>1</v>
      </c>
      <c r="AB24" s="181">
        <f t="shared" ca="1" si="13"/>
        <v>1</v>
      </c>
      <c r="AC24" s="181">
        <f t="shared" ca="1" si="13"/>
        <v>1</v>
      </c>
      <c r="AD24" s="181">
        <f t="shared" ca="1" si="14"/>
        <v>1</v>
      </c>
      <c r="AE24" s="182">
        <f t="shared" ca="1" si="15"/>
        <v>1</v>
      </c>
      <c r="AF24" s="23">
        <f t="shared" ca="1" si="43"/>
        <v>5880</v>
      </c>
      <c r="AG24" s="23">
        <f t="shared" ca="1" si="44"/>
        <v>2940</v>
      </c>
      <c r="AH24" s="23">
        <f t="shared" ca="1" si="35"/>
        <v>38400</v>
      </c>
      <c r="AI24" s="23">
        <f t="shared" ca="1" si="36"/>
        <v>19200</v>
      </c>
      <c r="AJ24" s="23">
        <f t="shared" ca="1" si="45"/>
        <v>26160</v>
      </c>
      <c r="AK24" s="23">
        <f t="shared" ca="1" si="46"/>
        <v>13080</v>
      </c>
      <c r="AL24" s="23">
        <f t="shared" ca="1" si="47"/>
        <v>26160</v>
      </c>
      <c r="AM24" s="23">
        <f t="shared" ca="1" si="48"/>
        <v>13080</v>
      </c>
      <c r="AN24" s="23">
        <f t="shared" ca="1" si="69"/>
        <v>48000</v>
      </c>
      <c r="AO24" s="23">
        <f t="shared" ca="1" si="70"/>
        <v>24000</v>
      </c>
      <c r="AP24" s="23">
        <f t="shared" ca="1" si="51"/>
        <v>54000</v>
      </c>
      <c r="AQ24" s="23">
        <f t="shared" ca="1" si="56"/>
        <v>27000</v>
      </c>
      <c r="BD24" s="228">
        <f t="shared" ca="1" si="19"/>
        <v>144900</v>
      </c>
      <c r="BE24" s="26">
        <f t="shared" ca="1" si="20"/>
        <v>297900</v>
      </c>
      <c r="BF24" s="228">
        <f t="shared" ca="1" si="21"/>
        <v>297900</v>
      </c>
      <c r="BG24" s="23">
        <f t="shared" ca="1" si="37"/>
        <v>62400</v>
      </c>
      <c r="BH24" s="23">
        <f t="shared" ca="1" si="38"/>
        <v>0</v>
      </c>
      <c r="BI24" s="23">
        <f t="shared" ca="1" si="49"/>
        <v>60000</v>
      </c>
      <c r="BJ24" s="23">
        <f t="shared" ca="1" si="50"/>
        <v>0</v>
      </c>
      <c r="BK24" s="23">
        <f t="shared" ca="1" si="39"/>
        <v>10560</v>
      </c>
      <c r="BL24" s="23">
        <f t="shared" ca="1" si="40"/>
        <v>0</v>
      </c>
      <c r="BM24" s="23">
        <f t="shared" ca="1" si="52"/>
        <v>6120</v>
      </c>
      <c r="BN24" s="23">
        <f t="shared" ca="1" si="53"/>
        <v>0</v>
      </c>
      <c r="BO24" s="23">
        <f t="shared" ca="1" si="59"/>
        <v>20400</v>
      </c>
      <c r="BP24" s="23">
        <f t="shared" ca="1" si="60"/>
        <v>0</v>
      </c>
      <c r="BQ24" s="23"/>
      <c r="BR24" s="23"/>
      <c r="CG24" s="389">
        <f t="shared" ca="1" si="22"/>
        <v>139080</v>
      </c>
      <c r="CH24" s="224">
        <f t="shared" ca="1" si="23"/>
        <v>139080</v>
      </c>
      <c r="CI24" s="93">
        <f t="shared" ca="1" si="24"/>
        <v>159480</v>
      </c>
      <c r="CJ24" s="23">
        <f t="shared" ca="1" si="57"/>
        <v>125760</v>
      </c>
      <c r="CK24" s="23">
        <f t="shared" ca="1" si="58"/>
        <v>62880</v>
      </c>
      <c r="CP24" s="228">
        <f t="shared" ca="1" si="25"/>
        <v>188640</v>
      </c>
      <c r="CQ24" s="224">
        <f t="shared" ca="1" si="26"/>
        <v>188640</v>
      </c>
      <c r="CR24" s="228">
        <f t="shared" ca="1" si="27"/>
        <v>188640</v>
      </c>
      <c r="CS24" s="23">
        <f t="shared" ca="1" si="28"/>
        <v>65400</v>
      </c>
      <c r="CT24" s="23">
        <f t="shared" ca="1" si="29"/>
        <v>32700</v>
      </c>
      <c r="CU24" s="23">
        <f t="shared" ca="1" si="33"/>
        <v>62400</v>
      </c>
      <c r="CV24" s="23">
        <f t="shared" ca="1" si="34"/>
        <v>31200</v>
      </c>
      <c r="CW24" s="23">
        <f t="shared" ca="1" si="41"/>
        <v>60000</v>
      </c>
      <c r="CX24" s="23">
        <f t="shared" ca="1" si="42"/>
        <v>30000</v>
      </c>
      <c r="CY24" s="23">
        <f t="shared" ca="1" si="54"/>
        <v>8400</v>
      </c>
      <c r="CZ24" s="23">
        <f t="shared" ca="1" si="55"/>
        <v>4200</v>
      </c>
      <c r="DA24" s="23">
        <f t="shared" ca="1" si="61"/>
        <v>27000</v>
      </c>
      <c r="DB24" s="23">
        <f t="shared" ca="1" si="62"/>
        <v>13500</v>
      </c>
      <c r="DC24" s="23">
        <f t="shared" ca="1" si="63"/>
        <v>15600</v>
      </c>
      <c r="DD24" s="23">
        <f t="shared" ca="1" si="64"/>
        <v>7800</v>
      </c>
      <c r="DE24" s="23">
        <f t="shared" ca="1" si="71"/>
        <v>42000</v>
      </c>
      <c r="DF24" s="23">
        <f t="shared" ca="1" si="72"/>
        <v>21000</v>
      </c>
      <c r="DO24" s="23">
        <f t="shared" ca="1" si="65"/>
        <v>120000</v>
      </c>
      <c r="DP24" s="23">
        <f t="shared" ca="1" si="66"/>
        <v>60000</v>
      </c>
      <c r="DQ24" s="23"/>
      <c r="DR24" s="23"/>
      <c r="EC24" s="228">
        <f t="shared" ca="1" si="30"/>
        <v>334800</v>
      </c>
      <c r="ED24" s="93">
        <f t="shared" ca="1" si="31"/>
        <v>601200</v>
      </c>
      <c r="EE24" s="228">
        <f t="shared" ca="1" si="32"/>
        <v>601200</v>
      </c>
      <c r="EJ24" s="23">
        <f t="shared" ca="1" si="67"/>
        <v>60000</v>
      </c>
      <c r="EK24" s="23">
        <f t="shared" ca="1" si="68"/>
        <v>30000</v>
      </c>
      <c r="EX24" s="228">
        <f t="shared" si="16"/>
        <v>0</v>
      </c>
      <c r="EY24" s="93">
        <f t="shared" si="17"/>
        <v>0</v>
      </c>
      <c r="EZ24" s="93">
        <f t="shared" ca="1" si="18"/>
        <v>90000</v>
      </c>
    </row>
    <row r="25" spans="1:156" x14ac:dyDescent="0.2">
      <c r="A25" s="172">
        <f ca="1">VLOOKUP($D25,Curves!$A$2:$I$1700,9)</f>
        <v>5.4919971156718997E-2</v>
      </c>
      <c r="B25" s="86">
        <f t="shared" ca="1" si="0"/>
        <v>0.92837832163226075</v>
      </c>
      <c r="C25" s="86">
        <f t="shared" si="1"/>
        <v>30</v>
      </c>
      <c r="D25" s="139">
        <v>37408</v>
      </c>
      <c r="E25" s="173">
        <f ca="1">VLOOKUP($D25,Curves!$A$2:$H$1700,2)*$B25</f>
        <v>4.4283645941858838</v>
      </c>
      <c r="F25" s="172">
        <f ca="1">VLOOKUP($D25,Curves!$A$2:$H$1700,3)*$B25</f>
        <v>1.0722769614852612</v>
      </c>
      <c r="G25" s="172">
        <f ca="1">VLOOKUP($D25,Curves!$A$2:$H$1700,7)*$B25</f>
        <v>-0.20888512236725867</v>
      </c>
      <c r="H25" s="172">
        <f ca="1">VLOOKUP($D25,Curves!$A$2:$H$1700,5)*$B25</f>
        <v>-1.8567566432645215E-2</v>
      </c>
      <c r="I25" s="172">
        <f ca="1">VLOOKUP($D25,Curves!$A$2:$H$1700,4)*$B25</f>
        <v>-0.59416212584464689</v>
      </c>
      <c r="J25" s="174">
        <f ca="1">VLOOKUP($D25,Curves!$A$2:$H$1700,8)*$B25</f>
        <v>1.1651147936484871</v>
      </c>
      <c r="K25" s="172">
        <f t="shared" ca="1" si="2"/>
        <v>30.756518512559275</v>
      </c>
      <c r="L25" s="140">
        <f ca="1">VLOOKUP($D25,Curves!$N$2:$T$2600,2)*$B25</f>
        <v>97.479723771387384</v>
      </c>
      <c r="M25" s="141">
        <f ca="1">VLOOKUP($D25,Curves!$N$2:$T$2600,3)*$B25</f>
        <v>48.739861885693692</v>
      </c>
      <c r="N25" s="181">
        <f t="shared" ca="1" si="3"/>
        <v>1</v>
      </c>
      <c r="O25" s="182">
        <f t="shared" ca="1" si="4"/>
        <v>1</v>
      </c>
      <c r="P25" s="173">
        <f t="shared" ca="1" si="5"/>
        <v>43.95109540875778</v>
      </c>
      <c r="Q25" s="140">
        <f ca="1">VLOOKUP($D25,Curves!$N$2:$T$2600,4)*$B25</f>
        <v>97.479723771387384</v>
      </c>
      <c r="R25" s="141">
        <f ca="1">VLOOKUP($D25,Curves!$N$2:$T$2600,5)*$B25</f>
        <v>48.739861885693692</v>
      </c>
      <c r="S25" s="181">
        <f t="shared" ca="1" si="6"/>
        <v>1</v>
      </c>
      <c r="T25" s="182">
        <f t="shared" ca="1" si="7"/>
        <v>1</v>
      </c>
      <c r="U25" s="151">
        <f t="shared" ca="1" si="8"/>
        <v>33.646096038639683</v>
      </c>
      <c r="V25" s="151">
        <f t="shared" ca="1" si="9"/>
        <v>35.073477708149291</v>
      </c>
      <c r="W25" s="151">
        <f t="shared" ca="1" si="10"/>
        <v>30.756518512559275</v>
      </c>
      <c r="X25" s="343">
        <f ca="1">VLOOKUP($D25,[2]CurveFetch!$D$8:$S$13000,16,0)*$B25</f>
        <v>97.479723771387384</v>
      </c>
      <c r="Y25" s="141">
        <f ca="1">VLOOKUP($D25,Curves!$N$2:$T$2600,7)*$B25</f>
        <v>48.739861885693692</v>
      </c>
      <c r="Z25" s="200">
        <f t="shared" ca="1" si="11"/>
        <v>1</v>
      </c>
      <c r="AA25" s="181">
        <f t="shared" ca="1" si="12"/>
        <v>1</v>
      </c>
      <c r="AB25" s="181">
        <f t="shared" ca="1" si="13"/>
        <v>1</v>
      </c>
      <c r="AC25" s="181">
        <f t="shared" ca="1" si="13"/>
        <v>1</v>
      </c>
      <c r="AD25" s="181">
        <f t="shared" ca="1" si="14"/>
        <v>1</v>
      </c>
      <c r="AE25" s="182">
        <f t="shared" ca="1" si="15"/>
        <v>1</v>
      </c>
      <c r="AF25" s="23">
        <f t="shared" ca="1" si="43"/>
        <v>5880</v>
      </c>
      <c r="AG25" s="23">
        <f t="shared" ca="1" si="44"/>
        <v>2940</v>
      </c>
      <c r="AH25" s="23">
        <f t="shared" ca="1" si="35"/>
        <v>38400</v>
      </c>
      <c r="AI25" s="23">
        <f t="shared" ca="1" si="36"/>
        <v>19200</v>
      </c>
      <c r="AJ25" s="23">
        <f t="shared" ca="1" si="45"/>
        <v>26160</v>
      </c>
      <c r="AK25" s="23">
        <f t="shared" ca="1" si="46"/>
        <v>13080</v>
      </c>
      <c r="AL25" s="23">
        <f t="shared" ca="1" si="47"/>
        <v>26160</v>
      </c>
      <c r="AM25" s="23">
        <f t="shared" ca="1" si="48"/>
        <v>13080</v>
      </c>
      <c r="AN25" s="23">
        <f t="shared" ca="1" si="69"/>
        <v>48000</v>
      </c>
      <c r="AO25" s="23">
        <f t="shared" ca="1" si="70"/>
        <v>24000</v>
      </c>
      <c r="AP25" s="23">
        <f t="shared" ca="1" si="51"/>
        <v>54000</v>
      </c>
      <c r="AQ25" s="23">
        <f t="shared" ca="1" si="56"/>
        <v>27000</v>
      </c>
      <c r="AR25" s="23"/>
      <c r="AS25" s="23"/>
      <c r="AT25" s="23"/>
      <c r="AU25" s="23"/>
      <c r="AV25" s="23"/>
      <c r="AW25" s="23"/>
      <c r="BD25" s="228">
        <f t="shared" ca="1" si="19"/>
        <v>144900</v>
      </c>
      <c r="BE25" s="26">
        <f t="shared" ca="1" si="20"/>
        <v>297900</v>
      </c>
      <c r="BF25" s="228">
        <f t="shared" ca="1" si="21"/>
        <v>297900</v>
      </c>
      <c r="BG25" s="23">
        <f t="shared" ca="1" si="37"/>
        <v>62400</v>
      </c>
      <c r="BH25" s="23">
        <f t="shared" ca="1" si="38"/>
        <v>31200</v>
      </c>
      <c r="BI25" s="23">
        <f t="shared" ca="1" si="49"/>
        <v>60000</v>
      </c>
      <c r="BJ25" s="23">
        <f t="shared" ca="1" si="50"/>
        <v>30000</v>
      </c>
      <c r="BK25" s="23">
        <f t="shared" ca="1" si="39"/>
        <v>10560</v>
      </c>
      <c r="BL25" s="23">
        <f t="shared" ca="1" si="40"/>
        <v>5280</v>
      </c>
      <c r="BM25" s="23">
        <f t="shared" ca="1" si="52"/>
        <v>6120</v>
      </c>
      <c r="BN25" s="23">
        <f t="shared" ca="1" si="53"/>
        <v>3060</v>
      </c>
      <c r="BO25" s="23">
        <f t="shared" ca="1" si="59"/>
        <v>20400</v>
      </c>
      <c r="BP25" s="23">
        <f t="shared" ca="1" si="60"/>
        <v>10200</v>
      </c>
      <c r="BQ25" s="23">
        <f t="shared" ref="BQ25:BQ76" ca="1" si="73">$BQ$7*$J$2*$J$5*$S25</f>
        <v>72000</v>
      </c>
      <c r="BR25" s="23">
        <f t="shared" ref="BR25:BR76" ca="1" si="74">$BQ$7*$J$3*$J$5*$T25</f>
        <v>36000</v>
      </c>
      <c r="BS25" s="23"/>
      <c r="BT25" s="23"/>
      <c r="CG25" s="389">
        <f t="shared" ca="1" si="22"/>
        <v>208620</v>
      </c>
      <c r="CH25" s="224">
        <f t="shared" ca="1" si="23"/>
        <v>316620</v>
      </c>
      <c r="CI25" s="93">
        <f t="shared" ca="1" si="24"/>
        <v>347220</v>
      </c>
      <c r="CJ25" s="23">
        <f t="shared" ca="1" si="57"/>
        <v>125760</v>
      </c>
      <c r="CK25" s="23">
        <f t="shared" ca="1" si="58"/>
        <v>62880</v>
      </c>
      <c r="CP25" s="228">
        <f t="shared" ca="1" si="25"/>
        <v>188640</v>
      </c>
      <c r="CQ25" s="224">
        <f t="shared" ca="1" si="26"/>
        <v>188640</v>
      </c>
      <c r="CR25" s="228">
        <f t="shared" ca="1" si="27"/>
        <v>188640</v>
      </c>
      <c r="CS25" s="23">
        <f t="shared" ca="1" si="28"/>
        <v>65400</v>
      </c>
      <c r="CT25" s="23">
        <f t="shared" ca="1" si="29"/>
        <v>32700</v>
      </c>
      <c r="CU25" s="23">
        <f t="shared" ca="1" si="33"/>
        <v>62400</v>
      </c>
      <c r="CV25" s="23">
        <f t="shared" ca="1" si="34"/>
        <v>31200</v>
      </c>
      <c r="CW25" s="23">
        <f t="shared" ca="1" si="41"/>
        <v>60000</v>
      </c>
      <c r="CX25" s="23">
        <f t="shared" ca="1" si="42"/>
        <v>30000</v>
      </c>
      <c r="CY25" s="23">
        <f t="shared" ca="1" si="54"/>
        <v>8400</v>
      </c>
      <c r="CZ25" s="23">
        <f t="shared" ca="1" si="55"/>
        <v>4200</v>
      </c>
      <c r="DA25" s="23">
        <f t="shared" ca="1" si="61"/>
        <v>27000</v>
      </c>
      <c r="DB25" s="23">
        <f t="shared" ca="1" si="62"/>
        <v>13500</v>
      </c>
      <c r="DC25" s="23">
        <f t="shared" ca="1" si="63"/>
        <v>15600</v>
      </c>
      <c r="DD25" s="23">
        <f t="shared" ca="1" si="64"/>
        <v>7800</v>
      </c>
      <c r="DE25" s="23">
        <f t="shared" ca="1" si="71"/>
        <v>42000</v>
      </c>
      <c r="DF25" s="23">
        <f t="shared" ca="1" si="72"/>
        <v>21000</v>
      </c>
      <c r="DI25" s="23">
        <f t="shared" ref="DI25:DI88" ca="1" si="75">$DI$7*$J$2*$J$5*$AB25</f>
        <v>72000</v>
      </c>
      <c r="DJ25" s="23">
        <f t="shared" ref="DJ25:DJ88" ca="1" si="76">$DI$7*$J$3*$J$5*$AC25</f>
        <v>36000</v>
      </c>
      <c r="DK25" s="23"/>
      <c r="DL25" s="23"/>
      <c r="DM25" s="23"/>
      <c r="DN25" s="23"/>
      <c r="DO25" s="23">
        <f t="shared" ca="1" si="65"/>
        <v>120000</v>
      </c>
      <c r="DP25" s="23">
        <f t="shared" ca="1" si="66"/>
        <v>60000</v>
      </c>
      <c r="DQ25" s="23"/>
      <c r="DR25" s="23"/>
      <c r="DS25" s="23">
        <f t="shared" ref="DS25:DS36" ca="1" si="77">$DS$7*$J$2*$J$5*$AB25</f>
        <v>127200</v>
      </c>
      <c r="DT25" s="23">
        <f t="shared" ref="DT25:DT36" ca="1" si="78">$DS$7*$J$3*$J$5*$AC25</f>
        <v>63600</v>
      </c>
      <c r="EC25" s="228">
        <f t="shared" ca="1" si="30"/>
        <v>334800</v>
      </c>
      <c r="ED25" s="93">
        <f t="shared" ca="1" si="31"/>
        <v>900000</v>
      </c>
      <c r="EE25" s="228">
        <f t="shared" ca="1" si="32"/>
        <v>900000</v>
      </c>
      <c r="EJ25" s="23">
        <f t="shared" ca="1" si="67"/>
        <v>60000</v>
      </c>
      <c r="EK25" s="23">
        <f t="shared" ca="1" si="68"/>
        <v>30000</v>
      </c>
      <c r="EL25" s="23">
        <f t="shared" ref="EL25:EL88" ca="1" si="79">$EL$7*$J$2*$J$5*$AB25</f>
        <v>26400</v>
      </c>
      <c r="EM25" s="23">
        <f t="shared" ref="EM25:EM88" ca="1" si="80">$EL$7*$J$3*$J$5*$AC25</f>
        <v>13200</v>
      </c>
      <c r="EX25" s="228">
        <f t="shared" ca="1" si="16"/>
        <v>39600</v>
      </c>
      <c r="EY25" s="93">
        <f t="shared" ca="1" si="17"/>
        <v>39600</v>
      </c>
      <c r="EZ25" s="93">
        <f t="shared" ca="1" si="18"/>
        <v>129600</v>
      </c>
    </row>
    <row r="26" spans="1:156" x14ac:dyDescent="0.2">
      <c r="A26" s="172">
        <f ca="1">VLOOKUP($D26,Curves!$A$2:$I$1700,9)</f>
        <v>5.4946678232145003E-2</v>
      </c>
      <c r="B26" s="86">
        <f t="shared" ca="1" si="0"/>
        <v>0.92422123787291099</v>
      </c>
      <c r="C26" s="86">
        <f t="shared" si="1"/>
        <v>31</v>
      </c>
      <c r="D26" s="139">
        <v>37438</v>
      </c>
      <c r="E26" s="173">
        <f ca="1">VLOOKUP($D26,Curves!$A$2:$H$1700,2)*$B26</f>
        <v>4.4131564108431505</v>
      </c>
      <c r="F26" s="172">
        <f ca="1">VLOOKUP($D26,Curves!$A$2:$H$1700,3)*$B26</f>
        <v>1.7005670776861563</v>
      </c>
      <c r="G26" s="172">
        <f ca="1">VLOOKUP($D26,Curves!$A$2:$H$1700,7)*$B26</f>
        <v>-0.20794977852140498</v>
      </c>
      <c r="H26" s="172">
        <f ca="1">VLOOKUP($D26,Curves!$A$2:$H$1700,5)*$B26</f>
        <v>-1.848442475745822E-2</v>
      </c>
      <c r="I26" s="172">
        <f ca="1">VLOOKUP($D26,Curves!$A$2:$H$1700,4)*$B26</f>
        <v>-0.59150159223866305</v>
      </c>
      <c r="J26" s="174">
        <f ca="1">VLOOKUP($D26,Curves!$A$2:$H$1700,8)*$B26</f>
        <v>1.7929892014734472</v>
      </c>
      <c r="K26" s="172">
        <f t="shared" ca="1" si="2"/>
        <v>30.662411139533656</v>
      </c>
      <c r="L26" s="140">
        <f ca="1">VLOOKUP($D26,Curves!$N$2:$T$2600,2)*$B26</f>
        <v>143.25429187030122</v>
      </c>
      <c r="M26" s="141">
        <f ca="1">VLOOKUP($D26,Curves!$N$2:$T$2600,3)*$B26</f>
        <v>71.627145935150608</v>
      </c>
      <c r="N26" s="181">
        <f t="shared" ca="1" si="3"/>
        <v>1</v>
      </c>
      <c r="O26" s="182">
        <f t="shared" ca="1" si="4"/>
        <v>1</v>
      </c>
      <c r="P26" s="173">
        <f t="shared" ca="1" si="5"/>
        <v>48.546092092374479</v>
      </c>
      <c r="Q26" s="140">
        <f ca="1">VLOOKUP($D26,Curves!$N$2:$T$2600,4)*$B26</f>
        <v>143.25429187030122</v>
      </c>
      <c r="R26" s="141">
        <f ca="1">VLOOKUP($D26,Curves!$N$2:$T$2600,5)*$B26</f>
        <v>71.627145935150608</v>
      </c>
      <c r="S26" s="181">
        <f t="shared" ca="1" si="6"/>
        <v>1</v>
      </c>
      <c r="T26" s="182">
        <f t="shared" ca="1" si="7"/>
        <v>1</v>
      </c>
      <c r="U26" s="151">
        <f t="shared" ca="1" si="8"/>
        <v>33.539049742413091</v>
      </c>
      <c r="V26" s="151">
        <f t="shared" ca="1" si="9"/>
        <v>34.960039895642687</v>
      </c>
      <c r="W26" s="151">
        <f t="shared" ca="1" si="10"/>
        <v>30.662411139533656</v>
      </c>
      <c r="X26" s="343">
        <f ca="1">VLOOKUP($D26,[2]CurveFetch!$D$8:$S$13000,16,0)*$B26</f>
        <v>143.25429187030122</v>
      </c>
      <c r="Y26" s="141">
        <f ca="1">VLOOKUP($D26,Curves!$N$2:$T$2600,7)*$B26</f>
        <v>71.627145935150608</v>
      </c>
      <c r="Z26" s="200">
        <f t="shared" ca="1" si="11"/>
        <v>1</v>
      </c>
      <c r="AA26" s="181">
        <f t="shared" ca="1" si="12"/>
        <v>1</v>
      </c>
      <c r="AB26" s="181">
        <f t="shared" ca="1" si="13"/>
        <v>1</v>
      </c>
      <c r="AC26" s="181">
        <f t="shared" ca="1" si="13"/>
        <v>1</v>
      </c>
      <c r="AD26" s="181">
        <f t="shared" ca="1" si="14"/>
        <v>1</v>
      </c>
      <c r="AE26" s="182">
        <f t="shared" ca="1" si="15"/>
        <v>1</v>
      </c>
      <c r="AF26" s="23">
        <f t="shared" ca="1" si="43"/>
        <v>5880</v>
      </c>
      <c r="AG26" s="23">
        <f t="shared" ca="1" si="44"/>
        <v>2940</v>
      </c>
      <c r="AH26" s="23">
        <f t="shared" ca="1" si="35"/>
        <v>38400</v>
      </c>
      <c r="AI26" s="23">
        <f t="shared" ca="1" si="36"/>
        <v>19200</v>
      </c>
      <c r="AJ26" s="23">
        <f t="shared" ca="1" si="45"/>
        <v>26160</v>
      </c>
      <c r="AK26" s="23">
        <f t="shared" ca="1" si="46"/>
        <v>13080</v>
      </c>
      <c r="AL26" s="23">
        <f t="shared" ca="1" si="47"/>
        <v>26160</v>
      </c>
      <c r="AM26" s="23">
        <f t="shared" ca="1" si="48"/>
        <v>13080</v>
      </c>
      <c r="AN26" s="23">
        <f t="shared" ca="1" si="69"/>
        <v>48000</v>
      </c>
      <c r="AO26" s="23">
        <f t="shared" ca="1" si="70"/>
        <v>24000</v>
      </c>
      <c r="AP26" s="23">
        <f t="shared" ca="1" si="51"/>
        <v>54000</v>
      </c>
      <c r="AQ26" s="23">
        <f t="shared" ca="1" si="56"/>
        <v>27000</v>
      </c>
      <c r="AR26" s="23">
        <f t="shared" ref="AR26:AR31" ca="1" si="81">$AR$7*$J$2*$J$5*$N26</f>
        <v>60000</v>
      </c>
      <c r="AS26" s="23">
        <f t="shared" ref="AS26:AS31" ca="1" si="82">$AR$7*$J$3*$J$5*$O26</f>
        <v>30000</v>
      </c>
      <c r="AT26" s="23"/>
      <c r="AU26" s="23"/>
      <c r="AV26" s="23"/>
      <c r="AW26" s="23"/>
      <c r="BD26" s="228">
        <f t="shared" ca="1" si="19"/>
        <v>234900</v>
      </c>
      <c r="BE26" s="26">
        <f t="shared" ca="1" si="20"/>
        <v>387900</v>
      </c>
      <c r="BF26" s="228">
        <f t="shared" ca="1" si="21"/>
        <v>387900</v>
      </c>
      <c r="BG26" s="23">
        <f t="shared" ca="1" si="37"/>
        <v>62400</v>
      </c>
      <c r="BH26" s="23">
        <f t="shared" ca="1" si="38"/>
        <v>31200</v>
      </c>
      <c r="BI26" s="23">
        <f t="shared" ca="1" si="49"/>
        <v>60000</v>
      </c>
      <c r="BJ26" s="23">
        <f t="shared" ca="1" si="50"/>
        <v>30000</v>
      </c>
      <c r="BK26" s="23">
        <f t="shared" ca="1" si="39"/>
        <v>10560</v>
      </c>
      <c r="BL26" s="23">
        <f t="shared" ca="1" si="40"/>
        <v>5280</v>
      </c>
      <c r="BM26" s="23">
        <f t="shared" ca="1" si="52"/>
        <v>6120</v>
      </c>
      <c r="BN26" s="23">
        <f t="shared" ca="1" si="53"/>
        <v>3060</v>
      </c>
      <c r="BO26" s="23">
        <f t="shared" ca="1" si="59"/>
        <v>20400</v>
      </c>
      <c r="BP26" s="23">
        <f t="shared" ca="1" si="60"/>
        <v>10200</v>
      </c>
      <c r="BQ26" s="23">
        <f t="shared" ca="1" si="73"/>
        <v>72000</v>
      </c>
      <c r="BR26" s="23">
        <f t="shared" ca="1" si="74"/>
        <v>36000</v>
      </c>
      <c r="BS26" s="23">
        <f t="shared" ref="BS26:BS89" ca="1" si="83">$BS$7*$J$2*$J$5*$S26</f>
        <v>105600</v>
      </c>
      <c r="BT26" s="23">
        <f t="shared" ref="BT26:BT89" ca="1" si="84">$BS$7*$J$3*$J$5*$T26</f>
        <v>52800</v>
      </c>
      <c r="BU26" s="23">
        <f t="shared" ref="BU26:BU89" ca="1" si="85">$BU$7*$J$2*$J$5*$S26</f>
        <v>127200</v>
      </c>
      <c r="BV26" s="23">
        <f t="shared" ref="BV26:BV89" ca="1" si="86">$BU$7*$J$3*$J$5*$T26</f>
        <v>63600</v>
      </c>
      <c r="CG26" s="389">
        <f t="shared" ca="1" si="22"/>
        <v>557820</v>
      </c>
      <c r="CH26" s="224">
        <f t="shared" ca="1" si="23"/>
        <v>665820</v>
      </c>
      <c r="CI26" s="93">
        <f t="shared" ca="1" si="24"/>
        <v>696420</v>
      </c>
      <c r="CJ26" s="23">
        <f t="shared" ca="1" si="57"/>
        <v>125760</v>
      </c>
      <c r="CK26" s="23">
        <f t="shared" ca="1" si="58"/>
        <v>62880</v>
      </c>
      <c r="CP26" s="228">
        <f t="shared" ca="1" si="25"/>
        <v>188640</v>
      </c>
      <c r="CQ26" s="224">
        <f t="shared" ca="1" si="26"/>
        <v>188640</v>
      </c>
      <c r="CR26" s="228">
        <f t="shared" ca="1" si="27"/>
        <v>188640</v>
      </c>
      <c r="CS26" s="23">
        <f t="shared" ca="1" si="28"/>
        <v>65400</v>
      </c>
      <c r="CT26" s="23">
        <f t="shared" ca="1" si="29"/>
        <v>32700</v>
      </c>
      <c r="CU26" s="23">
        <f t="shared" ca="1" si="33"/>
        <v>62400</v>
      </c>
      <c r="CV26" s="23">
        <f t="shared" ca="1" si="34"/>
        <v>31200</v>
      </c>
      <c r="CW26" s="23">
        <f t="shared" ca="1" si="41"/>
        <v>60000</v>
      </c>
      <c r="CX26" s="23">
        <f t="shared" ca="1" si="42"/>
        <v>30000</v>
      </c>
      <c r="CY26" s="23">
        <f t="shared" ca="1" si="54"/>
        <v>8400</v>
      </c>
      <c r="CZ26" s="23">
        <f t="shared" ca="1" si="55"/>
        <v>4200</v>
      </c>
      <c r="DA26" s="23">
        <f t="shared" ca="1" si="61"/>
        <v>27000</v>
      </c>
      <c r="DB26" s="23">
        <f t="shared" ca="1" si="62"/>
        <v>13500</v>
      </c>
      <c r="DC26" s="23">
        <f t="shared" ca="1" si="63"/>
        <v>15600</v>
      </c>
      <c r="DD26" s="23">
        <f t="shared" ca="1" si="64"/>
        <v>7800</v>
      </c>
      <c r="DE26" s="23">
        <f t="shared" ca="1" si="71"/>
        <v>42000</v>
      </c>
      <c r="DF26" s="23">
        <f t="shared" ca="1" si="72"/>
        <v>21000</v>
      </c>
      <c r="DI26" s="23">
        <f t="shared" ca="1" si="75"/>
        <v>72000</v>
      </c>
      <c r="DJ26" s="23">
        <f t="shared" ca="1" si="76"/>
        <v>36000</v>
      </c>
      <c r="DK26" s="23"/>
      <c r="DL26" s="23"/>
      <c r="DM26" s="23"/>
      <c r="DN26" s="23"/>
      <c r="DO26" s="23">
        <f t="shared" ca="1" si="65"/>
        <v>120000</v>
      </c>
      <c r="DP26" s="23">
        <f t="shared" ca="1" si="66"/>
        <v>60000</v>
      </c>
      <c r="DQ26" s="23"/>
      <c r="DR26" s="23"/>
      <c r="DS26" s="23">
        <f t="shared" ca="1" si="77"/>
        <v>127200</v>
      </c>
      <c r="DT26" s="23">
        <f t="shared" ca="1" si="78"/>
        <v>63600</v>
      </c>
      <c r="EC26" s="228">
        <f t="shared" ca="1" si="30"/>
        <v>334800</v>
      </c>
      <c r="ED26" s="93">
        <f t="shared" ca="1" si="31"/>
        <v>900000</v>
      </c>
      <c r="EE26" s="228">
        <f t="shared" ca="1" si="32"/>
        <v>900000</v>
      </c>
      <c r="EJ26" s="23">
        <f t="shared" ca="1" si="67"/>
        <v>60000</v>
      </c>
      <c r="EK26" s="23">
        <f t="shared" ca="1" si="68"/>
        <v>30000</v>
      </c>
      <c r="EL26" s="23">
        <f t="shared" ca="1" si="79"/>
        <v>26400</v>
      </c>
      <c r="EM26" s="23">
        <f t="shared" ca="1" si="80"/>
        <v>13200</v>
      </c>
      <c r="EX26" s="228">
        <f t="shared" ca="1" si="16"/>
        <v>39600</v>
      </c>
      <c r="EY26" s="93">
        <f t="shared" ca="1" si="17"/>
        <v>39600</v>
      </c>
      <c r="EZ26" s="93">
        <f t="shared" ca="1" si="18"/>
        <v>129600</v>
      </c>
    </row>
    <row r="27" spans="1:156" x14ac:dyDescent="0.2">
      <c r="A27" s="172">
        <f ca="1">VLOOKUP($D27,Curves!$A$2:$I$1700,9)</f>
        <v>5.5017459921812999E-2</v>
      </c>
      <c r="B27" s="86">
        <f t="shared" ca="1" si="0"/>
        <v>0.91988152398686063</v>
      </c>
      <c r="C27" s="86">
        <f t="shared" si="1"/>
        <v>31</v>
      </c>
      <c r="D27" s="139">
        <v>37469</v>
      </c>
      <c r="E27" s="173">
        <f ca="1">VLOOKUP($D27,Curves!$A$2:$H$1700,2)*$B27</f>
        <v>4.3924342770372595</v>
      </c>
      <c r="F27" s="172">
        <f ca="1">VLOOKUP($D27,Curves!$A$2:$H$1700,3)*$B27</f>
        <v>1.6925820041358237</v>
      </c>
      <c r="G27" s="172">
        <f ca="1">VLOOKUP($D27,Curves!$A$2:$H$1700,7)*$B27</f>
        <v>-0.20697334289704364</v>
      </c>
      <c r="H27" s="172">
        <f ca="1">VLOOKUP($D27,Curves!$A$2:$H$1700,5)*$B27</f>
        <v>-1.8397630479737213E-2</v>
      </c>
      <c r="I27" s="172">
        <f ca="1">VLOOKUP($D27,Curves!$A$2:$H$1700,4)*$B27</f>
        <v>-0.58872417535159083</v>
      </c>
      <c r="J27" s="174">
        <f ca="1">VLOOKUP($D27,Curves!$A$2:$H$1700,8)*$B27</f>
        <v>1.7845701565345096</v>
      </c>
      <c r="K27" s="172">
        <f t="shared" ca="1" si="2"/>
        <v>30.527825762642514</v>
      </c>
      <c r="L27" s="140">
        <f ca="1">VLOOKUP($D27,Curves!$N$2:$T$2600,2)*$B27</f>
        <v>156.3798590777663</v>
      </c>
      <c r="M27" s="141">
        <f ca="1">VLOOKUP($D27,Curves!$N$2:$T$2600,3)*$B27</f>
        <v>78.189929538883149</v>
      </c>
      <c r="N27" s="181">
        <f t="shared" ca="1" si="3"/>
        <v>1</v>
      </c>
      <c r="O27" s="182">
        <f t="shared" ca="1" si="4"/>
        <v>1</v>
      </c>
      <c r="P27" s="173">
        <f t="shared" ca="1" si="5"/>
        <v>48.327533251788267</v>
      </c>
      <c r="Q27" s="140">
        <f ca="1">VLOOKUP($D27,Curves!$N$2:$T$2600,4)*$B27</f>
        <v>156.3798590777663</v>
      </c>
      <c r="R27" s="141">
        <f ca="1">VLOOKUP($D27,Curves!$N$2:$T$2600,5)*$B27</f>
        <v>78.189929538883149</v>
      </c>
      <c r="S27" s="181">
        <f t="shared" ca="1" si="6"/>
        <v>1</v>
      </c>
      <c r="T27" s="182">
        <f t="shared" ca="1" si="7"/>
        <v>1</v>
      </c>
      <c r="U27" s="151">
        <f t="shared" ca="1" si="8"/>
        <v>33.390957006051622</v>
      </c>
      <c r="V27" s="151">
        <f t="shared" ca="1" si="9"/>
        <v>34.805274849181416</v>
      </c>
      <c r="W27" s="151">
        <f t="shared" ca="1" si="10"/>
        <v>30.527825762642514</v>
      </c>
      <c r="X27" s="343">
        <f ca="1">VLOOKUP($D27,[2]CurveFetch!$D$8:$S$13000,16,0)*$B27</f>
        <v>156.3798590777663</v>
      </c>
      <c r="Y27" s="141">
        <f ca="1">VLOOKUP($D27,Curves!$N$2:$T$2600,7)*$B27</f>
        <v>78.189929538883149</v>
      </c>
      <c r="Z27" s="200">
        <f t="shared" ca="1" si="11"/>
        <v>1</v>
      </c>
      <c r="AA27" s="181">
        <f t="shared" ca="1" si="12"/>
        <v>1</v>
      </c>
      <c r="AB27" s="181">
        <f t="shared" ca="1" si="13"/>
        <v>1</v>
      </c>
      <c r="AC27" s="181">
        <f t="shared" ca="1" si="13"/>
        <v>1</v>
      </c>
      <c r="AD27" s="181">
        <f t="shared" ca="1" si="14"/>
        <v>1</v>
      </c>
      <c r="AE27" s="182">
        <f t="shared" ca="1" si="15"/>
        <v>1</v>
      </c>
      <c r="AF27" s="23">
        <f t="shared" ca="1" si="43"/>
        <v>5880</v>
      </c>
      <c r="AG27" s="23">
        <f t="shared" ca="1" si="44"/>
        <v>2940</v>
      </c>
      <c r="AH27" s="23">
        <f t="shared" ca="1" si="35"/>
        <v>38400</v>
      </c>
      <c r="AI27" s="23">
        <f t="shared" ca="1" si="36"/>
        <v>19200</v>
      </c>
      <c r="AJ27" s="23">
        <f t="shared" ca="1" si="45"/>
        <v>26160</v>
      </c>
      <c r="AK27" s="23">
        <f t="shared" ca="1" si="46"/>
        <v>13080</v>
      </c>
      <c r="AL27" s="23">
        <f t="shared" ca="1" si="47"/>
        <v>26160</v>
      </c>
      <c r="AM27" s="23">
        <f t="shared" ca="1" si="48"/>
        <v>13080</v>
      </c>
      <c r="AN27" s="23">
        <f t="shared" ca="1" si="69"/>
        <v>48000</v>
      </c>
      <c r="AO27" s="23">
        <f t="shared" ca="1" si="70"/>
        <v>24000</v>
      </c>
      <c r="AP27" s="23">
        <f ca="1">$AP$7*$J$2*$J$5*$N27</f>
        <v>54000</v>
      </c>
      <c r="AQ27" s="23">
        <f t="shared" ca="1" si="56"/>
        <v>27000</v>
      </c>
      <c r="AR27" s="23">
        <f t="shared" ca="1" si="81"/>
        <v>60000</v>
      </c>
      <c r="AS27" s="23">
        <f t="shared" ca="1" si="82"/>
        <v>30000</v>
      </c>
      <c r="AT27" s="23"/>
      <c r="AU27" s="23"/>
      <c r="AV27" s="23"/>
      <c r="AW27" s="23"/>
      <c r="BD27" s="228">
        <f t="shared" ca="1" si="19"/>
        <v>234900</v>
      </c>
      <c r="BE27" s="26">
        <f t="shared" ca="1" si="20"/>
        <v>387900</v>
      </c>
      <c r="BF27" s="228">
        <f t="shared" ca="1" si="21"/>
        <v>387900</v>
      </c>
      <c r="BG27" s="23">
        <f t="shared" ca="1" si="37"/>
        <v>62400</v>
      </c>
      <c r="BH27" s="23">
        <f t="shared" ca="1" si="38"/>
        <v>31200</v>
      </c>
      <c r="BI27" s="23">
        <f t="shared" ca="1" si="49"/>
        <v>60000</v>
      </c>
      <c r="BJ27" s="23">
        <f t="shared" ca="1" si="50"/>
        <v>30000</v>
      </c>
      <c r="BK27" s="23">
        <f t="shared" ca="1" si="39"/>
        <v>10560</v>
      </c>
      <c r="BL27" s="23">
        <f t="shared" ca="1" si="40"/>
        <v>5280</v>
      </c>
      <c r="BM27" s="23">
        <f t="shared" ca="1" si="52"/>
        <v>6120</v>
      </c>
      <c r="BN27" s="23">
        <f t="shared" ca="1" si="53"/>
        <v>3060</v>
      </c>
      <c r="BO27" s="23">
        <f t="shared" ca="1" si="59"/>
        <v>20400</v>
      </c>
      <c r="BP27" s="23">
        <f t="shared" ca="1" si="60"/>
        <v>10200</v>
      </c>
      <c r="BQ27" s="23">
        <f t="shared" ca="1" si="73"/>
        <v>72000</v>
      </c>
      <c r="BR27" s="23">
        <f t="shared" ca="1" si="74"/>
        <v>36000</v>
      </c>
      <c r="BS27" s="23">
        <f t="shared" ca="1" si="83"/>
        <v>105600</v>
      </c>
      <c r="BT27" s="23">
        <f t="shared" ca="1" si="84"/>
        <v>52800</v>
      </c>
      <c r="BU27" s="23">
        <f t="shared" ca="1" si="85"/>
        <v>127200</v>
      </c>
      <c r="BV27" s="23">
        <f t="shared" ca="1" si="86"/>
        <v>63600</v>
      </c>
      <c r="CG27" s="389">
        <f t="shared" ca="1" si="22"/>
        <v>557820</v>
      </c>
      <c r="CH27" s="224">
        <f t="shared" ca="1" si="23"/>
        <v>665820</v>
      </c>
      <c r="CI27" s="93">
        <f t="shared" ca="1" si="24"/>
        <v>696420</v>
      </c>
      <c r="CJ27" s="23">
        <f t="shared" ca="1" si="57"/>
        <v>125760</v>
      </c>
      <c r="CK27" s="23">
        <f t="shared" ca="1" si="58"/>
        <v>62880</v>
      </c>
      <c r="CP27" s="228">
        <f t="shared" ca="1" si="25"/>
        <v>188640</v>
      </c>
      <c r="CQ27" s="224">
        <f t="shared" ca="1" si="26"/>
        <v>188640</v>
      </c>
      <c r="CR27" s="228">
        <f t="shared" ca="1" si="27"/>
        <v>188640</v>
      </c>
      <c r="CS27" s="23">
        <f t="shared" ca="1" si="28"/>
        <v>65400</v>
      </c>
      <c r="CT27" s="23">
        <f t="shared" ca="1" si="29"/>
        <v>32700</v>
      </c>
      <c r="CU27" s="23">
        <f t="shared" ca="1" si="33"/>
        <v>62400</v>
      </c>
      <c r="CV27" s="23">
        <f t="shared" ca="1" si="34"/>
        <v>31200</v>
      </c>
      <c r="CW27" s="23">
        <f t="shared" ca="1" si="41"/>
        <v>60000</v>
      </c>
      <c r="CX27" s="23">
        <f t="shared" ca="1" si="42"/>
        <v>30000</v>
      </c>
      <c r="CY27" s="23">
        <f t="shared" ca="1" si="54"/>
        <v>8400</v>
      </c>
      <c r="CZ27" s="23">
        <f t="shared" ca="1" si="55"/>
        <v>4200</v>
      </c>
      <c r="DA27" s="23">
        <f t="shared" ca="1" si="61"/>
        <v>27000</v>
      </c>
      <c r="DB27" s="23">
        <f t="shared" ca="1" si="62"/>
        <v>13500</v>
      </c>
      <c r="DC27" s="23">
        <f t="shared" ca="1" si="63"/>
        <v>15600</v>
      </c>
      <c r="DD27" s="23">
        <f t="shared" ca="1" si="64"/>
        <v>7800</v>
      </c>
      <c r="DE27" s="23">
        <f t="shared" ca="1" si="71"/>
        <v>42000</v>
      </c>
      <c r="DF27" s="23">
        <f t="shared" ca="1" si="72"/>
        <v>21000</v>
      </c>
      <c r="DI27" s="23">
        <f t="shared" ca="1" si="75"/>
        <v>72000</v>
      </c>
      <c r="DJ27" s="23">
        <f t="shared" ca="1" si="76"/>
        <v>36000</v>
      </c>
      <c r="DK27" s="23"/>
      <c r="DL27" s="23"/>
      <c r="DM27" s="23"/>
      <c r="DN27" s="23"/>
      <c r="DO27" s="23">
        <f t="shared" ca="1" si="65"/>
        <v>120000</v>
      </c>
      <c r="DP27" s="23">
        <f t="shared" ca="1" si="66"/>
        <v>60000</v>
      </c>
      <c r="DQ27" s="23"/>
      <c r="DR27" s="23"/>
      <c r="DS27" s="23">
        <f t="shared" ca="1" si="77"/>
        <v>127200</v>
      </c>
      <c r="DT27" s="23">
        <f t="shared" ca="1" si="78"/>
        <v>63600</v>
      </c>
      <c r="EC27" s="228">
        <f t="shared" ca="1" si="30"/>
        <v>334800</v>
      </c>
      <c r="ED27" s="93">
        <f t="shared" ca="1" si="31"/>
        <v>900000</v>
      </c>
      <c r="EE27" s="228">
        <f t="shared" ca="1" si="32"/>
        <v>900000</v>
      </c>
      <c r="EJ27" s="23">
        <f t="shared" ca="1" si="67"/>
        <v>60000</v>
      </c>
      <c r="EK27" s="23">
        <f t="shared" ca="1" si="68"/>
        <v>30000</v>
      </c>
      <c r="EL27" s="23">
        <f t="shared" ca="1" si="79"/>
        <v>26400</v>
      </c>
      <c r="EM27" s="23">
        <f t="shared" ca="1" si="80"/>
        <v>13200</v>
      </c>
      <c r="EX27" s="228">
        <f t="shared" ca="1" si="16"/>
        <v>39600</v>
      </c>
      <c r="EY27" s="93">
        <f t="shared" ca="1" si="17"/>
        <v>39600</v>
      </c>
      <c r="EZ27" s="93">
        <f t="shared" ca="1" si="18"/>
        <v>129600</v>
      </c>
    </row>
    <row r="28" spans="1:156" x14ac:dyDescent="0.2">
      <c r="A28" s="172">
        <f ca="1">VLOOKUP($D28,Curves!$A$2:$I$1700,9)</f>
        <v>5.5088241613149999E-2</v>
      </c>
      <c r="B28" s="86">
        <f t="shared" ca="1" si="0"/>
        <v>0.91555148484741744</v>
      </c>
      <c r="C28" s="86">
        <f t="shared" si="1"/>
        <v>30</v>
      </c>
      <c r="D28" s="139">
        <v>37500</v>
      </c>
      <c r="E28" s="173">
        <f ca="1">VLOOKUP($D28,Curves!$A$2:$H$1700,2)*$B28</f>
        <v>4.3717583401464184</v>
      </c>
      <c r="F28" s="172">
        <f ca="1">VLOOKUP($D28,Curves!$A$2:$H$1700,3)*$B28</f>
        <v>1.6846147321192482</v>
      </c>
      <c r="G28" s="172">
        <f ca="1">VLOOKUP($D28,Curves!$A$2:$H$1700,7)*$B28</f>
        <v>-0.20599908409066892</v>
      </c>
      <c r="H28" s="172">
        <f ca="1">VLOOKUP($D28,Curves!$A$2:$H$1700,5)*$B28</f>
        <v>-1.8311029696948349E-2</v>
      </c>
      <c r="I28" s="172">
        <f ca="1">VLOOKUP($D28,Curves!$A$2:$H$1700,4)*$B28</f>
        <v>-0.58595295030234718</v>
      </c>
      <c r="J28" s="174">
        <f ca="1">VLOOKUP($D28,Curves!$A$2:$H$1700,8)*$B28</f>
        <v>1.7761698806039898</v>
      </c>
      <c r="K28" s="172">
        <f t="shared" ca="1" si="2"/>
        <v>30.393540423830533</v>
      </c>
      <c r="L28" s="140">
        <f ca="1">VLOOKUP($D28,Curves!$N$2:$T$2600,2)*$B28</f>
        <v>128.17720787863846</v>
      </c>
      <c r="M28" s="141">
        <f ca="1">VLOOKUP($D28,Curves!$N$2:$T$2600,3)*$B28</f>
        <v>64.088603939319228</v>
      </c>
      <c r="N28" s="181">
        <f t="shared" ca="1" si="3"/>
        <v>1</v>
      </c>
      <c r="O28" s="182">
        <f t="shared" ca="1" si="4"/>
        <v>1</v>
      </c>
      <c r="P28" s="173">
        <f t="shared" ca="1" si="5"/>
        <v>48.109461655628067</v>
      </c>
      <c r="Q28" s="140">
        <f ca="1">VLOOKUP($D28,Curves!$N$2:$T$2600,4)*$B28</f>
        <v>128.17720787863846</v>
      </c>
      <c r="R28" s="141">
        <f ca="1">VLOOKUP($D28,Curves!$N$2:$T$2600,5)*$B28</f>
        <v>64.088603939319228</v>
      </c>
      <c r="S28" s="181">
        <f t="shared" ca="1" si="6"/>
        <v>1</v>
      </c>
      <c r="T28" s="182">
        <f t="shared" ca="1" si="7"/>
        <v>1</v>
      </c>
      <c r="U28" s="151">
        <f t="shared" ca="1" si="8"/>
        <v>33.243194420418121</v>
      </c>
      <c r="V28" s="151">
        <f t="shared" ca="1" si="9"/>
        <v>34.650854828371024</v>
      </c>
      <c r="W28" s="151">
        <f t="shared" ca="1" si="10"/>
        <v>30.393540423830533</v>
      </c>
      <c r="X28" s="343">
        <f ca="1">VLOOKUP($D28,[2]CurveFetch!$D$8:$S$13000,16,0)*$B28</f>
        <v>128.17720787863846</v>
      </c>
      <c r="Y28" s="141">
        <f ca="1">VLOOKUP($D28,Curves!$N$2:$T$2600,7)*$B28</f>
        <v>64.088603939319228</v>
      </c>
      <c r="Z28" s="200">
        <f t="shared" ca="1" si="11"/>
        <v>1</v>
      </c>
      <c r="AA28" s="181">
        <f t="shared" ca="1" si="12"/>
        <v>1</v>
      </c>
      <c r="AB28" s="181">
        <f t="shared" ca="1" si="13"/>
        <v>1</v>
      </c>
      <c r="AC28" s="181">
        <f t="shared" ca="1" si="13"/>
        <v>1</v>
      </c>
      <c r="AD28" s="181">
        <f t="shared" ca="1" si="14"/>
        <v>1</v>
      </c>
      <c r="AE28" s="182">
        <f t="shared" ca="1" si="15"/>
        <v>1</v>
      </c>
      <c r="AF28" s="23">
        <f t="shared" ca="1" si="43"/>
        <v>5880</v>
      </c>
      <c r="AG28" s="23">
        <f t="shared" ca="1" si="44"/>
        <v>2940</v>
      </c>
      <c r="AH28" s="23">
        <f t="shared" ca="1" si="35"/>
        <v>38400</v>
      </c>
      <c r="AI28" s="23">
        <f t="shared" ca="1" si="36"/>
        <v>19200</v>
      </c>
      <c r="AJ28" s="23">
        <f t="shared" ca="1" si="45"/>
        <v>26160</v>
      </c>
      <c r="AK28" s="23">
        <f t="shared" ca="1" si="46"/>
        <v>13080</v>
      </c>
      <c r="AL28" s="23">
        <f t="shared" ca="1" si="47"/>
        <v>26160</v>
      </c>
      <c r="AM28" s="23">
        <f t="shared" ca="1" si="48"/>
        <v>13080</v>
      </c>
      <c r="AN28" s="23">
        <f t="shared" ca="1" si="69"/>
        <v>48000</v>
      </c>
      <c r="AO28" s="23">
        <f t="shared" ca="1" si="70"/>
        <v>24000</v>
      </c>
      <c r="AP28" s="23">
        <f t="shared" ref="AP28:AP91" ca="1" si="87">$AP$7*$J$2*$J$5*$N28</f>
        <v>54000</v>
      </c>
      <c r="AQ28" s="23">
        <f t="shared" ca="1" si="56"/>
        <v>27000</v>
      </c>
      <c r="AR28" s="23">
        <f t="shared" ca="1" si="81"/>
        <v>60000</v>
      </c>
      <c r="AS28" s="23">
        <f t="shared" ca="1" si="82"/>
        <v>30000</v>
      </c>
      <c r="AT28" s="23"/>
      <c r="AU28" s="23"/>
      <c r="AV28" s="23"/>
      <c r="AW28" s="23"/>
      <c r="BD28" s="228">
        <f t="shared" ca="1" si="19"/>
        <v>234900</v>
      </c>
      <c r="BE28" s="26">
        <f t="shared" ca="1" si="20"/>
        <v>387900</v>
      </c>
      <c r="BF28" s="228">
        <f t="shared" ca="1" si="21"/>
        <v>387900</v>
      </c>
      <c r="BG28" s="23">
        <f t="shared" ca="1" si="37"/>
        <v>62400</v>
      </c>
      <c r="BH28" s="23">
        <f t="shared" ca="1" si="38"/>
        <v>31200</v>
      </c>
      <c r="BI28" s="23">
        <f t="shared" ca="1" si="49"/>
        <v>60000</v>
      </c>
      <c r="BJ28" s="23">
        <f t="shared" ca="1" si="50"/>
        <v>30000</v>
      </c>
      <c r="BK28" s="23">
        <f t="shared" ca="1" si="39"/>
        <v>10560</v>
      </c>
      <c r="BL28" s="23">
        <f t="shared" ca="1" si="40"/>
        <v>5280</v>
      </c>
      <c r="BM28" s="23">
        <f t="shared" ca="1" si="52"/>
        <v>6120</v>
      </c>
      <c r="BN28" s="23">
        <f t="shared" ca="1" si="53"/>
        <v>3060</v>
      </c>
      <c r="BO28" s="23">
        <f t="shared" ca="1" si="59"/>
        <v>20400</v>
      </c>
      <c r="BP28" s="23">
        <f t="shared" ca="1" si="60"/>
        <v>10200</v>
      </c>
      <c r="BQ28" s="23">
        <f t="shared" ca="1" si="73"/>
        <v>72000</v>
      </c>
      <c r="BR28" s="23">
        <f t="shared" ca="1" si="74"/>
        <v>36000</v>
      </c>
      <c r="BS28" s="23">
        <f t="shared" ca="1" si="83"/>
        <v>105600</v>
      </c>
      <c r="BT28" s="23">
        <f t="shared" ca="1" si="84"/>
        <v>52800</v>
      </c>
      <c r="BU28" s="23">
        <f t="shared" ca="1" si="85"/>
        <v>127200</v>
      </c>
      <c r="BV28" s="23">
        <f t="shared" ca="1" si="86"/>
        <v>63600</v>
      </c>
      <c r="CG28" s="389">
        <f t="shared" ca="1" si="22"/>
        <v>557820</v>
      </c>
      <c r="CH28" s="224">
        <f t="shared" ca="1" si="23"/>
        <v>665820</v>
      </c>
      <c r="CI28" s="93">
        <f t="shared" ca="1" si="24"/>
        <v>696420</v>
      </c>
      <c r="CJ28" s="23">
        <f t="shared" ca="1" si="57"/>
        <v>125760</v>
      </c>
      <c r="CK28" s="23">
        <f t="shared" ca="1" si="58"/>
        <v>62880</v>
      </c>
      <c r="CP28" s="228">
        <f t="shared" ca="1" si="25"/>
        <v>188640</v>
      </c>
      <c r="CQ28" s="224">
        <f t="shared" ca="1" si="26"/>
        <v>188640</v>
      </c>
      <c r="CR28" s="228">
        <f t="shared" ca="1" si="27"/>
        <v>188640</v>
      </c>
      <c r="CS28" s="23">
        <f t="shared" ca="1" si="28"/>
        <v>65400</v>
      </c>
      <c r="CT28" s="23">
        <f t="shared" ca="1" si="29"/>
        <v>32700</v>
      </c>
      <c r="CU28" s="23">
        <f t="shared" ca="1" si="33"/>
        <v>62400</v>
      </c>
      <c r="CV28" s="23">
        <f t="shared" ca="1" si="34"/>
        <v>31200</v>
      </c>
      <c r="CW28" s="23">
        <f t="shared" ca="1" si="41"/>
        <v>60000</v>
      </c>
      <c r="CX28" s="23">
        <f t="shared" ca="1" si="42"/>
        <v>30000</v>
      </c>
      <c r="CY28" s="23">
        <f t="shared" ca="1" si="54"/>
        <v>8400</v>
      </c>
      <c r="CZ28" s="23">
        <f t="shared" ca="1" si="55"/>
        <v>4200</v>
      </c>
      <c r="DA28" s="23">
        <f t="shared" ca="1" si="61"/>
        <v>27000</v>
      </c>
      <c r="DB28" s="23">
        <f t="shared" ca="1" si="62"/>
        <v>13500</v>
      </c>
      <c r="DC28" s="23">
        <f t="shared" ca="1" si="63"/>
        <v>15600</v>
      </c>
      <c r="DD28" s="23">
        <f t="shared" ca="1" si="64"/>
        <v>7800</v>
      </c>
      <c r="DE28" s="23">
        <f t="shared" ca="1" si="71"/>
        <v>42000</v>
      </c>
      <c r="DF28" s="23">
        <f t="shared" ca="1" si="72"/>
        <v>21000</v>
      </c>
      <c r="DI28" s="23">
        <f t="shared" ca="1" si="75"/>
        <v>72000</v>
      </c>
      <c r="DJ28" s="23">
        <f t="shared" ca="1" si="76"/>
        <v>36000</v>
      </c>
      <c r="DK28" s="23"/>
      <c r="DL28" s="23"/>
      <c r="DM28" s="23"/>
      <c r="DN28" s="23"/>
      <c r="DO28" s="23">
        <f t="shared" ca="1" si="65"/>
        <v>120000</v>
      </c>
      <c r="DP28" s="23">
        <f t="shared" ca="1" si="66"/>
        <v>60000</v>
      </c>
      <c r="DQ28" s="23"/>
      <c r="DR28" s="23"/>
      <c r="DS28" s="23">
        <f t="shared" ca="1" si="77"/>
        <v>127200</v>
      </c>
      <c r="DT28" s="23">
        <f t="shared" ca="1" si="78"/>
        <v>63600</v>
      </c>
      <c r="EC28" s="228">
        <f t="shared" ca="1" si="30"/>
        <v>334800</v>
      </c>
      <c r="ED28" s="93">
        <f t="shared" ca="1" si="31"/>
        <v>900000</v>
      </c>
      <c r="EE28" s="228">
        <f t="shared" ca="1" si="32"/>
        <v>900000</v>
      </c>
      <c r="EJ28" s="23">
        <f t="shared" ca="1" si="67"/>
        <v>60000</v>
      </c>
      <c r="EK28" s="23">
        <f t="shared" ca="1" si="68"/>
        <v>30000</v>
      </c>
      <c r="EL28" s="23">
        <f t="shared" ca="1" si="79"/>
        <v>26400</v>
      </c>
      <c r="EM28" s="23">
        <f t="shared" ca="1" si="80"/>
        <v>13200</v>
      </c>
      <c r="EX28" s="228">
        <f t="shared" ca="1" si="16"/>
        <v>39600</v>
      </c>
      <c r="EY28" s="93">
        <f t="shared" ca="1" si="17"/>
        <v>39600</v>
      </c>
      <c r="EZ28" s="93">
        <f t="shared" ca="1" si="18"/>
        <v>129600</v>
      </c>
    </row>
    <row r="29" spans="1:156" x14ac:dyDescent="0.2">
      <c r="A29" s="172">
        <f ca="1">VLOOKUP($D29,Curves!$A$2:$I$1700,9)</f>
        <v>5.5168173935335997E-2</v>
      </c>
      <c r="B29" s="86">
        <f t="shared" ca="1" si="0"/>
        <v>0.91135309193393965</v>
      </c>
      <c r="C29" s="86">
        <f t="shared" si="1"/>
        <v>31</v>
      </c>
      <c r="D29" s="139">
        <v>37530</v>
      </c>
      <c r="E29" s="173">
        <f ca="1">VLOOKUP($D29,Curves!$A$2:$H$1700,2)*$B29</f>
        <v>4.3790516067425802</v>
      </c>
      <c r="F29" s="172">
        <f ca="1">VLOOKUP($D29,Curves!$A$2:$H$1700,3)*$B29</f>
        <v>1.1300778339980853</v>
      </c>
      <c r="G29" s="172">
        <f ca="1">VLOOKUP($D29,Curves!$A$2:$H$1700,7)*$B29</f>
        <v>-0.20505444568513642</v>
      </c>
      <c r="H29" s="172">
        <f ca="1">VLOOKUP($D29,Curves!$A$2:$H$1700,5)*$B29</f>
        <v>-1.8227061838678792E-2</v>
      </c>
      <c r="I29" s="172">
        <f ca="1">VLOOKUP($D29,Curves!$A$2:$H$1700,4)*$B29</f>
        <v>-0.58326597883772135</v>
      </c>
      <c r="J29" s="174">
        <f ca="1">VLOOKUP($D29,Curves!$A$2:$H$1700,8)*$B29</f>
        <v>1.2212131431914792</v>
      </c>
      <c r="K29" s="172">
        <f t="shared" ca="1" si="2"/>
        <v>30.468392209286442</v>
      </c>
      <c r="L29" s="140">
        <f ca="1">VLOOKUP($D29,Curves!$N$2:$T$2600,2)*$B29</f>
        <v>91.135309193393965</v>
      </c>
      <c r="M29" s="141">
        <f ca="1">VLOOKUP($D29,Curves!$N$2:$T$2600,3)*$B29</f>
        <v>45.567654596696983</v>
      </c>
      <c r="N29" s="181">
        <f t="shared" ca="1" si="3"/>
        <v>1</v>
      </c>
      <c r="O29" s="182">
        <f t="shared" ca="1" si="4"/>
        <v>1</v>
      </c>
      <c r="P29" s="173">
        <f t="shared" ca="1" si="5"/>
        <v>44.001985624505444</v>
      </c>
      <c r="Q29" s="140">
        <f ca="1">VLOOKUP($D29,Curves!$N$2:$T$2600,4)*$B29</f>
        <v>91.135309193393965</v>
      </c>
      <c r="R29" s="141">
        <f ca="1">VLOOKUP($D29,Curves!$N$2:$T$2600,5)*$B29</f>
        <v>45.567654596696983</v>
      </c>
      <c r="S29" s="181">
        <f t="shared" ca="1" si="6"/>
        <v>1</v>
      </c>
      <c r="T29" s="182">
        <f t="shared" ca="1" si="7"/>
        <v>1</v>
      </c>
      <c r="U29" s="151">
        <f t="shared" ca="1" si="8"/>
        <v>33.304978707930829</v>
      </c>
      <c r="V29" s="151">
        <f t="shared" ca="1" si="9"/>
        <v>34.70618408677926</v>
      </c>
      <c r="W29" s="151">
        <f t="shared" ca="1" si="10"/>
        <v>30.468392209286442</v>
      </c>
      <c r="X29" s="343">
        <f ca="1">VLOOKUP($D29,[2]CurveFetch!$D$8:$S$13000,16,0)*$B29</f>
        <v>91.135309193393965</v>
      </c>
      <c r="Y29" s="141">
        <f ca="1">VLOOKUP($D29,Curves!$N$2:$T$2600,7)*$B29</f>
        <v>45.567654596696983</v>
      </c>
      <c r="Z29" s="200">
        <f t="shared" ca="1" si="11"/>
        <v>1</v>
      </c>
      <c r="AA29" s="181">
        <f t="shared" ca="1" si="12"/>
        <v>1</v>
      </c>
      <c r="AB29" s="181">
        <f t="shared" ca="1" si="13"/>
        <v>1</v>
      </c>
      <c r="AC29" s="181">
        <f t="shared" ca="1" si="13"/>
        <v>1</v>
      </c>
      <c r="AD29" s="181">
        <f t="shared" ca="1" si="14"/>
        <v>1</v>
      </c>
      <c r="AE29" s="182">
        <f t="shared" ca="1" si="15"/>
        <v>1</v>
      </c>
      <c r="AF29" s="23">
        <f t="shared" ca="1" si="43"/>
        <v>5880</v>
      </c>
      <c r="AG29" s="23">
        <f t="shared" ca="1" si="44"/>
        <v>2940</v>
      </c>
      <c r="AH29" s="23">
        <f t="shared" ca="1" si="35"/>
        <v>38400</v>
      </c>
      <c r="AI29" s="23">
        <f t="shared" ca="1" si="36"/>
        <v>19200</v>
      </c>
      <c r="AJ29" s="23">
        <f t="shared" ca="1" si="45"/>
        <v>26160</v>
      </c>
      <c r="AK29" s="23">
        <f t="shared" ca="1" si="46"/>
        <v>13080</v>
      </c>
      <c r="AL29" s="23">
        <f t="shared" ca="1" si="47"/>
        <v>26160</v>
      </c>
      <c r="AM29" s="23">
        <f t="shared" ca="1" si="48"/>
        <v>13080</v>
      </c>
      <c r="AN29" s="23">
        <f t="shared" ca="1" si="69"/>
        <v>48000</v>
      </c>
      <c r="AO29" s="23">
        <f t="shared" ca="1" si="70"/>
        <v>24000</v>
      </c>
      <c r="AP29" s="23">
        <f t="shared" ca="1" si="87"/>
        <v>54000</v>
      </c>
      <c r="AQ29" s="23">
        <f t="shared" ca="1" si="56"/>
        <v>27000</v>
      </c>
      <c r="AR29" s="23">
        <f t="shared" ca="1" si="81"/>
        <v>60000</v>
      </c>
      <c r="AS29" s="23">
        <f t="shared" ca="1" si="82"/>
        <v>30000</v>
      </c>
      <c r="AT29" s="23"/>
      <c r="AU29" s="23"/>
      <c r="AV29" s="23"/>
      <c r="AW29" s="23"/>
      <c r="BD29" s="228">
        <f t="shared" ca="1" si="19"/>
        <v>234900</v>
      </c>
      <c r="BE29" s="26">
        <f t="shared" ca="1" si="20"/>
        <v>387900</v>
      </c>
      <c r="BF29" s="228">
        <f t="shared" ca="1" si="21"/>
        <v>387900</v>
      </c>
      <c r="BG29" s="23">
        <f t="shared" ca="1" si="37"/>
        <v>62400</v>
      </c>
      <c r="BH29" s="23">
        <f t="shared" ca="1" si="38"/>
        <v>31200</v>
      </c>
      <c r="BI29" s="23">
        <f t="shared" ca="1" si="49"/>
        <v>60000</v>
      </c>
      <c r="BJ29" s="23">
        <f t="shared" ca="1" si="50"/>
        <v>30000</v>
      </c>
      <c r="BK29" s="23">
        <f t="shared" ca="1" si="39"/>
        <v>10560</v>
      </c>
      <c r="BL29" s="23">
        <f t="shared" ca="1" si="40"/>
        <v>5280</v>
      </c>
      <c r="BM29" s="23">
        <f t="shared" ca="1" si="52"/>
        <v>6120</v>
      </c>
      <c r="BN29" s="23">
        <f t="shared" ca="1" si="53"/>
        <v>3060</v>
      </c>
      <c r="BO29" s="23">
        <f t="shared" ca="1" si="59"/>
        <v>20400</v>
      </c>
      <c r="BP29" s="23">
        <f t="shared" ca="1" si="60"/>
        <v>10200</v>
      </c>
      <c r="BQ29" s="23">
        <f t="shared" ca="1" si="73"/>
        <v>72000</v>
      </c>
      <c r="BR29" s="23">
        <f t="shared" ca="1" si="74"/>
        <v>36000</v>
      </c>
      <c r="BS29" s="23">
        <f t="shared" ca="1" si="83"/>
        <v>105600</v>
      </c>
      <c r="BT29" s="23">
        <f t="shared" ca="1" si="84"/>
        <v>52800</v>
      </c>
      <c r="BU29" s="23">
        <f t="shared" ca="1" si="85"/>
        <v>127200</v>
      </c>
      <c r="BV29" s="23">
        <f t="shared" ca="1" si="86"/>
        <v>63600</v>
      </c>
      <c r="CG29" s="389">
        <f t="shared" ca="1" si="22"/>
        <v>557820</v>
      </c>
      <c r="CH29" s="224">
        <f t="shared" ca="1" si="23"/>
        <v>665820</v>
      </c>
      <c r="CI29" s="93">
        <f t="shared" ca="1" si="24"/>
        <v>696420</v>
      </c>
      <c r="CJ29" s="23">
        <f t="shared" ca="1" si="57"/>
        <v>125760</v>
      </c>
      <c r="CK29" s="23">
        <f t="shared" ca="1" si="58"/>
        <v>62880</v>
      </c>
      <c r="CP29" s="228">
        <f t="shared" ca="1" si="25"/>
        <v>188640</v>
      </c>
      <c r="CQ29" s="224">
        <f t="shared" ca="1" si="26"/>
        <v>188640</v>
      </c>
      <c r="CR29" s="228">
        <f t="shared" ca="1" si="27"/>
        <v>188640</v>
      </c>
      <c r="CS29" s="23">
        <f t="shared" ca="1" si="28"/>
        <v>65400</v>
      </c>
      <c r="CT29" s="23">
        <f t="shared" ca="1" si="29"/>
        <v>32700</v>
      </c>
      <c r="CU29" s="23">
        <f t="shared" ca="1" si="33"/>
        <v>62400</v>
      </c>
      <c r="CV29" s="23">
        <f t="shared" ca="1" si="34"/>
        <v>31200</v>
      </c>
      <c r="CW29" s="23">
        <f t="shared" ca="1" si="41"/>
        <v>60000</v>
      </c>
      <c r="CX29" s="23">
        <f t="shared" ca="1" si="42"/>
        <v>30000</v>
      </c>
      <c r="CY29" s="23">
        <f t="shared" ca="1" si="54"/>
        <v>8400</v>
      </c>
      <c r="CZ29" s="23">
        <f t="shared" ca="1" si="55"/>
        <v>4200</v>
      </c>
      <c r="DA29" s="23">
        <f t="shared" ca="1" si="61"/>
        <v>27000</v>
      </c>
      <c r="DB29" s="23">
        <f t="shared" ca="1" si="62"/>
        <v>13500</v>
      </c>
      <c r="DC29" s="23">
        <f t="shared" ca="1" si="63"/>
        <v>15600</v>
      </c>
      <c r="DD29" s="23">
        <f t="shared" ca="1" si="64"/>
        <v>7800</v>
      </c>
      <c r="DE29" s="23">
        <f t="shared" ca="1" si="71"/>
        <v>42000</v>
      </c>
      <c r="DF29" s="23">
        <f t="shared" ca="1" si="72"/>
        <v>21000</v>
      </c>
      <c r="DI29" s="23">
        <f t="shared" ca="1" si="75"/>
        <v>72000</v>
      </c>
      <c r="DJ29" s="23">
        <f t="shared" ca="1" si="76"/>
        <v>36000</v>
      </c>
      <c r="DK29" s="23"/>
      <c r="DL29" s="23"/>
      <c r="DM29" s="23"/>
      <c r="DN29" s="23"/>
      <c r="DO29" s="23">
        <f t="shared" ca="1" si="65"/>
        <v>120000</v>
      </c>
      <c r="DP29" s="23">
        <f t="shared" ca="1" si="66"/>
        <v>60000</v>
      </c>
      <c r="DQ29" s="23"/>
      <c r="DR29" s="23"/>
      <c r="DS29" s="23">
        <f t="shared" ca="1" si="77"/>
        <v>127200</v>
      </c>
      <c r="DT29" s="23">
        <f t="shared" ca="1" si="78"/>
        <v>63600</v>
      </c>
      <c r="EC29" s="228">
        <f t="shared" ca="1" si="30"/>
        <v>334800</v>
      </c>
      <c r="ED29" s="93">
        <f t="shared" ca="1" si="31"/>
        <v>900000</v>
      </c>
      <c r="EE29" s="228">
        <f t="shared" ca="1" si="32"/>
        <v>900000</v>
      </c>
      <c r="EJ29" s="23">
        <f t="shared" ca="1" si="67"/>
        <v>60000</v>
      </c>
      <c r="EK29" s="23">
        <f t="shared" ca="1" si="68"/>
        <v>30000</v>
      </c>
      <c r="EL29" s="23">
        <f t="shared" ca="1" si="79"/>
        <v>26400</v>
      </c>
      <c r="EM29" s="23">
        <f t="shared" ca="1" si="80"/>
        <v>13200</v>
      </c>
      <c r="EX29" s="228">
        <f t="shared" ca="1" si="16"/>
        <v>39600</v>
      </c>
      <c r="EY29" s="93">
        <f t="shared" ca="1" si="17"/>
        <v>39600</v>
      </c>
      <c r="EZ29" s="93">
        <f t="shared" ca="1" si="18"/>
        <v>129600</v>
      </c>
    </row>
    <row r="30" spans="1:156" x14ac:dyDescent="0.2">
      <c r="A30" s="172">
        <f ca="1">VLOOKUP($D30,Curves!$A$2:$I$1700,9)</f>
        <v>5.5267145857308998E-2</v>
      </c>
      <c r="B30" s="86">
        <f t="shared" ca="1" si="0"/>
        <v>0.90699692697732293</v>
      </c>
      <c r="C30" s="86">
        <f t="shared" si="1"/>
        <v>30</v>
      </c>
      <c r="D30" s="139">
        <v>37561</v>
      </c>
      <c r="E30" s="173">
        <f ca="1">VLOOKUP($D30,Curves!$A$2:$H$1700,2)*$B30</f>
        <v>4.4533549114586553</v>
      </c>
      <c r="F30" s="172">
        <f ca="1">VLOOKUP($D30,Curves!$A$2:$H$1700,3)*$B30</f>
        <v>1.0883963123727876</v>
      </c>
      <c r="G30" s="172">
        <f ca="1">VLOOKUP($D30,Curves!$A$2:$H$1700,7)*$B30</f>
        <v>-0.17232941612569136</v>
      </c>
      <c r="H30" s="172">
        <f ca="1">VLOOKUP($D30,Curves!$A$2:$H$1700,5)*$B30</f>
        <v>0</v>
      </c>
      <c r="I30" s="172">
        <f ca="1">VLOOKUP($D30,Curves!$A$2:$H$1700,4)*$B30</f>
        <v>-0.22674923174433073</v>
      </c>
      <c r="J30" s="174">
        <f ca="1">VLOOKUP($D30,Curves!$A$2:$H$1700,8)*$B30</f>
        <v>1.2289808360542724</v>
      </c>
      <c r="K30" s="172">
        <f t="shared" ca="1" si="2"/>
        <v>33.69954259785743</v>
      </c>
      <c r="L30" s="140">
        <f ca="1">VLOOKUP($D30,Curves!$N$2:$T$2600,2)*$B30</f>
        <v>63.489784888412608</v>
      </c>
      <c r="M30" s="141">
        <f ca="1">VLOOKUP($D30,Curves!$N$2:$T$2600,3)*$B30</f>
        <v>31.744892444206304</v>
      </c>
      <c r="N30" s="181">
        <f t="shared" ca="1" si="3"/>
        <v>1</v>
      </c>
      <c r="O30" s="182">
        <f t="shared" ca="1" si="4"/>
        <v>0</v>
      </c>
      <c r="P30" s="173">
        <f t="shared" ca="1" si="5"/>
        <v>44.617518106346964</v>
      </c>
      <c r="Q30" s="140">
        <f ca="1">VLOOKUP($D30,Curves!$N$2:$T$2600,4)*$B30</f>
        <v>63.489784888412608</v>
      </c>
      <c r="R30" s="141">
        <f ca="1">VLOOKUP($D30,Curves!$N$2:$T$2600,5)*$B30</f>
        <v>31.744892444206304</v>
      </c>
      <c r="S30" s="181">
        <f t="shared" ca="1" si="6"/>
        <v>1</v>
      </c>
      <c r="T30" s="182">
        <f t="shared" ca="1" si="7"/>
        <v>0</v>
      </c>
      <c r="U30" s="151">
        <f t="shared" ca="1" si="8"/>
        <v>34.107691214997224</v>
      </c>
      <c r="V30" s="151">
        <f t="shared" ca="1" si="9"/>
        <v>35.400161835939912</v>
      </c>
      <c r="W30" s="151">
        <f t="shared" ca="1" si="10"/>
        <v>33.69954259785743</v>
      </c>
      <c r="X30" s="343">
        <f ca="1">VLOOKUP($D30,[2]CurveFetch!$D$8:$S$13000,16,0)*$B30</f>
        <v>63.489784888412608</v>
      </c>
      <c r="Y30" s="141">
        <f ca="1">VLOOKUP($D30,Curves!$N$2:$T$2600,7)*$B30</f>
        <v>31.744892444206304</v>
      </c>
      <c r="Z30" s="200">
        <f t="shared" ca="1" si="11"/>
        <v>1</v>
      </c>
      <c r="AA30" s="181">
        <f t="shared" ca="1" si="12"/>
        <v>0</v>
      </c>
      <c r="AB30" s="181">
        <f t="shared" ca="1" si="13"/>
        <v>1</v>
      </c>
      <c r="AC30" s="181">
        <f t="shared" ca="1" si="13"/>
        <v>1</v>
      </c>
      <c r="AD30" s="181">
        <f t="shared" ca="1" si="14"/>
        <v>1</v>
      </c>
      <c r="AE30" s="182">
        <f t="shared" ca="1" si="15"/>
        <v>0</v>
      </c>
      <c r="AF30" s="23">
        <f t="shared" ca="1" si="43"/>
        <v>5880</v>
      </c>
      <c r="AG30" s="23">
        <f t="shared" ca="1" si="44"/>
        <v>0</v>
      </c>
      <c r="AH30" s="23">
        <f t="shared" ca="1" si="35"/>
        <v>38400</v>
      </c>
      <c r="AI30" s="23">
        <f t="shared" ca="1" si="36"/>
        <v>0</v>
      </c>
      <c r="AJ30" s="23">
        <f t="shared" ca="1" si="45"/>
        <v>26160</v>
      </c>
      <c r="AK30" s="23">
        <f t="shared" ca="1" si="46"/>
        <v>0</v>
      </c>
      <c r="AL30" s="23">
        <f t="shared" ca="1" si="47"/>
        <v>26160</v>
      </c>
      <c r="AM30" s="23">
        <f t="shared" ca="1" si="48"/>
        <v>0</v>
      </c>
      <c r="AN30" s="23">
        <f t="shared" ca="1" si="69"/>
        <v>48000</v>
      </c>
      <c r="AO30" s="23">
        <f t="shared" ca="1" si="70"/>
        <v>0</v>
      </c>
      <c r="AP30" s="23">
        <f t="shared" ca="1" si="87"/>
        <v>54000</v>
      </c>
      <c r="AQ30" s="23">
        <f t="shared" ca="1" si="56"/>
        <v>0</v>
      </c>
      <c r="AR30" s="23">
        <f t="shared" ca="1" si="81"/>
        <v>60000</v>
      </c>
      <c r="AS30" s="23">
        <f t="shared" ca="1" si="82"/>
        <v>0</v>
      </c>
      <c r="AT30" s="23"/>
      <c r="AU30" s="23"/>
      <c r="AV30" s="23"/>
      <c r="AW30" s="23"/>
      <c r="BD30" s="228">
        <f t="shared" ca="1" si="19"/>
        <v>156600</v>
      </c>
      <c r="BE30" s="26">
        <f t="shared" ca="1" si="20"/>
        <v>258600</v>
      </c>
      <c r="BF30" s="228">
        <f t="shared" ca="1" si="21"/>
        <v>258600</v>
      </c>
      <c r="BG30" s="23">
        <f t="shared" ca="1" si="37"/>
        <v>62400</v>
      </c>
      <c r="BH30" s="23">
        <f t="shared" ca="1" si="38"/>
        <v>0</v>
      </c>
      <c r="BI30" s="23">
        <f t="shared" ca="1" si="49"/>
        <v>60000</v>
      </c>
      <c r="BJ30" s="23">
        <f t="shared" ca="1" si="50"/>
        <v>0</v>
      </c>
      <c r="BK30" s="23">
        <f t="shared" ca="1" si="39"/>
        <v>10560</v>
      </c>
      <c r="BL30" s="23">
        <f t="shared" ca="1" si="40"/>
        <v>0</v>
      </c>
      <c r="BM30" s="23">
        <f t="shared" ca="1" si="52"/>
        <v>6120</v>
      </c>
      <c r="BN30" s="23">
        <f t="shared" ca="1" si="53"/>
        <v>0</v>
      </c>
      <c r="BO30" s="23">
        <f t="shared" ca="1" si="59"/>
        <v>20400</v>
      </c>
      <c r="BP30" s="23">
        <f t="shared" ca="1" si="60"/>
        <v>0</v>
      </c>
      <c r="BQ30" s="23">
        <f t="shared" ca="1" si="73"/>
        <v>72000</v>
      </c>
      <c r="BR30" s="23">
        <f t="shared" ca="1" si="74"/>
        <v>0</v>
      </c>
      <c r="BS30" s="23">
        <f t="shared" ca="1" si="83"/>
        <v>105600</v>
      </c>
      <c r="BT30" s="23">
        <f t="shared" ca="1" si="84"/>
        <v>0</v>
      </c>
      <c r="BU30" s="23">
        <f t="shared" ca="1" si="85"/>
        <v>127200</v>
      </c>
      <c r="BV30" s="23">
        <f t="shared" ca="1" si="86"/>
        <v>0</v>
      </c>
      <c r="CG30" s="389">
        <f t="shared" ca="1" si="22"/>
        <v>371880</v>
      </c>
      <c r="CH30" s="224">
        <f t="shared" ca="1" si="23"/>
        <v>443880</v>
      </c>
      <c r="CI30" s="93">
        <f t="shared" ca="1" si="24"/>
        <v>464280</v>
      </c>
      <c r="CJ30" s="23">
        <f t="shared" ca="1" si="57"/>
        <v>125760</v>
      </c>
      <c r="CK30" s="23">
        <f t="shared" ca="1" si="58"/>
        <v>0</v>
      </c>
      <c r="CP30" s="228">
        <f t="shared" ca="1" si="25"/>
        <v>125760</v>
      </c>
      <c r="CQ30" s="224">
        <f t="shared" ca="1" si="26"/>
        <v>125760</v>
      </c>
      <c r="CR30" s="228">
        <f t="shared" ca="1" si="27"/>
        <v>125760</v>
      </c>
      <c r="CS30" s="23">
        <f t="shared" ca="1" si="28"/>
        <v>65400</v>
      </c>
      <c r="CT30" s="23">
        <f t="shared" ca="1" si="29"/>
        <v>32700</v>
      </c>
      <c r="CU30" s="23">
        <f t="shared" ca="1" si="33"/>
        <v>62400</v>
      </c>
      <c r="CV30" s="23">
        <f t="shared" ca="1" si="34"/>
        <v>31200</v>
      </c>
      <c r="CW30" s="23">
        <f t="shared" ca="1" si="41"/>
        <v>60000</v>
      </c>
      <c r="CX30" s="23">
        <f t="shared" ca="1" si="42"/>
        <v>30000</v>
      </c>
      <c r="CY30" s="23">
        <f t="shared" ca="1" si="54"/>
        <v>8400</v>
      </c>
      <c r="CZ30" s="23">
        <f t="shared" ca="1" si="55"/>
        <v>4200</v>
      </c>
      <c r="DA30" s="23">
        <f t="shared" ca="1" si="61"/>
        <v>27000</v>
      </c>
      <c r="DB30" s="23">
        <f t="shared" ca="1" si="62"/>
        <v>13500</v>
      </c>
      <c r="DC30" s="23">
        <f t="shared" ca="1" si="63"/>
        <v>15600</v>
      </c>
      <c r="DD30" s="23">
        <f t="shared" ca="1" si="64"/>
        <v>7800</v>
      </c>
      <c r="DE30" s="23">
        <f t="shared" ca="1" si="71"/>
        <v>42000</v>
      </c>
      <c r="DF30" s="23">
        <f t="shared" ca="1" si="72"/>
        <v>21000</v>
      </c>
      <c r="DI30" s="23">
        <f t="shared" ca="1" si="75"/>
        <v>72000</v>
      </c>
      <c r="DJ30" s="23">
        <f t="shared" ca="1" si="76"/>
        <v>36000</v>
      </c>
      <c r="DK30" s="23"/>
      <c r="DL30" s="23"/>
      <c r="DM30" s="23"/>
      <c r="DN30" s="23"/>
      <c r="DO30" s="23">
        <f t="shared" ca="1" si="65"/>
        <v>120000</v>
      </c>
      <c r="DP30" s="23">
        <f t="shared" ca="1" si="66"/>
        <v>60000</v>
      </c>
      <c r="DQ30" s="23"/>
      <c r="DR30" s="23"/>
      <c r="DS30" s="23">
        <f t="shared" ca="1" si="77"/>
        <v>127200</v>
      </c>
      <c r="DT30" s="23">
        <f t="shared" ca="1" si="78"/>
        <v>63600</v>
      </c>
      <c r="EC30" s="228">
        <f t="shared" ca="1" si="30"/>
        <v>334800</v>
      </c>
      <c r="ED30" s="93">
        <f t="shared" ca="1" si="31"/>
        <v>900000</v>
      </c>
      <c r="EE30" s="228">
        <f t="shared" ca="1" si="32"/>
        <v>900000</v>
      </c>
      <c r="EJ30" s="23">
        <f t="shared" ca="1" si="67"/>
        <v>60000</v>
      </c>
      <c r="EK30" s="23">
        <f t="shared" ca="1" si="68"/>
        <v>30000</v>
      </c>
      <c r="EL30" s="23">
        <f t="shared" ca="1" si="79"/>
        <v>26400</v>
      </c>
      <c r="EM30" s="23">
        <f t="shared" ca="1" si="80"/>
        <v>13200</v>
      </c>
      <c r="EX30" s="228">
        <f t="shared" ca="1" si="16"/>
        <v>39600</v>
      </c>
      <c r="EY30" s="93">
        <f t="shared" ca="1" si="17"/>
        <v>39600</v>
      </c>
      <c r="EZ30" s="93">
        <f t="shared" ca="1" si="18"/>
        <v>129600</v>
      </c>
    </row>
    <row r="31" spans="1:156" x14ac:dyDescent="0.2">
      <c r="A31" s="172">
        <f ca="1">VLOOKUP($D31,Curves!$A$2:$I$1700,9)</f>
        <v>5.5362925139744001E-2</v>
      </c>
      <c r="B31" s="86">
        <f t="shared" ca="1" si="0"/>
        <v>0.90278706414988086</v>
      </c>
      <c r="C31" s="86">
        <f t="shared" si="1"/>
        <v>31</v>
      </c>
      <c r="D31" s="139">
        <v>37591</v>
      </c>
      <c r="E31" s="173">
        <f ca="1">VLOOKUP($D31,Curves!$A$2:$H$1700,2)*$B31</f>
        <v>4.522963191390903</v>
      </c>
      <c r="F31" s="172">
        <f ca="1">VLOOKUP($D31,Curves!$A$2:$H$1700,3)*$B31</f>
        <v>1.083344476979857</v>
      </c>
      <c r="G31" s="172">
        <f ca="1">VLOOKUP($D31,Curves!$A$2:$H$1700,7)*$B31</f>
        <v>-0.17152954218847735</v>
      </c>
      <c r="H31" s="172">
        <f ca="1">VLOOKUP($D31,Curves!$A$2:$H$1700,5)*$B31</f>
        <v>0</v>
      </c>
      <c r="I31" s="172">
        <f ca="1">VLOOKUP($D31,Curves!$A$2:$H$1700,4)*$B31</f>
        <v>-0.22569676603747021</v>
      </c>
      <c r="J31" s="174">
        <f ca="1">VLOOKUP($D31,Curves!$A$2:$H$1700,8)*$B31</f>
        <v>1.2232764719230886</v>
      </c>
      <c r="K31" s="172">
        <f t="shared" ca="1" si="2"/>
        <v>34.22949819015075</v>
      </c>
      <c r="L31" s="140">
        <f ca="1">VLOOKUP($D31,Curves!$N$2:$T$2600,2)*$B31</f>
        <v>49.653288528243451</v>
      </c>
      <c r="M31" s="141">
        <f ca="1">VLOOKUP($D31,Curves!$N$2:$T$2600,3)*$B31</f>
        <v>24.826644264121725</v>
      </c>
      <c r="N31" s="181">
        <f t="shared" ca="1" si="3"/>
        <v>1</v>
      </c>
      <c r="O31" s="182">
        <f t="shared" ca="1" si="4"/>
        <v>0</v>
      </c>
      <c r="P31" s="173">
        <f t="shared" ca="1" si="5"/>
        <v>45.096797474854938</v>
      </c>
      <c r="Q31" s="140">
        <f ca="1">VLOOKUP($D31,Curves!$N$2:$T$2600,4)*$B31</f>
        <v>49.653288528243451</v>
      </c>
      <c r="R31" s="141">
        <f ca="1">VLOOKUP($D31,Curves!$N$2:$T$2600,5)*$B31</f>
        <v>24.826644264121725</v>
      </c>
      <c r="S31" s="181">
        <f t="shared" ca="1" si="6"/>
        <v>1</v>
      </c>
      <c r="T31" s="182">
        <f t="shared" ca="1" si="7"/>
        <v>0</v>
      </c>
      <c r="U31" s="151">
        <f t="shared" ca="1" si="8"/>
        <v>34.635752369018192</v>
      </c>
      <c r="V31" s="151">
        <f t="shared" ca="1" si="9"/>
        <v>35.922223935431774</v>
      </c>
      <c r="W31" s="151">
        <f t="shared" ca="1" si="10"/>
        <v>34.22949819015075</v>
      </c>
      <c r="X31" s="343">
        <f ca="1">VLOOKUP($D31,[2]CurveFetch!$D$8:$S$13000,16,0)*$B31</f>
        <v>49.653288528243451</v>
      </c>
      <c r="Y31" s="141">
        <f ca="1">VLOOKUP($D31,Curves!$N$2:$T$2600,7)*$B31</f>
        <v>24.826644264121725</v>
      </c>
      <c r="Z31" s="200">
        <f t="shared" ca="1" si="11"/>
        <v>1</v>
      </c>
      <c r="AA31" s="181">
        <f t="shared" ca="1" si="12"/>
        <v>0</v>
      </c>
      <c r="AB31" s="181">
        <f t="shared" ca="1" si="13"/>
        <v>1</v>
      </c>
      <c r="AC31" s="181">
        <f t="shared" ca="1" si="13"/>
        <v>1</v>
      </c>
      <c r="AD31" s="181">
        <f t="shared" ca="1" si="14"/>
        <v>1</v>
      </c>
      <c r="AE31" s="182">
        <f t="shared" ca="1" si="15"/>
        <v>0</v>
      </c>
      <c r="AF31" s="23">
        <f t="shared" ca="1" si="43"/>
        <v>5880</v>
      </c>
      <c r="AG31" s="23">
        <f t="shared" ca="1" si="44"/>
        <v>0</v>
      </c>
      <c r="AH31" s="23">
        <f t="shared" ca="1" si="35"/>
        <v>38400</v>
      </c>
      <c r="AI31" s="23">
        <f t="shared" ca="1" si="36"/>
        <v>0</v>
      </c>
      <c r="AJ31" s="23">
        <f t="shared" ca="1" si="45"/>
        <v>26160</v>
      </c>
      <c r="AK31" s="23">
        <f t="shared" ca="1" si="46"/>
        <v>0</v>
      </c>
      <c r="AL31" s="23">
        <f t="shared" ca="1" si="47"/>
        <v>26160</v>
      </c>
      <c r="AM31" s="23">
        <f t="shared" ca="1" si="48"/>
        <v>0</v>
      </c>
      <c r="AN31" s="23">
        <f t="shared" ca="1" si="69"/>
        <v>48000</v>
      </c>
      <c r="AO31" s="23">
        <f t="shared" ca="1" si="70"/>
        <v>0</v>
      </c>
      <c r="AP31" s="23">
        <f t="shared" ca="1" si="87"/>
        <v>54000</v>
      </c>
      <c r="AQ31" s="23">
        <f t="shared" ca="1" si="56"/>
        <v>0</v>
      </c>
      <c r="AR31" s="23">
        <f t="shared" ca="1" si="81"/>
        <v>60000</v>
      </c>
      <c r="AS31" s="23">
        <f t="shared" ca="1" si="82"/>
        <v>0</v>
      </c>
      <c r="AT31" s="23"/>
      <c r="AU31" s="23"/>
      <c r="AV31" s="23"/>
      <c r="AW31" s="23"/>
      <c r="BD31" s="228">
        <f t="shared" ca="1" si="19"/>
        <v>156600</v>
      </c>
      <c r="BE31" s="26">
        <f t="shared" ca="1" si="20"/>
        <v>258600</v>
      </c>
      <c r="BF31" s="228">
        <f t="shared" ca="1" si="21"/>
        <v>258600</v>
      </c>
      <c r="BG31" s="23">
        <f t="shared" ca="1" si="37"/>
        <v>62400</v>
      </c>
      <c r="BH31" s="23">
        <f t="shared" ca="1" si="38"/>
        <v>0</v>
      </c>
      <c r="BI31" s="23">
        <f t="shared" ca="1" si="49"/>
        <v>60000</v>
      </c>
      <c r="BJ31" s="23">
        <f t="shared" ca="1" si="50"/>
        <v>0</v>
      </c>
      <c r="BK31" s="23">
        <f t="shared" ca="1" si="39"/>
        <v>10560</v>
      </c>
      <c r="BL31" s="23">
        <f t="shared" ca="1" si="40"/>
        <v>0</v>
      </c>
      <c r="BM31" s="23">
        <f t="shared" ca="1" si="52"/>
        <v>6120</v>
      </c>
      <c r="BN31" s="23">
        <f t="shared" ca="1" si="53"/>
        <v>0</v>
      </c>
      <c r="BO31" s="23">
        <f t="shared" ca="1" si="59"/>
        <v>20400</v>
      </c>
      <c r="BP31" s="23">
        <f t="shared" ca="1" si="60"/>
        <v>0</v>
      </c>
      <c r="BQ31" s="23">
        <f t="shared" ca="1" si="73"/>
        <v>72000</v>
      </c>
      <c r="BR31" s="23">
        <f t="shared" ca="1" si="74"/>
        <v>0</v>
      </c>
      <c r="BS31" s="23">
        <f t="shared" ca="1" si="83"/>
        <v>105600</v>
      </c>
      <c r="BT31" s="23">
        <f t="shared" ca="1" si="84"/>
        <v>0</v>
      </c>
      <c r="BU31" s="23">
        <f t="shared" ca="1" si="85"/>
        <v>127200</v>
      </c>
      <c r="BV31" s="23">
        <f t="shared" ca="1" si="86"/>
        <v>0</v>
      </c>
      <c r="BW31" s="23">
        <f t="shared" ref="BW31:BW94" ca="1" si="88">$BW$7*$J$2*$J$5*$S31</f>
        <v>60000</v>
      </c>
      <c r="BX31" s="23">
        <f t="shared" ref="BX31:BX94" ca="1" si="89">$BW$7*$J$3*$J$5*$T31</f>
        <v>0</v>
      </c>
      <c r="CG31" s="389">
        <f t="shared" ca="1" si="22"/>
        <v>371880</v>
      </c>
      <c r="CH31" s="224">
        <f t="shared" ca="1" si="23"/>
        <v>443880</v>
      </c>
      <c r="CI31" s="93">
        <f t="shared" ca="1" si="24"/>
        <v>524280</v>
      </c>
      <c r="CJ31" s="23">
        <f t="shared" ca="1" si="57"/>
        <v>125760</v>
      </c>
      <c r="CK31" s="23">
        <f t="shared" ca="1" si="58"/>
        <v>0</v>
      </c>
      <c r="CL31" s="23">
        <f t="shared" ref="CL31:CL94" ca="1" si="90">$CL$7*$J$2*$J$5*$N31</f>
        <v>115200</v>
      </c>
      <c r="CM31" s="23">
        <f t="shared" ref="CM31:CM94" ca="1" si="91">$CL$7*$J$3*$J$5*$O31</f>
        <v>0</v>
      </c>
      <c r="CP31" s="228">
        <f t="shared" ca="1" si="25"/>
        <v>125760</v>
      </c>
      <c r="CQ31" s="224">
        <f t="shared" ca="1" si="26"/>
        <v>240960</v>
      </c>
      <c r="CR31" s="228">
        <f t="shared" ca="1" si="27"/>
        <v>240960</v>
      </c>
      <c r="CS31" s="23">
        <f t="shared" ca="1" si="28"/>
        <v>65400</v>
      </c>
      <c r="CT31" s="23">
        <f t="shared" ca="1" si="29"/>
        <v>32700</v>
      </c>
      <c r="CU31" s="23">
        <f t="shared" ca="1" si="33"/>
        <v>62400</v>
      </c>
      <c r="CV31" s="23">
        <f t="shared" ca="1" si="34"/>
        <v>31200</v>
      </c>
      <c r="CW31" s="23">
        <f t="shared" ca="1" si="41"/>
        <v>60000</v>
      </c>
      <c r="CX31" s="23">
        <f t="shared" ca="1" si="42"/>
        <v>30000</v>
      </c>
      <c r="CY31" s="23">
        <f t="shared" ca="1" si="54"/>
        <v>8400</v>
      </c>
      <c r="CZ31" s="23">
        <f t="shared" ca="1" si="55"/>
        <v>4200</v>
      </c>
      <c r="DA31" s="23">
        <f t="shared" ca="1" si="61"/>
        <v>27000</v>
      </c>
      <c r="DB31" s="23">
        <f t="shared" ca="1" si="62"/>
        <v>13500</v>
      </c>
      <c r="DC31" s="23">
        <f t="shared" ca="1" si="63"/>
        <v>15600</v>
      </c>
      <c r="DD31" s="23">
        <f t="shared" ca="1" si="64"/>
        <v>7800</v>
      </c>
      <c r="DE31" s="23">
        <f t="shared" ca="1" si="71"/>
        <v>42000</v>
      </c>
      <c r="DF31" s="23">
        <f t="shared" ca="1" si="72"/>
        <v>21000</v>
      </c>
      <c r="DI31" s="23">
        <f t="shared" ca="1" si="75"/>
        <v>72000</v>
      </c>
      <c r="DJ31" s="23">
        <f t="shared" ca="1" si="76"/>
        <v>36000</v>
      </c>
      <c r="DK31" s="23">
        <f t="shared" ref="DK31:DK94" ca="1" si="92">$DK$7*$J$2*$J$5*$AB31</f>
        <v>99000</v>
      </c>
      <c r="DL31" s="23">
        <f t="shared" ref="DL31:DL94" ca="1" si="93">$DK$7*$J$3*$J$5*$AC31</f>
        <v>49500</v>
      </c>
      <c r="DM31" s="23"/>
      <c r="DN31" s="23"/>
      <c r="DO31" s="23">
        <f t="shared" ref="DO31:DO94" ca="1" si="94">$DP$7*$J$2*$J$5*$AB31</f>
        <v>240000</v>
      </c>
      <c r="DP31" s="23">
        <f t="shared" ref="DP31:DP94" ca="1" si="95">$DP$7*$J$3*$J$5*$AC31</f>
        <v>120000</v>
      </c>
      <c r="DQ31" s="23"/>
      <c r="DR31" s="23"/>
      <c r="DS31" s="23">
        <f t="shared" ca="1" si="77"/>
        <v>127200</v>
      </c>
      <c r="DT31" s="23">
        <f t="shared" ca="1" si="78"/>
        <v>63600</v>
      </c>
      <c r="EC31" s="228">
        <f t="shared" ca="1" si="30"/>
        <v>334800</v>
      </c>
      <c r="ED31" s="93">
        <f t="shared" ca="1" si="31"/>
        <v>1080000</v>
      </c>
      <c r="EE31" s="228">
        <f t="shared" ca="1" si="32"/>
        <v>1228500</v>
      </c>
      <c r="EJ31" s="23">
        <f t="shared" ca="1" si="67"/>
        <v>60000</v>
      </c>
      <c r="EK31" s="23">
        <f t="shared" ca="1" si="68"/>
        <v>30000</v>
      </c>
      <c r="EL31" s="23">
        <f t="shared" ca="1" si="79"/>
        <v>26400</v>
      </c>
      <c r="EM31" s="23">
        <f t="shared" ca="1" si="80"/>
        <v>13200</v>
      </c>
      <c r="EX31" s="228">
        <f t="shared" ca="1" si="16"/>
        <v>39600</v>
      </c>
      <c r="EY31" s="93">
        <f t="shared" ca="1" si="17"/>
        <v>39600</v>
      </c>
      <c r="EZ31" s="93">
        <f t="shared" ca="1" si="18"/>
        <v>129600</v>
      </c>
    </row>
    <row r="32" spans="1:156" x14ac:dyDescent="0.2">
      <c r="A32" s="172">
        <f ca="1">VLOOKUP($D32,Curves!$A$2:$I$1700,9)</f>
        <v>5.5477470227910997E-2</v>
      </c>
      <c r="B32" s="86">
        <f t="shared" ca="1" si="0"/>
        <v>0.89841630676200679</v>
      </c>
      <c r="C32" s="86">
        <f t="shared" si="1"/>
        <v>31</v>
      </c>
      <c r="D32" s="139">
        <v>37622</v>
      </c>
      <c r="E32" s="173">
        <f ca="1">VLOOKUP($D32,Curves!$A$2:$H$1700,2)*$B32</f>
        <v>4.5361039328413728</v>
      </c>
      <c r="F32" s="172">
        <f ca="1">VLOOKUP($D32,Curves!$A$2:$H$1700,3)*$B32</f>
        <v>1.0780995681144081</v>
      </c>
      <c r="G32" s="172">
        <f ca="1">VLOOKUP($D32,Curves!$A$2:$H$1700,7)*$B32</f>
        <v>-0.1706990982847813</v>
      </c>
      <c r="H32" s="172">
        <f ca="1">VLOOKUP($D32,Curves!$A$2:$H$1700,5)*$B32</f>
        <v>0</v>
      </c>
      <c r="I32" s="172">
        <f ca="1">VLOOKUP($D32,Curves!$A$2:$H$1700,4)*$B32</f>
        <v>-0.2246040766905017</v>
      </c>
      <c r="J32" s="174">
        <f ca="1">VLOOKUP($D32,Curves!$A$2:$H$1700,8)*$B32</f>
        <v>1.2173540956625193</v>
      </c>
      <c r="K32" s="172">
        <f t="shared" ca="1" si="2"/>
        <v>34.336248921131535</v>
      </c>
      <c r="L32" s="140">
        <f ca="1">VLOOKUP($D32,Curves!$N$2:$T$2600,2)*$B32</f>
        <v>61.906633400265548</v>
      </c>
      <c r="M32" s="141">
        <f ca="1">VLOOKUP($D32,Curves!$N$2:$T$2600,3)*$B32</f>
        <v>30.953316700132774</v>
      </c>
      <c r="N32" s="181">
        <f t="shared" ca="1" si="3"/>
        <v>1</v>
      </c>
      <c r="O32" s="182">
        <f t="shared" ca="1" si="4"/>
        <v>0</v>
      </c>
      <c r="P32" s="173">
        <f t="shared" ca="1" si="5"/>
        <v>45.150935213779192</v>
      </c>
      <c r="Q32" s="140">
        <f ca="1">VLOOKUP($D32,Curves!$N$2:$T$2600,4)*$B32</f>
        <v>61.906633400265548</v>
      </c>
      <c r="R32" s="141">
        <f ca="1">VLOOKUP($D32,Curves!$N$2:$T$2600,5)*$B32</f>
        <v>30.953316700132774</v>
      </c>
      <c r="S32" s="181">
        <f t="shared" ca="1" si="6"/>
        <v>1</v>
      </c>
      <c r="T32" s="182">
        <f t="shared" ca="1" si="7"/>
        <v>0</v>
      </c>
      <c r="U32" s="151">
        <f t="shared" ca="1" si="8"/>
        <v>34.740536259174441</v>
      </c>
      <c r="V32" s="151">
        <f t="shared" ca="1" si="9"/>
        <v>36.020779496310297</v>
      </c>
      <c r="W32" s="151">
        <f t="shared" ca="1" si="10"/>
        <v>34.336248921131535</v>
      </c>
      <c r="X32" s="343">
        <f ca="1">VLOOKUP($D32,[2]CurveFetch!$D$8:$S$13000,16,0)*$B32</f>
        <v>61.906633400265548</v>
      </c>
      <c r="Y32" s="141">
        <f ca="1">VLOOKUP($D32,Curves!$N$2:$T$2600,7)*$B32</f>
        <v>30.953316700132774</v>
      </c>
      <c r="Z32" s="200">
        <f t="shared" ca="1" si="11"/>
        <v>1</v>
      </c>
      <c r="AA32" s="181">
        <f t="shared" ca="1" si="12"/>
        <v>0</v>
      </c>
      <c r="AB32" s="181">
        <f t="shared" ca="1" si="13"/>
        <v>1</v>
      </c>
      <c r="AC32" s="181">
        <f t="shared" ca="1" si="13"/>
        <v>1</v>
      </c>
      <c r="AD32" s="181">
        <f t="shared" ca="1" si="14"/>
        <v>1</v>
      </c>
      <c r="AE32" s="182">
        <f t="shared" ca="1" si="15"/>
        <v>0</v>
      </c>
      <c r="AF32" s="23">
        <f t="shared" ca="1" si="43"/>
        <v>5880</v>
      </c>
      <c r="AG32" s="23">
        <f t="shared" ca="1" si="44"/>
        <v>0</v>
      </c>
      <c r="AH32" s="23">
        <f t="shared" ca="1" si="35"/>
        <v>38400</v>
      </c>
      <c r="AI32" s="23">
        <f t="shared" ca="1" si="36"/>
        <v>0</v>
      </c>
      <c r="AJ32" s="23">
        <f t="shared" ca="1" si="45"/>
        <v>26160</v>
      </c>
      <c r="AK32" s="23">
        <f t="shared" ca="1" si="46"/>
        <v>0</v>
      </c>
      <c r="AL32" s="23">
        <f t="shared" ca="1" si="47"/>
        <v>26160</v>
      </c>
      <c r="AM32" s="23">
        <f t="shared" ca="1" si="48"/>
        <v>0</v>
      </c>
      <c r="AN32" s="23">
        <f t="shared" ca="1" si="69"/>
        <v>48000</v>
      </c>
      <c r="AO32" s="23">
        <f t="shared" ca="1" si="70"/>
        <v>0</v>
      </c>
      <c r="AP32" s="23">
        <f t="shared" ca="1" si="87"/>
        <v>54000</v>
      </c>
      <c r="AQ32" s="23">
        <f t="shared" ca="1" si="56"/>
        <v>0</v>
      </c>
      <c r="AR32" s="23">
        <f t="shared" ref="AR32:AR95" ca="1" si="96">$AR$7*$J$2*$J$5*$N32</f>
        <v>60000</v>
      </c>
      <c r="AS32" s="23">
        <f t="shared" ref="AS32:AS95" ca="1" si="97">$AR$7*$J$3*$J$5*$O32</f>
        <v>0</v>
      </c>
      <c r="AT32" s="23"/>
      <c r="AU32" s="23"/>
      <c r="AV32" s="23">
        <f t="shared" ref="AV32:AV95" ca="1" si="98">$AV$7*$J$2*$J$5*$N32</f>
        <v>86400</v>
      </c>
      <c r="AW32" s="23">
        <f t="shared" ref="AW32:AW95" ca="1" si="99">$AT$7*$J$3*$J$5*$O32</f>
        <v>0</v>
      </c>
      <c r="BD32" s="228">
        <f t="shared" ca="1" si="19"/>
        <v>243000</v>
      </c>
      <c r="BE32" s="26">
        <f t="shared" ca="1" si="20"/>
        <v>345000</v>
      </c>
      <c r="BF32" s="228">
        <f t="shared" ca="1" si="21"/>
        <v>345000</v>
      </c>
      <c r="BG32" s="23">
        <f t="shared" ca="1" si="37"/>
        <v>62400</v>
      </c>
      <c r="BH32" s="23">
        <f t="shared" ca="1" si="38"/>
        <v>0</v>
      </c>
      <c r="BI32" s="23">
        <f t="shared" ca="1" si="49"/>
        <v>60000</v>
      </c>
      <c r="BJ32" s="23">
        <f t="shared" ca="1" si="50"/>
        <v>0</v>
      </c>
      <c r="BK32" s="23">
        <f t="shared" ca="1" si="39"/>
        <v>10560</v>
      </c>
      <c r="BL32" s="23">
        <f t="shared" ca="1" si="40"/>
        <v>0</v>
      </c>
      <c r="BM32" s="23">
        <f t="shared" ca="1" si="52"/>
        <v>6120</v>
      </c>
      <c r="BN32" s="23">
        <f t="shared" ca="1" si="53"/>
        <v>0</v>
      </c>
      <c r="BO32" s="23">
        <f t="shared" ca="1" si="59"/>
        <v>20400</v>
      </c>
      <c r="BP32" s="23">
        <f t="shared" ca="1" si="60"/>
        <v>0</v>
      </c>
      <c r="BQ32" s="23">
        <f t="shared" ca="1" si="73"/>
        <v>72000</v>
      </c>
      <c r="BR32" s="23">
        <f t="shared" ca="1" si="74"/>
        <v>0</v>
      </c>
      <c r="BS32" s="23">
        <f t="shared" ca="1" si="83"/>
        <v>105600</v>
      </c>
      <c r="BT32" s="23">
        <f t="shared" ca="1" si="84"/>
        <v>0</v>
      </c>
      <c r="BU32" s="23">
        <f t="shared" ca="1" si="85"/>
        <v>127200</v>
      </c>
      <c r="BV32" s="23">
        <f t="shared" ca="1" si="86"/>
        <v>0</v>
      </c>
      <c r="BW32" s="23">
        <f t="shared" ca="1" si="88"/>
        <v>60000</v>
      </c>
      <c r="BX32" s="23">
        <f t="shared" ca="1" si="89"/>
        <v>0</v>
      </c>
      <c r="CG32" s="389">
        <f t="shared" ca="1" si="22"/>
        <v>371880</v>
      </c>
      <c r="CH32" s="224">
        <f t="shared" ca="1" si="23"/>
        <v>443880</v>
      </c>
      <c r="CI32" s="93">
        <f t="shared" ca="1" si="24"/>
        <v>524280</v>
      </c>
      <c r="CJ32" s="23">
        <f t="shared" ca="1" si="57"/>
        <v>125760</v>
      </c>
      <c r="CK32" s="23">
        <f t="shared" ca="1" si="58"/>
        <v>0</v>
      </c>
      <c r="CL32" s="23">
        <f t="shared" ca="1" si="90"/>
        <v>115200</v>
      </c>
      <c r="CM32" s="23">
        <f t="shared" ca="1" si="91"/>
        <v>0</v>
      </c>
      <c r="CP32" s="228">
        <f t="shared" ca="1" si="25"/>
        <v>125760</v>
      </c>
      <c r="CQ32" s="224">
        <f t="shared" ca="1" si="26"/>
        <v>240960</v>
      </c>
      <c r="CR32" s="228">
        <f t="shared" ca="1" si="27"/>
        <v>240960</v>
      </c>
      <c r="CS32" s="23">
        <f t="shared" ca="1" si="28"/>
        <v>65400</v>
      </c>
      <c r="CT32" s="23">
        <f t="shared" ca="1" si="29"/>
        <v>32700</v>
      </c>
      <c r="CU32" s="23">
        <f t="shared" ca="1" si="33"/>
        <v>62400</v>
      </c>
      <c r="CV32" s="23">
        <f t="shared" ca="1" si="34"/>
        <v>31200</v>
      </c>
      <c r="CW32" s="23">
        <f t="shared" ca="1" si="41"/>
        <v>60000</v>
      </c>
      <c r="CX32" s="23">
        <f t="shared" ca="1" si="42"/>
        <v>30000</v>
      </c>
      <c r="CY32" s="23">
        <f t="shared" ca="1" si="54"/>
        <v>8400</v>
      </c>
      <c r="CZ32" s="23">
        <f t="shared" ca="1" si="55"/>
        <v>4200</v>
      </c>
      <c r="DA32" s="23">
        <f t="shared" ca="1" si="61"/>
        <v>27000</v>
      </c>
      <c r="DB32" s="23">
        <f t="shared" ca="1" si="62"/>
        <v>13500</v>
      </c>
      <c r="DC32" s="23">
        <f t="shared" ca="1" si="63"/>
        <v>15600</v>
      </c>
      <c r="DD32" s="23">
        <f t="shared" ca="1" si="64"/>
        <v>7800</v>
      </c>
      <c r="DE32" s="23">
        <f t="shared" ca="1" si="71"/>
        <v>42000</v>
      </c>
      <c r="DF32" s="23">
        <f t="shared" ca="1" si="72"/>
        <v>21000</v>
      </c>
      <c r="DI32" s="23">
        <f t="shared" ca="1" si="75"/>
        <v>72000</v>
      </c>
      <c r="DJ32" s="23">
        <f t="shared" ca="1" si="76"/>
        <v>36000</v>
      </c>
      <c r="DK32" s="23">
        <f t="shared" ca="1" si="92"/>
        <v>99000</v>
      </c>
      <c r="DL32" s="23">
        <f t="shared" ca="1" si="93"/>
        <v>49500</v>
      </c>
      <c r="DM32" s="23"/>
      <c r="DN32" s="23"/>
      <c r="DO32" s="23">
        <f t="shared" ca="1" si="94"/>
        <v>240000</v>
      </c>
      <c r="DP32" s="23">
        <f t="shared" ca="1" si="95"/>
        <v>120000</v>
      </c>
      <c r="DQ32" s="23">
        <f t="shared" ref="DQ32:DQ95" ca="1" si="100">$DQ$7*$J$2*$J$5*$AB32</f>
        <v>120000</v>
      </c>
      <c r="DR32" s="23">
        <f t="shared" ref="DR32:DR95" ca="1" si="101">$DQ$7*$J$3*$J$5*$AC32</f>
        <v>60000</v>
      </c>
      <c r="DS32" s="23">
        <f t="shared" ca="1" si="77"/>
        <v>127200</v>
      </c>
      <c r="DT32" s="23">
        <f t="shared" ca="1" si="78"/>
        <v>63600</v>
      </c>
      <c r="DW32" s="23">
        <f t="shared" ref="DW32:DW42" ca="1" si="102">$DW$7*$J$2*$J$5*$AB32</f>
        <v>150000</v>
      </c>
      <c r="DX32" s="23">
        <f t="shared" ref="DX32:DX42" ca="1" si="103">$DW$7*$J$3*$J$5*$AC32</f>
        <v>75000</v>
      </c>
      <c r="EC32" s="228">
        <f t="shared" ca="1" si="30"/>
        <v>514800</v>
      </c>
      <c r="ED32" s="93">
        <f t="shared" ca="1" si="31"/>
        <v>1260000</v>
      </c>
      <c r="EE32" s="228">
        <f t="shared" ca="1" si="32"/>
        <v>1633500</v>
      </c>
      <c r="EJ32" s="23">
        <f t="shared" ca="1" si="67"/>
        <v>60000</v>
      </c>
      <c r="EK32" s="23">
        <f t="shared" ca="1" si="68"/>
        <v>30000</v>
      </c>
      <c r="EL32" s="23">
        <f t="shared" ca="1" si="79"/>
        <v>26400</v>
      </c>
      <c r="EM32" s="23">
        <f t="shared" ca="1" si="80"/>
        <v>13200</v>
      </c>
      <c r="EN32" s="23">
        <f t="shared" ref="EN32:EN95" ca="1" si="104">$EN$7*$J$2*$J$5*$AB32</f>
        <v>120000</v>
      </c>
      <c r="EO32" s="23">
        <f t="shared" ref="EO32:EO95" ca="1" si="105">$EN$7*$J$3*$J$5*$AC32</f>
        <v>60000</v>
      </c>
      <c r="EX32" s="228">
        <f t="shared" ca="1" si="16"/>
        <v>39600</v>
      </c>
      <c r="EY32" s="93">
        <f t="shared" ca="1" si="17"/>
        <v>219600</v>
      </c>
      <c r="EZ32" s="93">
        <f t="shared" ca="1" si="18"/>
        <v>309600</v>
      </c>
    </row>
    <row r="33" spans="1:156" x14ac:dyDescent="0.2">
      <c r="A33" s="172">
        <f ca="1">VLOOKUP($D33,Curves!$A$2:$I$1700,9)</f>
        <v>5.5610925586720997E-2</v>
      </c>
      <c r="B33" s="86">
        <f t="shared" ca="1" si="0"/>
        <v>0.89401621001302123</v>
      </c>
      <c r="C33" s="86">
        <f t="shared" si="1"/>
        <v>28</v>
      </c>
      <c r="D33" s="139">
        <v>37653</v>
      </c>
      <c r="E33" s="173">
        <f ca="1">VLOOKUP($D33,Curves!$A$2:$H$1700,2)*$B33</f>
        <v>4.3574350076034651</v>
      </c>
      <c r="F33" s="172">
        <f ca="1">VLOOKUP($D33,Curves!$A$2:$H$1700,3)*$B33</f>
        <v>1.0728194520156253</v>
      </c>
      <c r="G33" s="172">
        <f ca="1">VLOOKUP($D33,Curves!$A$2:$H$1700,7)*$B33</f>
        <v>-0.16986307990247404</v>
      </c>
      <c r="H33" s="172">
        <f ca="1">VLOOKUP($D33,Curves!$A$2:$H$1700,5)*$B33</f>
        <v>0</v>
      </c>
      <c r="I33" s="172">
        <f ca="1">VLOOKUP($D33,Curves!$A$2:$H$1700,4)*$B33</f>
        <v>-0.22350405250325531</v>
      </c>
      <c r="J33" s="174">
        <f ca="1">VLOOKUP($D33,Curves!$A$2:$H$1700,8)*$B33</f>
        <v>1.2113919645676436</v>
      </c>
      <c r="K33" s="172">
        <f t="shared" ca="1" si="2"/>
        <v>33.004482163251573</v>
      </c>
      <c r="L33" s="140">
        <f ca="1">VLOOKUP($D33,Curves!$N$2:$T$2600,2)*$B33</f>
        <v>52.663276473511033</v>
      </c>
      <c r="M33" s="141">
        <f ca="1">VLOOKUP($D33,Curves!$N$2:$T$2600,3)*$B33</f>
        <v>26.331638236755516</v>
      </c>
      <c r="N33" s="181">
        <f t="shared" ca="1" si="3"/>
        <v>1</v>
      </c>
      <c r="O33" s="182">
        <f t="shared" ca="1" si="4"/>
        <v>0</v>
      </c>
      <c r="P33" s="173">
        <f t="shared" ca="1" si="5"/>
        <v>43.766202291283314</v>
      </c>
      <c r="Q33" s="140">
        <f ca="1">VLOOKUP($D33,Curves!$N$2:$T$2600,4)*$B33</f>
        <v>52.663276473511033</v>
      </c>
      <c r="R33" s="141">
        <f ca="1">VLOOKUP($D33,Curves!$N$2:$T$2600,5)*$B33</f>
        <v>26.331638236755516</v>
      </c>
      <c r="S33" s="181">
        <f t="shared" ca="1" si="6"/>
        <v>1</v>
      </c>
      <c r="T33" s="182">
        <f t="shared" ca="1" si="7"/>
        <v>0</v>
      </c>
      <c r="U33" s="151">
        <f t="shared" ca="1" si="8"/>
        <v>33.406789457757426</v>
      </c>
      <c r="V33" s="151">
        <f t="shared" ca="1" si="9"/>
        <v>34.680762557025986</v>
      </c>
      <c r="W33" s="151">
        <f t="shared" ca="1" si="10"/>
        <v>33.004482163251573</v>
      </c>
      <c r="X33" s="343">
        <f ca="1">VLOOKUP($D33,[2]CurveFetch!$D$8:$S$13000,16,0)*$B33</f>
        <v>52.663276473511033</v>
      </c>
      <c r="Y33" s="141">
        <f ca="1">VLOOKUP($D33,Curves!$N$2:$T$2600,7)*$B33</f>
        <v>26.331638236755516</v>
      </c>
      <c r="Z33" s="200">
        <f t="shared" ca="1" si="11"/>
        <v>1</v>
      </c>
      <c r="AA33" s="181">
        <f t="shared" ca="1" si="12"/>
        <v>0</v>
      </c>
      <c r="AB33" s="181">
        <f t="shared" ca="1" si="13"/>
        <v>1</v>
      </c>
      <c r="AC33" s="181">
        <f t="shared" ca="1" si="13"/>
        <v>1</v>
      </c>
      <c r="AD33" s="181">
        <f t="shared" ca="1" si="14"/>
        <v>1</v>
      </c>
      <c r="AE33" s="182">
        <f t="shared" ca="1" si="15"/>
        <v>0</v>
      </c>
      <c r="AF33" s="23">
        <f t="shared" ca="1" si="43"/>
        <v>5880</v>
      </c>
      <c r="AG33" s="23">
        <f t="shared" ca="1" si="44"/>
        <v>0</v>
      </c>
      <c r="AH33" s="23">
        <f t="shared" ca="1" si="35"/>
        <v>38400</v>
      </c>
      <c r="AI33" s="23">
        <f t="shared" ca="1" si="36"/>
        <v>0</v>
      </c>
      <c r="AJ33" s="23">
        <f t="shared" ca="1" si="45"/>
        <v>26160</v>
      </c>
      <c r="AK33" s="23">
        <f t="shared" ca="1" si="46"/>
        <v>0</v>
      </c>
      <c r="AL33" s="23">
        <f t="shared" ca="1" si="47"/>
        <v>26160</v>
      </c>
      <c r="AM33" s="23">
        <f t="shared" ca="1" si="48"/>
        <v>0</v>
      </c>
      <c r="AN33" s="23">
        <f t="shared" ca="1" si="69"/>
        <v>48000</v>
      </c>
      <c r="AO33" s="23">
        <f t="shared" ca="1" si="70"/>
        <v>0</v>
      </c>
      <c r="AP33" s="23">
        <f t="shared" ca="1" si="87"/>
        <v>54000</v>
      </c>
      <c r="AQ33" s="23">
        <f t="shared" ca="1" si="56"/>
        <v>0</v>
      </c>
      <c r="AR33" s="23">
        <f t="shared" ca="1" si="96"/>
        <v>60000</v>
      </c>
      <c r="AS33" s="23">
        <f t="shared" ca="1" si="97"/>
        <v>0</v>
      </c>
      <c r="AT33" s="23"/>
      <c r="AU33" s="23"/>
      <c r="AV33" s="23">
        <f t="shared" ca="1" si="98"/>
        <v>86400</v>
      </c>
      <c r="AW33" s="23">
        <f t="shared" ca="1" si="99"/>
        <v>0</v>
      </c>
      <c r="BD33" s="228">
        <f t="shared" ca="1" si="19"/>
        <v>243000</v>
      </c>
      <c r="BE33" s="26">
        <f t="shared" ca="1" si="20"/>
        <v>345000</v>
      </c>
      <c r="BF33" s="228">
        <f t="shared" ca="1" si="21"/>
        <v>345000</v>
      </c>
      <c r="BG33" s="23">
        <f t="shared" ca="1" si="37"/>
        <v>62400</v>
      </c>
      <c r="BH33" s="23">
        <f t="shared" ca="1" si="38"/>
        <v>0</v>
      </c>
      <c r="BI33" s="23">
        <f t="shared" ca="1" si="49"/>
        <v>60000</v>
      </c>
      <c r="BJ33" s="23">
        <f t="shared" ca="1" si="50"/>
        <v>0</v>
      </c>
      <c r="BK33" s="23">
        <f t="shared" ca="1" si="39"/>
        <v>10560</v>
      </c>
      <c r="BL33" s="23">
        <f t="shared" ca="1" si="40"/>
        <v>0</v>
      </c>
      <c r="BM33" s="23">
        <f t="shared" ca="1" si="52"/>
        <v>6120</v>
      </c>
      <c r="BN33" s="23">
        <f t="shared" ca="1" si="53"/>
        <v>0</v>
      </c>
      <c r="BO33" s="23">
        <f t="shared" ca="1" si="59"/>
        <v>20400</v>
      </c>
      <c r="BP33" s="23">
        <f t="shared" ca="1" si="60"/>
        <v>0</v>
      </c>
      <c r="BQ33" s="23">
        <f t="shared" ca="1" si="73"/>
        <v>72000</v>
      </c>
      <c r="BR33" s="23">
        <f t="shared" ca="1" si="74"/>
        <v>0</v>
      </c>
      <c r="BS33" s="23">
        <f t="shared" ca="1" si="83"/>
        <v>105600</v>
      </c>
      <c r="BT33" s="23">
        <f t="shared" ca="1" si="84"/>
        <v>0</v>
      </c>
      <c r="BU33" s="23">
        <f t="shared" ca="1" si="85"/>
        <v>127200</v>
      </c>
      <c r="BV33" s="23">
        <f t="shared" ca="1" si="86"/>
        <v>0</v>
      </c>
      <c r="BW33" s="23">
        <f t="shared" ca="1" si="88"/>
        <v>60000</v>
      </c>
      <c r="BX33" s="23">
        <f t="shared" ca="1" si="89"/>
        <v>0</v>
      </c>
      <c r="CG33" s="389">
        <f t="shared" ca="1" si="22"/>
        <v>371880</v>
      </c>
      <c r="CH33" s="224">
        <f t="shared" ca="1" si="23"/>
        <v>443880</v>
      </c>
      <c r="CI33" s="93">
        <f t="shared" ca="1" si="24"/>
        <v>524280</v>
      </c>
      <c r="CJ33" s="23">
        <f t="shared" ca="1" si="57"/>
        <v>125760</v>
      </c>
      <c r="CK33" s="23">
        <f t="shared" ca="1" si="58"/>
        <v>0</v>
      </c>
      <c r="CL33" s="23">
        <f t="shared" ca="1" si="90"/>
        <v>115200</v>
      </c>
      <c r="CM33" s="23">
        <f t="shared" ca="1" si="91"/>
        <v>0</v>
      </c>
      <c r="CP33" s="228">
        <f t="shared" ca="1" si="25"/>
        <v>125760</v>
      </c>
      <c r="CQ33" s="224">
        <f t="shared" ca="1" si="26"/>
        <v>240960</v>
      </c>
      <c r="CR33" s="228">
        <f t="shared" ca="1" si="27"/>
        <v>240960</v>
      </c>
      <c r="CS33" s="23">
        <f t="shared" ca="1" si="28"/>
        <v>65400</v>
      </c>
      <c r="CT33" s="23">
        <f t="shared" ca="1" si="29"/>
        <v>32700</v>
      </c>
      <c r="CU33" s="23">
        <f t="shared" ca="1" si="33"/>
        <v>62400</v>
      </c>
      <c r="CV33" s="23">
        <f t="shared" ca="1" si="34"/>
        <v>31200</v>
      </c>
      <c r="CW33" s="23">
        <f t="shared" ca="1" si="41"/>
        <v>60000</v>
      </c>
      <c r="CX33" s="23">
        <f t="shared" ca="1" si="42"/>
        <v>30000</v>
      </c>
      <c r="CY33" s="23">
        <f t="shared" ca="1" si="54"/>
        <v>8400</v>
      </c>
      <c r="CZ33" s="23">
        <f t="shared" ca="1" si="55"/>
        <v>4200</v>
      </c>
      <c r="DA33" s="23">
        <f t="shared" ca="1" si="61"/>
        <v>27000</v>
      </c>
      <c r="DB33" s="23">
        <f t="shared" ca="1" si="62"/>
        <v>13500</v>
      </c>
      <c r="DC33" s="23">
        <f t="shared" ca="1" si="63"/>
        <v>15600</v>
      </c>
      <c r="DD33" s="23">
        <f t="shared" ca="1" si="64"/>
        <v>7800</v>
      </c>
      <c r="DE33" s="23">
        <f t="shared" ca="1" si="71"/>
        <v>42000</v>
      </c>
      <c r="DF33" s="23">
        <f t="shared" ca="1" si="72"/>
        <v>21000</v>
      </c>
      <c r="DI33" s="23">
        <f t="shared" ca="1" si="75"/>
        <v>72000</v>
      </c>
      <c r="DJ33" s="23">
        <f t="shared" ca="1" si="76"/>
        <v>36000</v>
      </c>
      <c r="DK33" s="23">
        <f t="shared" ca="1" si="92"/>
        <v>99000</v>
      </c>
      <c r="DL33" s="23">
        <f t="shared" ca="1" si="93"/>
        <v>49500</v>
      </c>
      <c r="DM33" s="23"/>
      <c r="DN33" s="23"/>
      <c r="DO33" s="23">
        <f t="shared" ca="1" si="94"/>
        <v>240000</v>
      </c>
      <c r="DP33" s="23">
        <f t="shared" ca="1" si="95"/>
        <v>120000</v>
      </c>
      <c r="DQ33" s="23">
        <f t="shared" ca="1" si="100"/>
        <v>120000</v>
      </c>
      <c r="DR33" s="23">
        <f t="shared" ca="1" si="101"/>
        <v>60000</v>
      </c>
      <c r="DS33" s="23">
        <f t="shared" ca="1" si="77"/>
        <v>127200</v>
      </c>
      <c r="DT33" s="23">
        <f t="shared" ca="1" si="78"/>
        <v>63600</v>
      </c>
      <c r="DW33" s="23">
        <f t="shared" ca="1" si="102"/>
        <v>150000</v>
      </c>
      <c r="DX33" s="23">
        <f t="shared" ca="1" si="103"/>
        <v>75000</v>
      </c>
      <c r="EC33" s="228">
        <f t="shared" ca="1" si="30"/>
        <v>514800</v>
      </c>
      <c r="ED33" s="93">
        <f t="shared" ca="1" si="31"/>
        <v>1260000</v>
      </c>
      <c r="EE33" s="228">
        <f t="shared" ca="1" si="32"/>
        <v>1633500</v>
      </c>
      <c r="EJ33" s="23">
        <f t="shared" ca="1" si="67"/>
        <v>60000</v>
      </c>
      <c r="EK33" s="23">
        <f t="shared" ca="1" si="68"/>
        <v>30000</v>
      </c>
      <c r="EL33" s="23">
        <f t="shared" ca="1" si="79"/>
        <v>26400</v>
      </c>
      <c r="EM33" s="23">
        <f t="shared" ca="1" si="80"/>
        <v>13200</v>
      </c>
      <c r="EN33" s="23">
        <f t="shared" ca="1" si="104"/>
        <v>120000</v>
      </c>
      <c r="EO33" s="23">
        <f t="shared" ca="1" si="105"/>
        <v>60000</v>
      </c>
      <c r="EX33" s="228">
        <f t="shared" ca="1" si="16"/>
        <v>39600</v>
      </c>
      <c r="EY33" s="93">
        <f t="shared" ca="1" si="17"/>
        <v>219600</v>
      </c>
      <c r="EZ33" s="93">
        <f t="shared" ca="1" si="18"/>
        <v>309600</v>
      </c>
    </row>
    <row r="34" spans="1:156" x14ac:dyDescent="0.2">
      <c r="A34" s="172">
        <f ca="1">VLOOKUP($D34,Curves!$A$2:$I$1700,9)</f>
        <v>5.5731465915904999E-2</v>
      </c>
      <c r="B34" s="86">
        <f t="shared" ca="1" si="0"/>
        <v>0.89004360619017031</v>
      </c>
      <c r="C34" s="86">
        <f t="shared" si="1"/>
        <v>31</v>
      </c>
      <c r="D34" s="139">
        <v>37681</v>
      </c>
      <c r="E34" s="173">
        <f ca="1">VLOOKUP($D34,Curves!$A$2:$H$1700,2)*$B34</f>
        <v>4.1155616350233473</v>
      </c>
      <c r="F34" s="172">
        <f ca="1">VLOOKUP($D34,Curves!$A$2:$H$1700,3)*$B34</f>
        <v>1.0680523274282043</v>
      </c>
      <c r="G34" s="172">
        <f ca="1">VLOOKUP($D34,Curves!$A$2:$H$1700,7)*$B34</f>
        <v>-0.16910828517613236</v>
      </c>
      <c r="H34" s="172">
        <f ca="1">VLOOKUP($D34,Curves!$A$2:$H$1700,5)*$B34</f>
        <v>0</v>
      </c>
      <c r="I34" s="172">
        <f ca="1">VLOOKUP($D34,Curves!$A$2:$H$1700,4)*$B34</f>
        <v>-0.22251090154754258</v>
      </c>
      <c r="J34" s="174">
        <f ca="1">VLOOKUP($D34,Curves!$A$2:$H$1700,8)*$B34</f>
        <v>1.2060090863876807</v>
      </c>
      <c r="K34" s="172">
        <f t="shared" ca="1" si="2"/>
        <v>31.197880501068536</v>
      </c>
      <c r="L34" s="140">
        <f ca="1">VLOOKUP($D34,Curves!$N$2:$T$2600,2)*$B34</f>
        <v>43.528828621778942</v>
      </c>
      <c r="M34" s="141">
        <f ca="1">VLOOKUP($D34,Curves!$N$2:$T$2600,3)*$B34</f>
        <v>21.764414310889471</v>
      </c>
      <c r="N34" s="181">
        <f t="shared" ca="1" si="3"/>
        <v>1</v>
      </c>
      <c r="O34" s="182">
        <f t="shared" ca="1" si="4"/>
        <v>0</v>
      </c>
      <c r="P34" s="173">
        <f t="shared" ca="1" si="5"/>
        <v>41.911780410582708</v>
      </c>
      <c r="Q34" s="140">
        <f ca="1">VLOOKUP($D34,Curves!$N$2:$T$2600,4)*$B34</f>
        <v>43.528828621778942</v>
      </c>
      <c r="R34" s="141">
        <f ca="1">VLOOKUP($D34,Curves!$N$2:$T$2600,5)*$B34</f>
        <v>21.764414310889471</v>
      </c>
      <c r="S34" s="181">
        <f t="shared" ca="1" si="6"/>
        <v>1</v>
      </c>
      <c r="T34" s="182">
        <f t="shared" ca="1" si="7"/>
        <v>0</v>
      </c>
      <c r="U34" s="151">
        <f t="shared" ca="1" si="8"/>
        <v>31.598400123854109</v>
      </c>
      <c r="V34" s="151">
        <f t="shared" ca="1" si="9"/>
        <v>32.866712262675108</v>
      </c>
      <c r="W34" s="151">
        <f t="shared" ca="1" si="10"/>
        <v>31.197880501068536</v>
      </c>
      <c r="X34" s="343">
        <f ca="1">VLOOKUP($D34,[2]CurveFetch!$D$8:$S$13000,16,0)*$B34</f>
        <v>43.528828621778942</v>
      </c>
      <c r="Y34" s="141">
        <f ca="1">VLOOKUP($D34,Curves!$N$2:$T$2600,7)*$B34</f>
        <v>21.764414310889471</v>
      </c>
      <c r="Z34" s="200">
        <f t="shared" ca="1" si="11"/>
        <v>1</v>
      </c>
      <c r="AA34" s="181">
        <f t="shared" ca="1" si="12"/>
        <v>0</v>
      </c>
      <c r="AB34" s="181">
        <f t="shared" ca="1" si="13"/>
        <v>1</v>
      </c>
      <c r="AC34" s="181">
        <f t="shared" ca="1" si="13"/>
        <v>1</v>
      </c>
      <c r="AD34" s="181">
        <f t="shared" ca="1" si="14"/>
        <v>1</v>
      </c>
      <c r="AE34" s="182">
        <f t="shared" ca="1" si="15"/>
        <v>0</v>
      </c>
      <c r="AF34" s="23">
        <f t="shared" ca="1" si="43"/>
        <v>5880</v>
      </c>
      <c r="AG34" s="23">
        <f t="shared" ca="1" si="44"/>
        <v>0</v>
      </c>
      <c r="AH34" s="23">
        <f t="shared" ca="1" si="35"/>
        <v>38400</v>
      </c>
      <c r="AI34" s="23">
        <f t="shared" ca="1" si="36"/>
        <v>0</v>
      </c>
      <c r="AJ34" s="23">
        <f t="shared" ca="1" si="45"/>
        <v>26160</v>
      </c>
      <c r="AK34" s="23">
        <f t="shared" ca="1" si="46"/>
        <v>0</v>
      </c>
      <c r="AL34" s="23">
        <f t="shared" ca="1" si="47"/>
        <v>26160</v>
      </c>
      <c r="AM34" s="23">
        <f t="shared" ca="1" si="48"/>
        <v>0</v>
      </c>
      <c r="AN34" s="23">
        <f t="shared" ca="1" si="69"/>
        <v>48000</v>
      </c>
      <c r="AO34" s="23">
        <f t="shared" ca="1" si="70"/>
        <v>0</v>
      </c>
      <c r="AP34" s="23">
        <f t="shared" ca="1" si="87"/>
        <v>54000</v>
      </c>
      <c r="AQ34" s="23">
        <f t="shared" ca="1" si="56"/>
        <v>0</v>
      </c>
      <c r="AR34" s="23">
        <f t="shared" ca="1" si="96"/>
        <v>60000</v>
      </c>
      <c r="AS34" s="23">
        <f t="shared" ca="1" si="97"/>
        <v>0</v>
      </c>
      <c r="AT34" s="23">
        <f t="shared" ref="AT34:AT97" ca="1" si="106">$AT$7*$J$2*$J$5*$N34</f>
        <v>60000</v>
      </c>
      <c r="AU34" s="23">
        <f t="shared" ref="AU34:AU97" ca="1" si="107">$AT$7*$J$3*$J$5*$O34</f>
        <v>0</v>
      </c>
      <c r="AV34" s="23">
        <f ca="1">$AV$7*$J$2*$J$5*$N34</f>
        <v>86400</v>
      </c>
      <c r="AW34" s="23">
        <f ca="1">$AT$7*$J$3*$J$5*$O34</f>
        <v>0</v>
      </c>
      <c r="BD34" s="228">
        <f t="shared" ca="1" si="19"/>
        <v>243000</v>
      </c>
      <c r="BE34" s="26">
        <f t="shared" ca="1" si="20"/>
        <v>345000</v>
      </c>
      <c r="BF34" s="228">
        <f t="shared" ca="1" si="21"/>
        <v>405000</v>
      </c>
      <c r="BG34" s="23">
        <f t="shared" ca="1" si="37"/>
        <v>62400</v>
      </c>
      <c r="BH34" s="23">
        <f t="shared" ca="1" si="38"/>
        <v>0</v>
      </c>
      <c r="BI34" s="23">
        <f t="shared" ca="1" si="49"/>
        <v>60000</v>
      </c>
      <c r="BJ34" s="23">
        <f t="shared" ca="1" si="50"/>
        <v>0</v>
      </c>
      <c r="BK34" s="23">
        <f t="shared" ca="1" si="39"/>
        <v>10560</v>
      </c>
      <c r="BL34" s="23">
        <f t="shared" ca="1" si="40"/>
        <v>0</v>
      </c>
      <c r="BM34" s="23">
        <f t="shared" ca="1" si="52"/>
        <v>6120</v>
      </c>
      <c r="BN34" s="23">
        <f t="shared" ca="1" si="53"/>
        <v>0</v>
      </c>
      <c r="BO34" s="23">
        <f t="shared" ca="1" si="59"/>
        <v>20400</v>
      </c>
      <c r="BP34" s="23">
        <f t="shared" ca="1" si="60"/>
        <v>0</v>
      </c>
      <c r="BQ34" s="23">
        <f t="shared" ca="1" si="73"/>
        <v>72000</v>
      </c>
      <c r="BR34" s="23">
        <f t="shared" ca="1" si="74"/>
        <v>0</v>
      </c>
      <c r="BS34" s="23">
        <f t="shared" ca="1" si="83"/>
        <v>105600</v>
      </c>
      <c r="BT34" s="23">
        <f t="shared" ca="1" si="84"/>
        <v>0</v>
      </c>
      <c r="BU34" s="23">
        <f t="shared" ca="1" si="85"/>
        <v>127200</v>
      </c>
      <c r="BV34" s="23">
        <f t="shared" ca="1" si="86"/>
        <v>0</v>
      </c>
      <c r="BW34" s="23">
        <f t="shared" ca="1" si="88"/>
        <v>60000</v>
      </c>
      <c r="BX34" s="23">
        <f t="shared" ca="1" si="89"/>
        <v>0</v>
      </c>
      <c r="CG34" s="389">
        <f t="shared" ca="1" si="22"/>
        <v>371880</v>
      </c>
      <c r="CH34" s="224">
        <f t="shared" ca="1" si="23"/>
        <v>443880</v>
      </c>
      <c r="CI34" s="93">
        <f t="shared" ca="1" si="24"/>
        <v>524280</v>
      </c>
      <c r="CJ34" s="23">
        <f t="shared" ca="1" si="57"/>
        <v>125760</v>
      </c>
      <c r="CK34" s="23">
        <f t="shared" ca="1" si="58"/>
        <v>0</v>
      </c>
      <c r="CL34" s="23">
        <f t="shared" ca="1" si="90"/>
        <v>115200</v>
      </c>
      <c r="CM34" s="23">
        <f t="shared" ca="1" si="91"/>
        <v>0</v>
      </c>
      <c r="CP34" s="228">
        <f t="shared" ca="1" si="25"/>
        <v>125760</v>
      </c>
      <c r="CQ34" s="224">
        <f t="shared" ca="1" si="26"/>
        <v>240960</v>
      </c>
      <c r="CR34" s="228">
        <f t="shared" ca="1" si="27"/>
        <v>240960</v>
      </c>
      <c r="CS34" s="23">
        <f t="shared" ca="1" si="28"/>
        <v>65400</v>
      </c>
      <c r="CT34" s="23">
        <f t="shared" ca="1" si="29"/>
        <v>32700</v>
      </c>
      <c r="CU34" s="23">
        <f t="shared" ca="1" si="33"/>
        <v>62400</v>
      </c>
      <c r="CV34" s="23">
        <f t="shared" ca="1" si="34"/>
        <v>31200</v>
      </c>
      <c r="CW34" s="23">
        <f t="shared" ca="1" si="41"/>
        <v>60000</v>
      </c>
      <c r="CX34" s="23">
        <f t="shared" ca="1" si="42"/>
        <v>30000</v>
      </c>
      <c r="CY34" s="23">
        <f t="shared" ca="1" si="54"/>
        <v>8400</v>
      </c>
      <c r="CZ34" s="23">
        <f t="shared" ca="1" si="55"/>
        <v>4200</v>
      </c>
      <c r="DA34" s="23">
        <f t="shared" ca="1" si="61"/>
        <v>27000</v>
      </c>
      <c r="DB34" s="23">
        <f t="shared" ca="1" si="62"/>
        <v>13500</v>
      </c>
      <c r="DC34" s="23">
        <f t="shared" ca="1" si="63"/>
        <v>15600</v>
      </c>
      <c r="DD34" s="23">
        <f t="shared" ca="1" si="64"/>
        <v>7800</v>
      </c>
      <c r="DE34" s="23">
        <f t="shared" ca="1" si="71"/>
        <v>42000</v>
      </c>
      <c r="DF34" s="23">
        <f t="shared" ca="1" si="72"/>
        <v>21000</v>
      </c>
      <c r="DI34" s="23">
        <f t="shared" ca="1" si="75"/>
        <v>72000</v>
      </c>
      <c r="DJ34" s="23">
        <f t="shared" ca="1" si="76"/>
        <v>36000</v>
      </c>
      <c r="DK34" s="23">
        <f t="shared" ca="1" si="92"/>
        <v>99000</v>
      </c>
      <c r="DL34" s="23">
        <f t="shared" ca="1" si="93"/>
        <v>49500</v>
      </c>
      <c r="DM34" s="23"/>
      <c r="DN34" s="23"/>
      <c r="DO34" s="23">
        <f t="shared" ca="1" si="94"/>
        <v>240000</v>
      </c>
      <c r="DP34" s="23">
        <f t="shared" ca="1" si="95"/>
        <v>120000</v>
      </c>
      <c r="DQ34" s="23">
        <f t="shared" ca="1" si="100"/>
        <v>120000</v>
      </c>
      <c r="DR34" s="23">
        <f t="shared" ca="1" si="101"/>
        <v>60000</v>
      </c>
      <c r="DS34" s="23">
        <f t="shared" ca="1" si="77"/>
        <v>127200</v>
      </c>
      <c r="DT34" s="23">
        <f t="shared" ca="1" si="78"/>
        <v>63600</v>
      </c>
      <c r="DW34" s="23">
        <f t="shared" ca="1" si="102"/>
        <v>150000</v>
      </c>
      <c r="DX34" s="23">
        <f t="shared" ca="1" si="103"/>
        <v>75000</v>
      </c>
      <c r="EC34" s="228">
        <f t="shared" ca="1" si="30"/>
        <v>514800</v>
      </c>
      <c r="ED34" s="93">
        <f t="shared" ca="1" si="31"/>
        <v>1260000</v>
      </c>
      <c r="EE34" s="228">
        <f t="shared" ca="1" si="32"/>
        <v>1633500</v>
      </c>
      <c r="EJ34" s="23">
        <f t="shared" ca="1" si="67"/>
        <v>60000</v>
      </c>
      <c r="EK34" s="23">
        <f t="shared" ca="1" si="68"/>
        <v>30000</v>
      </c>
      <c r="EL34" s="23">
        <f t="shared" ca="1" si="79"/>
        <v>26400</v>
      </c>
      <c r="EM34" s="23">
        <f t="shared" ca="1" si="80"/>
        <v>13200</v>
      </c>
      <c r="EN34" s="23">
        <f t="shared" ca="1" si="104"/>
        <v>120000</v>
      </c>
      <c r="EO34" s="23">
        <f t="shared" ca="1" si="105"/>
        <v>60000</v>
      </c>
      <c r="EX34" s="228">
        <f t="shared" ca="1" si="16"/>
        <v>39600</v>
      </c>
      <c r="EY34" s="93">
        <f t="shared" ca="1" si="17"/>
        <v>219600</v>
      </c>
      <c r="EZ34" s="93">
        <f t="shared" ca="1" si="18"/>
        <v>309600</v>
      </c>
    </row>
    <row r="35" spans="1:156" x14ac:dyDescent="0.2">
      <c r="A35" s="172">
        <f ca="1">VLOOKUP($D35,Curves!$A$2:$I$1700,9)</f>
        <v>5.5854544066521003E-2</v>
      </c>
      <c r="B35" s="86">
        <f t="shared" ca="1" si="0"/>
        <v>0.8856670995005983</v>
      </c>
      <c r="C35" s="86">
        <f t="shared" si="1"/>
        <v>30</v>
      </c>
      <c r="D35" s="139">
        <v>37712</v>
      </c>
      <c r="E35" s="173">
        <f ca="1">VLOOKUP($D35,Curves!$A$2:$H$1700,2)*$B35</f>
        <v>3.8269675369420848</v>
      </c>
      <c r="F35" s="172">
        <f ca="1">VLOOKUP($D35,Curves!$A$2:$H$1700,3)*$B35</f>
        <v>1.1070838743757478</v>
      </c>
      <c r="G35" s="172">
        <f ca="1">VLOOKUP($D35,Curves!$A$2:$H$1700,7)*$B35</f>
        <v>-0.19041842639262863</v>
      </c>
      <c r="H35" s="172">
        <f ca="1">VLOOKUP($D35,Curves!$A$2:$H$1700,5)*$B35</f>
        <v>0</v>
      </c>
      <c r="I35" s="172">
        <f ca="1">VLOOKUP($D35,Curves!$A$2:$H$1700,4)*$B35</f>
        <v>-0.30555514932770639</v>
      </c>
      <c r="J35" s="174">
        <f ca="1">VLOOKUP($D35,Curves!$A$2:$H$1700,8)*$B35</f>
        <v>1.2443622747983407</v>
      </c>
      <c r="K35" s="172">
        <f t="shared" ca="1" si="2"/>
        <v>28.410592907107841</v>
      </c>
      <c r="L35" s="140">
        <f ca="1">VLOOKUP($D35,Curves!$N$2:$T$2600,2)*$B35</f>
        <v>43.181673669961121</v>
      </c>
      <c r="M35" s="141">
        <f ca="1">VLOOKUP($D35,Curves!$N$2:$T$2600,3)*$B35</f>
        <v>21.590836834980561</v>
      </c>
      <c r="N35" s="181">
        <f t="shared" ca="1" si="3"/>
        <v>1</v>
      </c>
      <c r="O35" s="182">
        <f t="shared" ca="1" si="4"/>
        <v>0</v>
      </c>
      <c r="P35" s="173">
        <f t="shared" ca="1" si="5"/>
        <v>40.034973588053191</v>
      </c>
      <c r="Q35" s="140">
        <f ca="1">VLOOKUP($D35,Curves!$N$2:$T$2600,4)*$B35</f>
        <v>43.181673669961121</v>
      </c>
      <c r="R35" s="141">
        <f ca="1">VLOOKUP($D35,Curves!$N$2:$T$2600,5)*$B35</f>
        <v>21.590836834980561</v>
      </c>
      <c r="S35" s="181">
        <f t="shared" ca="1" si="6"/>
        <v>1</v>
      </c>
      <c r="T35" s="182">
        <f t="shared" ca="1" si="7"/>
        <v>0</v>
      </c>
      <c r="U35" s="151">
        <f t="shared" ca="1" si="8"/>
        <v>29.274118329120924</v>
      </c>
      <c r="V35" s="151">
        <f t="shared" ca="1" si="9"/>
        <v>30.702256527065636</v>
      </c>
      <c r="W35" s="151">
        <f t="shared" ca="1" si="10"/>
        <v>28.410592907107841</v>
      </c>
      <c r="X35" s="343">
        <f ca="1">VLOOKUP($D35,[2]CurveFetch!$D$8:$S$13000,16,0)*$B35</f>
        <v>43.181673669961121</v>
      </c>
      <c r="Y35" s="141">
        <f ca="1">VLOOKUP($D35,Curves!$N$2:$T$2600,7)*$B35</f>
        <v>21.590836834980561</v>
      </c>
      <c r="Z35" s="200">
        <f t="shared" ca="1" si="11"/>
        <v>1</v>
      </c>
      <c r="AA35" s="181">
        <f t="shared" ca="1" si="12"/>
        <v>0</v>
      </c>
      <c r="AB35" s="181">
        <f t="shared" ca="1" si="13"/>
        <v>1</v>
      </c>
      <c r="AC35" s="181">
        <f t="shared" ca="1" si="13"/>
        <v>1</v>
      </c>
      <c r="AD35" s="181">
        <f t="shared" ca="1" si="14"/>
        <v>1</v>
      </c>
      <c r="AE35" s="182">
        <f t="shared" ca="1" si="15"/>
        <v>0</v>
      </c>
      <c r="AF35" s="23">
        <f t="shared" ca="1" si="43"/>
        <v>5880</v>
      </c>
      <c r="AG35" s="23">
        <f t="shared" ca="1" si="44"/>
        <v>0</v>
      </c>
      <c r="AH35" s="23">
        <f t="shared" ca="1" si="35"/>
        <v>38400</v>
      </c>
      <c r="AI35" s="23">
        <f t="shared" ca="1" si="36"/>
        <v>0</v>
      </c>
      <c r="AJ35" s="23">
        <f t="shared" ca="1" si="45"/>
        <v>26160</v>
      </c>
      <c r="AK35" s="23">
        <f t="shared" ca="1" si="46"/>
        <v>0</v>
      </c>
      <c r="AL35" s="23">
        <f t="shared" ca="1" si="47"/>
        <v>26160</v>
      </c>
      <c r="AM35" s="23">
        <f t="shared" ca="1" si="48"/>
        <v>0</v>
      </c>
      <c r="AN35" s="23">
        <f t="shared" ca="1" si="69"/>
        <v>48000</v>
      </c>
      <c r="AO35" s="23">
        <f t="shared" ca="1" si="70"/>
        <v>0</v>
      </c>
      <c r="AP35" s="23">
        <f t="shared" ca="1" si="87"/>
        <v>54000</v>
      </c>
      <c r="AQ35" s="23">
        <f t="shared" ca="1" si="56"/>
        <v>0</v>
      </c>
      <c r="AR35" s="23">
        <f t="shared" ca="1" si="96"/>
        <v>60000</v>
      </c>
      <c r="AS35" s="23">
        <f t="shared" ca="1" si="97"/>
        <v>0</v>
      </c>
      <c r="AT35" s="23">
        <f t="shared" ca="1" si="106"/>
        <v>60000</v>
      </c>
      <c r="AU35" s="23">
        <f t="shared" ca="1" si="107"/>
        <v>0</v>
      </c>
      <c r="AV35" s="23">
        <f t="shared" ca="1" si="98"/>
        <v>86400</v>
      </c>
      <c r="AW35" s="23">
        <f t="shared" ca="1" si="99"/>
        <v>0</v>
      </c>
      <c r="BD35" s="228">
        <f t="shared" ca="1" si="19"/>
        <v>243000</v>
      </c>
      <c r="BE35" s="26">
        <f t="shared" ca="1" si="20"/>
        <v>345000</v>
      </c>
      <c r="BF35" s="228">
        <f t="shared" ca="1" si="21"/>
        <v>405000</v>
      </c>
      <c r="BG35" s="23">
        <f t="shared" ca="1" si="37"/>
        <v>62400</v>
      </c>
      <c r="BH35" s="23">
        <f t="shared" ca="1" si="38"/>
        <v>0</v>
      </c>
      <c r="BI35" s="23">
        <f t="shared" ca="1" si="49"/>
        <v>60000</v>
      </c>
      <c r="BJ35" s="23">
        <f t="shared" ca="1" si="50"/>
        <v>0</v>
      </c>
      <c r="BK35" s="23">
        <f t="shared" ca="1" si="39"/>
        <v>10560</v>
      </c>
      <c r="BL35" s="23">
        <f t="shared" ca="1" si="40"/>
        <v>0</v>
      </c>
      <c r="BM35" s="23">
        <f t="shared" ca="1" si="52"/>
        <v>6120</v>
      </c>
      <c r="BN35" s="23">
        <f t="shared" ca="1" si="53"/>
        <v>0</v>
      </c>
      <c r="BO35" s="23">
        <f t="shared" ca="1" si="59"/>
        <v>20400</v>
      </c>
      <c r="BP35" s="23">
        <f t="shared" ca="1" si="60"/>
        <v>0</v>
      </c>
      <c r="BQ35" s="23">
        <f t="shared" ca="1" si="73"/>
        <v>72000</v>
      </c>
      <c r="BR35" s="23">
        <f t="shared" ca="1" si="74"/>
        <v>0</v>
      </c>
      <c r="BS35" s="23">
        <f t="shared" ca="1" si="83"/>
        <v>105600</v>
      </c>
      <c r="BT35" s="23">
        <f t="shared" ca="1" si="84"/>
        <v>0</v>
      </c>
      <c r="BU35" s="23">
        <f t="shared" ca="1" si="85"/>
        <v>127200</v>
      </c>
      <c r="BV35" s="23">
        <f t="shared" ca="1" si="86"/>
        <v>0</v>
      </c>
      <c r="BW35" s="23">
        <f t="shared" ca="1" si="88"/>
        <v>60000</v>
      </c>
      <c r="BX35" s="23">
        <f t="shared" ca="1" si="89"/>
        <v>0</v>
      </c>
      <c r="BY35" s="23">
        <f t="shared" ref="BY35:BY98" ca="1" si="108">$BY$7*$J$2*$J$5*$S35</f>
        <v>63600</v>
      </c>
      <c r="BZ35" s="23">
        <f t="shared" ref="BZ35:BZ98" ca="1" si="109">$BY$7*$J$3*$J$5*$T35</f>
        <v>0</v>
      </c>
      <c r="CG35" s="389">
        <f t="shared" ca="1" si="22"/>
        <v>371880</v>
      </c>
      <c r="CH35" s="224">
        <f t="shared" ca="1" si="23"/>
        <v>443880</v>
      </c>
      <c r="CI35" s="93">
        <f t="shared" ca="1" si="24"/>
        <v>587880</v>
      </c>
      <c r="CJ35" s="23">
        <f t="shared" ca="1" si="57"/>
        <v>125760</v>
      </c>
      <c r="CK35" s="23">
        <f t="shared" ca="1" si="58"/>
        <v>0</v>
      </c>
      <c r="CL35" s="23">
        <f t="shared" ca="1" si="90"/>
        <v>115200</v>
      </c>
      <c r="CM35" s="23">
        <f t="shared" ca="1" si="91"/>
        <v>0</v>
      </c>
      <c r="CP35" s="228">
        <f t="shared" ca="1" si="25"/>
        <v>125760</v>
      </c>
      <c r="CQ35" s="224">
        <f t="shared" ca="1" si="26"/>
        <v>240960</v>
      </c>
      <c r="CR35" s="228">
        <f t="shared" ca="1" si="27"/>
        <v>240960</v>
      </c>
      <c r="CS35" s="23">
        <f t="shared" ca="1" si="28"/>
        <v>65400</v>
      </c>
      <c r="CT35" s="23">
        <f t="shared" ca="1" si="29"/>
        <v>32700</v>
      </c>
      <c r="CU35" s="23">
        <f t="shared" ca="1" si="33"/>
        <v>62400</v>
      </c>
      <c r="CV35" s="23">
        <f t="shared" ca="1" si="34"/>
        <v>31200</v>
      </c>
      <c r="CW35" s="23">
        <f t="shared" ca="1" si="41"/>
        <v>60000</v>
      </c>
      <c r="CX35" s="23">
        <f t="shared" ca="1" si="42"/>
        <v>30000</v>
      </c>
      <c r="CY35" s="23">
        <f t="shared" ca="1" si="54"/>
        <v>8400</v>
      </c>
      <c r="CZ35" s="23">
        <f t="shared" ca="1" si="55"/>
        <v>4200</v>
      </c>
      <c r="DA35" s="23">
        <f t="shared" ca="1" si="61"/>
        <v>27000</v>
      </c>
      <c r="DB35" s="23">
        <f t="shared" ca="1" si="62"/>
        <v>13500</v>
      </c>
      <c r="DC35" s="23">
        <f t="shared" ca="1" si="63"/>
        <v>15600</v>
      </c>
      <c r="DD35" s="23">
        <f t="shared" ca="1" si="64"/>
        <v>7800</v>
      </c>
      <c r="DE35" s="23">
        <f t="shared" ca="1" si="71"/>
        <v>42000</v>
      </c>
      <c r="DF35" s="23">
        <f t="shared" ca="1" si="72"/>
        <v>21000</v>
      </c>
      <c r="DI35" s="23">
        <f t="shared" ca="1" si="75"/>
        <v>72000</v>
      </c>
      <c r="DJ35" s="23">
        <f t="shared" ca="1" si="76"/>
        <v>36000</v>
      </c>
      <c r="DK35" s="23">
        <f t="shared" ca="1" si="92"/>
        <v>99000</v>
      </c>
      <c r="DL35" s="23">
        <f t="shared" ca="1" si="93"/>
        <v>49500</v>
      </c>
      <c r="DM35" s="23"/>
      <c r="DN35" s="23"/>
      <c r="DO35" s="23">
        <f t="shared" ca="1" si="94"/>
        <v>240000</v>
      </c>
      <c r="DP35" s="23">
        <f t="shared" ca="1" si="95"/>
        <v>120000</v>
      </c>
      <c r="DQ35" s="23">
        <f t="shared" ca="1" si="100"/>
        <v>120000</v>
      </c>
      <c r="DR35" s="23">
        <f t="shared" ca="1" si="101"/>
        <v>60000</v>
      </c>
      <c r="DS35" s="23">
        <f t="shared" ca="1" si="77"/>
        <v>127200</v>
      </c>
      <c r="DT35" s="23">
        <f t="shared" ca="1" si="78"/>
        <v>63600</v>
      </c>
      <c r="DW35" s="23">
        <f t="shared" ca="1" si="102"/>
        <v>150000</v>
      </c>
      <c r="DX35" s="23">
        <f t="shared" ca="1" si="103"/>
        <v>75000</v>
      </c>
      <c r="EC35" s="228">
        <f t="shared" ca="1" si="30"/>
        <v>514800</v>
      </c>
      <c r="ED35" s="93">
        <f t="shared" ca="1" si="31"/>
        <v>1260000</v>
      </c>
      <c r="EE35" s="228">
        <f t="shared" ca="1" si="32"/>
        <v>1633500</v>
      </c>
      <c r="EJ35" s="23">
        <f t="shared" ca="1" si="67"/>
        <v>60000</v>
      </c>
      <c r="EK35" s="23">
        <f t="shared" ca="1" si="68"/>
        <v>30000</v>
      </c>
      <c r="EL35" s="23">
        <f t="shared" ca="1" si="79"/>
        <v>26400</v>
      </c>
      <c r="EM35" s="23">
        <f t="shared" ca="1" si="80"/>
        <v>13200</v>
      </c>
      <c r="EN35" s="23">
        <f t="shared" ca="1" si="104"/>
        <v>120000</v>
      </c>
      <c r="EO35" s="23">
        <f t="shared" ca="1" si="105"/>
        <v>60000</v>
      </c>
      <c r="EX35" s="228">
        <f t="shared" ca="1" si="16"/>
        <v>39600</v>
      </c>
      <c r="EY35" s="93">
        <f t="shared" ca="1" si="17"/>
        <v>219600</v>
      </c>
      <c r="EZ35" s="93">
        <f t="shared" ca="1" si="18"/>
        <v>309600</v>
      </c>
    </row>
    <row r="36" spans="1:156" x14ac:dyDescent="0.2">
      <c r="A36" s="172">
        <f ca="1">VLOOKUP($D36,Curves!$A$2:$I$1700,9)</f>
        <v>5.5959434978357002E-2</v>
      </c>
      <c r="B36" s="86">
        <f t="shared" ca="1" si="0"/>
        <v>0.881463085946942</v>
      </c>
      <c r="C36" s="86">
        <f t="shared" si="1"/>
        <v>31</v>
      </c>
      <c r="D36" s="139">
        <v>37742</v>
      </c>
      <c r="E36" s="173">
        <f ca="1">VLOOKUP($D36,Curves!$A$2:$H$1700,2)*$B36</f>
        <v>3.7426922629307162</v>
      </c>
      <c r="F36" s="172">
        <f ca="1">VLOOKUP($D36,Curves!$A$2:$H$1700,3)*$B36</f>
        <v>1.1018288574336774</v>
      </c>
      <c r="G36" s="172">
        <f ca="1">VLOOKUP($D36,Curves!$A$2:$H$1700,7)*$B36</f>
        <v>-0.18951456347859252</v>
      </c>
      <c r="H36" s="172">
        <f ca="1">VLOOKUP($D36,Curves!$A$2:$H$1700,5)*$B36</f>
        <v>0</v>
      </c>
      <c r="I36" s="172">
        <f ca="1">VLOOKUP($D36,Curves!$A$2:$H$1700,4)*$B36</f>
        <v>-0.30410476465169495</v>
      </c>
      <c r="J36" s="174">
        <f ca="1">VLOOKUP($D36,Curves!$A$2:$H$1700,8)*$B36</f>
        <v>1.2384556357554535</v>
      </c>
      <c r="K36" s="172">
        <f t="shared" ca="1" si="2"/>
        <v>27.78940623709266</v>
      </c>
      <c r="L36" s="140">
        <f ca="1">VLOOKUP($D36,Curves!$N$2:$T$2600,2)*$B36</f>
        <v>47.384017794472413</v>
      </c>
      <c r="M36" s="141">
        <f ca="1">VLOOKUP($D36,Curves!$N$2:$T$2600,3)*$B36</f>
        <v>23.692008897236207</v>
      </c>
      <c r="N36" s="181">
        <f t="shared" ca="1" si="3"/>
        <v>1</v>
      </c>
      <c r="O36" s="182">
        <f t="shared" ca="1" si="4"/>
        <v>0</v>
      </c>
      <c r="P36" s="173">
        <f t="shared" ca="1" si="5"/>
        <v>39.358609240146272</v>
      </c>
      <c r="Q36" s="140">
        <f ca="1">VLOOKUP($D36,Curves!$N$2:$T$2600,4)*$B36</f>
        <v>47.384017794472413</v>
      </c>
      <c r="R36" s="141">
        <f ca="1">VLOOKUP($D36,Curves!$N$2:$T$2600,5)*$B36</f>
        <v>23.692008897236207</v>
      </c>
      <c r="S36" s="181">
        <f t="shared" ca="1" si="6"/>
        <v>1</v>
      </c>
      <c r="T36" s="182">
        <f t="shared" ca="1" si="7"/>
        <v>0</v>
      </c>
      <c r="U36" s="151">
        <f t="shared" ca="1" si="8"/>
        <v>28.648832745890928</v>
      </c>
      <c r="V36" s="151">
        <f t="shared" ca="1" si="9"/>
        <v>30.070191971980371</v>
      </c>
      <c r="W36" s="151">
        <f t="shared" ca="1" si="10"/>
        <v>27.78940623709266</v>
      </c>
      <c r="X36" s="343">
        <f ca="1">VLOOKUP($D36,[2]CurveFetch!$D$8:$S$13000,16,0)*$B36</f>
        <v>47.384017794472413</v>
      </c>
      <c r="Y36" s="141">
        <f ca="1">VLOOKUP($D36,Curves!$N$2:$T$2600,7)*$B36</f>
        <v>23.692008897236207</v>
      </c>
      <c r="Z36" s="200">
        <f t="shared" ca="1" si="11"/>
        <v>1</v>
      </c>
      <c r="AA36" s="181">
        <f t="shared" ca="1" si="12"/>
        <v>0</v>
      </c>
      <c r="AB36" s="181">
        <f t="shared" ca="1" si="13"/>
        <v>1</v>
      </c>
      <c r="AC36" s="181">
        <f t="shared" ca="1" si="13"/>
        <v>1</v>
      </c>
      <c r="AD36" s="181">
        <f t="shared" ca="1" si="14"/>
        <v>1</v>
      </c>
      <c r="AE36" s="182">
        <f t="shared" ca="1" si="15"/>
        <v>0</v>
      </c>
      <c r="AF36" s="23">
        <f t="shared" ca="1" si="43"/>
        <v>5880</v>
      </c>
      <c r="AG36" s="23">
        <f t="shared" ca="1" si="44"/>
        <v>0</v>
      </c>
      <c r="AH36" s="23">
        <f t="shared" ca="1" si="35"/>
        <v>38400</v>
      </c>
      <c r="AI36" s="23">
        <f t="shared" ca="1" si="36"/>
        <v>0</v>
      </c>
      <c r="AJ36" s="23">
        <f t="shared" ca="1" si="45"/>
        <v>26160</v>
      </c>
      <c r="AK36" s="23">
        <f t="shared" ca="1" si="46"/>
        <v>0</v>
      </c>
      <c r="AL36" s="23">
        <f t="shared" ca="1" si="47"/>
        <v>26160</v>
      </c>
      <c r="AM36" s="23">
        <f t="shared" ca="1" si="48"/>
        <v>0</v>
      </c>
      <c r="AN36" s="23">
        <f t="shared" ca="1" si="69"/>
        <v>48000</v>
      </c>
      <c r="AO36" s="23">
        <f t="shared" ca="1" si="70"/>
        <v>0</v>
      </c>
      <c r="AP36" s="23">
        <f t="shared" ca="1" si="87"/>
        <v>54000</v>
      </c>
      <c r="AQ36" s="23">
        <f t="shared" ca="1" si="56"/>
        <v>0</v>
      </c>
      <c r="AR36" s="23">
        <f t="shared" ca="1" si="96"/>
        <v>60000</v>
      </c>
      <c r="AS36" s="23">
        <f t="shared" ca="1" si="97"/>
        <v>0</v>
      </c>
      <c r="AT36" s="23">
        <f t="shared" ca="1" si="106"/>
        <v>60000</v>
      </c>
      <c r="AU36" s="23">
        <f t="shared" ca="1" si="107"/>
        <v>0</v>
      </c>
      <c r="AV36" s="23">
        <f t="shared" ca="1" si="98"/>
        <v>86400</v>
      </c>
      <c r="AW36" s="23">
        <f t="shared" ca="1" si="99"/>
        <v>0</v>
      </c>
      <c r="BD36" s="228">
        <f t="shared" ca="1" si="19"/>
        <v>243000</v>
      </c>
      <c r="BE36" s="26">
        <f t="shared" ca="1" si="20"/>
        <v>345000</v>
      </c>
      <c r="BF36" s="228">
        <f t="shared" ca="1" si="21"/>
        <v>405000</v>
      </c>
      <c r="BG36" s="23">
        <f t="shared" ca="1" si="37"/>
        <v>62400</v>
      </c>
      <c r="BH36" s="23">
        <f t="shared" ca="1" si="38"/>
        <v>0</v>
      </c>
      <c r="BI36" s="23">
        <f t="shared" ca="1" si="49"/>
        <v>60000</v>
      </c>
      <c r="BJ36" s="23">
        <f t="shared" ca="1" si="50"/>
        <v>0</v>
      </c>
      <c r="BK36" s="23">
        <f t="shared" ca="1" si="39"/>
        <v>10560</v>
      </c>
      <c r="BL36" s="23">
        <f t="shared" ca="1" si="40"/>
        <v>0</v>
      </c>
      <c r="BM36" s="23">
        <f t="shared" ca="1" si="52"/>
        <v>6120</v>
      </c>
      <c r="BN36" s="23">
        <f t="shared" ca="1" si="53"/>
        <v>0</v>
      </c>
      <c r="BO36" s="23">
        <f t="shared" ca="1" si="59"/>
        <v>20400</v>
      </c>
      <c r="BP36" s="23">
        <f t="shared" ca="1" si="60"/>
        <v>0</v>
      </c>
      <c r="BQ36" s="23">
        <f t="shared" ca="1" si="73"/>
        <v>72000</v>
      </c>
      <c r="BR36" s="23">
        <f t="shared" ca="1" si="74"/>
        <v>0</v>
      </c>
      <c r="BS36" s="23">
        <f t="shared" ca="1" si="83"/>
        <v>105600</v>
      </c>
      <c r="BT36" s="23">
        <f t="shared" ca="1" si="84"/>
        <v>0</v>
      </c>
      <c r="BU36" s="23">
        <f t="shared" ca="1" si="85"/>
        <v>127200</v>
      </c>
      <c r="BV36" s="23">
        <f t="shared" ca="1" si="86"/>
        <v>0</v>
      </c>
      <c r="BW36" s="23">
        <f t="shared" ca="1" si="88"/>
        <v>60000</v>
      </c>
      <c r="BX36" s="23">
        <f t="shared" ca="1" si="89"/>
        <v>0</v>
      </c>
      <c r="BY36" s="23">
        <f t="shared" ca="1" si="108"/>
        <v>63600</v>
      </c>
      <c r="BZ36" s="23">
        <f t="shared" ca="1" si="109"/>
        <v>0</v>
      </c>
      <c r="CG36" s="389">
        <f t="shared" ca="1" si="22"/>
        <v>371880</v>
      </c>
      <c r="CH36" s="224">
        <f t="shared" ca="1" si="23"/>
        <v>443880</v>
      </c>
      <c r="CI36" s="93">
        <f t="shared" ca="1" si="24"/>
        <v>587880</v>
      </c>
      <c r="CJ36" s="23">
        <f t="shared" ca="1" si="57"/>
        <v>125760</v>
      </c>
      <c r="CK36" s="23">
        <f t="shared" ca="1" si="58"/>
        <v>0</v>
      </c>
      <c r="CL36" s="23">
        <f t="shared" ca="1" si="90"/>
        <v>115200</v>
      </c>
      <c r="CM36" s="23">
        <f t="shared" ca="1" si="91"/>
        <v>0</v>
      </c>
      <c r="CP36" s="228">
        <f t="shared" ca="1" si="25"/>
        <v>125760</v>
      </c>
      <c r="CQ36" s="224">
        <f t="shared" ca="1" si="26"/>
        <v>240960</v>
      </c>
      <c r="CR36" s="228">
        <f t="shared" ca="1" si="27"/>
        <v>240960</v>
      </c>
      <c r="CS36" s="23">
        <f t="shared" ca="1" si="28"/>
        <v>65400</v>
      </c>
      <c r="CT36" s="23">
        <f t="shared" ca="1" si="29"/>
        <v>32700</v>
      </c>
      <c r="CU36" s="23">
        <f t="shared" ca="1" si="33"/>
        <v>62400</v>
      </c>
      <c r="CV36" s="23">
        <f t="shared" ca="1" si="34"/>
        <v>31200</v>
      </c>
      <c r="CW36" s="23">
        <f t="shared" ca="1" si="41"/>
        <v>60000</v>
      </c>
      <c r="CX36" s="23">
        <f t="shared" ca="1" si="42"/>
        <v>30000</v>
      </c>
      <c r="CY36" s="23">
        <f t="shared" ca="1" si="54"/>
        <v>8400</v>
      </c>
      <c r="CZ36" s="23">
        <f t="shared" ca="1" si="55"/>
        <v>4200</v>
      </c>
      <c r="DA36" s="23">
        <f t="shared" ca="1" si="61"/>
        <v>27000</v>
      </c>
      <c r="DB36" s="23">
        <f t="shared" ca="1" si="62"/>
        <v>13500</v>
      </c>
      <c r="DC36" s="23">
        <f t="shared" ca="1" si="63"/>
        <v>15600</v>
      </c>
      <c r="DD36" s="23">
        <f t="shared" ca="1" si="64"/>
        <v>7800</v>
      </c>
      <c r="DE36" s="23">
        <f t="shared" ca="1" si="71"/>
        <v>42000</v>
      </c>
      <c r="DF36" s="23">
        <f t="shared" ca="1" si="72"/>
        <v>21000</v>
      </c>
      <c r="DI36" s="23">
        <f t="shared" ca="1" si="75"/>
        <v>72000</v>
      </c>
      <c r="DJ36" s="23">
        <f t="shared" ca="1" si="76"/>
        <v>36000</v>
      </c>
      <c r="DK36" s="23">
        <f t="shared" ca="1" si="92"/>
        <v>99000</v>
      </c>
      <c r="DL36" s="23">
        <f t="shared" ca="1" si="93"/>
        <v>49500</v>
      </c>
      <c r="DM36" s="23"/>
      <c r="DN36" s="23"/>
      <c r="DO36" s="23">
        <f t="shared" ca="1" si="94"/>
        <v>240000</v>
      </c>
      <c r="DP36" s="23">
        <f t="shared" ca="1" si="95"/>
        <v>120000</v>
      </c>
      <c r="DQ36" s="23">
        <f t="shared" ca="1" si="100"/>
        <v>120000</v>
      </c>
      <c r="DR36" s="23">
        <f t="shared" ca="1" si="101"/>
        <v>60000</v>
      </c>
      <c r="DS36" s="23">
        <f t="shared" ca="1" si="77"/>
        <v>127200</v>
      </c>
      <c r="DT36" s="23">
        <f t="shared" ca="1" si="78"/>
        <v>63600</v>
      </c>
      <c r="DW36" s="23">
        <f t="shared" ca="1" si="102"/>
        <v>150000</v>
      </c>
      <c r="DX36" s="23">
        <f t="shared" ca="1" si="103"/>
        <v>75000</v>
      </c>
      <c r="EC36" s="228">
        <f t="shared" ca="1" si="30"/>
        <v>514800</v>
      </c>
      <c r="ED36" s="93">
        <f t="shared" ca="1" si="31"/>
        <v>1260000</v>
      </c>
      <c r="EE36" s="228">
        <f t="shared" ca="1" si="32"/>
        <v>1633500</v>
      </c>
      <c r="EJ36" s="23">
        <f t="shared" ca="1" si="67"/>
        <v>60000</v>
      </c>
      <c r="EK36" s="23">
        <f t="shared" ca="1" si="68"/>
        <v>30000</v>
      </c>
      <c r="EL36" s="23">
        <f t="shared" ca="1" si="79"/>
        <v>26400</v>
      </c>
      <c r="EM36" s="23">
        <f t="shared" ca="1" si="80"/>
        <v>13200</v>
      </c>
      <c r="EN36" s="23">
        <f t="shared" ca="1" si="104"/>
        <v>120000</v>
      </c>
      <c r="EO36" s="23">
        <f t="shared" ca="1" si="105"/>
        <v>60000</v>
      </c>
      <c r="EX36" s="228">
        <f t="shared" ca="1" si="16"/>
        <v>39600</v>
      </c>
      <c r="EY36" s="93">
        <f t="shared" ca="1" si="17"/>
        <v>219600</v>
      </c>
      <c r="EZ36" s="93">
        <f t="shared" ca="1" si="18"/>
        <v>309600</v>
      </c>
    </row>
    <row r="37" spans="1:156" x14ac:dyDescent="0.2">
      <c r="A37" s="172">
        <f ca="1">VLOOKUP($D37,Curves!$A$2:$I$1700,9)</f>
        <v>5.6067822257768997E-2</v>
      </c>
      <c r="B37" s="86">
        <f t="shared" ca="1" si="0"/>
        <v>0.87712446722372872</v>
      </c>
      <c r="C37" s="86">
        <f t="shared" si="1"/>
        <v>30</v>
      </c>
      <c r="D37" s="139">
        <v>37773</v>
      </c>
      <c r="E37" s="173">
        <f ca="1">VLOOKUP($D37,Curves!$A$2:$H$1700,2)*$B37</f>
        <v>3.727778985700847</v>
      </c>
      <c r="F37" s="172">
        <f ca="1">VLOOKUP($D37,Curves!$A$2:$H$1700,3)*$B37</f>
        <v>1.0964055840296609</v>
      </c>
      <c r="G37" s="172">
        <f ca="1">VLOOKUP($D37,Curves!$A$2:$H$1700,7)*$B37</f>
        <v>-0.18858176045310168</v>
      </c>
      <c r="H37" s="172">
        <f ca="1">VLOOKUP($D37,Curves!$A$2:$H$1700,5)*$B37</f>
        <v>0</v>
      </c>
      <c r="I37" s="172">
        <f ca="1">VLOOKUP($D37,Curves!$A$2:$H$1700,4)*$B37</f>
        <v>-0.30260794119218637</v>
      </c>
      <c r="J37" s="174">
        <f ca="1">VLOOKUP($D37,Curves!$A$2:$H$1700,8)*$B37</f>
        <v>1.2323598764493389</v>
      </c>
      <c r="K37" s="172">
        <f t="shared" ca="1" si="2"/>
        <v>27.688782833814955</v>
      </c>
      <c r="L37" s="140">
        <f ca="1">VLOOKUP($D37,Curves!$N$2:$T$2600,2)*$B37</f>
        <v>69.078902253118699</v>
      </c>
      <c r="M37" s="141">
        <f ca="1">VLOOKUP($D37,Curves!$N$2:$T$2600,3)*$B37</f>
        <v>34.539451126559349</v>
      </c>
      <c r="N37" s="181">
        <f t="shared" ca="1" si="3"/>
        <v>1</v>
      </c>
      <c r="O37" s="182">
        <f t="shared" ca="1" si="4"/>
        <v>1</v>
      </c>
      <c r="P37" s="173">
        <f t="shared" ca="1" si="5"/>
        <v>39.201041466126391</v>
      </c>
      <c r="Q37" s="140">
        <f ca="1">VLOOKUP($D37,Curves!$N$2:$T$2600,4)*$B37</f>
        <v>69.078902253118699</v>
      </c>
      <c r="R37" s="141">
        <f ca="1">VLOOKUP($D37,Curves!$N$2:$T$2600,5)*$B37</f>
        <v>34.539451126559349</v>
      </c>
      <c r="S37" s="181">
        <f t="shared" ca="1" si="6"/>
        <v>1</v>
      </c>
      <c r="T37" s="182">
        <f t="shared" ca="1" si="7"/>
        <v>0</v>
      </c>
      <c r="U37" s="151">
        <f t="shared" ca="1" si="8"/>
        <v>28.54397918935809</v>
      </c>
      <c r="V37" s="151">
        <f t="shared" ca="1" si="9"/>
        <v>29.958342392756354</v>
      </c>
      <c r="W37" s="151">
        <f t="shared" ca="1" si="10"/>
        <v>27.688782833814955</v>
      </c>
      <c r="X37" s="343">
        <f ca="1">VLOOKUP($D37,[2]CurveFetch!$D$8:$S$13000,16,0)*$B37</f>
        <v>69.078902253118699</v>
      </c>
      <c r="Y37" s="141">
        <f ca="1">VLOOKUP($D37,Curves!$N$2:$T$2600,7)*$B37</f>
        <v>34.539451126559349</v>
      </c>
      <c r="Z37" s="200">
        <f t="shared" ca="1" si="11"/>
        <v>1</v>
      </c>
      <c r="AA37" s="181">
        <f t="shared" ca="1" si="12"/>
        <v>1</v>
      </c>
      <c r="AB37" s="181">
        <f t="shared" ca="1" si="13"/>
        <v>1</v>
      </c>
      <c r="AC37" s="181">
        <f t="shared" ca="1" si="13"/>
        <v>1</v>
      </c>
      <c r="AD37" s="181">
        <f t="shared" ca="1" si="14"/>
        <v>1</v>
      </c>
      <c r="AE37" s="182">
        <f t="shared" ca="1" si="15"/>
        <v>1</v>
      </c>
      <c r="AF37" s="23">
        <f t="shared" ca="1" si="43"/>
        <v>5880</v>
      </c>
      <c r="AG37" s="23">
        <f t="shared" ca="1" si="44"/>
        <v>2940</v>
      </c>
      <c r="AH37" s="23">
        <f t="shared" ca="1" si="35"/>
        <v>38400</v>
      </c>
      <c r="AI37" s="23">
        <f t="shared" ca="1" si="36"/>
        <v>19200</v>
      </c>
      <c r="AJ37" s="23">
        <f t="shared" ca="1" si="45"/>
        <v>26160</v>
      </c>
      <c r="AK37" s="23">
        <f t="shared" ca="1" si="46"/>
        <v>13080</v>
      </c>
      <c r="AL37" s="23">
        <f t="shared" ca="1" si="47"/>
        <v>26160</v>
      </c>
      <c r="AM37" s="23">
        <f t="shared" ca="1" si="48"/>
        <v>13080</v>
      </c>
      <c r="AN37" s="23">
        <f t="shared" ca="1" si="69"/>
        <v>48000</v>
      </c>
      <c r="AO37" s="23">
        <f t="shared" ca="1" si="70"/>
        <v>24000</v>
      </c>
      <c r="AP37" s="23">
        <f t="shared" ca="1" si="87"/>
        <v>54000</v>
      </c>
      <c r="AQ37" s="23">
        <f t="shared" ca="1" si="56"/>
        <v>27000</v>
      </c>
      <c r="AR37" s="23">
        <f t="shared" ca="1" si="96"/>
        <v>60000</v>
      </c>
      <c r="AS37" s="23">
        <f t="shared" ca="1" si="97"/>
        <v>30000</v>
      </c>
      <c r="AT37" s="23">
        <f t="shared" ca="1" si="106"/>
        <v>60000</v>
      </c>
      <c r="AU37" s="23">
        <f t="shared" ca="1" si="107"/>
        <v>30000</v>
      </c>
      <c r="AV37" s="23">
        <f t="shared" ca="1" si="98"/>
        <v>86400</v>
      </c>
      <c r="AW37" s="23">
        <f t="shared" ca="1" si="99"/>
        <v>30000</v>
      </c>
      <c r="AX37" s="23">
        <f t="shared" ref="AX37:AX68" ca="1" si="110">$AX$7*$J$2*$J$5*$N37</f>
        <v>61200</v>
      </c>
      <c r="AY37" s="23">
        <f t="shared" ref="AY37:AY68" ca="1" si="111">$AX$7*$J$3*$J$5*$O37</f>
        <v>30600</v>
      </c>
      <c r="AZ37" s="23">
        <f ca="1">$AZ$7*$J$2*$J$5*$N37</f>
        <v>66000</v>
      </c>
      <c r="BA37" s="23">
        <f ca="1">$AZ$7*$J$3*$J$5*$O37</f>
        <v>33000</v>
      </c>
      <c r="BD37" s="228">
        <f t="shared" ca="1" si="19"/>
        <v>351300</v>
      </c>
      <c r="BE37" s="26">
        <f t="shared" ca="1" si="20"/>
        <v>695100</v>
      </c>
      <c r="BF37" s="228">
        <f t="shared" ca="1" si="21"/>
        <v>785100</v>
      </c>
      <c r="BG37" s="23">
        <f t="shared" ca="1" si="37"/>
        <v>62400</v>
      </c>
      <c r="BH37" s="23">
        <f t="shared" ca="1" si="38"/>
        <v>0</v>
      </c>
      <c r="BI37" s="23">
        <f t="shared" ca="1" si="49"/>
        <v>60000</v>
      </c>
      <c r="BJ37" s="23">
        <f t="shared" ca="1" si="50"/>
        <v>0</v>
      </c>
      <c r="BK37" s="23">
        <f t="shared" ca="1" si="39"/>
        <v>10560</v>
      </c>
      <c r="BL37" s="23">
        <f t="shared" ca="1" si="40"/>
        <v>0</v>
      </c>
      <c r="BM37" s="23">
        <f t="shared" ca="1" si="52"/>
        <v>6120</v>
      </c>
      <c r="BN37" s="23">
        <f t="shared" ca="1" si="53"/>
        <v>0</v>
      </c>
      <c r="BO37" s="23">
        <f t="shared" ca="1" si="59"/>
        <v>20400</v>
      </c>
      <c r="BP37" s="23">
        <f t="shared" ca="1" si="60"/>
        <v>0</v>
      </c>
      <c r="BQ37" s="23">
        <f t="shared" ca="1" si="73"/>
        <v>72000</v>
      </c>
      <c r="BR37" s="23">
        <f t="shared" ca="1" si="74"/>
        <v>0</v>
      </c>
      <c r="BS37" s="23">
        <f t="shared" ca="1" si="83"/>
        <v>105600</v>
      </c>
      <c r="BT37" s="23">
        <f t="shared" ca="1" si="84"/>
        <v>0</v>
      </c>
      <c r="BU37" s="23">
        <f t="shared" ca="1" si="85"/>
        <v>127200</v>
      </c>
      <c r="BV37" s="23">
        <f t="shared" ca="1" si="86"/>
        <v>0</v>
      </c>
      <c r="BW37" s="23">
        <f t="shared" ca="1" si="88"/>
        <v>60000</v>
      </c>
      <c r="BX37" s="23">
        <f t="shared" ca="1" si="89"/>
        <v>0</v>
      </c>
      <c r="BY37" s="23">
        <f t="shared" ca="1" si="108"/>
        <v>63600</v>
      </c>
      <c r="BZ37" s="23">
        <f t="shared" ca="1" si="109"/>
        <v>0</v>
      </c>
      <c r="CG37" s="389">
        <f t="shared" ca="1" si="22"/>
        <v>371880</v>
      </c>
      <c r="CH37" s="224">
        <f t="shared" ca="1" si="23"/>
        <v>443880</v>
      </c>
      <c r="CI37" s="93">
        <f t="shared" ca="1" si="24"/>
        <v>587880</v>
      </c>
      <c r="CJ37" s="23">
        <f t="shared" ca="1" si="57"/>
        <v>125760</v>
      </c>
      <c r="CK37" s="23">
        <f t="shared" ca="1" si="58"/>
        <v>62880</v>
      </c>
      <c r="CL37" s="23">
        <f t="shared" ca="1" si="90"/>
        <v>115200</v>
      </c>
      <c r="CM37" s="23">
        <f t="shared" ca="1" si="91"/>
        <v>57600</v>
      </c>
      <c r="CP37" s="228">
        <f t="shared" ca="1" si="25"/>
        <v>188640</v>
      </c>
      <c r="CQ37" s="224">
        <f t="shared" ca="1" si="26"/>
        <v>361440</v>
      </c>
      <c r="CR37" s="228">
        <f t="shared" ca="1" si="27"/>
        <v>361440</v>
      </c>
      <c r="CS37" s="23">
        <f t="shared" ca="1" si="28"/>
        <v>65400</v>
      </c>
      <c r="CT37" s="23">
        <f t="shared" ca="1" si="29"/>
        <v>32700</v>
      </c>
      <c r="CU37" s="23">
        <f t="shared" ca="1" si="33"/>
        <v>62400</v>
      </c>
      <c r="CV37" s="23">
        <f t="shared" ca="1" si="34"/>
        <v>31200</v>
      </c>
      <c r="CW37" s="23">
        <f t="shared" ca="1" si="41"/>
        <v>60000</v>
      </c>
      <c r="CX37" s="23">
        <f t="shared" ca="1" si="42"/>
        <v>30000</v>
      </c>
      <c r="CY37" s="23">
        <f t="shared" ca="1" si="54"/>
        <v>8400</v>
      </c>
      <c r="CZ37" s="23">
        <f t="shared" ca="1" si="55"/>
        <v>4200</v>
      </c>
      <c r="DA37" s="23">
        <f t="shared" ca="1" si="61"/>
        <v>27000</v>
      </c>
      <c r="DB37" s="23">
        <f t="shared" ca="1" si="62"/>
        <v>13500</v>
      </c>
      <c r="DC37" s="23">
        <f t="shared" ca="1" si="63"/>
        <v>15600</v>
      </c>
      <c r="DD37" s="23">
        <f t="shared" ca="1" si="64"/>
        <v>7800</v>
      </c>
      <c r="DE37" s="23">
        <f t="shared" ca="1" si="71"/>
        <v>42000</v>
      </c>
      <c r="DF37" s="23">
        <f t="shared" ca="1" si="72"/>
        <v>21000</v>
      </c>
      <c r="DI37" s="23">
        <f t="shared" ca="1" si="75"/>
        <v>72000</v>
      </c>
      <c r="DJ37" s="23">
        <f t="shared" ca="1" si="76"/>
        <v>36000</v>
      </c>
      <c r="DK37" s="23">
        <f t="shared" ca="1" si="92"/>
        <v>99000</v>
      </c>
      <c r="DL37" s="23">
        <f t="shared" ca="1" si="93"/>
        <v>49500</v>
      </c>
      <c r="DM37" s="23"/>
      <c r="DN37" s="23"/>
      <c r="DO37" s="23">
        <f t="shared" ca="1" si="94"/>
        <v>240000</v>
      </c>
      <c r="DP37" s="23">
        <f t="shared" ca="1" si="95"/>
        <v>120000</v>
      </c>
      <c r="DQ37" s="23">
        <f t="shared" ca="1" si="100"/>
        <v>120000</v>
      </c>
      <c r="DR37" s="23">
        <f t="shared" ca="1" si="101"/>
        <v>60000</v>
      </c>
      <c r="DS37" s="23">
        <f t="shared" ref="DS37:DS100" ca="1" si="112">$DS$7*$J$2*$J$5*$AB37</f>
        <v>127200</v>
      </c>
      <c r="DT37" s="23">
        <f t="shared" ref="DT37:DT100" ca="1" si="113">$DS$7*$J$3*$J$5*$AC37</f>
        <v>63600</v>
      </c>
      <c r="DW37" s="23">
        <f t="shared" ca="1" si="102"/>
        <v>150000</v>
      </c>
      <c r="DX37" s="23">
        <f t="shared" ca="1" si="103"/>
        <v>75000</v>
      </c>
      <c r="EC37" s="228">
        <f t="shared" ca="1" si="30"/>
        <v>514800</v>
      </c>
      <c r="ED37" s="93">
        <f t="shared" ca="1" si="31"/>
        <v>1260000</v>
      </c>
      <c r="EE37" s="228">
        <f t="shared" ca="1" si="32"/>
        <v>1633500</v>
      </c>
      <c r="EJ37" s="23">
        <f t="shared" ca="1" si="67"/>
        <v>60000</v>
      </c>
      <c r="EK37" s="23">
        <f t="shared" ca="1" si="68"/>
        <v>30000</v>
      </c>
      <c r="EL37" s="23">
        <f t="shared" ca="1" si="79"/>
        <v>26400</v>
      </c>
      <c r="EM37" s="23">
        <f t="shared" ca="1" si="80"/>
        <v>13200</v>
      </c>
      <c r="EN37" s="23">
        <f t="shared" ca="1" si="104"/>
        <v>120000</v>
      </c>
      <c r="EO37" s="23">
        <f t="shared" ca="1" si="105"/>
        <v>60000</v>
      </c>
      <c r="ER37" s="23">
        <f t="shared" ref="ER37:ER100" ca="1" si="114">$ER$7*$J$2*$J$5*$AB37</f>
        <v>60000</v>
      </c>
      <c r="ES37" s="23">
        <f t="shared" ref="ES37:ES100" ca="1" si="115">$ER$7*$J$3*$J$5*$AC37</f>
        <v>30000</v>
      </c>
      <c r="EX37" s="228">
        <f t="shared" ca="1" si="16"/>
        <v>39600</v>
      </c>
      <c r="EY37" s="93">
        <f t="shared" ca="1" si="17"/>
        <v>219600</v>
      </c>
      <c r="EZ37" s="93">
        <f t="shared" ca="1" si="18"/>
        <v>399600</v>
      </c>
    </row>
    <row r="38" spans="1:156" x14ac:dyDescent="0.2">
      <c r="A38" s="172">
        <f ca="1">VLOOKUP($D38,Curves!$A$2:$I$1700,9)</f>
        <v>5.6170742401410997E-2</v>
      </c>
      <c r="B38" s="86">
        <f t="shared" ca="1" si="0"/>
        <v>0.87293537877039973</v>
      </c>
      <c r="C38" s="86">
        <f t="shared" si="1"/>
        <v>31</v>
      </c>
      <c r="D38" s="139">
        <v>37803</v>
      </c>
      <c r="E38" s="173">
        <f ca="1">VLOOKUP($D38,Curves!$A$2:$H$1700,2)*$B38</f>
        <v>3.7230693904557546</v>
      </c>
      <c r="F38" s="172">
        <f ca="1">VLOOKUP($D38,Curves!$A$2:$H$1700,3)*$B38</f>
        <v>1.0911692234629997</v>
      </c>
      <c r="G38" s="172">
        <f ca="1">VLOOKUP($D38,Curves!$A$2:$H$1700,7)*$B38</f>
        <v>-0.18768110643563593</v>
      </c>
      <c r="H38" s="172">
        <f ca="1">VLOOKUP($D38,Curves!$A$2:$H$1700,5)*$B38</f>
        <v>0</v>
      </c>
      <c r="I38" s="172">
        <f ca="1">VLOOKUP($D38,Curves!$A$2:$H$1700,4)*$B38</f>
        <v>-0.3011627056757879</v>
      </c>
      <c r="J38" s="174">
        <f ca="1">VLOOKUP($D38,Curves!$A$2:$H$1700,8)*$B38</f>
        <v>1.2264742071724117</v>
      </c>
      <c r="K38" s="172">
        <f t="shared" ca="1" si="2"/>
        <v>27.66430013584975</v>
      </c>
      <c r="L38" s="140">
        <f ca="1">VLOOKUP($D38,Curves!$N$2:$T$2600,2)*$B38</f>
        <v>99.525370284984447</v>
      </c>
      <c r="M38" s="141">
        <f ca="1">VLOOKUP($D38,Curves!$N$2:$T$2600,3)*$B38</f>
        <v>49.762685142492224</v>
      </c>
      <c r="N38" s="181">
        <f t="shared" ca="1" si="3"/>
        <v>1</v>
      </c>
      <c r="O38" s="182">
        <f t="shared" ca="1" si="4"/>
        <v>1</v>
      </c>
      <c r="P38" s="173">
        <f t="shared" ca="1" si="5"/>
        <v>39.121576982211245</v>
      </c>
      <c r="Q38" s="140">
        <f ca="1">VLOOKUP($D38,Curves!$N$2:$T$2600,4)*$B38</f>
        <v>99.525370284984447</v>
      </c>
      <c r="R38" s="141">
        <f ca="1">VLOOKUP($D38,Curves!$N$2:$T$2600,5)*$B38</f>
        <v>49.762685142492224</v>
      </c>
      <c r="S38" s="181">
        <f t="shared" ca="1" si="6"/>
        <v>1</v>
      </c>
      <c r="T38" s="182">
        <f t="shared" ca="1" si="7"/>
        <v>1</v>
      </c>
      <c r="U38" s="151">
        <f t="shared" ca="1" si="8"/>
        <v>28.515412130150892</v>
      </c>
      <c r="V38" s="151">
        <f t="shared" ca="1" si="9"/>
        <v>29.923020428418159</v>
      </c>
      <c r="W38" s="151">
        <f t="shared" ca="1" si="10"/>
        <v>27.66430013584975</v>
      </c>
      <c r="X38" s="343">
        <f ca="1">VLOOKUP($D38,[2]CurveFetch!$D$8:$S$13000,16,0)*$B38</f>
        <v>99.525370284984447</v>
      </c>
      <c r="Y38" s="141">
        <f ca="1">VLOOKUP($D38,Curves!$N$2:$T$2600,7)*$B38</f>
        <v>49.762685142492224</v>
      </c>
      <c r="Z38" s="200">
        <f t="shared" ca="1" si="11"/>
        <v>1</v>
      </c>
      <c r="AA38" s="181">
        <f t="shared" ca="1" si="12"/>
        <v>1</v>
      </c>
      <c r="AB38" s="181">
        <f t="shared" ca="1" si="13"/>
        <v>1</v>
      </c>
      <c r="AC38" s="181">
        <f t="shared" ca="1" si="13"/>
        <v>1</v>
      </c>
      <c r="AD38" s="181">
        <f t="shared" ca="1" si="14"/>
        <v>1</v>
      </c>
      <c r="AE38" s="182">
        <f t="shared" ca="1" si="15"/>
        <v>1</v>
      </c>
      <c r="AF38" s="23">
        <f t="shared" ca="1" si="43"/>
        <v>5880</v>
      </c>
      <c r="AG38" s="23">
        <f t="shared" ca="1" si="44"/>
        <v>2940</v>
      </c>
      <c r="AH38" s="23">
        <f t="shared" ca="1" si="35"/>
        <v>38400</v>
      </c>
      <c r="AI38" s="23">
        <f t="shared" ca="1" si="36"/>
        <v>19200</v>
      </c>
      <c r="AJ38" s="23">
        <f t="shared" ca="1" si="45"/>
        <v>26160</v>
      </c>
      <c r="AK38" s="23">
        <f t="shared" ca="1" si="46"/>
        <v>13080</v>
      </c>
      <c r="AL38" s="23">
        <f t="shared" ca="1" si="47"/>
        <v>26160</v>
      </c>
      <c r="AM38" s="23">
        <f t="shared" ca="1" si="48"/>
        <v>13080</v>
      </c>
      <c r="AN38" s="23">
        <f t="shared" ca="1" si="69"/>
        <v>48000</v>
      </c>
      <c r="AO38" s="23">
        <f t="shared" ca="1" si="70"/>
        <v>24000</v>
      </c>
      <c r="AP38" s="23">
        <f t="shared" ca="1" si="87"/>
        <v>54000</v>
      </c>
      <c r="AQ38" s="23">
        <f t="shared" ca="1" si="56"/>
        <v>27000</v>
      </c>
      <c r="AR38" s="23">
        <f t="shared" ca="1" si="96"/>
        <v>60000</v>
      </c>
      <c r="AS38" s="23">
        <f t="shared" ca="1" si="97"/>
        <v>30000</v>
      </c>
      <c r="AT38" s="23">
        <f t="shared" ca="1" si="106"/>
        <v>60000</v>
      </c>
      <c r="AU38" s="23">
        <f t="shared" ca="1" si="107"/>
        <v>30000</v>
      </c>
      <c r="AV38" s="23">
        <f t="shared" ca="1" si="98"/>
        <v>86400</v>
      </c>
      <c r="AW38" s="23">
        <f t="shared" ca="1" si="99"/>
        <v>30000</v>
      </c>
      <c r="AX38" s="23">
        <f t="shared" ca="1" si="110"/>
        <v>61200</v>
      </c>
      <c r="AY38" s="23">
        <f t="shared" ca="1" si="111"/>
        <v>30600</v>
      </c>
      <c r="AZ38" s="23">
        <f t="shared" ref="AZ38:AZ101" ca="1" si="116">$AZ$7*$J$2*$J$5*$N38</f>
        <v>66000</v>
      </c>
      <c r="BA38" s="23">
        <f t="shared" ref="BA38:BA101" ca="1" si="117">$AZ$7*$J$3*$J$5*$O38</f>
        <v>33000</v>
      </c>
      <c r="BD38" s="228">
        <f t="shared" ca="1" si="19"/>
        <v>351300</v>
      </c>
      <c r="BE38" s="26">
        <f t="shared" ca="1" si="20"/>
        <v>695100</v>
      </c>
      <c r="BF38" s="228">
        <f t="shared" ca="1" si="21"/>
        <v>785100</v>
      </c>
      <c r="BG38" s="23">
        <f t="shared" ca="1" si="37"/>
        <v>62400</v>
      </c>
      <c r="BH38" s="23">
        <f t="shared" ca="1" si="38"/>
        <v>31200</v>
      </c>
      <c r="BI38" s="23">
        <f t="shared" ca="1" si="49"/>
        <v>60000</v>
      </c>
      <c r="BJ38" s="23">
        <f t="shared" ca="1" si="50"/>
        <v>30000</v>
      </c>
      <c r="BK38" s="23">
        <f t="shared" ca="1" si="39"/>
        <v>10560</v>
      </c>
      <c r="BL38" s="23">
        <f t="shared" ca="1" si="40"/>
        <v>5280</v>
      </c>
      <c r="BM38" s="23">
        <f t="shared" ca="1" si="52"/>
        <v>6120</v>
      </c>
      <c r="BN38" s="23">
        <f t="shared" ca="1" si="53"/>
        <v>3060</v>
      </c>
      <c r="BO38" s="23">
        <f t="shared" ca="1" si="59"/>
        <v>20400</v>
      </c>
      <c r="BP38" s="23">
        <f t="shared" ca="1" si="60"/>
        <v>10200</v>
      </c>
      <c r="BQ38" s="23">
        <f t="shared" ca="1" si="73"/>
        <v>72000</v>
      </c>
      <c r="BR38" s="23">
        <f t="shared" ca="1" si="74"/>
        <v>36000</v>
      </c>
      <c r="BS38" s="23">
        <f t="shared" ca="1" si="83"/>
        <v>105600</v>
      </c>
      <c r="BT38" s="23">
        <f t="shared" ca="1" si="84"/>
        <v>52800</v>
      </c>
      <c r="BU38" s="23">
        <f t="shared" ca="1" si="85"/>
        <v>127200</v>
      </c>
      <c r="BV38" s="23">
        <f t="shared" ca="1" si="86"/>
        <v>63600</v>
      </c>
      <c r="BW38" s="23">
        <f t="shared" ca="1" si="88"/>
        <v>60000</v>
      </c>
      <c r="BX38" s="23">
        <f t="shared" ca="1" si="89"/>
        <v>30000</v>
      </c>
      <c r="BY38" s="23">
        <f t="shared" ca="1" si="108"/>
        <v>63600</v>
      </c>
      <c r="BZ38" s="23">
        <f t="shared" ca="1" si="109"/>
        <v>31800</v>
      </c>
      <c r="CG38" s="389">
        <f t="shared" ca="1" si="22"/>
        <v>557820</v>
      </c>
      <c r="CH38" s="224">
        <f t="shared" ca="1" si="23"/>
        <v>665820</v>
      </c>
      <c r="CI38" s="93">
        <f t="shared" ca="1" si="24"/>
        <v>881820</v>
      </c>
      <c r="CJ38" s="23">
        <f t="shared" ca="1" si="57"/>
        <v>125760</v>
      </c>
      <c r="CK38" s="23">
        <f t="shared" ca="1" si="58"/>
        <v>62880</v>
      </c>
      <c r="CL38" s="23">
        <f t="shared" ca="1" si="90"/>
        <v>115200</v>
      </c>
      <c r="CM38" s="23">
        <f t="shared" ca="1" si="91"/>
        <v>57600</v>
      </c>
      <c r="CP38" s="228">
        <f t="shared" ca="1" si="25"/>
        <v>188640</v>
      </c>
      <c r="CQ38" s="224">
        <f t="shared" ca="1" si="26"/>
        <v>361440</v>
      </c>
      <c r="CR38" s="228">
        <f t="shared" ca="1" si="27"/>
        <v>361440</v>
      </c>
      <c r="CS38" s="23">
        <f t="shared" ca="1" si="28"/>
        <v>65400</v>
      </c>
      <c r="CT38" s="23">
        <f t="shared" ca="1" si="29"/>
        <v>32700</v>
      </c>
      <c r="CU38" s="23">
        <f t="shared" ca="1" si="33"/>
        <v>62400</v>
      </c>
      <c r="CV38" s="23">
        <f t="shared" ca="1" si="34"/>
        <v>31200</v>
      </c>
      <c r="CW38" s="23">
        <f t="shared" ca="1" si="41"/>
        <v>60000</v>
      </c>
      <c r="CX38" s="23">
        <f t="shared" ca="1" si="42"/>
        <v>30000</v>
      </c>
      <c r="CY38" s="23">
        <f t="shared" ca="1" si="54"/>
        <v>8400</v>
      </c>
      <c r="CZ38" s="23">
        <f t="shared" ca="1" si="55"/>
        <v>4200</v>
      </c>
      <c r="DA38" s="23">
        <f t="shared" ca="1" si="61"/>
        <v>27000</v>
      </c>
      <c r="DB38" s="23">
        <f t="shared" ca="1" si="62"/>
        <v>13500</v>
      </c>
      <c r="DC38" s="23">
        <f t="shared" ca="1" si="63"/>
        <v>15600</v>
      </c>
      <c r="DD38" s="23">
        <f t="shared" ca="1" si="64"/>
        <v>7800</v>
      </c>
      <c r="DE38" s="23">
        <f t="shared" ca="1" si="71"/>
        <v>42000</v>
      </c>
      <c r="DF38" s="23">
        <f t="shared" ca="1" si="72"/>
        <v>21000</v>
      </c>
      <c r="DI38" s="23">
        <f t="shared" ca="1" si="75"/>
        <v>72000</v>
      </c>
      <c r="DJ38" s="23">
        <f t="shared" ca="1" si="76"/>
        <v>36000</v>
      </c>
      <c r="DK38" s="23">
        <f t="shared" ca="1" si="92"/>
        <v>99000</v>
      </c>
      <c r="DL38" s="23">
        <f t="shared" ca="1" si="93"/>
        <v>49500</v>
      </c>
      <c r="DM38" s="23"/>
      <c r="DN38" s="23"/>
      <c r="DO38" s="23">
        <f t="shared" ca="1" si="94"/>
        <v>240000</v>
      </c>
      <c r="DP38" s="23">
        <f t="shared" ca="1" si="95"/>
        <v>120000</v>
      </c>
      <c r="DQ38" s="23">
        <f t="shared" ca="1" si="100"/>
        <v>120000</v>
      </c>
      <c r="DR38" s="23">
        <f t="shared" ca="1" si="101"/>
        <v>60000</v>
      </c>
      <c r="DS38" s="23">
        <f t="shared" ca="1" si="112"/>
        <v>127200</v>
      </c>
      <c r="DT38" s="23">
        <f t="shared" ca="1" si="113"/>
        <v>63600</v>
      </c>
      <c r="DW38" s="23">
        <f t="shared" ca="1" si="102"/>
        <v>150000</v>
      </c>
      <c r="DX38" s="23">
        <f t="shared" ca="1" si="103"/>
        <v>75000</v>
      </c>
      <c r="EC38" s="228">
        <f t="shared" ca="1" si="30"/>
        <v>514800</v>
      </c>
      <c r="ED38" s="93">
        <f t="shared" ca="1" si="31"/>
        <v>1260000</v>
      </c>
      <c r="EE38" s="228">
        <f t="shared" ca="1" si="32"/>
        <v>1633500</v>
      </c>
      <c r="EJ38" s="23">
        <f t="shared" ca="1" si="67"/>
        <v>60000</v>
      </c>
      <c r="EK38" s="23">
        <f t="shared" ca="1" si="68"/>
        <v>30000</v>
      </c>
      <c r="EL38" s="23">
        <f t="shared" ca="1" si="79"/>
        <v>26400</v>
      </c>
      <c r="EM38" s="23">
        <f t="shared" ca="1" si="80"/>
        <v>13200</v>
      </c>
      <c r="EN38" s="23">
        <f t="shared" ca="1" si="104"/>
        <v>120000</v>
      </c>
      <c r="EO38" s="23">
        <f t="shared" ca="1" si="105"/>
        <v>60000</v>
      </c>
      <c r="ER38" s="23">
        <f t="shared" ca="1" si="114"/>
        <v>60000</v>
      </c>
      <c r="ES38" s="23">
        <f t="shared" ca="1" si="115"/>
        <v>30000</v>
      </c>
      <c r="EX38" s="228">
        <f t="shared" ca="1" si="16"/>
        <v>39600</v>
      </c>
      <c r="EY38" s="93">
        <f t="shared" ca="1" si="17"/>
        <v>219600</v>
      </c>
      <c r="EZ38" s="93">
        <f t="shared" ca="1" si="18"/>
        <v>399600</v>
      </c>
    </row>
    <row r="39" spans="1:156" x14ac:dyDescent="0.2">
      <c r="A39" s="172">
        <f ca="1">VLOOKUP($D39,Curves!$A$2:$I$1700,9)</f>
        <v>5.6274263245627003E-2</v>
      </c>
      <c r="B39" s="86">
        <f t="shared" ca="1" si="0"/>
        <v>0.86861874388376281</v>
      </c>
      <c r="C39" s="86">
        <f t="shared" si="1"/>
        <v>31</v>
      </c>
      <c r="D39" s="139">
        <v>37834</v>
      </c>
      <c r="E39" s="173">
        <f ca="1">VLOOKUP($D39,Curves!$A$2:$H$1700,2)*$B39</f>
        <v>3.7046589426642482</v>
      </c>
      <c r="F39" s="172">
        <f ca="1">VLOOKUP($D39,Curves!$A$2:$H$1700,3)*$B39</f>
        <v>1.0857734298547035</v>
      </c>
      <c r="G39" s="172">
        <f ca="1">VLOOKUP($D39,Curves!$A$2:$H$1700,7)*$B39</f>
        <v>-0.186753029935009</v>
      </c>
      <c r="H39" s="172">
        <f ca="1">VLOOKUP($D39,Curves!$A$2:$H$1700,5)*$B39</f>
        <v>0</v>
      </c>
      <c r="I39" s="172">
        <f ca="1">VLOOKUP($D39,Curves!$A$2:$H$1700,4)*$B39</f>
        <v>-0.29967346663989813</v>
      </c>
      <c r="J39" s="174">
        <f ca="1">VLOOKUP($D39,Curves!$A$2:$H$1700,8)*$B39</f>
        <v>1.2204093351566867</v>
      </c>
      <c r="K39" s="172">
        <f t="shared" ca="1" si="2"/>
        <v>27.537391070182625</v>
      </c>
      <c r="L39" s="140">
        <f ca="1">VLOOKUP($D39,Curves!$N$2:$T$2600,2)*$B39</f>
        <v>112.06250197155518</v>
      </c>
      <c r="M39" s="141">
        <f ca="1">VLOOKUP($D39,Curves!$N$2:$T$2600,3)*$B39</f>
        <v>56.031250985777589</v>
      </c>
      <c r="N39" s="181">
        <f t="shared" ca="1" si="3"/>
        <v>1</v>
      </c>
      <c r="O39" s="182">
        <f t="shared" ca="1" si="4"/>
        <v>1</v>
      </c>
      <c r="P39" s="173">
        <f t="shared" ca="1" si="5"/>
        <v>38.938012083657007</v>
      </c>
      <c r="Q39" s="140">
        <f ca="1">VLOOKUP($D39,Curves!$N$2:$T$2600,4)*$B39</f>
        <v>112.06250197155518</v>
      </c>
      <c r="R39" s="141">
        <f ca="1">VLOOKUP($D39,Curves!$N$2:$T$2600,5)*$B39</f>
        <v>56.031250985777589</v>
      </c>
      <c r="S39" s="181">
        <f t="shared" ca="1" si="6"/>
        <v>1</v>
      </c>
      <c r="T39" s="182">
        <f t="shared" ca="1" si="7"/>
        <v>1</v>
      </c>
      <c r="U39" s="151">
        <f t="shared" ca="1" si="8"/>
        <v>28.384294345469293</v>
      </c>
      <c r="V39" s="151">
        <f t="shared" ca="1" si="9"/>
        <v>29.784942069981863</v>
      </c>
      <c r="W39" s="151">
        <f t="shared" ca="1" si="10"/>
        <v>27.537391070182625</v>
      </c>
      <c r="X39" s="343">
        <f ca="1">VLOOKUP($D39,[2]CurveFetch!$D$8:$S$13000,16,0)*$B39</f>
        <v>112.06250197155518</v>
      </c>
      <c r="Y39" s="141">
        <f ca="1">VLOOKUP($D39,Curves!$N$2:$T$2600,7)*$B39</f>
        <v>56.031250985777589</v>
      </c>
      <c r="Z39" s="200">
        <f t="shared" ca="1" si="11"/>
        <v>1</v>
      </c>
      <c r="AA39" s="181">
        <f t="shared" ca="1" si="12"/>
        <v>1</v>
      </c>
      <c r="AB39" s="181">
        <f t="shared" ca="1" si="13"/>
        <v>1</v>
      </c>
      <c r="AC39" s="181">
        <f t="shared" ca="1" si="13"/>
        <v>1</v>
      </c>
      <c r="AD39" s="181">
        <f t="shared" ca="1" si="14"/>
        <v>1</v>
      </c>
      <c r="AE39" s="182">
        <f t="shared" ca="1" si="15"/>
        <v>1</v>
      </c>
      <c r="AF39" s="23">
        <f t="shared" ca="1" si="43"/>
        <v>5880</v>
      </c>
      <c r="AG39" s="23">
        <f t="shared" ca="1" si="44"/>
        <v>2940</v>
      </c>
      <c r="AH39" s="23">
        <f t="shared" ca="1" si="35"/>
        <v>38400</v>
      </c>
      <c r="AI39" s="23">
        <f t="shared" ca="1" si="36"/>
        <v>19200</v>
      </c>
      <c r="AJ39" s="23">
        <f t="shared" ca="1" si="45"/>
        <v>26160</v>
      </c>
      <c r="AK39" s="23">
        <f t="shared" ca="1" si="46"/>
        <v>13080</v>
      </c>
      <c r="AL39" s="23">
        <f t="shared" ca="1" si="47"/>
        <v>26160</v>
      </c>
      <c r="AM39" s="23">
        <f t="shared" ca="1" si="48"/>
        <v>13080</v>
      </c>
      <c r="AN39" s="23">
        <f t="shared" ca="1" si="69"/>
        <v>48000</v>
      </c>
      <c r="AO39" s="23">
        <f t="shared" ca="1" si="70"/>
        <v>24000</v>
      </c>
      <c r="AP39" s="23">
        <f t="shared" ca="1" si="87"/>
        <v>54000</v>
      </c>
      <c r="AQ39" s="23">
        <f t="shared" ca="1" si="56"/>
        <v>27000</v>
      </c>
      <c r="AR39" s="23">
        <f t="shared" ca="1" si="96"/>
        <v>60000</v>
      </c>
      <c r="AS39" s="23">
        <f t="shared" ca="1" si="97"/>
        <v>30000</v>
      </c>
      <c r="AT39" s="23">
        <f t="shared" ca="1" si="106"/>
        <v>60000</v>
      </c>
      <c r="AU39" s="23">
        <f t="shared" ca="1" si="107"/>
        <v>30000</v>
      </c>
      <c r="AV39" s="23">
        <f t="shared" ca="1" si="98"/>
        <v>86400</v>
      </c>
      <c r="AW39" s="23">
        <f t="shared" ca="1" si="99"/>
        <v>30000</v>
      </c>
      <c r="AX39" s="23">
        <f t="shared" ca="1" si="110"/>
        <v>61200</v>
      </c>
      <c r="AY39" s="23">
        <f t="shared" ca="1" si="111"/>
        <v>30600</v>
      </c>
      <c r="AZ39" s="23">
        <f t="shared" ca="1" si="116"/>
        <v>66000</v>
      </c>
      <c r="BA39" s="23">
        <f t="shared" ca="1" si="117"/>
        <v>33000</v>
      </c>
      <c r="BD39" s="228">
        <f t="shared" ca="1" si="19"/>
        <v>351300</v>
      </c>
      <c r="BE39" s="26">
        <f t="shared" ca="1" si="20"/>
        <v>695100</v>
      </c>
      <c r="BF39" s="228">
        <f t="shared" ca="1" si="21"/>
        <v>785100</v>
      </c>
      <c r="BG39" s="23">
        <f t="shared" ca="1" si="37"/>
        <v>62400</v>
      </c>
      <c r="BH39" s="23">
        <f t="shared" ca="1" si="38"/>
        <v>31200</v>
      </c>
      <c r="BI39" s="23">
        <f t="shared" ca="1" si="49"/>
        <v>60000</v>
      </c>
      <c r="BJ39" s="23">
        <f t="shared" ca="1" si="50"/>
        <v>30000</v>
      </c>
      <c r="BK39" s="23">
        <f t="shared" ca="1" si="39"/>
        <v>10560</v>
      </c>
      <c r="BL39" s="23">
        <f t="shared" ca="1" si="40"/>
        <v>5280</v>
      </c>
      <c r="BM39" s="23">
        <f t="shared" ca="1" si="52"/>
        <v>6120</v>
      </c>
      <c r="BN39" s="23">
        <f t="shared" ca="1" si="53"/>
        <v>3060</v>
      </c>
      <c r="BO39" s="23">
        <f t="shared" ca="1" si="59"/>
        <v>20400</v>
      </c>
      <c r="BP39" s="23">
        <f t="shared" ca="1" si="60"/>
        <v>10200</v>
      </c>
      <c r="BQ39" s="23">
        <f t="shared" ca="1" si="73"/>
        <v>72000</v>
      </c>
      <c r="BR39" s="23">
        <f t="shared" ca="1" si="74"/>
        <v>36000</v>
      </c>
      <c r="BS39" s="23">
        <f t="shared" ca="1" si="83"/>
        <v>105600</v>
      </c>
      <c r="BT39" s="23">
        <f t="shared" ca="1" si="84"/>
        <v>52800</v>
      </c>
      <c r="BU39" s="23">
        <f t="shared" ca="1" si="85"/>
        <v>127200</v>
      </c>
      <c r="BV39" s="23">
        <f t="shared" ca="1" si="86"/>
        <v>63600</v>
      </c>
      <c r="BW39" s="23">
        <f t="shared" ca="1" si="88"/>
        <v>60000</v>
      </c>
      <c r="BX39" s="23">
        <f t="shared" ca="1" si="89"/>
        <v>30000</v>
      </c>
      <c r="BY39" s="23">
        <f t="shared" ca="1" si="108"/>
        <v>63600</v>
      </c>
      <c r="BZ39" s="23">
        <f t="shared" ca="1" si="109"/>
        <v>31800</v>
      </c>
      <c r="CG39" s="389">
        <f t="shared" ca="1" si="22"/>
        <v>557820</v>
      </c>
      <c r="CH39" s="224">
        <f t="shared" ca="1" si="23"/>
        <v>665820</v>
      </c>
      <c r="CI39" s="93">
        <f t="shared" ca="1" si="24"/>
        <v>881820</v>
      </c>
      <c r="CJ39" s="23">
        <f t="shared" ca="1" si="57"/>
        <v>125760</v>
      </c>
      <c r="CK39" s="23">
        <f t="shared" ca="1" si="58"/>
        <v>62880</v>
      </c>
      <c r="CL39" s="23">
        <f t="shared" ca="1" si="90"/>
        <v>115200</v>
      </c>
      <c r="CM39" s="23">
        <f t="shared" ca="1" si="91"/>
        <v>57600</v>
      </c>
      <c r="CP39" s="228">
        <f t="shared" ca="1" si="25"/>
        <v>188640</v>
      </c>
      <c r="CQ39" s="224">
        <f t="shared" ca="1" si="26"/>
        <v>361440</v>
      </c>
      <c r="CR39" s="228">
        <f t="shared" ca="1" si="27"/>
        <v>361440</v>
      </c>
      <c r="CS39" s="23">
        <f t="shared" ca="1" si="28"/>
        <v>65400</v>
      </c>
      <c r="CT39" s="23">
        <f t="shared" ca="1" si="29"/>
        <v>32700</v>
      </c>
      <c r="CU39" s="23">
        <f t="shared" ca="1" si="33"/>
        <v>62400</v>
      </c>
      <c r="CV39" s="23">
        <f t="shared" ca="1" si="34"/>
        <v>31200</v>
      </c>
      <c r="CW39" s="23">
        <f t="shared" ca="1" si="41"/>
        <v>60000</v>
      </c>
      <c r="CX39" s="23">
        <f t="shared" ca="1" si="42"/>
        <v>30000</v>
      </c>
      <c r="CY39" s="23">
        <f t="shared" ca="1" si="54"/>
        <v>8400</v>
      </c>
      <c r="CZ39" s="23">
        <f t="shared" ca="1" si="55"/>
        <v>4200</v>
      </c>
      <c r="DA39" s="23">
        <f t="shared" ca="1" si="61"/>
        <v>27000</v>
      </c>
      <c r="DB39" s="23">
        <f t="shared" ca="1" si="62"/>
        <v>13500</v>
      </c>
      <c r="DC39" s="23">
        <f t="shared" ca="1" si="63"/>
        <v>15600</v>
      </c>
      <c r="DD39" s="23">
        <f t="shared" ca="1" si="64"/>
        <v>7800</v>
      </c>
      <c r="DE39" s="23">
        <f t="shared" ca="1" si="71"/>
        <v>42000</v>
      </c>
      <c r="DF39" s="23">
        <f t="shared" ca="1" si="72"/>
        <v>21000</v>
      </c>
      <c r="DG39" s="23">
        <f t="shared" ref="DG39:DG102" ca="1" si="118">$DG$7*$J$2*$J$5*$AB39</f>
        <v>63600</v>
      </c>
      <c r="DH39" s="23">
        <f t="shared" ref="DH39:DH102" ca="1" si="119">$DG$7*$J$3*$J$5*$AC39</f>
        <v>31800</v>
      </c>
      <c r="DI39" s="23">
        <f t="shared" ca="1" si="75"/>
        <v>72000</v>
      </c>
      <c r="DJ39" s="23">
        <f t="shared" ca="1" si="76"/>
        <v>36000</v>
      </c>
      <c r="DK39" s="23">
        <f t="shared" ca="1" si="92"/>
        <v>99000</v>
      </c>
      <c r="DL39" s="23">
        <f t="shared" ca="1" si="93"/>
        <v>49500</v>
      </c>
      <c r="DM39" s="23"/>
      <c r="DN39" s="23"/>
      <c r="DO39" s="23">
        <f t="shared" ca="1" si="94"/>
        <v>240000</v>
      </c>
      <c r="DP39" s="23">
        <f t="shared" ca="1" si="95"/>
        <v>120000</v>
      </c>
      <c r="DQ39" s="23">
        <f t="shared" ca="1" si="100"/>
        <v>120000</v>
      </c>
      <c r="DR39" s="23">
        <f t="shared" ca="1" si="101"/>
        <v>60000</v>
      </c>
      <c r="DS39" s="23">
        <f t="shared" ca="1" si="112"/>
        <v>127200</v>
      </c>
      <c r="DT39" s="23">
        <f t="shared" ca="1" si="113"/>
        <v>63600</v>
      </c>
      <c r="DW39" s="23">
        <f t="shared" ca="1" si="102"/>
        <v>150000</v>
      </c>
      <c r="DX39" s="23">
        <f t="shared" ca="1" si="103"/>
        <v>75000</v>
      </c>
      <c r="EC39" s="228">
        <f t="shared" ca="1" si="30"/>
        <v>610200</v>
      </c>
      <c r="ED39" s="93">
        <f t="shared" ca="1" si="31"/>
        <v>1355400</v>
      </c>
      <c r="EE39" s="228">
        <f t="shared" ca="1" si="32"/>
        <v>1728900</v>
      </c>
      <c r="EJ39" s="23">
        <f t="shared" ca="1" si="67"/>
        <v>60000</v>
      </c>
      <c r="EK39" s="23">
        <f t="shared" ca="1" si="68"/>
        <v>30000</v>
      </c>
      <c r="EL39" s="23">
        <f t="shared" ca="1" si="79"/>
        <v>26400</v>
      </c>
      <c r="EM39" s="23">
        <f t="shared" ca="1" si="80"/>
        <v>13200</v>
      </c>
      <c r="EN39" s="23">
        <f t="shared" ca="1" si="104"/>
        <v>120000</v>
      </c>
      <c r="EO39" s="23">
        <f t="shared" ca="1" si="105"/>
        <v>60000</v>
      </c>
      <c r="ER39" s="23">
        <f t="shared" ca="1" si="114"/>
        <v>60000</v>
      </c>
      <c r="ES39" s="23">
        <f t="shared" ca="1" si="115"/>
        <v>30000</v>
      </c>
      <c r="EX39" s="228">
        <f t="shared" ca="1" si="16"/>
        <v>39600</v>
      </c>
      <c r="EY39" s="93">
        <f t="shared" ca="1" si="17"/>
        <v>219600</v>
      </c>
      <c r="EZ39" s="93">
        <f t="shared" ca="1" si="18"/>
        <v>399600</v>
      </c>
    </row>
    <row r="40" spans="1:156" x14ac:dyDescent="0.2">
      <c r="A40" s="172">
        <f ca="1">VLOOKUP($D40,Curves!$A$2:$I$1700,9)</f>
        <v>5.6377784093410002E-2</v>
      </c>
      <c r="B40" s="86">
        <f t="shared" ca="1" si="0"/>
        <v>0.86430869332542004</v>
      </c>
      <c r="C40" s="86">
        <f t="shared" si="1"/>
        <v>30</v>
      </c>
      <c r="D40" s="139">
        <v>37865</v>
      </c>
      <c r="E40" s="173">
        <f ca="1">VLOOKUP($D40,Curves!$A$2:$H$1700,2)*$B40</f>
        <v>3.7044270595927498</v>
      </c>
      <c r="F40" s="172">
        <f ca="1">VLOOKUP($D40,Curves!$A$2:$H$1700,3)*$B40</f>
        <v>1.0803858666567749</v>
      </c>
      <c r="G40" s="172">
        <f ca="1">VLOOKUP($D40,Curves!$A$2:$H$1700,7)*$B40</f>
        <v>-0.1858263690649653</v>
      </c>
      <c r="H40" s="172">
        <f ca="1">VLOOKUP($D40,Curves!$A$2:$H$1700,5)*$B40</f>
        <v>0</v>
      </c>
      <c r="I40" s="172">
        <f ca="1">VLOOKUP($D40,Curves!$A$2:$H$1700,4)*$B40</f>
        <v>-0.29818649919726992</v>
      </c>
      <c r="J40" s="174">
        <f ca="1">VLOOKUP($D40,Curves!$A$2:$H$1700,8)*$B40</f>
        <v>1.2143537141222152</v>
      </c>
      <c r="K40" s="172">
        <f t="shared" ca="1" si="2"/>
        <v>27.546804202966097</v>
      </c>
      <c r="L40" s="140">
        <f ca="1">VLOOKUP($D40,Curves!$N$2:$T$2600,2)*$B40</f>
        <v>85.577191636144477</v>
      </c>
      <c r="M40" s="141">
        <f ca="1">VLOOKUP($D40,Curves!$N$2:$T$2600,3)*$B40</f>
        <v>42.788595818072238</v>
      </c>
      <c r="N40" s="181">
        <f t="shared" ca="1" si="3"/>
        <v>1</v>
      </c>
      <c r="O40" s="182">
        <f t="shared" ca="1" si="4"/>
        <v>1</v>
      </c>
      <c r="P40" s="173">
        <f t="shared" ca="1" si="5"/>
        <v>38.890855802862234</v>
      </c>
      <c r="Q40" s="140">
        <f ca="1">VLOOKUP($D40,Curves!$N$2:$T$2600,4)*$B40</f>
        <v>85.577191636144477</v>
      </c>
      <c r="R40" s="141">
        <f ca="1">VLOOKUP($D40,Curves!$N$2:$T$2600,5)*$B40</f>
        <v>42.788595818072238</v>
      </c>
      <c r="S40" s="181">
        <f t="shared" ca="1" si="6"/>
        <v>1</v>
      </c>
      <c r="T40" s="182">
        <f t="shared" ca="1" si="7"/>
        <v>1</v>
      </c>
      <c r="U40" s="151">
        <f t="shared" ca="1" si="8"/>
        <v>28.389505178958384</v>
      </c>
      <c r="V40" s="151">
        <f t="shared" ca="1" si="9"/>
        <v>29.783202946945622</v>
      </c>
      <c r="W40" s="151">
        <f t="shared" ca="1" si="10"/>
        <v>27.546804202966097</v>
      </c>
      <c r="X40" s="343">
        <f ca="1">VLOOKUP($D40,[2]CurveFetch!$D$8:$S$13000,16,0)*$B40</f>
        <v>85.577191636144477</v>
      </c>
      <c r="Y40" s="141">
        <f ca="1">VLOOKUP($D40,Curves!$N$2:$T$2600,7)*$B40</f>
        <v>42.788595818072238</v>
      </c>
      <c r="Z40" s="200">
        <f t="shared" ca="1" si="11"/>
        <v>1</v>
      </c>
      <c r="AA40" s="181">
        <f t="shared" ca="1" si="12"/>
        <v>1</v>
      </c>
      <c r="AB40" s="181">
        <f t="shared" ca="1" si="13"/>
        <v>1</v>
      </c>
      <c r="AC40" s="181">
        <f t="shared" ca="1" si="13"/>
        <v>1</v>
      </c>
      <c r="AD40" s="181">
        <f t="shared" ca="1" si="14"/>
        <v>1</v>
      </c>
      <c r="AE40" s="182">
        <f t="shared" ca="1" si="15"/>
        <v>1</v>
      </c>
      <c r="AF40" s="23">
        <f t="shared" ca="1" si="43"/>
        <v>5880</v>
      </c>
      <c r="AG40" s="23">
        <f t="shared" ca="1" si="44"/>
        <v>2940</v>
      </c>
      <c r="AH40" s="23">
        <f t="shared" ca="1" si="35"/>
        <v>38400</v>
      </c>
      <c r="AI40" s="23">
        <f t="shared" ca="1" si="36"/>
        <v>19200</v>
      </c>
      <c r="AJ40" s="23">
        <f t="shared" ca="1" si="45"/>
        <v>26160</v>
      </c>
      <c r="AK40" s="23">
        <f t="shared" ca="1" si="46"/>
        <v>13080</v>
      </c>
      <c r="AL40" s="23">
        <f t="shared" ca="1" si="47"/>
        <v>26160</v>
      </c>
      <c r="AM40" s="23">
        <f t="shared" ca="1" si="48"/>
        <v>13080</v>
      </c>
      <c r="AN40" s="23">
        <f t="shared" ca="1" si="69"/>
        <v>48000</v>
      </c>
      <c r="AO40" s="23">
        <f t="shared" ca="1" si="70"/>
        <v>24000</v>
      </c>
      <c r="AP40" s="23">
        <f t="shared" ca="1" si="87"/>
        <v>54000</v>
      </c>
      <c r="AQ40" s="23">
        <f t="shared" ca="1" si="56"/>
        <v>27000</v>
      </c>
      <c r="AR40" s="23">
        <f t="shared" ca="1" si="96"/>
        <v>60000</v>
      </c>
      <c r="AS40" s="23">
        <f t="shared" ca="1" si="97"/>
        <v>30000</v>
      </c>
      <c r="AT40" s="23">
        <f t="shared" ca="1" si="106"/>
        <v>60000</v>
      </c>
      <c r="AU40" s="23">
        <f t="shared" ca="1" si="107"/>
        <v>30000</v>
      </c>
      <c r="AV40" s="23">
        <f t="shared" ca="1" si="98"/>
        <v>86400</v>
      </c>
      <c r="AW40" s="23">
        <f t="shared" ca="1" si="99"/>
        <v>30000</v>
      </c>
      <c r="AX40" s="23">
        <f t="shared" ca="1" si="110"/>
        <v>61200</v>
      </c>
      <c r="AY40" s="23">
        <f t="shared" ca="1" si="111"/>
        <v>30600</v>
      </c>
      <c r="AZ40" s="23">
        <f t="shared" ca="1" si="116"/>
        <v>66000</v>
      </c>
      <c r="BA40" s="23">
        <f t="shared" ca="1" si="117"/>
        <v>33000</v>
      </c>
      <c r="BD40" s="228">
        <f t="shared" ca="1" si="19"/>
        <v>351300</v>
      </c>
      <c r="BE40" s="26">
        <f t="shared" ca="1" si="20"/>
        <v>695100</v>
      </c>
      <c r="BF40" s="228">
        <f t="shared" ca="1" si="21"/>
        <v>785100</v>
      </c>
      <c r="BG40" s="23">
        <f t="shared" ca="1" si="37"/>
        <v>62400</v>
      </c>
      <c r="BH40" s="23">
        <f t="shared" ca="1" si="38"/>
        <v>31200</v>
      </c>
      <c r="BI40" s="23">
        <f t="shared" ca="1" si="49"/>
        <v>60000</v>
      </c>
      <c r="BJ40" s="23">
        <f t="shared" ca="1" si="50"/>
        <v>30000</v>
      </c>
      <c r="BK40" s="23">
        <f t="shared" ca="1" si="39"/>
        <v>10560</v>
      </c>
      <c r="BL40" s="23">
        <f t="shared" ca="1" si="40"/>
        <v>5280</v>
      </c>
      <c r="BM40" s="23">
        <f t="shared" ca="1" si="52"/>
        <v>6120</v>
      </c>
      <c r="BN40" s="23">
        <f t="shared" ca="1" si="53"/>
        <v>3060</v>
      </c>
      <c r="BO40" s="23">
        <f t="shared" ca="1" si="59"/>
        <v>20400</v>
      </c>
      <c r="BP40" s="23">
        <f t="shared" ca="1" si="60"/>
        <v>10200</v>
      </c>
      <c r="BQ40" s="23">
        <f t="shared" ca="1" si="73"/>
        <v>72000</v>
      </c>
      <c r="BR40" s="23">
        <f t="shared" ca="1" si="74"/>
        <v>36000</v>
      </c>
      <c r="BS40" s="23">
        <f t="shared" ca="1" si="83"/>
        <v>105600</v>
      </c>
      <c r="BT40" s="23">
        <f t="shared" ca="1" si="84"/>
        <v>52800</v>
      </c>
      <c r="BU40" s="23">
        <f t="shared" ca="1" si="85"/>
        <v>127200</v>
      </c>
      <c r="BV40" s="23">
        <f t="shared" ca="1" si="86"/>
        <v>63600</v>
      </c>
      <c r="BW40" s="23">
        <f t="shared" ca="1" si="88"/>
        <v>60000</v>
      </c>
      <c r="BX40" s="23">
        <f t="shared" ca="1" si="89"/>
        <v>30000</v>
      </c>
      <c r="BY40" s="23">
        <f t="shared" ca="1" si="108"/>
        <v>63600</v>
      </c>
      <c r="BZ40" s="23">
        <f t="shared" ca="1" si="109"/>
        <v>31800</v>
      </c>
      <c r="CA40" s="23">
        <f t="shared" ref="CA40:CA103" ca="1" si="120">$CA$7*$J$2*$J$5*$S40</f>
        <v>62400</v>
      </c>
      <c r="CB40" s="23">
        <f t="shared" ref="CB40:CB103" ca="1" si="121">$CA$7*$J$3*$J$5*$T40</f>
        <v>31200</v>
      </c>
      <c r="CC40" s="23"/>
      <c r="CD40" s="23"/>
      <c r="CE40" s="23"/>
      <c r="CF40" s="23"/>
      <c r="CG40" s="389">
        <f t="shared" ca="1" si="22"/>
        <v>557820</v>
      </c>
      <c r="CH40" s="224">
        <f t="shared" ca="1" si="23"/>
        <v>665820</v>
      </c>
      <c r="CI40" s="93">
        <f t="shared" ca="1" si="24"/>
        <v>975420</v>
      </c>
      <c r="CJ40" s="23">
        <f t="shared" ca="1" si="57"/>
        <v>125760</v>
      </c>
      <c r="CK40" s="23">
        <f t="shared" ca="1" si="58"/>
        <v>62880</v>
      </c>
      <c r="CL40" s="23">
        <f t="shared" ca="1" si="90"/>
        <v>115200</v>
      </c>
      <c r="CM40" s="23">
        <f t="shared" ca="1" si="91"/>
        <v>57600</v>
      </c>
      <c r="CN40" s="23"/>
      <c r="CO40" s="23"/>
      <c r="CP40" s="228">
        <f t="shared" ca="1" si="25"/>
        <v>188640</v>
      </c>
      <c r="CQ40" s="224">
        <f t="shared" ca="1" si="26"/>
        <v>361440</v>
      </c>
      <c r="CR40" s="228">
        <f t="shared" ca="1" si="27"/>
        <v>361440</v>
      </c>
      <c r="CS40" s="23">
        <f t="shared" ca="1" si="28"/>
        <v>65400</v>
      </c>
      <c r="CT40" s="23">
        <f t="shared" ca="1" si="29"/>
        <v>32700</v>
      </c>
      <c r="CU40" s="23">
        <f t="shared" ca="1" si="33"/>
        <v>62400</v>
      </c>
      <c r="CV40" s="23">
        <f t="shared" ca="1" si="34"/>
        <v>31200</v>
      </c>
      <c r="CW40" s="23">
        <f t="shared" ca="1" si="41"/>
        <v>60000</v>
      </c>
      <c r="CX40" s="23">
        <f t="shared" ca="1" si="42"/>
        <v>30000</v>
      </c>
      <c r="CY40" s="23">
        <f t="shared" ca="1" si="54"/>
        <v>8400</v>
      </c>
      <c r="CZ40" s="23">
        <f t="shared" ca="1" si="55"/>
        <v>4200</v>
      </c>
      <c r="DA40" s="23">
        <f t="shared" ca="1" si="61"/>
        <v>27000</v>
      </c>
      <c r="DB40" s="23">
        <f t="shared" ca="1" si="62"/>
        <v>13500</v>
      </c>
      <c r="DC40" s="23">
        <f t="shared" ca="1" si="63"/>
        <v>15600</v>
      </c>
      <c r="DD40" s="23">
        <f t="shared" ca="1" si="64"/>
        <v>7800</v>
      </c>
      <c r="DE40" s="23">
        <f t="shared" ca="1" si="71"/>
        <v>42000</v>
      </c>
      <c r="DF40" s="23">
        <f t="shared" ca="1" si="72"/>
        <v>21000</v>
      </c>
      <c r="DG40" s="23">
        <f t="shared" ca="1" si="118"/>
        <v>63600</v>
      </c>
      <c r="DH40" s="23">
        <f t="shared" ca="1" si="119"/>
        <v>31800</v>
      </c>
      <c r="DI40" s="23">
        <f t="shared" ca="1" si="75"/>
        <v>72000</v>
      </c>
      <c r="DJ40" s="23">
        <f t="shared" ca="1" si="76"/>
        <v>36000</v>
      </c>
      <c r="DK40" s="23">
        <f t="shared" ca="1" si="92"/>
        <v>99000</v>
      </c>
      <c r="DL40" s="23">
        <f t="shared" ca="1" si="93"/>
        <v>49500</v>
      </c>
      <c r="DM40" s="23"/>
      <c r="DN40" s="23"/>
      <c r="DO40" s="23">
        <f t="shared" ca="1" si="94"/>
        <v>240000</v>
      </c>
      <c r="DP40" s="23">
        <f t="shared" ca="1" si="95"/>
        <v>120000</v>
      </c>
      <c r="DQ40" s="23">
        <f t="shared" ca="1" si="100"/>
        <v>120000</v>
      </c>
      <c r="DR40" s="23">
        <f t="shared" ca="1" si="101"/>
        <v>60000</v>
      </c>
      <c r="DS40" s="23">
        <f t="shared" ca="1" si="112"/>
        <v>127200</v>
      </c>
      <c r="DT40" s="23">
        <f t="shared" ca="1" si="113"/>
        <v>63600</v>
      </c>
      <c r="DW40" s="23">
        <f t="shared" ca="1" si="102"/>
        <v>150000</v>
      </c>
      <c r="DX40" s="23">
        <f t="shared" ca="1" si="103"/>
        <v>75000</v>
      </c>
      <c r="EC40" s="228">
        <f t="shared" ca="1" si="30"/>
        <v>610200</v>
      </c>
      <c r="ED40" s="93">
        <f t="shared" ca="1" si="31"/>
        <v>1355400</v>
      </c>
      <c r="EE40" s="228">
        <f t="shared" ca="1" si="32"/>
        <v>1728900</v>
      </c>
      <c r="EJ40" s="23">
        <f t="shared" ca="1" si="67"/>
        <v>60000</v>
      </c>
      <c r="EK40" s="23">
        <f t="shared" ca="1" si="68"/>
        <v>30000</v>
      </c>
      <c r="EL40" s="23">
        <f t="shared" ca="1" si="79"/>
        <v>26400</v>
      </c>
      <c r="EM40" s="23">
        <f t="shared" ca="1" si="80"/>
        <v>13200</v>
      </c>
      <c r="EN40" s="23">
        <f t="shared" ca="1" si="104"/>
        <v>120000</v>
      </c>
      <c r="EO40" s="23">
        <f t="shared" ca="1" si="105"/>
        <v>60000</v>
      </c>
      <c r="ER40" s="23">
        <f t="shared" ca="1" si="114"/>
        <v>60000</v>
      </c>
      <c r="ES40" s="23">
        <f t="shared" ca="1" si="115"/>
        <v>30000</v>
      </c>
      <c r="EX40" s="228">
        <f t="shared" ca="1" si="16"/>
        <v>39600</v>
      </c>
      <c r="EY40" s="93">
        <f t="shared" ca="1" si="17"/>
        <v>219600</v>
      </c>
      <c r="EZ40" s="93">
        <f t="shared" ca="1" si="18"/>
        <v>399600</v>
      </c>
    </row>
    <row r="41" spans="1:156" x14ac:dyDescent="0.2">
      <c r="A41" s="172">
        <f ca="1">VLOOKUP($D41,Curves!$A$2:$I$1700,9)</f>
        <v>5.6476357315926998E-2</v>
      </c>
      <c r="B41" s="86">
        <f t="shared" ca="1" si="0"/>
        <v>0.86014769354092768</v>
      </c>
      <c r="C41" s="86">
        <f t="shared" si="1"/>
        <v>31</v>
      </c>
      <c r="D41" s="139">
        <v>37895</v>
      </c>
      <c r="E41" s="173">
        <f ca="1">VLOOKUP($D41,Curves!$A$2:$H$1700,2)*$B41</f>
        <v>3.7080967068549393</v>
      </c>
      <c r="F41" s="172">
        <f ca="1">VLOOKUP($D41,Curves!$A$2:$H$1700,3)*$B41</f>
        <v>1.0751846169261596</v>
      </c>
      <c r="G41" s="172">
        <f ca="1">VLOOKUP($D41,Curves!$A$2:$H$1700,7)*$B41</f>
        <v>-0.18493175411129945</v>
      </c>
      <c r="H41" s="172">
        <f ca="1">VLOOKUP($D41,Curves!$A$2:$H$1700,5)*$B41</f>
        <v>0</v>
      </c>
      <c r="I41" s="172">
        <f ca="1">VLOOKUP($D41,Curves!$A$2:$H$1700,4)*$B41</f>
        <v>-0.29675095427162002</v>
      </c>
      <c r="J41" s="174">
        <f ca="1">VLOOKUP($D41,Curves!$A$2:$H$1700,8)*$B41</f>
        <v>1.2085075094250035</v>
      </c>
      <c r="K41" s="172">
        <f t="shared" ca="1" si="2"/>
        <v>27.585093144374895</v>
      </c>
      <c r="L41" s="140">
        <f ca="1">VLOOKUP($D41,Curves!$N$2:$T$2600,2)*$B41</f>
        <v>65.979005069366522</v>
      </c>
      <c r="M41" s="141">
        <f ca="1">VLOOKUP($D41,Curves!$N$2:$T$2600,3)*$B41</f>
        <v>32.989502534683261</v>
      </c>
      <c r="N41" s="181">
        <f t="shared" ca="1" si="3"/>
        <v>1</v>
      </c>
      <c r="O41" s="182">
        <f t="shared" ca="1" si="4"/>
        <v>1</v>
      </c>
      <c r="P41" s="173">
        <f t="shared" ca="1" si="5"/>
        <v>38.874531622099568</v>
      </c>
      <c r="Q41" s="140">
        <f ca="1">VLOOKUP($D41,Curves!$N$2:$T$2600,4)*$B41</f>
        <v>65.979005069366522</v>
      </c>
      <c r="R41" s="141">
        <f ca="1">VLOOKUP($D41,Curves!$N$2:$T$2600,5)*$B41</f>
        <v>32.989502534683261</v>
      </c>
      <c r="S41" s="181">
        <f t="shared" ca="1" si="6"/>
        <v>1</v>
      </c>
      <c r="T41" s="182">
        <f t="shared" ca="1" si="7"/>
        <v>0</v>
      </c>
      <c r="U41" s="151">
        <f t="shared" ca="1" si="8"/>
        <v>28.423737145577299</v>
      </c>
      <c r="V41" s="151">
        <f t="shared" ca="1" si="9"/>
        <v>29.810725301412045</v>
      </c>
      <c r="W41" s="151">
        <f t="shared" ca="1" si="10"/>
        <v>27.585093144374895</v>
      </c>
      <c r="X41" s="343">
        <f ca="1">VLOOKUP($D41,[2]CurveFetch!$D$8:$S$13000,16,0)*$B41</f>
        <v>65.979005069366522</v>
      </c>
      <c r="Y41" s="141">
        <f ca="1">VLOOKUP($D41,Curves!$N$2:$T$2600,7)*$B41</f>
        <v>32.989502534683261</v>
      </c>
      <c r="Z41" s="200">
        <f t="shared" ca="1" si="11"/>
        <v>1</v>
      </c>
      <c r="AA41" s="181">
        <f t="shared" ca="1" si="12"/>
        <v>1</v>
      </c>
      <c r="AB41" s="181">
        <f t="shared" ca="1" si="13"/>
        <v>1</v>
      </c>
      <c r="AC41" s="181">
        <f t="shared" ca="1" si="13"/>
        <v>1</v>
      </c>
      <c r="AD41" s="181">
        <f t="shared" ca="1" si="14"/>
        <v>1</v>
      </c>
      <c r="AE41" s="182">
        <f t="shared" ca="1" si="15"/>
        <v>1</v>
      </c>
      <c r="AF41" s="23">
        <f t="shared" ca="1" si="43"/>
        <v>5880</v>
      </c>
      <c r="AG41" s="23">
        <f t="shared" ca="1" si="44"/>
        <v>2940</v>
      </c>
      <c r="AH41" s="23">
        <f t="shared" ca="1" si="35"/>
        <v>38400</v>
      </c>
      <c r="AI41" s="23">
        <f t="shared" ca="1" si="36"/>
        <v>19200</v>
      </c>
      <c r="AJ41" s="23">
        <f t="shared" ca="1" si="45"/>
        <v>26160</v>
      </c>
      <c r="AK41" s="23">
        <f t="shared" ca="1" si="46"/>
        <v>13080</v>
      </c>
      <c r="AL41" s="23">
        <f t="shared" ca="1" si="47"/>
        <v>26160</v>
      </c>
      <c r="AM41" s="23">
        <f t="shared" ca="1" si="48"/>
        <v>13080</v>
      </c>
      <c r="AN41" s="23">
        <f t="shared" ca="1" si="69"/>
        <v>48000</v>
      </c>
      <c r="AO41" s="23">
        <f t="shared" ca="1" si="70"/>
        <v>24000</v>
      </c>
      <c r="AP41" s="23">
        <f t="shared" ca="1" si="87"/>
        <v>54000</v>
      </c>
      <c r="AQ41" s="23">
        <f t="shared" ca="1" si="56"/>
        <v>27000</v>
      </c>
      <c r="AR41" s="23">
        <f t="shared" ca="1" si="96"/>
        <v>60000</v>
      </c>
      <c r="AS41" s="23">
        <f t="shared" ca="1" si="97"/>
        <v>30000</v>
      </c>
      <c r="AT41" s="23">
        <f t="shared" ca="1" si="106"/>
        <v>60000</v>
      </c>
      <c r="AU41" s="23">
        <f t="shared" ca="1" si="107"/>
        <v>30000</v>
      </c>
      <c r="AV41" s="23">
        <f t="shared" ca="1" si="98"/>
        <v>86400</v>
      </c>
      <c r="AW41" s="23">
        <f t="shared" ca="1" si="99"/>
        <v>30000</v>
      </c>
      <c r="AX41" s="23">
        <f t="shared" ca="1" si="110"/>
        <v>61200</v>
      </c>
      <c r="AY41" s="23">
        <f t="shared" ca="1" si="111"/>
        <v>30600</v>
      </c>
      <c r="AZ41" s="23">
        <f t="shared" ca="1" si="116"/>
        <v>66000</v>
      </c>
      <c r="BA41" s="23">
        <f t="shared" ca="1" si="117"/>
        <v>33000</v>
      </c>
      <c r="BD41" s="228">
        <f t="shared" ca="1" si="19"/>
        <v>351300</v>
      </c>
      <c r="BE41" s="26">
        <f t="shared" ca="1" si="20"/>
        <v>695100</v>
      </c>
      <c r="BF41" s="228">
        <f t="shared" ca="1" si="21"/>
        <v>785100</v>
      </c>
      <c r="BG41" s="23">
        <f t="shared" ca="1" si="37"/>
        <v>62400</v>
      </c>
      <c r="BH41" s="23">
        <f t="shared" ca="1" si="38"/>
        <v>0</v>
      </c>
      <c r="BI41" s="23">
        <f t="shared" ca="1" si="49"/>
        <v>60000</v>
      </c>
      <c r="BJ41" s="23">
        <f t="shared" ca="1" si="50"/>
        <v>0</v>
      </c>
      <c r="BK41" s="23">
        <f t="shared" ca="1" si="39"/>
        <v>10560</v>
      </c>
      <c r="BL41" s="23">
        <f t="shared" ca="1" si="40"/>
        <v>0</v>
      </c>
      <c r="BM41" s="23">
        <f t="shared" ca="1" si="52"/>
        <v>6120</v>
      </c>
      <c r="BN41" s="23">
        <f t="shared" ca="1" si="53"/>
        <v>0</v>
      </c>
      <c r="BO41" s="23">
        <f t="shared" ca="1" si="59"/>
        <v>20400</v>
      </c>
      <c r="BP41" s="23">
        <f t="shared" ca="1" si="60"/>
        <v>0</v>
      </c>
      <c r="BQ41" s="23">
        <f t="shared" ca="1" si="73"/>
        <v>72000</v>
      </c>
      <c r="BR41" s="23">
        <f t="shared" ca="1" si="74"/>
        <v>0</v>
      </c>
      <c r="BS41" s="23">
        <f t="shared" ca="1" si="83"/>
        <v>105600</v>
      </c>
      <c r="BT41" s="23">
        <f t="shared" ca="1" si="84"/>
        <v>0</v>
      </c>
      <c r="BU41" s="23">
        <f t="shared" ca="1" si="85"/>
        <v>127200</v>
      </c>
      <c r="BV41" s="23">
        <f t="shared" ca="1" si="86"/>
        <v>0</v>
      </c>
      <c r="BW41" s="23">
        <f t="shared" ca="1" si="88"/>
        <v>60000</v>
      </c>
      <c r="BX41" s="23">
        <f t="shared" ca="1" si="89"/>
        <v>0</v>
      </c>
      <c r="BY41" s="23">
        <f t="shared" ca="1" si="108"/>
        <v>63600</v>
      </c>
      <c r="BZ41" s="23">
        <f t="shared" ca="1" si="109"/>
        <v>0</v>
      </c>
      <c r="CA41" s="23">
        <f t="shared" ca="1" si="120"/>
        <v>62400</v>
      </c>
      <c r="CB41" s="23">
        <f t="shared" ca="1" si="121"/>
        <v>0</v>
      </c>
      <c r="CC41" s="23"/>
      <c r="CD41" s="23"/>
      <c r="CE41" s="23"/>
      <c r="CF41" s="23"/>
      <c r="CG41" s="389">
        <f t="shared" ca="1" si="22"/>
        <v>371880</v>
      </c>
      <c r="CH41" s="224">
        <f t="shared" ca="1" si="23"/>
        <v>443880</v>
      </c>
      <c r="CI41" s="93">
        <f t="shared" ca="1" si="24"/>
        <v>650280</v>
      </c>
      <c r="CJ41" s="23">
        <f t="shared" ca="1" si="57"/>
        <v>125760</v>
      </c>
      <c r="CK41" s="23">
        <f t="shared" ca="1" si="58"/>
        <v>62880</v>
      </c>
      <c r="CL41" s="23">
        <f t="shared" ca="1" si="90"/>
        <v>115200</v>
      </c>
      <c r="CM41" s="23">
        <f t="shared" ca="1" si="91"/>
        <v>57600</v>
      </c>
      <c r="CN41" s="23"/>
      <c r="CO41" s="23"/>
      <c r="CP41" s="228">
        <f t="shared" ca="1" si="25"/>
        <v>188640</v>
      </c>
      <c r="CQ41" s="224">
        <f t="shared" ca="1" si="26"/>
        <v>361440</v>
      </c>
      <c r="CR41" s="228">
        <f t="shared" ca="1" si="27"/>
        <v>361440</v>
      </c>
      <c r="CS41" s="23">
        <f t="shared" ca="1" si="28"/>
        <v>65400</v>
      </c>
      <c r="CT41" s="23">
        <f t="shared" ca="1" si="29"/>
        <v>32700</v>
      </c>
      <c r="CU41" s="23">
        <f t="shared" ca="1" si="33"/>
        <v>62400</v>
      </c>
      <c r="CV41" s="23">
        <f t="shared" ca="1" si="34"/>
        <v>31200</v>
      </c>
      <c r="CW41" s="23">
        <f t="shared" ca="1" si="41"/>
        <v>60000</v>
      </c>
      <c r="CX41" s="23">
        <f t="shared" ca="1" si="42"/>
        <v>30000</v>
      </c>
      <c r="CY41" s="23">
        <f t="shared" ca="1" si="54"/>
        <v>8400</v>
      </c>
      <c r="CZ41" s="23">
        <f t="shared" ca="1" si="55"/>
        <v>4200</v>
      </c>
      <c r="DA41" s="23">
        <f t="shared" ca="1" si="61"/>
        <v>27000</v>
      </c>
      <c r="DB41" s="23">
        <f t="shared" ca="1" si="62"/>
        <v>13500</v>
      </c>
      <c r="DC41" s="23">
        <f t="shared" ca="1" si="63"/>
        <v>15600</v>
      </c>
      <c r="DD41" s="23">
        <f t="shared" ca="1" si="64"/>
        <v>7800</v>
      </c>
      <c r="DE41" s="23">
        <f t="shared" ca="1" si="71"/>
        <v>42000</v>
      </c>
      <c r="DF41" s="23">
        <f t="shared" ca="1" si="72"/>
        <v>21000</v>
      </c>
      <c r="DG41" s="23">
        <f t="shared" ca="1" si="118"/>
        <v>63600</v>
      </c>
      <c r="DH41" s="23">
        <f t="shared" ca="1" si="119"/>
        <v>31800</v>
      </c>
      <c r="DI41" s="23">
        <f t="shared" ca="1" si="75"/>
        <v>72000</v>
      </c>
      <c r="DJ41" s="23">
        <f t="shared" ca="1" si="76"/>
        <v>36000</v>
      </c>
      <c r="DK41" s="23">
        <f t="shared" ca="1" si="92"/>
        <v>99000</v>
      </c>
      <c r="DL41" s="23">
        <f t="shared" ca="1" si="93"/>
        <v>49500</v>
      </c>
      <c r="DM41" s="23"/>
      <c r="DN41" s="23"/>
      <c r="DO41" s="23">
        <f t="shared" ca="1" si="94"/>
        <v>240000</v>
      </c>
      <c r="DP41" s="23">
        <f t="shared" ca="1" si="95"/>
        <v>120000</v>
      </c>
      <c r="DQ41" s="23">
        <f t="shared" ca="1" si="100"/>
        <v>120000</v>
      </c>
      <c r="DR41" s="23">
        <f t="shared" ca="1" si="101"/>
        <v>60000</v>
      </c>
      <c r="DS41" s="23">
        <f t="shared" ca="1" si="112"/>
        <v>127200</v>
      </c>
      <c r="DT41" s="23">
        <f t="shared" ca="1" si="113"/>
        <v>63600</v>
      </c>
      <c r="DW41" s="23">
        <f t="shared" ca="1" si="102"/>
        <v>150000</v>
      </c>
      <c r="DX41" s="23">
        <f t="shared" ca="1" si="103"/>
        <v>75000</v>
      </c>
      <c r="EC41" s="228">
        <f t="shared" ca="1" si="30"/>
        <v>610200</v>
      </c>
      <c r="ED41" s="93">
        <f t="shared" ca="1" si="31"/>
        <v>1355400</v>
      </c>
      <c r="EE41" s="228">
        <f t="shared" ca="1" si="32"/>
        <v>1728900</v>
      </c>
      <c r="EJ41" s="23">
        <f t="shared" ca="1" si="67"/>
        <v>60000</v>
      </c>
      <c r="EK41" s="23">
        <f t="shared" ca="1" si="68"/>
        <v>30000</v>
      </c>
      <c r="EL41" s="23">
        <f t="shared" ca="1" si="79"/>
        <v>26400</v>
      </c>
      <c r="EM41" s="23">
        <f t="shared" ca="1" si="80"/>
        <v>13200</v>
      </c>
      <c r="EN41" s="23">
        <f t="shared" ca="1" si="104"/>
        <v>120000</v>
      </c>
      <c r="EO41" s="23">
        <f t="shared" ca="1" si="105"/>
        <v>60000</v>
      </c>
      <c r="ER41" s="23">
        <f t="shared" ca="1" si="114"/>
        <v>60000</v>
      </c>
      <c r="ES41" s="23">
        <f t="shared" ca="1" si="115"/>
        <v>30000</v>
      </c>
      <c r="EX41" s="228">
        <f t="shared" ca="1" si="16"/>
        <v>39600</v>
      </c>
      <c r="EY41" s="93">
        <f t="shared" ca="1" si="17"/>
        <v>219600</v>
      </c>
      <c r="EZ41" s="93">
        <f t="shared" ca="1" si="18"/>
        <v>399600</v>
      </c>
    </row>
    <row r="42" spans="1:156" x14ac:dyDescent="0.2">
      <c r="A42" s="172">
        <f ca="1">VLOOKUP($D42,Curves!$A$2:$I$1700,9)</f>
        <v>5.6576197798062999E-2</v>
      </c>
      <c r="B42" s="86">
        <f t="shared" ca="1" si="0"/>
        <v>0.85585957620116049</v>
      </c>
      <c r="C42" s="86">
        <f t="shared" si="1"/>
        <v>30</v>
      </c>
      <c r="D42" s="139">
        <v>37926</v>
      </c>
      <c r="E42" s="173">
        <f ca="1">VLOOKUP($D42,Curves!$A$2:$H$1700,2)*$B42</f>
        <v>3.8051516757903592</v>
      </c>
      <c r="F42" s="172">
        <f ca="1">VLOOKUP($D42,Curves!$A$2:$H$1700,3)*$B42</f>
        <v>0.71036344824696318</v>
      </c>
      <c r="G42" s="172">
        <f ca="1">VLOOKUP($D42,Curves!$A$2:$H$1700,7)*$B42</f>
        <v>-0.17117191524023212</v>
      </c>
      <c r="H42" s="172">
        <f ca="1">VLOOKUP($D42,Curves!$A$2:$H$1700,5)*$B42</f>
        <v>-8.5585957620116053E-3</v>
      </c>
      <c r="I42" s="172">
        <f ca="1">VLOOKUP($D42,Curves!$A$2:$H$1700,4)*$B42</f>
        <v>-0.24819927709833653</v>
      </c>
      <c r="J42" s="174">
        <f ca="1">VLOOKUP($D42,Curves!$A$2:$H$1700,8)*$B42</f>
        <v>0.84302168255814303</v>
      </c>
      <c r="K42" s="172">
        <f t="shared" ca="1" si="2"/>
        <v>28.67714299019017</v>
      </c>
      <c r="L42" s="140">
        <f ca="1">VLOOKUP($D42,Curves!$N$2:$T$2600,2)*$B42</f>
        <v>39.974290881797124</v>
      </c>
      <c r="M42" s="141">
        <f ca="1">VLOOKUP($D42,Curves!$N$2:$T$2600,3)*$B42</f>
        <v>19.987145440898562</v>
      </c>
      <c r="N42" s="181">
        <f t="shared" ca="1" si="3"/>
        <v>1</v>
      </c>
      <c r="O42" s="182">
        <f t="shared" ca="1" si="4"/>
        <v>0</v>
      </c>
      <c r="P42" s="173">
        <f t="shared" ca="1" si="5"/>
        <v>36.861300187613764</v>
      </c>
      <c r="Q42" s="140">
        <f ca="1">VLOOKUP($D42,Curves!$N$2:$T$2600,4)*$B42</f>
        <v>39.974290881797124</v>
      </c>
      <c r="R42" s="141">
        <f ca="1">VLOOKUP($D42,Curves!$N$2:$T$2600,5)*$B42</f>
        <v>19.987145440898562</v>
      </c>
      <c r="S42" s="181">
        <f t="shared" ca="1" si="6"/>
        <v>1</v>
      </c>
      <c r="T42" s="182">
        <f t="shared" ca="1" si="7"/>
        <v>0</v>
      </c>
      <c r="U42" s="151">
        <f t="shared" ca="1" si="8"/>
        <v>29.254848204125953</v>
      </c>
      <c r="V42" s="151">
        <f t="shared" ca="1" si="9"/>
        <v>30.474448100212609</v>
      </c>
      <c r="W42" s="151">
        <f t="shared" ca="1" si="10"/>
        <v>28.67714299019017</v>
      </c>
      <c r="X42" s="343">
        <f ca="1">VLOOKUP($D42,[2]CurveFetch!$D$8:$S$13000,16,0)*$B42</f>
        <v>39.974290881797124</v>
      </c>
      <c r="Y42" s="141">
        <f ca="1">VLOOKUP($D42,Curves!$N$2:$T$2600,7)*$B42</f>
        <v>19.987145440898562</v>
      </c>
      <c r="Z42" s="200">
        <f t="shared" ca="1" si="11"/>
        <v>1</v>
      </c>
      <c r="AA42" s="181">
        <f t="shared" ca="1" si="12"/>
        <v>0</v>
      </c>
      <c r="AB42" s="181">
        <f t="shared" ca="1" si="13"/>
        <v>1</v>
      </c>
      <c r="AC42" s="181">
        <f t="shared" ca="1" si="13"/>
        <v>1</v>
      </c>
      <c r="AD42" s="181">
        <f t="shared" ca="1" si="14"/>
        <v>1</v>
      </c>
      <c r="AE42" s="182">
        <f t="shared" ca="1" si="15"/>
        <v>0</v>
      </c>
      <c r="AF42" s="23">
        <f t="shared" ca="1" si="43"/>
        <v>5880</v>
      </c>
      <c r="AG42" s="23">
        <f t="shared" ca="1" si="44"/>
        <v>0</v>
      </c>
      <c r="AH42" s="23">
        <f t="shared" ca="1" si="35"/>
        <v>38400</v>
      </c>
      <c r="AI42" s="23">
        <f t="shared" ca="1" si="36"/>
        <v>0</v>
      </c>
      <c r="AJ42" s="23">
        <f t="shared" ca="1" si="45"/>
        <v>26160</v>
      </c>
      <c r="AK42" s="23">
        <f t="shared" ca="1" si="46"/>
        <v>0</v>
      </c>
      <c r="AL42" s="23">
        <f t="shared" ca="1" si="47"/>
        <v>26160</v>
      </c>
      <c r="AM42" s="23">
        <f t="shared" ca="1" si="48"/>
        <v>0</v>
      </c>
      <c r="AN42" s="23">
        <f t="shared" ca="1" si="69"/>
        <v>48000</v>
      </c>
      <c r="AO42" s="23">
        <f t="shared" ca="1" si="70"/>
        <v>0</v>
      </c>
      <c r="AP42" s="23">
        <f t="shared" ca="1" si="87"/>
        <v>54000</v>
      </c>
      <c r="AQ42" s="23">
        <f t="shared" ca="1" si="56"/>
        <v>0</v>
      </c>
      <c r="AR42" s="23">
        <f t="shared" ca="1" si="96"/>
        <v>60000</v>
      </c>
      <c r="AS42" s="23">
        <f t="shared" ca="1" si="97"/>
        <v>0</v>
      </c>
      <c r="AT42" s="23">
        <f t="shared" ca="1" si="106"/>
        <v>60000</v>
      </c>
      <c r="AU42" s="23">
        <f t="shared" ca="1" si="107"/>
        <v>0</v>
      </c>
      <c r="AV42" s="23">
        <f t="shared" ca="1" si="98"/>
        <v>86400</v>
      </c>
      <c r="AW42" s="23">
        <f t="shared" ca="1" si="99"/>
        <v>0</v>
      </c>
      <c r="AX42" s="23">
        <f t="shared" ca="1" si="110"/>
        <v>61200</v>
      </c>
      <c r="AY42" s="23">
        <f t="shared" ca="1" si="111"/>
        <v>0</v>
      </c>
      <c r="AZ42" s="23">
        <f t="shared" ca="1" si="116"/>
        <v>66000</v>
      </c>
      <c r="BA42" s="23">
        <f t="shared" ca="1" si="117"/>
        <v>0</v>
      </c>
      <c r="BD42" s="228">
        <f t="shared" ca="1" si="19"/>
        <v>243000</v>
      </c>
      <c r="BE42" s="26">
        <f t="shared" ca="1" si="20"/>
        <v>472200</v>
      </c>
      <c r="BF42" s="228">
        <f t="shared" ca="1" si="21"/>
        <v>532200</v>
      </c>
      <c r="BG42" s="23">
        <f t="shared" ca="1" si="37"/>
        <v>62400</v>
      </c>
      <c r="BH42" s="23">
        <f t="shared" ca="1" si="38"/>
        <v>0</v>
      </c>
      <c r="BI42" s="23">
        <f t="shared" ca="1" si="49"/>
        <v>60000</v>
      </c>
      <c r="BJ42" s="23">
        <f t="shared" ca="1" si="50"/>
        <v>0</v>
      </c>
      <c r="BK42" s="23">
        <f t="shared" ca="1" si="39"/>
        <v>10560</v>
      </c>
      <c r="BL42" s="23">
        <f t="shared" ca="1" si="40"/>
        <v>0</v>
      </c>
      <c r="BM42" s="23">
        <f t="shared" ca="1" si="52"/>
        <v>6120</v>
      </c>
      <c r="BN42" s="23">
        <f t="shared" ca="1" si="53"/>
        <v>0</v>
      </c>
      <c r="BO42" s="23">
        <f t="shared" ca="1" si="59"/>
        <v>20400</v>
      </c>
      <c r="BP42" s="23">
        <f t="shared" ca="1" si="60"/>
        <v>0</v>
      </c>
      <c r="BQ42" s="23">
        <f t="shared" ca="1" si="73"/>
        <v>72000</v>
      </c>
      <c r="BR42" s="23">
        <f t="shared" ca="1" si="74"/>
        <v>0</v>
      </c>
      <c r="BS42" s="23">
        <f t="shared" ca="1" si="83"/>
        <v>105600</v>
      </c>
      <c r="BT42" s="23">
        <f t="shared" ca="1" si="84"/>
        <v>0</v>
      </c>
      <c r="BU42" s="23">
        <f t="shared" ca="1" si="85"/>
        <v>127200</v>
      </c>
      <c r="BV42" s="23">
        <f t="shared" ca="1" si="86"/>
        <v>0</v>
      </c>
      <c r="BW42" s="23">
        <f t="shared" ca="1" si="88"/>
        <v>60000</v>
      </c>
      <c r="BX42" s="23">
        <f t="shared" ca="1" si="89"/>
        <v>0</v>
      </c>
      <c r="BY42" s="23">
        <f t="shared" ca="1" si="108"/>
        <v>63600</v>
      </c>
      <c r="BZ42" s="23">
        <f t="shared" ca="1" si="109"/>
        <v>0</v>
      </c>
      <c r="CA42" s="23">
        <f t="shared" ca="1" si="120"/>
        <v>62400</v>
      </c>
      <c r="CB42" s="23">
        <f t="shared" ca="1" si="121"/>
        <v>0</v>
      </c>
      <c r="CC42" s="23"/>
      <c r="CD42" s="23"/>
      <c r="CE42" s="23"/>
      <c r="CF42" s="23"/>
      <c r="CG42" s="389">
        <f t="shared" ca="1" si="22"/>
        <v>371880</v>
      </c>
      <c r="CH42" s="224">
        <f t="shared" ca="1" si="23"/>
        <v>443880</v>
      </c>
      <c r="CI42" s="93">
        <f t="shared" ca="1" si="24"/>
        <v>650280</v>
      </c>
      <c r="CJ42" s="23">
        <f t="shared" ca="1" si="57"/>
        <v>125760</v>
      </c>
      <c r="CK42" s="23">
        <f t="shared" ca="1" si="58"/>
        <v>0</v>
      </c>
      <c r="CL42" s="23">
        <f t="shared" ca="1" si="90"/>
        <v>115200</v>
      </c>
      <c r="CM42" s="23">
        <f t="shared" ca="1" si="91"/>
        <v>0</v>
      </c>
      <c r="CN42" s="23"/>
      <c r="CO42" s="23"/>
      <c r="CP42" s="228">
        <f t="shared" ca="1" si="25"/>
        <v>125760</v>
      </c>
      <c r="CQ42" s="224">
        <f t="shared" ca="1" si="26"/>
        <v>240960</v>
      </c>
      <c r="CR42" s="228">
        <f t="shared" ca="1" si="27"/>
        <v>240960</v>
      </c>
      <c r="CS42" s="23">
        <f t="shared" ca="1" si="28"/>
        <v>65400</v>
      </c>
      <c r="CT42" s="23">
        <f t="shared" ca="1" si="29"/>
        <v>32700</v>
      </c>
      <c r="CU42" s="23">
        <f t="shared" ca="1" si="33"/>
        <v>62400</v>
      </c>
      <c r="CV42" s="23">
        <f t="shared" ca="1" si="34"/>
        <v>31200</v>
      </c>
      <c r="CW42" s="23">
        <f t="shared" ca="1" si="41"/>
        <v>60000</v>
      </c>
      <c r="CX42" s="23">
        <f t="shared" ca="1" si="42"/>
        <v>30000</v>
      </c>
      <c r="CY42" s="23">
        <f t="shared" ca="1" si="54"/>
        <v>8400</v>
      </c>
      <c r="CZ42" s="23">
        <f t="shared" ca="1" si="55"/>
        <v>4200</v>
      </c>
      <c r="DA42" s="23">
        <f t="shared" ca="1" si="61"/>
        <v>27000</v>
      </c>
      <c r="DB42" s="23">
        <f t="shared" ca="1" si="62"/>
        <v>13500</v>
      </c>
      <c r="DC42" s="23">
        <f t="shared" ca="1" si="63"/>
        <v>15600</v>
      </c>
      <c r="DD42" s="23">
        <f t="shared" ca="1" si="64"/>
        <v>7800</v>
      </c>
      <c r="DE42" s="23">
        <f t="shared" ca="1" si="71"/>
        <v>42000</v>
      </c>
      <c r="DF42" s="23">
        <f t="shared" ca="1" si="72"/>
        <v>21000</v>
      </c>
      <c r="DG42" s="23">
        <f t="shared" ca="1" si="118"/>
        <v>63600</v>
      </c>
      <c r="DH42" s="23">
        <f t="shared" ca="1" si="119"/>
        <v>31800</v>
      </c>
      <c r="DI42" s="23">
        <f t="shared" ca="1" si="75"/>
        <v>72000</v>
      </c>
      <c r="DJ42" s="23">
        <f t="shared" ca="1" si="76"/>
        <v>36000</v>
      </c>
      <c r="DK42" s="23">
        <f t="shared" ca="1" si="92"/>
        <v>99000</v>
      </c>
      <c r="DL42" s="23">
        <f t="shared" ca="1" si="93"/>
        <v>49500</v>
      </c>
      <c r="DM42" s="23"/>
      <c r="DN42" s="23"/>
      <c r="DO42" s="23">
        <f t="shared" ca="1" si="94"/>
        <v>240000</v>
      </c>
      <c r="DP42" s="23">
        <f t="shared" ca="1" si="95"/>
        <v>120000</v>
      </c>
      <c r="DQ42" s="23">
        <f t="shared" ca="1" si="100"/>
        <v>120000</v>
      </c>
      <c r="DR42" s="23">
        <f t="shared" ca="1" si="101"/>
        <v>60000</v>
      </c>
      <c r="DS42" s="23">
        <f t="shared" ca="1" si="112"/>
        <v>127200</v>
      </c>
      <c r="DT42" s="23">
        <f t="shared" ca="1" si="113"/>
        <v>63600</v>
      </c>
      <c r="DU42" s="23">
        <f t="shared" ref="DU42:DU105" ca="1" si="122">$DU$7*$J$2*$J$5*$AB42</f>
        <v>63600</v>
      </c>
      <c r="DV42" s="23">
        <f t="shared" ref="DV42:DV105" ca="1" si="123">$DU$7*$J$3*$J$5*$AC42</f>
        <v>31800</v>
      </c>
      <c r="DW42" s="23">
        <f t="shared" ca="1" si="102"/>
        <v>150000</v>
      </c>
      <c r="DX42" s="23">
        <f t="shared" ca="1" si="103"/>
        <v>75000</v>
      </c>
      <c r="DY42" s="23"/>
      <c r="DZ42" s="23"/>
      <c r="EA42" s="23"/>
      <c r="EB42" s="23"/>
      <c r="EC42" s="228">
        <f t="shared" ca="1" si="30"/>
        <v>610200</v>
      </c>
      <c r="ED42" s="93">
        <f t="shared" ca="1" si="31"/>
        <v>1450800</v>
      </c>
      <c r="EE42" s="228">
        <f t="shared" ca="1" si="32"/>
        <v>1824300</v>
      </c>
      <c r="EJ42" s="23">
        <f t="shared" ca="1" si="67"/>
        <v>60000</v>
      </c>
      <c r="EK42" s="23">
        <f t="shared" ca="1" si="68"/>
        <v>30000</v>
      </c>
      <c r="EL42" s="23">
        <f t="shared" ca="1" si="79"/>
        <v>26400</v>
      </c>
      <c r="EM42" s="23">
        <f t="shared" ca="1" si="80"/>
        <v>13200</v>
      </c>
      <c r="EN42" s="23">
        <f t="shared" ca="1" si="104"/>
        <v>120000</v>
      </c>
      <c r="EO42" s="23">
        <f t="shared" ca="1" si="105"/>
        <v>60000</v>
      </c>
      <c r="ER42" s="23">
        <f t="shared" ca="1" si="114"/>
        <v>60000</v>
      </c>
      <c r="ES42" s="23">
        <f t="shared" ca="1" si="115"/>
        <v>30000</v>
      </c>
      <c r="EX42" s="228">
        <f t="shared" ca="1" si="16"/>
        <v>39600</v>
      </c>
      <c r="EY42" s="93">
        <f t="shared" ca="1" si="17"/>
        <v>219600</v>
      </c>
      <c r="EZ42" s="93">
        <f t="shared" ca="1" si="18"/>
        <v>399600</v>
      </c>
    </row>
    <row r="43" spans="1:156" x14ac:dyDescent="0.2">
      <c r="A43" s="172">
        <f ca="1">VLOOKUP($D43,Curves!$A$2:$I$1700,9)</f>
        <v>5.6672817622643999E-2</v>
      </c>
      <c r="B43" s="86">
        <f t="shared" ca="1" si="0"/>
        <v>0.85171678571531961</v>
      </c>
      <c r="C43" s="86">
        <f t="shared" si="1"/>
        <v>31</v>
      </c>
      <c r="D43" s="139">
        <v>37956</v>
      </c>
      <c r="E43" s="173">
        <f ca="1">VLOOKUP($D43,Curves!$A$2:$H$1700,2)*$B43</f>
        <v>3.8931974275047256</v>
      </c>
      <c r="F43" s="172">
        <f ca="1">VLOOKUP($D43,Curves!$A$2:$H$1700,3)*$B43</f>
        <v>0.70692493214371521</v>
      </c>
      <c r="G43" s="172">
        <f ca="1">VLOOKUP($D43,Curves!$A$2:$H$1700,7)*$B43</f>
        <v>-0.17034335714306392</v>
      </c>
      <c r="H43" s="172">
        <f ca="1">VLOOKUP($D43,Curves!$A$2:$H$1700,5)*$B43</f>
        <v>-8.5171678571531965E-3</v>
      </c>
      <c r="I43" s="172">
        <f ca="1">VLOOKUP($D43,Curves!$A$2:$H$1700,4)*$B43</f>
        <v>-0.24699786785744268</v>
      </c>
      <c r="J43" s="174">
        <f ca="1">VLOOKUP($D43,Curves!$A$2:$H$1700,8)*$B43</f>
        <v>0.83894103392958985</v>
      </c>
      <c r="K43" s="172">
        <f t="shared" ca="1" si="2"/>
        <v>29.34649669735462</v>
      </c>
      <c r="L43" s="140">
        <f ca="1">VLOOKUP($D43,Curves!$N$2:$T$2600,2)*$B43</f>
        <v>27.005043437961355</v>
      </c>
      <c r="M43" s="141">
        <f ca="1">VLOOKUP($D43,Curves!$N$2:$T$2600,3)*$B43</f>
        <v>13.502521718980677</v>
      </c>
      <c r="N43" s="181">
        <f t="shared" ca="1" si="3"/>
        <v>0</v>
      </c>
      <c r="O43" s="182">
        <f t="shared" ca="1" si="4"/>
        <v>0</v>
      </c>
      <c r="P43" s="173">
        <f t="shared" ca="1" si="5"/>
        <v>37.491038460757366</v>
      </c>
      <c r="Q43" s="140">
        <f ca="1">VLOOKUP($D43,Curves!$N$2:$T$2600,4)*$B43</f>
        <v>27.005043437961355</v>
      </c>
      <c r="R43" s="141">
        <f ca="1">VLOOKUP($D43,Curves!$N$2:$T$2600,5)*$B43</f>
        <v>13.502521718980677</v>
      </c>
      <c r="S43" s="181">
        <f t="shared" ca="1" si="6"/>
        <v>0</v>
      </c>
      <c r="T43" s="182">
        <f t="shared" ca="1" si="7"/>
        <v>0</v>
      </c>
      <c r="U43" s="151">
        <f t="shared" ca="1" si="8"/>
        <v>29.921405527712462</v>
      </c>
      <c r="V43" s="151">
        <f t="shared" ca="1" si="9"/>
        <v>31.135101947356791</v>
      </c>
      <c r="W43" s="151">
        <f t="shared" ca="1" si="10"/>
        <v>29.34649669735462</v>
      </c>
      <c r="X43" s="343">
        <f ca="1">VLOOKUP($D43,[2]CurveFetch!$D$8:$S$13000,16,0)*$B43</f>
        <v>27.005043437961355</v>
      </c>
      <c r="Y43" s="141">
        <f ca="1">VLOOKUP($D43,Curves!$N$2:$T$2600,7)*$B43</f>
        <v>13.502521718980677</v>
      </c>
      <c r="Z43" s="200">
        <f t="shared" ca="1" si="11"/>
        <v>0</v>
      </c>
      <c r="AA43" s="181">
        <f t="shared" ca="1" si="12"/>
        <v>0</v>
      </c>
      <c r="AB43" s="181">
        <f t="shared" ca="1" si="13"/>
        <v>0</v>
      </c>
      <c r="AC43" s="181">
        <f t="shared" ca="1" si="13"/>
        <v>0</v>
      </c>
      <c r="AD43" s="181">
        <f t="shared" ca="1" si="14"/>
        <v>0</v>
      </c>
      <c r="AE43" s="182">
        <f t="shared" ca="1" si="15"/>
        <v>0</v>
      </c>
      <c r="AF43" s="23">
        <f t="shared" ca="1" si="43"/>
        <v>0</v>
      </c>
      <c r="AG43" s="23">
        <f t="shared" ca="1" si="44"/>
        <v>0</v>
      </c>
      <c r="AH43" s="23">
        <f t="shared" ca="1" si="35"/>
        <v>0</v>
      </c>
      <c r="AI43" s="23">
        <f t="shared" ca="1" si="36"/>
        <v>0</v>
      </c>
      <c r="AJ43" s="23">
        <f t="shared" ca="1" si="45"/>
        <v>0</v>
      </c>
      <c r="AK43" s="23">
        <f t="shared" ca="1" si="46"/>
        <v>0</v>
      </c>
      <c r="AL43" s="23">
        <f t="shared" ca="1" si="47"/>
        <v>0</v>
      </c>
      <c r="AM43" s="23">
        <f t="shared" ca="1" si="48"/>
        <v>0</v>
      </c>
      <c r="AN43" s="23">
        <f t="shared" ca="1" si="69"/>
        <v>0</v>
      </c>
      <c r="AO43" s="23">
        <f t="shared" ca="1" si="70"/>
        <v>0</v>
      </c>
      <c r="AP43" s="23">
        <f t="shared" ca="1" si="87"/>
        <v>0</v>
      </c>
      <c r="AQ43" s="23">
        <f t="shared" ca="1" si="56"/>
        <v>0</v>
      </c>
      <c r="AR43" s="23">
        <f t="shared" ca="1" si="96"/>
        <v>0</v>
      </c>
      <c r="AS43" s="23">
        <f t="shared" ca="1" si="97"/>
        <v>0</v>
      </c>
      <c r="AT43" s="23">
        <f t="shared" ca="1" si="106"/>
        <v>0</v>
      </c>
      <c r="AU43" s="23">
        <f t="shared" ca="1" si="107"/>
        <v>0</v>
      </c>
      <c r="AV43" s="23">
        <f t="shared" ca="1" si="98"/>
        <v>0</v>
      </c>
      <c r="AW43" s="23">
        <f t="shared" ca="1" si="99"/>
        <v>0</v>
      </c>
      <c r="AX43" s="23">
        <f t="shared" ca="1" si="110"/>
        <v>0</v>
      </c>
      <c r="AY43" s="23">
        <f t="shared" ca="1" si="111"/>
        <v>0</v>
      </c>
      <c r="AZ43" s="23">
        <f t="shared" ca="1" si="116"/>
        <v>0</v>
      </c>
      <c r="BA43" s="23">
        <f t="shared" ca="1" si="117"/>
        <v>0</v>
      </c>
      <c r="BD43" s="228">
        <f t="shared" ca="1" si="19"/>
        <v>0</v>
      </c>
      <c r="BE43" s="26">
        <f t="shared" ca="1" si="20"/>
        <v>0</v>
      </c>
      <c r="BF43" s="228">
        <f t="shared" ca="1" si="21"/>
        <v>0</v>
      </c>
      <c r="BG43" s="23">
        <f t="shared" ca="1" si="37"/>
        <v>0</v>
      </c>
      <c r="BH43" s="23">
        <f t="shared" ca="1" si="38"/>
        <v>0</v>
      </c>
      <c r="BI43" s="23">
        <f t="shared" ca="1" si="49"/>
        <v>0</v>
      </c>
      <c r="BJ43" s="23">
        <f t="shared" ca="1" si="50"/>
        <v>0</v>
      </c>
      <c r="BK43" s="23">
        <f t="shared" ca="1" si="39"/>
        <v>0</v>
      </c>
      <c r="BL43" s="23">
        <f t="shared" ca="1" si="40"/>
        <v>0</v>
      </c>
      <c r="BM43" s="23">
        <f t="shared" ca="1" si="52"/>
        <v>0</v>
      </c>
      <c r="BN43" s="23">
        <f t="shared" ca="1" si="53"/>
        <v>0</v>
      </c>
      <c r="BO43" s="23">
        <f t="shared" ca="1" si="59"/>
        <v>0</v>
      </c>
      <c r="BP43" s="23">
        <f t="shared" ca="1" si="60"/>
        <v>0</v>
      </c>
      <c r="BQ43" s="23">
        <f t="shared" ca="1" si="73"/>
        <v>0</v>
      </c>
      <c r="BR43" s="23">
        <f t="shared" ca="1" si="74"/>
        <v>0</v>
      </c>
      <c r="BS43" s="23">
        <f t="shared" ca="1" si="83"/>
        <v>0</v>
      </c>
      <c r="BT43" s="23">
        <f t="shared" ca="1" si="84"/>
        <v>0</v>
      </c>
      <c r="BU43" s="23">
        <f t="shared" ca="1" si="85"/>
        <v>0</v>
      </c>
      <c r="BV43" s="23">
        <f t="shared" ca="1" si="86"/>
        <v>0</v>
      </c>
      <c r="BW43" s="23">
        <f t="shared" ca="1" si="88"/>
        <v>0</v>
      </c>
      <c r="BX43" s="23">
        <f t="shared" ca="1" si="89"/>
        <v>0</v>
      </c>
      <c r="BY43" s="23">
        <f t="shared" ca="1" si="108"/>
        <v>0</v>
      </c>
      <c r="BZ43" s="23">
        <f t="shared" ca="1" si="109"/>
        <v>0</v>
      </c>
      <c r="CA43" s="23">
        <f t="shared" ca="1" si="120"/>
        <v>0</v>
      </c>
      <c r="CB43" s="23">
        <f t="shared" ca="1" si="121"/>
        <v>0</v>
      </c>
      <c r="CC43" s="23"/>
      <c r="CD43" s="23"/>
      <c r="CE43" s="23"/>
      <c r="CF43" s="23"/>
      <c r="CG43" s="389">
        <f t="shared" ca="1" si="22"/>
        <v>0</v>
      </c>
      <c r="CH43" s="224">
        <f t="shared" ca="1" si="23"/>
        <v>0</v>
      </c>
      <c r="CI43" s="93">
        <f t="shared" ca="1" si="24"/>
        <v>0</v>
      </c>
      <c r="CJ43" s="23">
        <f t="shared" ca="1" si="57"/>
        <v>0</v>
      </c>
      <c r="CK43" s="23">
        <f t="shared" ca="1" si="58"/>
        <v>0</v>
      </c>
      <c r="CL43" s="23">
        <f t="shared" ca="1" si="90"/>
        <v>0</v>
      </c>
      <c r="CM43" s="23">
        <f t="shared" ca="1" si="91"/>
        <v>0</v>
      </c>
      <c r="CN43" s="23">
        <f t="shared" ref="CN43:CN106" ca="1" si="124">$CN$7*$J$2*$J$5*$N43</f>
        <v>0</v>
      </c>
      <c r="CO43" s="23">
        <f t="shared" ref="CO43:CO106" ca="1" si="125">$CN$7*$J$3*$J$5*$O43</f>
        <v>0</v>
      </c>
      <c r="CP43" s="228">
        <f t="shared" ca="1" si="25"/>
        <v>0</v>
      </c>
      <c r="CQ43" s="224">
        <f t="shared" ca="1" si="26"/>
        <v>0</v>
      </c>
      <c r="CR43" s="228">
        <f t="shared" ca="1" si="27"/>
        <v>0</v>
      </c>
      <c r="CS43" s="23">
        <f t="shared" ca="1" si="28"/>
        <v>0</v>
      </c>
      <c r="CT43" s="23">
        <f t="shared" ca="1" si="29"/>
        <v>0</v>
      </c>
      <c r="CU43" s="23">
        <f t="shared" ca="1" si="33"/>
        <v>0</v>
      </c>
      <c r="CV43" s="23">
        <f t="shared" ca="1" si="34"/>
        <v>0</v>
      </c>
      <c r="CW43" s="23">
        <f t="shared" ca="1" si="41"/>
        <v>0</v>
      </c>
      <c r="CX43" s="23">
        <f t="shared" ca="1" si="42"/>
        <v>0</v>
      </c>
      <c r="CY43" s="23">
        <f t="shared" ca="1" si="54"/>
        <v>0</v>
      </c>
      <c r="CZ43" s="23">
        <f t="shared" ca="1" si="55"/>
        <v>0</v>
      </c>
      <c r="DA43" s="23">
        <f t="shared" ca="1" si="61"/>
        <v>0</v>
      </c>
      <c r="DB43" s="23">
        <f t="shared" ca="1" si="62"/>
        <v>0</v>
      </c>
      <c r="DC43" s="23">
        <f t="shared" ca="1" si="63"/>
        <v>0</v>
      </c>
      <c r="DD43" s="23">
        <f t="shared" ca="1" si="64"/>
        <v>0</v>
      </c>
      <c r="DE43" s="23">
        <f t="shared" ca="1" si="71"/>
        <v>0</v>
      </c>
      <c r="DF43" s="23">
        <f t="shared" ca="1" si="72"/>
        <v>0</v>
      </c>
      <c r="DG43" s="23">
        <f t="shared" ca="1" si="118"/>
        <v>0</v>
      </c>
      <c r="DH43" s="23">
        <f t="shared" ca="1" si="119"/>
        <v>0</v>
      </c>
      <c r="DI43" s="23">
        <f t="shared" ca="1" si="75"/>
        <v>0</v>
      </c>
      <c r="DJ43" s="23">
        <f t="shared" ca="1" si="76"/>
        <v>0</v>
      </c>
      <c r="DK43" s="23">
        <f t="shared" ca="1" si="92"/>
        <v>0</v>
      </c>
      <c r="DL43" s="23">
        <f t="shared" ca="1" si="93"/>
        <v>0</v>
      </c>
      <c r="DM43" s="23"/>
      <c r="DN43" s="23"/>
      <c r="DO43" s="23">
        <f t="shared" ca="1" si="94"/>
        <v>0</v>
      </c>
      <c r="DP43" s="23">
        <f t="shared" ca="1" si="95"/>
        <v>0</v>
      </c>
      <c r="DQ43" s="23">
        <f t="shared" ca="1" si="100"/>
        <v>0</v>
      </c>
      <c r="DR43" s="23">
        <f t="shared" ca="1" si="101"/>
        <v>0</v>
      </c>
      <c r="DS43" s="23">
        <f t="shared" ca="1" si="112"/>
        <v>0</v>
      </c>
      <c r="DT43" s="23">
        <f t="shared" ca="1" si="113"/>
        <v>0</v>
      </c>
      <c r="DU43" s="23">
        <f t="shared" ca="1" si="122"/>
        <v>0</v>
      </c>
      <c r="DV43" s="23">
        <f t="shared" ca="1" si="123"/>
        <v>0</v>
      </c>
      <c r="DW43" s="23">
        <f t="shared" ref="DW43:DW106" ca="1" si="126">$DW$7*$J$2*$J$5*$AB43</f>
        <v>0</v>
      </c>
      <c r="DX43" s="23">
        <f t="shared" ref="DX43:DX106" ca="1" si="127">$DW$7*$J$3*$J$5*$AC43</f>
        <v>0</v>
      </c>
      <c r="DY43" s="23">
        <f t="shared" ref="DY43:DY106" ca="1" si="128">$DY$7*$J$2*$J$5*$AB43</f>
        <v>0</v>
      </c>
      <c r="DZ43" s="23">
        <f t="shared" ref="DZ43:DZ106" ca="1" si="129">$DY$7*$J$3*$J$5*$AC43</f>
        <v>0</v>
      </c>
      <c r="EA43" s="23"/>
      <c r="EB43" s="23"/>
      <c r="EC43" s="228">
        <f t="shared" ca="1" si="30"/>
        <v>0</v>
      </c>
      <c r="ED43" s="93">
        <f t="shared" ca="1" si="31"/>
        <v>0</v>
      </c>
      <c r="EE43" s="228">
        <f t="shared" ca="1" si="32"/>
        <v>0</v>
      </c>
      <c r="EJ43" s="23">
        <f t="shared" ca="1" si="67"/>
        <v>0</v>
      </c>
      <c r="EK43" s="23">
        <f t="shared" ca="1" si="68"/>
        <v>0</v>
      </c>
      <c r="EL43" s="23">
        <f t="shared" ca="1" si="79"/>
        <v>0</v>
      </c>
      <c r="EM43" s="23">
        <f t="shared" ca="1" si="80"/>
        <v>0</v>
      </c>
      <c r="EN43" s="23">
        <f t="shared" ca="1" si="104"/>
        <v>0</v>
      </c>
      <c r="EO43" s="23">
        <f t="shared" ca="1" si="105"/>
        <v>0</v>
      </c>
      <c r="ER43" s="23">
        <f t="shared" ca="1" si="114"/>
        <v>0</v>
      </c>
      <c r="ES43" s="23">
        <f t="shared" ca="1" si="115"/>
        <v>0</v>
      </c>
      <c r="ET43" s="23">
        <f t="shared" ref="ET43:ET106" ca="1" si="130">$ET$7*$J$2*$J$5*$AB43</f>
        <v>0</v>
      </c>
      <c r="EU43" s="23">
        <f t="shared" ref="EU43:EU106" ca="1" si="131">$ET$7*$J$3*$J$5*$AC43</f>
        <v>0</v>
      </c>
      <c r="EX43" s="228">
        <f t="shared" ca="1" si="16"/>
        <v>0</v>
      </c>
      <c r="EY43" s="93">
        <f t="shared" ca="1" si="17"/>
        <v>0</v>
      </c>
      <c r="EZ43" s="93">
        <f t="shared" ca="1" si="18"/>
        <v>0</v>
      </c>
    </row>
    <row r="44" spans="1:156" x14ac:dyDescent="0.2">
      <c r="A44" s="172">
        <f ca="1">VLOOKUP($D44,Curves!$A$2:$I$1700,9)</f>
        <v>5.6777854584378E-2</v>
      </c>
      <c r="B44" s="86">
        <f t="shared" ca="1" si="0"/>
        <v>0.84743057641730946</v>
      </c>
      <c r="C44" s="86">
        <f t="shared" si="1"/>
        <v>31</v>
      </c>
      <c r="D44" s="139">
        <v>37987</v>
      </c>
      <c r="E44" s="173">
        <f ca="1">VLOOKUP($D44,Curves!$A$2:$H$1700,2)*$B44</f>
        <v>3.9066549572837967</v>
      </c>
      <c r="F44" s="172">
        <f ca="1">VLOOKUP($D44,Curves!$A$2:$H$1700,3)*$B44</f>
        <v>0.70336737842636676</v>
      </c>
      <c r="G44" s="172">
        <f ca="1">VLOOKUP($D44,Curves!$A$2:$H$1700,7)*$B44</f>
        <v>-0.16948611528346191</v>
      </c>
      <c r="H44" s="172">
        <f ca="1">VLOOKUP($D44,Curves!$A$2:$H$1700,5)*$B44</f>
        <v>-8.4743057641730943E-3</v>
      </c>
      <c r="I44" s="172">
        <f ca="1">VLOOKUP($D44,Curves!$A$2:$H$1700,4)*$B44</f>
        <v>-0.24575486716101971</v>
      </c>
      <c r="J44" s="174">
        <f ca="1">VLOOKUP($D44,Curves!$A$2:$H$1700,8)*$B44</f>
        <v>0.83471911777104979</v>
      </c>
      <c r="K44" s="172">
        <f t="shared" ca="1" si="2"/>
        <v>29.456750675920826</v>
      </c>
      <c r="L44" s="140">
        <f ca="1">VLOOKUP($D44,Curves!$N$2:$T$2600,2)*$B44</f>
        <v>47.513313843277501</v>
      </c>
      <c r="M44" s="141">
        <f ca="1">VLOOKUP($D44,Curves!$N$2:$T$2600,3)*$B44</f>
        <v>23.756656921638751</v>
      </c>
      <c r="N44" s="181">
        <f t="shared" ca="1" si="3"/>
        <v>1</v>
      </c>
      <c r="O44" s="182">
        <f t="shared" ca="1" si="4"/>
        <v>0</v>
      </c>
      <c r="P44" s="173">
        <f t="shared" ca="1" si="5"/>
        <v>37.560305562911346</v>
      </c>
      <c r="Q44" s="140">
        <f ca="1">VLOOKUP($D44,Curves!$N$2:$T$2600,4)*$B44</f>
        <v>47.513313843277501</v>
      </c>
      <c r="R44" s="141">
        <f ca="1">VLOOKUP($D44,Curves!$N$2:$T$2600,5)*$B44</f>
        <v>23.756656921638751</v>
      </c>
      <c r="S44" s="181">
        <f t="shared" ca="1" si="6"/>
        <v>1</v>
      </c>
      <c r="T44" s="182">
        <f t="shared" ca="1" si="7"/>
        <v>0</v>
      </c>
      <c r="U44" s="151">
        <f t="shared" ca="1" si="8"/>
        <v>30.02876631500251</v>
      </c>
      <c r="V44" s="151">
        <f t="shared" ca="1" si="9"/>
        <v>31.236354886397177</v>
      </c>
      <c r="W44" s="151">
        <f t="shared" ca="1" si="10"/>
        <v>29.456750675920826</v>
      </c>
      <c r="X44" s="343">
        <f ca="1">VLOOKUP($D44,[2]CurveFetch!$D$8:$S$13000,16,0)*$B44</f>
        <v>47.513313843277501</v>
      </c>
      <c r="Y44" s="141">
        <f ca="1">VLOOKUP($D44,Curves!$N$2:$T$2600,7)*$B44</f>
        <v>23.756656921638751</v>
      </c>
      <c r="Z44" s="200">
        <f t="shared" ca="1" si="11"/>
        <v>1</v>
      </c>
      <c r="AA44" s="181">
        <f t="shared" ca="1" si="12"/>
        <v>0</v>
      </c>
      <c r="AB44" s="181">
        <f t="shared" ca="1" si="13"/>
        <v>1</v>
      </c>
      <c r="AC44" s="181">
        <f t="shared" ca="1" si="13"/>
        <v>1</v>
      </c>
      <c r="AD44" s="181">
        <f t="shared" ca="1" si="14"/>
        <v>1</v>
      </c>
      <c r="AE44" s="182">
        <f t="shared" ca="1" si="15"/>
        <v>0</v>
      </c>
      <c r="AF44" s="23">
        <f t="shared" ca="1" si="43"/>
        <v>5880</v>
      </c>
      <c r="AG44" s="23">
        <f t="shared" ca="1" si="44"/>
        <v>0</v>
      </c>
      <c r="AH44" s="23">
        <f t="shared" ca="1" si="35"/>
        <v>38400</v>
      </c>
      <c r="AI44" s="23">
        <f t="shared" ca="1" si="36"/>
        <v>0</v>
      </c>
      <c r="AJ44" s="23">
        <f t="shared" ca="1" si="45"/>
        <v>26160</v>
      </c>
      <c r="AK44" s="23">
        <f t="shared" ca="1" si="46"/>
        <v>0</v>
      </c>
      <c r="AL44" s="23">
        <f t="shared" ca="1" si="47"/>
        <v>26160</v>
      </c>
      <c r="AM44" s="23">
        <f t="shared" ca="1" si="48"/>
        <v>0</v>
      </c>
      <c r="AN44" s="23">
        <f t="shared" ca="1" si="69"/>
        <v>48000</v>
      </c>
      <c r="AO44" s="23">
        <f t="shared" ca="1" si="70"/>
        <v>0</v>
      </c>
      <c r="AP44" s="23">
        <f t="shared" ca="1" si="87"/>
        <v>54000</v>
      </c>
      <c r="AQ44" s="23">
        <f t="shared" ca="1" si="56"/>
        <v>0</v>
      </c>
      <c r="AR44" s="23">
        <f t="shared" ca="1" si="96"/>
        <v>60000</v>
      </c>
      <c r="AS44" s="23">
        <f t="shared" ca="1" si="97"/>
        <v>0</v>
      </c>
      <c r="AT44" s="23">
        <f t="shared" ca="1" si="106"/>
        <v>60000</v>
      </c>
      <c r="AU44" s="23">
        <f t="shared" ca="1" si="107"/>
        <v>0</v>
      </c>
      <c r="AV44" s="23">
        <f t="shared" ca="1" si="98"/>
        <v>86400</v>
      </c>
      <c r="AW44" s="23">
        <f t="shared" ca="1" si="99"/>
        <v>0</v>
      </c>
      <c r="AX44" s="23">
        <f t="shared" ca="1" si="110"/>
        <v>61200</v>
      </c>
      <c r="AY44" s="23">
        <f t="shared" ca="1" si="111"/>
        <v>0</v>
      </c>
      <c r="AZ44" s="23">
        <f t="shared" ca="1" si="116"/>
        <v>66000</v>
      </c>
      <c r="BA44" s="23">
        <f t="shared" ca="1" si="117"/>
        <v>0</v>
      </c>
      <c r="BB44" s="23">
        <f t="shared" ref="BB44:BB107" ca="1" si="132">$BB$7*$J$2*$J$5*$N44</f>
        <v>132000</v>
      </c>
      <c r="BC44" s="23">
        <f t="shared" ref="BC44:BC107" ca="1" si="133">$BB$7*$J$3*$J$5*$O44</f>
        <v>0</v>
      </c>
      <c r="BD44" s="228">
        <f t="shared" ca="1" si="19"/>
        <v>243000</v>
      </c>
      <c r="BE44" s="26">
        <f t="shared" ca="1" si="20"/>
        <v>604200</v>
      </c>
      <c r="BF44" s="228">
        <f t="shared" ca="1" si="21"/>
        <v>664200</v>
      </c>
      <c r="BG44" s="23">
        <f t="shared" ca="1" si="37"/>
        <v>62400</v>
      </c>
      <c r="BH44" s="23">
        <f t="shared" ca="1" si="38"/>
        <v>0</v>
      </c>
      <c r="BI44" s="23">
        <f t="shared" ca="1" si="49"/>
        <v>60000</v>
      </c>
      <c r="BJ44" s="23">
        <f t="shared" ca="1" si="50"/>
        <v>0</v>
      </c>
      <c r="BK44" s="23">
        <f t="shared" ca="1" si="39"/>
        <v>10560</v>
      </c>
      <c r="BL44" s="23">
        <f t="shared" ca="1" si="40"/>
        <v>0</v>
      </c>
      <c r="BM44" s="23">
        <f t="shared" ca="1" si="52"/>
        <v>6120</v>
      </c>
      <c r="BN44" s="23">
        <f t="shared" ca="1" si="53"/>
        <v>0</v>
      </c>
      <c r="BO44" s="23">
        <f t="shared" ca="1" si="59"/>
        <v>20400</v>
      </c>
      <c r="BP44" s="23">
        <f t="shared" ca="1" si="60"/>
        <v>0</v>
      </c>
      <c r="BQ44" s="23">
        <f t="shared" ca="1" si="73"/>
        <v>72000</v>
      </c>
      <c r="BR44" s="23">
        <f t="shared" ca="1" si="74"/>
        <v>0</v>
      </c>
      <c r="BS44" s="23">
        <f t="shared" ca="1" si="83"/>
        <v>105600</v>
      </c>
      <c r="BT44" s="23">
        <f t="shared" ca="1" si="84"/>
        <v>0</v>
      </c>
      <c r="BU44" s="23">
        <f t="shared" ca="1" si="85"/>
        <v>127200</v>
      </c>
      <c r="BV44" s="23">
        <f t="shared" ca="1" si="86"/>
        <v>0</v>
      </c>
      <c r="BW44" s="23">
        <f t="shared" ca="1" si="88"/>
        <v>60000</v>
      </c>
      <c r="BX44" s="23">
        <f t="shared" ca="1" si="89"/>
        <v>0</v>
      </c>
      <c r="BY44" s="23">
        <f t="shared" ca="1" si="108"/>
        <v>63600</v>
      </c>
      <c r="BZ44" s="23">
        <f t="shared" ca="1" si="109"/>
        <v>0</v>
      </c>
      <c r="CA44" s="23">
        <f t="shared" ca="1" si="120"/>
        <v>62400</v>
      </c>
      <c r="CB44" s="23">
        <f t="shared" ca="1" si="121"/>
        <v>0</v>
      </c>
      <c r="CC44" s="23"/>
      <c r="CD44" s="23"/>
      <c r="CE44" s="23"/>
      <c r="CF44" s="23"/>
      <c r="CG44" s="389">
        <f t="shared" ca="1" si="22"/>
        <v>371880</v>
      </c>
      <c r="CH44" s="224">
        <f t="shared" ca="1" si="23"/>
        <v>443880</v>
      </c>
      <c r="CI44" s="93">
        <f t="shared" ca="1" si="24"/>
        <v>650280</v>
      </c>
      <c r="CJ44" s="23">
        <f t="shared" ca="1" si="57"/>
        <v>125760</v>
      </c>
      <c r="CK44" s="23">
        <f t="shared" ca="1" si="58"/>
        <v>0</v>
      </c>
      <c r="CL44" s="23">
        <f t="shared" ca="1" si="90"/>
        <v>115200</v>
      </c>
      <c r="CM44" s="23">
        <f t="shared" ca="1" si="91"/>
        <v>0</v>
      </c>
      <c r="CN44" s="23">
        <f t="shared" ca="1" si="124"/>
        <v>120000</v>
      </c>
      <c r="CO44" s="23">
        <f t="shared" ca="1" si="125"/>
        <v>0</v>
      </c>
      <c r="CP44" s="228">
        <f t="shared" ca="1" si="25"/>
        <v>125760</v>
      </c>
      <c r="CQ44" s="224">
        <f t="shared" ca="1" si="26"/>
        <v>240960</v>
      </c>
      <c r="CR44" s="228">
        <f t="shared" ca="1" si="27"/>
        <v>360960</v>
      </c>
      <c r="CS44" s="23">
        <f t="shared" ca="1" si="28"/>
        <v>65400</v>
      </c>
      <c r="CT44" s="23">
        <f t="shared" ca="1" si="29"/>
        <v>32700</v>
      </c>
      <c r="CU44" s="23">
        <f t="shared" ca="1" si="33"/>
        <v>62400</v>
      </c>
      <c r="CV44" s="23">
        <f t="shared" ca="1" si="34"/>
        <v>31200</v>
      </c>
      <c r="CW44" s="23">
        <f t="shared" ca="1" si="41"/>
        <v>60000</v>
      </c>
      <c r="CX44" s="23">
        <f t="shared" ca="1" si="42"/>
        <v>30000</v>
      </c>
      <c r="CY44" s="23">
        <f t="shared" ca="1" si="54"/>
        <v>8400</v>
      </c>
      <c r="CZ44" s="23">
        <f t="shared" ca="1" si="55"/>
        <v>4200</v>
      </c>
      <c r="DA44" s="23">
        <f t="shared" ca="1" si="61"/>
        <v>27000</v>
      </c>
      <c r="DB44" s="23">
        <f t="shared" ca="1" si="62"/>
        <v>13500</v>
      </c>
      <c r="DC44" s="23">
        <f t="shared" ca="1" si="63"/>
        <v>15600</v>
      </c>
      <c r="DD44" s="23">
        <f t="shared" ca="1" si="64"/>
        <v>7800</v>
      </c>
      <c r="DE44" s="23">
        <f t="shared" ca="1" si="71"/>
        <v>42000</v>
      </c>
      <c r="DF44" s="23">
        <f t="shared" ca="1" si="72"/>
        <v>21000</v>
      </c>
      <c r="DG44" s="23">
        <f t="shared" ca="1" si="118"/>
        <v>63600</v>
      </c>
      <c r="DH44" s="23">
        <f t="shared" ca="1" si="119"/>
        <v>31800</v>
      </c>
      <c r="DI44" s="23">
        <f t="shared" ca="1" si="75"/>
        <v>72000</v>
      </c>
      <c r="DJ44" s="23">
        <f t="shared" ca="1" si="76"/>
        <v>36000</v>
      </c>
      <c r="DK44" s="23">
        <f t="shared" ca="1" si="92"/>
        <v>99000</v>
      </c>
      <c r="DL44" s="23">
        <f t="shared" ca="1" si="93"/>
        <v>49500</v>
      </c>
      <c r="DM44" s="23"/>
      <c r="DN44" s="23"/>
      <c r="DO44" s="23">
        <f t="shared" ca="1" si="94"/>
        <v>240000</v>
      </c>
      <c r="DP44" s="23">
        <f t="shared" ca="1" si="95"/>
        <v>120000</v>
      </c>
      <c r="DQ44" s="23">
        <f t="shared" ca="1" si="100"/>
        <v>120000</v>
      </c>
      <c r="DR44" s="23">
        <f t="shared" ca="1" si="101"/>
        <v>60000</v>
      </c>
      <c r="DS44" s="23">
        <f t="shared" ca="1" si="112"/>
        <v>127200</v>
      </c>
      <c r="DT44" s="23">
        <f t="shared" ca="1" si="113"/>
        <v>63600</v>
      </c>
      <c r="DU44" s="23">
        <f t="shared" ca="1" si="122"/>
        <v>63600</v>
      </c>
      <c r="DV44" s="23">
        <f t="shared" ca="1" si="123"/>
        <v>31800</v>
      </c>
      <c r="DW44" s="23">
        <f t="shared" ca="1" si="126"/>
        <v>150000</v>
      </c>
      <c r="DX44" s="23">
        <f t="shared" ca="1" si="127"/>
        <v>75000</v>
      </c>
      <c r="DY44" s="23">
        <f t="shared" ca="1" si="128"/>
        <v>66000</v>
      </c>
      <c r="DZ44" s="23">
        <f t="shared" ca="1" si="129"/>
        <v>33000</v>
      </c>
      <c r="EA44" s="23"/>
      <c r="EB44" s="23"/>
      <c r="EC44" s="228">
        <f t="shared" ca="1" si="30"/>
        <v>610200</v>
      </c>
      <c r="ED44" s="93">
        <f t="shared" ca="1" si="31"/>
        <v>1450800</v>
      </c>
      <c r="EE44" s="228">
        <f t="shared" ca="1" si="32"/>
        <v>1923300</v>
      </c>
      <c r="EJ44" s="23">
        <f t="shared" ca="1" si="67"/>
        <v>60000</v>
      </c>
      <c r="EK44" s="23">
        <f t="shared" ca="1" si="68"/>
        <v>30000</v>
      </c>
      <c r="EL44" s="23">
        <f t="shared" ca="1" si="79"/>
        <v>26400</v>
      </c>
      <c r="EM44" s="23">
        <f t="shared" ca="1" si="80"/>
        <v>13200</v>
      </c>
      <c r="EN44" s="23">
        <f t="shared" ca="1" si="104"/>
        <v>120000</v>
      </c>
      <c r="EO44" s="23">
        <f t="shared" ca="1" si="105"/>
        <v>60000</v>
      </c>
      <c r="EP44" s="23">
        <f t="shared" ref="EP44:EP107" ca="1" si="134">$EP$7*$J$2*$J$5*$AB44</f>
        <v>168000</v>
      </c>
      <c r="EQ44" s="23">
        <f t="shared" ref="EQ44:EQ107" ca="1" si="135">$EP$7*$J$3*$J$5*$AC44</f>
        <v>84000</v>
      </c>
      <c r="ER44" s="23">
        <f t="shared" ca="1" si="114"/>
        <v>60000</v>
      </c>
      <c r="ES44" s="23">
        <f t="shared" ca="1" si="115"/>
        <v>30000</v>
      </c>
      <c r="ET44" s="23">
        <f t="shared" ca="1" si="130"/>
        <v>60000</v>
      </c>
      <c r="EU44" s="23">
        <f t="shared" ca="1" si="131"/>
        <v>30000</v>
      </c>
      <c r="EX44" s="228">
        <f t="shared" ca="1" si="16"/>
        <v>39600</v>
      </c>
      <c r="EY44" s="93">
        <f t="shared" ca="1" si="17"/>
        <v>309600</v>
      </c>
      <c r="EZ44" s="93">
        <f t="shared" ca="1" si="18"/>
        <v>741600</v>
      </c>
    </row>
    <row r="45" spans="1:156" x14ac:dyDescent="0.2">
      <c r="A45" s="172">
        <f ca="1">VLOOKUP($D45,Curves!$A$2:$I$1700,9)</f>
        <v>5.6888434454595002E-2</v>
      </c>
      <c r="B45" s="86">
        <f t="shared" ca="1" si="0"/>
        <v>0.84313750954155486</v>
      </c>
      <c r="C45" s="86">
        <f t="shared" si="1"/>
        <v>29</v>
      </c>
      <c r="D45" s="139">
        <v>38018</v>
      </c>
      <c r="E45" s="173">
        <f ca="1">VLOOKUP($D45,Curves!$A$2:$H$1700,2)*$B45</f>
        <v>3.7974913429751629</v>
      </c>
      <c r="F45" s="172">
        <f ca="1">VLOOKUP($D45,Curves!$A$2:$H$1700,3)*$B45</f>
        <v>0.69980413291949051</v>
      </c>
      <c r="G45" s="172">
        <f ca="1">VLOOKUP($D45,Curves!$A$2:$H$1700,7)*$B45</f>
        <v>-0.16862750190831099</v>
      </c>
      <c r="H45" s="172">
        <f ca="1">VLOOKUP($D45,Curves!$A$2:$H$1700,5)*$B45</f>
        <v>-8.4313750954155484E-3</v>
      </c>
      <c r="I45" s="172">
        <f ca="1">VLOOKUP($D45,Curves!$A$2:$H$1700,4)*$B45</f>
        <v>-0.24450987776705088</v>
      </c>
      <c r="J45" s="174">
        <f ca="1">VLOOKUP($D45,Curves!$A$2:$H$1700,8)*$B45</f>
        <v>0.83049044689843154</v>
      </c>
      <c r="K45" s="172">
        <f t="shared" ca="1" si="2"/>
        <v>28.647360989060839</v>
      </c>
      <c r="L45" s="140">
        <f ca="1">VLOOKUP($D45,Curves!$N$2:$T$2600,2)*$B45</f>
        <v>38.841237220805581</v>
      </c>
      <c r="M45" s="141">
        <f ca="1">VLOOKUP($D45,Curves!$N$2:$T$2600,3)*$B45</f>
        <v>19.420618610402791</v>
      </c>
      <c r="N45" s="181">
        <f t="shared" ca="1" si="3"/>
        <v>1</v>
      </c>
      <c r="O45" s="182">
        <f t="shared" ca="1" si="4"/>
        <v>0</v>
      </c>
      <c r="P45" s="173">
        <f t="shared" ca="1" si="5"/>
        <v>36.70986342405196</v>
      </c>
      <c r="Q45" s="140">
        <f ca="1">VLOOKUP($D45,Curves!$N$2:$T$2600,4)*$B45</f>
        <v>38.841237220805581</v>
      </c>
      <c r="R45" s="141">
        <f ca="1">VLOOKUP($D45,Curves!$N$2:$T$2600,5)*$B45</f>
        <v>19.420618610402791</v>
      </c>
      <c r="S45" s="181">
        <f t="shared" ca="1" si="6"/>
        <v>1</v>
      </c>
      <c r="T45" s="182">
        <f t="shared" ca="1" si="7"/>
        <v>0</v>
      </c>
      <c r="U45" s="151">
        <f t="shared" ca="1" si="8"/>
        <v>29.216478808001387</v>
      </c>
      <c r="V45" s="151">
        <f t="shared" ca="1" si="9"/>
        <v>30.417949759098107</v>
      </c>
      <c r="W45" s="151">
        <f t="shared" ca="1" si="10"/>
        <v>28.647360989060839</v>
      </c>
      <c r="X45" s="343">
        <f ca="1">VLOOKUP($D45,[2]CurveFetch!$D$8:$S$13000,16,0)*$B45</f>
        <v>38.841237220805581</v>
      </c>
      <c r="Y45" s="141">
        <f ca="1">VLOOKUP($D45,Curves!$N$2:$T$2600,7)*$B45</f>
        <v>19.420618610402791</v>
      </c>
      <c r="Z45" s="200">
        <f t="shared" ca="1" si="11"/>
        <v>1</v>
      </c>
      <c r="AA45" s="181">
        <f t="shared" ca="1" si="12"/>
        <v>0</v>
      </c>
      <c r="AB45" s="181">
        <f t="shared" ca="1" si="13"/>
        <v>1</v>
      </c>
      <c r="AC45" s="181">
        <f t="shared" ca="1" si="13"/>
        <v>1</v>
      </c>
      <c r="AD45" s="181">
        <f t="shared" ca="1" si="14"/>
        <v>1</v>
      </c>
      <c r="AE45" s="182">
        <f t="shared" ca="1" si="15"/>
        <v>0</v>
      </c>
      <c r="AF45" s="23">
        <f t="shared" ca="1" si="43"/>
        <v>5880</v>
      </c>
      <c r="AG45" s="23">
        <f t="shared" ca="1" si="44"/>
        <v>0</v>
      </c>
      <c r="AH45" s="23">
        <f t="shared" ca="1" si="35"/>
        <v>38400</v>
      </c>
      <c r="AI45" s="23">
        <f t="shared" ca="1" si="36"/>
        <v>0</v>
      </c>
      <c r="AJ45" s="23">
        <f t="shared" ca="1" si="45"/>
        <v>26160</v>
      </c>
      <c r="AK45" s="23">
        <f t="shared" ca="1" si="46"/>
        <v>0</v>
      </c>
      <c r="AL45" s="23">
        <f t="shared" ca="1" si="47"/>
        <v>26160</v>
      </c>
      <c r="AM45" s="23">
        <f t="shared" ca="1" si="48"/>
        <v>0</v>
      </c>
      <c r="AN45" s="23">
        <f t="shared" ca="1" si="69"/>
        <v>48000</v>
      </c>
      <c r="AO45" s="23">
        <f t="shared" ca="1" si="70"/>
        <v>0</v>
      </c>
      <c r="AP45" s="23">
        <f t="shared" ca="1" si="87"/>
        <v>54000</v>
      </c>
      <c r="AQ45" s="23">
        <f t="shared" ca="1" si="56"/>
        <v>0</v>
      </c>
      <c r="AR45" s="23">
        <f t="shared" ca="1" si="96"/>
        <v>60000</v>
      </c>
      <c r="AS45" s="23">
        <f t="shared" ca="1" si="97"/>
        <v>0</v>
      </c>
      <c r="AT45" s="23">
        <f t="shared" ca="1" si="106"/>
        <v>60000</v>
      </c>
      <c r="AU45" s="23">
        <f t="shared" ca="1" si="107"/>
        <v>0</v>
      </c>
      <c r="AV45" s="23">
        <f t="shared" ca="1" si="98"/>
        <v>86400</v>
      </c>
      <c r="AW45" s="23">
        <f t="shared" ca="1" si="99"/>
        <v>0</v>
      </c>
      <c r="AX45" s="23">
        <f t="shared" ca="1" si="110"/>
        <v>61200</v>
      </c>
      <c r="AY45" s="23">
        <f t="shared" ca="1" si="111"/>
        <v>0</v>
      </c>
      <c r="AZ45" s="23">
        <f t="shared" ca="1" si="116"/>
        <v>66000</v>
      </c>
      <c r="BA45" s="23">
        <f t="shared" ca="1" si="117"/>
        <v>0</v>
      </c>
      <c r="BB45" s="23">
        <f t="shared" ca="1" si="132"/>
        <v>132000</v>
      </c>
      <c r="BC45" s="23">
        <f t="shared" ca="1" si="133"/>
        <v>0</v>
      </c>
      <c r="BD45" s="228">
        <f t="shared" ca="1" si="19"/>
        <v>243000</v>
      </c>
      <c r="BE45" s="26">
        <f t="shared" ca="1" si="20"/>
        <v>604200</v>
      </c>
      <c r="BF45" s="228">
        <f t="shared" ca="1" si="21"/>
        <v>664200</v>
      </c>
      <c r="BG45" s="23">
        <f t="shared" ca="1" si="37"/>
        <v>62400</v>
      </c>
      <c r="BH45" s="23">
        <f t="shared" ca="1" si="38"/>
        <v>0</v>
      </c>
      <c r="BI45" s="23">
        <f t="shared" ca="1" si="49"/>
        <v>60000</v>
      </c>
      <c r="BJ45" s="23">
        <f t="shared" ca="1" si="50"/>
        <v>0</v>
      </c>
      <c r="BK45" s="23">
        <f t="shared" ca="1" si="39"/>
        <v>10560</v>
      </c>
      <c r="BL45" s="23">
        <f t="shared" ca="1" si="40"/>
        <v>0</v>
      </c>
      <c r="BM45" s="23">
        <f t="shared" ca="1" si="52"/>
        <v>6120</v>
      </c>
      <c r="BN45" s="23">
        <f t="shared" ca="1" si="53"/>
        <v>0</v>
      </c>
      <c r="BO45" s="23">
        <f t="shared" ca="1" si="59"/>
        <v>20400</v>
      </c>
      <c r="BP45" s="23">
        <f t="shared" ca="1" si="60"/>
        <v>0</v>
      </c>
      <c r="BQ45" s="23">
        <f t="shared" ca="1" si="73"/>
        <v>72000</v>
      </c>
      <c r="BR45" s="23">
        <f t="shared" ca="1" si="74"/>
        <v>0</v>
      </c>
      <c r="BS45" s="23">
        <f t="shared" ca="1" si="83"/>
        <v>105600</v>
      </c>
      <c r="BT45" s="23">
        <f t="shared" ca="1" si="84"/>
        <v>0</v>
      </c>
      <c r="BU45" s="23">
        <f t="shared" ca="1" si="85"/>
        <v>127200</v>
      </c>
      <c r="BV45" s="23">
        <f t="shared" ca="1" si="86"/>
        <v>0</v>
      </c>
      <c r="BW45" s="23">
        <f t="shared" ca="1" si="88"/>
        <v>60000</v>
      </c>
      <c r="BX45" s="23">
        <f t="shared" ca="1" si="89"/>
        <v>0</v>
      </c>
      <c r="BY45" s="23">
        <f t="shared" ca="1" si="108"/>
        <v>63600</v>
      </c>
      <c r="BZ45" s="23">
        <f t="shared" ca="1" si="109"/>
        <v>0</v>
      </c>
      <c r="CA45" s="23">
        <f t="shared" ca="1" si="120"/>
        <v>62400</v>
      </c>
      <c r="CB45" s="23">
        <f t="shared" ca="1" si="121"/>
        <v>0</v>
      </c>
      <c r="CC45" s="23"/>
      <c r="CD45" s="23"/>
      <c r="CE45" s="23"/>
      <c r="CF45" s="23"/>
      <c r="CG45" s="389">
        <f t="shared" ca="1" si="22"/>
        <v>371880</v>
      </c>
      <c r="CH45" s="224">
        <f t="shared" ca="1" si="23"/>
        <v>443880</v>
      </c>
      <c r="CI45" s="93">
        <f t="shared" ca="1" si="24"/>
        <v>650280</v>
      </c>
      <c r="CJ45" s="23">
        <f t="shared" ca="1" si="57"/>
        <v>125760</v>
      </c>
      <c r="CK45" s="23">
        <f t="shared" ca="1" si="58"/>
        <v>0</v>
      </c>
      <c r="CL45" s="23">
        <f t="shared" ca="1" si="90"/>
        <v>115200</v>
      </c>
      <c r="CM45" s="23">
        <f t="shared" ca="1" si="91"/>
        <v>0</v>
      </c>
      <c r="CN45" s="23">
        <f t="shared" ca="1" si="124"/>
        <v>120000</v>
      </c>
      <c r="CO45" s="23">
        <f t="shared" ca="1" si="125"/>
        <v>0</v>
      </c>
      <c r="CP45" s="228">
        <f t="shared" ca="1" si="25"/>
        <v>125760</v>
      </c>
      <c r="CQ45" s="224">
        <f t="shared" ca="1" si="26"/>
        <v>240960</v>
      </c>
      <c r="CR45" s="228">
        <f t="shared" ca="1" si="27"/>
        <v>360960</v>
      </c>
      <c r="CS45" s="23">
        <f t="shared" ca="1" si="28"/>
        <v>65400</v>
      </c>
      <c r="CT45" s="23">
        <f t="shared" ca="1" si="29"/>
        <v>32700</v>
      </c>
      <c r="CU45" s="23">
        <f t="shared" ca="1" si="33"/>
        <v>62400</v>
      </c>
      <c r="CV45" s="23">
        <f t="shared" ca="1" si="34"/>
        <v>31200</v>
      </c>
      <c r="CW45" s="23">
        <f t="shared" ca="1" si="41"/>
        <v>60000</v>
      </c>
      <c r="CX45" s="23">
        <f t="shared" ca="1" si="42"/>
        <v>30000</v>
      </c>
      <c r="CY45" s="23">
        <f t="shared" ca="1" si="54"/>
        <v>8400</v>
      </c>
      <c r="CZ45" s="23">
        <f t="shared" ca="1" si="55"/>
        <v>4200</v>
      </c>
      <c r="DA45" s="23">
        <f t="shared" ca="1" si="61"/>
        <v>27000</v>
      </c>
      <c r="DB45" s="23">
        <f t="shared" ca="1" si="62"/>
        <v>13500</v>
      </c>
      <c r="DC45" s="23">
        <f t="shared" ca="1" si="63"/>
        <v>15600</v>
      </c>
      <c r="DD45" s="23">
        <f t="shared" ca="1" si="64"/>
        <v>7800</v>
      </c>
      <c r="DE45" s="23">
        <f t="shared" ca="1" si="71"/>
        <v>42000</v>
      </c>
      <c r="DF45" s="23">
        <f t="shared" ca="1" si="72"/>
        <v>21000</v>
      </c>
      <c r="DG45" s="23">
        <f t="shared" ca="1" si="118"/>
        <v>63600</v>
      </c>
      <c r="DH45" s="23">
        <f t="shared" ca="1" si="119"/>
        <v>31800</v>
      </c>
      <c r="DI45" s="23">
        <f t="shared" ca="1" si="75"/>
        <v>72000</v>
      </c>
      <c r="DJ45" s="23">
        <f t="shared" ca="1" si="76"/>
        <v>36000</v>
      </c>
      <c r="DK45" s="23">
        <f t="shared" ca="1" si="92"/>
        <v>99000</v>
      </c>
      <c r="DL45" s="23">
        <f t="shared" ca="1" si="93"/>
        <v>49500</v>
      </c>
      <c r="DM45" s="23"/>
      <c r="DN45" s="23"/>
      <c r="DO45" s="23">
        <f t="shared" ca="1" si="94"/>
        <v>240000</v>
      </c>
      <c r="DP45" s="23">
        <f t="shared" ca="1" si="95"/>
        <v>120000</v>
      </c>
      <c r="DQ45" s="23">
        <f t="shared" ca="1" si="100"/>
        <v>120000</v>
      </c>
      <c r="DR45" s="23">
        <f t="shared" ca="1" si="101"/>
        <v>60000</v>
      </c>
      <c r="DS45" s="23">
        <f t="shared" ca="1" si="112"/>
        <v>127200</v>
      </c>
      <c r="DT45" s="23">
        <f t="shared" ca="1" si="113"/>
        <v>63600</v>
      </c>
      <c r="DU45" s="23">
        <f t="shared" ca="1" si="122"/>
        <v>63600</v>
      </c>
      <c r="DV45" s="23">
        <f t="shared" ca="1" si="123"/>
        <v>31800</v>
      </c>
      <c r="DW45" s="23">
        <f t="shared" ca="1" si="126"/>
        <v>150000</v>
      </c>
      <c r="DX45" s="23">
        <f t="shared" ca="1" si="127"/>
        <v>75000</v>
      </c>
      <c r="DY45" s="23">
        <f t="shared" ca="1" si="128"/>
        <v>66000</v>
      </c>
      <c r="DZ45" s="23">
        <f t="shared" ca="1" si="129"/>
        <v>33000</v>
      </c>
      <c r="EA45" s="23"/>
      <c r="EB45" s="23"/>
      <c r="EC45" s="228">
        <f t="shared" ca="1" si="30"/>
        <v>610200</v>
      </c>
      <c r="ED45" s="93">
        <f t="shared" ca="1" si="31"/>
        <v>1450800</v>
      </c>
      <c r="EE45" s="228">
        <f t="shared" ca="1" si="32"/>
        <v>1923300</v>
      </c>
      <c r="EJ45" s="23">
        <f t="shared" ca="1" si="67"/>
        <v>60000</v>
      </c>
      <c r="EK45" s="23">
        <f t="shared" ca="1" si="68"/>
        <v>30000</v>
      </c>
      <c r="EL45" s="23">
        <f t="shared" ca="1" si="79"/>
        <v>26400</v>
      </c>
      <c r="EM45" s="23">
        <f t="shared" ca="1" si="80"/>
        <v>13200</v>
      </c>
      <c r="EN45" s="23">
        <f t="shared" ca="1" si="104"/>
        <v>120000</v>
      </c>
      <c r="EO45" s="23">
        <f t="shared" ca="1" si="105"/>
        <v>60000</v>
      </c>
      <c r="EP45" s="23">
        <f t="shared" ca="1" si="134"/>
        <v>168000</v>
      </c>
      <c r="EQ45" s="23">
        <f t="shared" ca="1" si="135"/>
        <v>84000</v>
      </c>
      <c r="ER45" s="23">
        <f t="shared" ca="1" si="114"/>
        <v>60000</v>
      </c>
      <c r="ES45" s="23">
        <f t="shared" ca="1" si="115"/>
        <v>30000</v>
      </c>
      <c r="ET45" s="23">
        <f t="shared" ca="1" si="130"/>
        <v>60000</v>
      </c>
      <c r="EU45" s="23">
        <f t="shared" ca="1" si="131"/>
        <v>30000</v>
      </c>
      <c r="EX45" s="228">
        <f t="shared" ca="1" si="16"/>
        <v>39600</v>
      </c>
      <c r="EY45" s="93">
        <f t="shared" ca="1" si="17"/>
        <v>309600</v>
      </c>
      <c r="EZ45" s="93">
        <f t="shared" ca="1" si="18"/>
        <v>741600</v>
      </c>
    </row>
    <row r="46" spans="1:156" x14ac:dyDescent="0.2">
      <c r="A46" s="172">
        <f ca="1">VLOOKUP($D46,Curves!$A$2:$I$1700,9)</f>
        <v>5.6991880143321003E-2</v>
      </c>
      <c r="B46" s="86">
        <f t="shared" ca="1" si="0"/>
        <v>0.83912725421316003</v>
      </c>
      <c r="C46" s="86">
        <f t="shared" si="1"/>
        <v>31</v>
      </c>
      <c r="D46" s="139">
        <v>38047</v>
      </c>
      <c r="E46" s="173">
        <f ca="1">VLOOKUP($D46,Curves!$A$2:$H$1700,2)*$B46</f>
        <v>3.6535600648440987</v>
      </c>
      <c r="F46" s="172">
        <f ca="1">VLOOKUP($D46,Curves!$A$2:$H$1700,3)*$B46</f>
        <v>0.69647562099692284</v>
      </c>
      <c r="G46" s="172">
        <f ca="1">VLOOKUP($D46,Curves!$A$2:$H$1700,7)*$B46</f>
        <v>-0.16782545084263201</v>
      </c>
      <c r="H46" s="172">
        <f ca="1">VLOOKUP($D46,Curves!$A$2:$H$1700,5)*$B46</f>
        <v>-8.3912725421316E-3</v>
      </c>
      <c r="I46" s="172">
        <f ca="1">VLOOKUP($D46,Curves!$A$2:$H$1700,4)*$B46</f>
        <v>-0.24334690372181639</v>
      </c>
      <c r="J46" s="174">
        <f ca="1">VLOOKUP($D46,Curves!$A$2:$H$1700,8)*$B46</f>
        <v>0.82654034539996257</v>
      </c>
      <c r="K46" s="172">
        <f t="shared" ca="1" si="2"/>
        <v>27.576598708417116</v>
      </c>
      <c r="L46" s="140">
        <f ca="1">VLOOKUP($D46,Curves!$N$2:$T$2600,2)*$B46</f>
        <v>30.265222241333152</v>
      </c>
      <c r="M46" s="141">
        <f ca="1">VLOOKUP($D46,Curves!$N$2:$T$2600,3)*$B46</f>
        <v>15.132611120666576</v>
      </c>
      <c r="N46" s="181">
        <f t="shared" ca="1" si="3"/>
        <v>1</v>
      </c>
      <c r="O46" s="182">
        <f t="shared" ca="1" si="4"/>
        <v>0</v>
      </c>
      <c r="P46" s="173">
        <f t="shared" ca="1" si="5"/>
        <v>35.600753076830458</v>
      </c>
      <c r="Q46" s="140">
        <f ca="1">VLOOKUP($D46,Curves!$N$2:$T$2600,4)*$B46</f>
        <v>30.265222241333152</v>
      </c>
      <c r="R46" s="141">
        <f ca="1">VLOOKUP($D46,Curves!$N$2:$T$2600,5)*$B46</f>
        <v>15.132611120666576</v>
      </c>
      <c r="S46" s="181">
        <f t="shared" ca="1" si="6"/>
        <v>0</v>
      </c>
      <c r="T46" s="182">
        <f t="shared" ca="1" si="7"/>
        <v>0</v>
      </c>
      <c r="U46" s="151">
        <f t="shared" ca="1" si="8"/>
        <v>28.143009605010999</v>
      </c>
      <c r="V46" s="151">
        <f t="shared" ca="1" si="9"/>
        <v>29.338765942264754</v>
      </c>
      <c r="W46" s="151">
        <f t="shared" ca="1" si="10"/>
        <v>27.576598708417116</v>
      </c>
      <c r="X46" s="343">
        <f ca="1">VLOOKUP($D46,[2]CurveFetch!$D$8:$S$13000,16,0)*$B46</f>
        <v>30.265222241333152</v>
      </c>
      <c r="Y46" s="141">
        <f ca="1">VLOOKUP($D46,Curves!$N$2:$T$2600,7)*$B46</f>
        <v>15.132611120666576</v>
      </c>
      <c r="Z46" s="200">
        <f t="shared" ca="1" si="11"/>
        <v>1</v>
      </c>
      <c r="AA46" s="181">
        <f t="shared" ca="1" si="12"/>
        <v>0</v>
      </c>
      <c r="AB46" s="181">
        <f t="shared" ca="1" si="13"/>
        <v>1</v>
      </c>
      <c r="AC46" s="181">
        <f t="shared" ca="1" si="13"/>
        <v>1</v>
      </c>
      <c r="AD46" s="181">
        <f t="shared" ca="1" si="14"/>
        <v>1</v>
      </c>
      <c r="AE46" s="182">
        <f t="shared" ca="1" si="15"/>
        <v>0</v>
      </c>
      <c r="AF46" s="23">
        <f t="shared" ca="1" si="43"/>
        <v>5880</v>
      </c>
      <c r="AG46" s="23">
        <f t="shared" ca="1" si="44"/>
        <v>0</v>
      </c>
      <c r="AH46" s="23">
        <f t="shared" ca="1" si="35"/>
        <v>38400</v>
      </c>
      <c r="AI46" s="23">
        <f t="shared" ca="1" si="36"/>
        <v>0</v>
      </c>
      <c r="AJ46" s="23">
        <f t="shared" ca="1" si="45"/>
        <v>26160</v>
      </c>
      <c r="AK46" s="23">
        <f t="shared" ca="1" si="46"/>
        <v>0</v>
      </c>
      <c r="AL46" s="23">
        <f t="shared" ca="1" si="47"/>
        <v>26160</v>
      </c>
      <c r="AM46" s="23">
        <f t="shared" ca="1" si="48"/>
        <v>0</v>
      </c>
      <c r="AN46" s="23">
        <f t="shared" ca="1" si="69"/>
        <v>48000</v>
      </c>
      <c r="AO46" s="23">
        <f t="shared" ca="1" si="70"/>
        <v>0</v>
      </c>
      <c r="AP46" s="23">
        <f t="shared" ca="1" si="87"/>
        <v>54000</v>
      </c>
      <c r="AQ46" s="23">
        <f t="shared" ca="1" si="56"/>
        <v>0</v>
      </c>
      <c r="AR46" s="23">
        <f t="shared" ca="1" si="96"/>
        <v>60000</v>
      </c>
      <c r="AS46" s="23">
        <f t="shared" ca="1" si="97"/>
        <v>0</v>
      </c>
      <c r="AT46" s="23">
        <f t="shared" ca="1" si="106"/>
        <v>60000</v>
      </c>
      <c r="AU46" s="23">
        <f t="shared" ca="1" si="107"/>
        <v>0</v>
      </c>
      <c r="AV46" s="23">
        <f t="shared" ca="1" si="98"/>
        <v>86400</v>
      </c>
      <c r="AW46" s="23">
        <f t="shared" ca="1" si="99"/>
        <v>0</v>
      </c>
      <c r="AX46" s="23">
        <f t="shared" ca="1" si="110"/>
        <v>61200</v>
      </c>
      <c r="AY46" s="23">
        <f t="shared" ca="1" si="111"/>
        <v>0</v>
      </c>
      <c r="AZ46" s="23">
        <f t="shared" ca="1" si="116"/>
        <v>66000</v>
      </c>
      <c r="BA46" s="23">
        <f t="shared" ca="1" si="117"/>
        <v>0</v>
      </c>
      <c r="BB46" s="23">
        <f t="shared" ca="1" si="132"/>
        <v>132000</v>
      </c>
      <c r="BC46" s="23">
        <f t="shared" ca="1" si="133"/>
        <v>0</v>
      </c>
      <c r="BD46" s="228">
        <f t="shared" ca="1" si="19"/>
        <v>243000</v>
      </c>
      <c r="BE46" s="26">
        <f t="shared" ca="1" si="20"/>
        <v>604200</v>
      </c>
      <c r="BF46" s="228">
        <f t="shared" ca="1" si="21"/>
        <v>664200</v>
      </c>
      <c r="BG46" s="23">
        <f t="shared" ca="1" si="37"/>
        <v>0</v>
      </c>
      <c r="BH46" s="23">
        <f t="shared" ca="1" si="38"/>
        <v>0</v>
      </c>
      <c r="BI46" s="23">
        <f t="shared" ca="1" si="49"/>
        <v>0</v>
      </c>
      <c r="BJ46" s="23">
        <f t="shared" ca="1" si="50"/>
        <v>0</v>
      </c>
      <c r="BK46" s="23">
        <f t="shared" ca="1" si="39"/>
        <v>0</v>
      </c>
      <c r="BL46" s="23">
        <f t="shared" ca="1" si="40"/>
        <v>0</v>
      </c>
      <c r="BM46" s="23">
        <f t="shared" ca="1" si="52"/>
        <v>0</v>
      </c>
      <c r="BN46" s="23">
        <f t="shared" ca="1" si="53"/>
        <v>0</v>
      </c>
      <c r="BO46" s="23">
        <f t="shared" ca="1" si="59"/>
        <v>0</v>
      </c>
      <c r="BP46" s="23">
        <f t="shared" ca="1" si="60"/>
        <v>0</v>
      </c>
      <c r="BQ46" s="23">
        <f t="shared" ca="1" si="73"/>
        <v>0</v>
      </c>
      <c r="BR46" s="23">
        <f t="shared" ca="1" si="74"/>
        <v>0</v>
      </c>
      <c r="BS46" s="23">
        <f t="shared" ca="1" si="83"/>
        <v>0</v>
      </c>
      <c r="BT46" s="23">
        <f t="shared" ca="1" si="84"/>
        <v>0</v>
      </c>
      <c r="BU46" s="23">
        <f t="shared" ca="1" si="85"/>
        <v>0</v>
      </c>
      <c r="BV46" s="23">
        <f t="shared" ca="1" si="86"/>
        <v>0</v>
      </c>
      <c r="BW46" s="23">
        <f t="shared" ca="1" si="88"/>
        <v>0</v>
      </c>
      <c r="BX46" s="23">
        <f t="shared" ca="1" si="89"/>
        <v>0</v>
      </c>
      <c r="BY46" s="23">
        <f t="shared" ca="1" si="108"/>
        <v>0</v>
      </c>
      <c r="BZ46" s="23">
        <f t="shared" ca="1" si="109"/>
        <v>0</v>
      </c>
      <c r="CA46" s="23">
        <f t="shared" ca="1" si="120"/>
        <v>0</v>
      </c>
      <c r="CB46" s="23">
        <f t="shared" ca="1" si="121"/>
        <v>0</v>
      </c>
      <c r="CC46" s="23"/>
      <c r="CD46" s="23"/>
      <c r="CE46" s="23"/>
      <c r="CF46" s="23"/>
      <c r="CG46" s="389">
        <f t="shared" ca="1" si="22"/>
        <v>0</v>
      </c>
      <c r="CH46" s="224">
        <f t="shared" ca="1" si="23"/>
        <v>0</v>
      </c>
      <c r="CI46" s="93">
        <f t="shared" ca="1" si="24"/>
        <v>0</v>
      </c>
      <c r="CJ46" s="23">
        <f t="shared" ca="1" si="57"/>
        <v>125760</v>
      </c>
      <c r="CK46" s="23">
        <f t="shared" ca="1" si="58"/>
        <v>0</v>
      </c>
      <c r="CL46" s="23">
        <f t="shared" ca="1" si="90"/>
        <v>115200</v>
      </c>
      <c r="CM46" s="23">
        <f t="shared" ca="1" si="91"/>
        <v>0</v>
      </c>
      <c r="CN46" s="23">
        <f t="shared" ca="1" si="124"/>
        <v>120000</v>
      </c>
      <c r="CO46" s="23">
        <f t="shared" ca="1" si="125"/>
        <v>0</v>
      </c>
      <c r="CP46" s="228">
        <f t="shared" ca="1" si="25"/>
        <v>125760</v>
      </c>
      <c r="CQ46" s="224">
        <f t="shared" ca="1" si="26"/>
        <v>240960</v>
      </c>
      <c r="CR46" s="228">
        <f t="shared" ca="1" si="27"/>
        <v>360960</v>
      </c>
      <c r="CS46" s="23">
        <f t="shared" ca="1" si="28"/>
        <v>65400</v>
      </c>
      <c r="CT46" s="23">
        <f t="shared" ca="1" si="29"/>
        <v>32700</v>
      </c>
      <c r="CU46" s="23">
        <f t="shared" ca="1" si="33"/>
        <v>62400</v>
      </c>
      <c r="CV46" s="23">
        <f t="shared" ca="1" si="34"/>
        <v>31200</v>
      </c>
      <c r="CW46" s="23">
        <f t="shared" ca="1" si="41"/>
        <v>60000</v>
      </c>
      <c r="CX46" s="23">
        <f t="shared" ca="1" si="42"/>
        <v>30000</v>
      </c>
      <c r="CY46" s="23">
        <f t="shared" ca="1" si="54"/>
        <v>8400</v>
      </c>
      <c r="CZ46" s="23">
        <f t="shared" ca="1" si="55"/>
        <v>4200</v>
      </c>
      <c r="DA46" s="23">
        <f t="shared" ca="1" si="61"/>
        <v>27000</v>
      </c>
      <c r="DB46" s="23">
        <f t="shared" ca="1" si="62"/>
        <v>13500</v>
      </c>
      <c r="DC46" s="23">
        <f t="shared" ca="1" si="63"/>
        <v>15600</v>
      </c>
      <c r="DD46" s="23">
        <f t="shared" ca="1" si="64"/>
        <v>7800</v>
      </c>
      <c r="DE46" s="23">
        <f t="shared" ca="1" si="71"/>
        <v>42000</v>
      </c>
      <c r="DF46" s="23">
        <f t="shared" ca="1" si="72"/>
        <v>21000</v>
      </c>
      <c r="DG46" s="23">
        <f t="shared" ca="1" si="118"/>
        <v>63600</v>
      </c>
      <c r="DH46" s="23">
        <f t="shared" ca="1" si="119"/>
        <v>31800</v>
      </c>
      <c r="DI46" s="23">
        <f t="shared" ca="1" si="75"/>
        <v>72000</v>
      </c>
      <c r="DJ46" s="23">
        <f t="shared" ca="1" si="76"/>
        <v>36000</v>
      </c>
      <c r="DK46" s="23">
        <f t="shared" ca="1" si="92"/>
        <v>99000</v>
      </c>
      <c r="DL46" s="23">
        <f t="shared" ca="1" si="93"/>
        <v>49500</v>
      </c>
      <c r="DM46" s="23"/>
      <c r="DN46" s="23"/>
      <c r="DO46" s="23">
        <f t="shared" ca="1" si="94"/>
        <v>240000</v>
      </c>
      <c r="DP46" s="23">
        <f t="shared" ca="1" si="95"/>
        <v>120000</v>
      </c>
      <c r="DQ46" s="23">
        <f t="shared" ca="1" si="100"/>
        <v>120000</v>
      </c>
      <c r="DR46" s="23">
        <f t="shared" ca="1" si="101"/>
        <v>60000</v>
      </c>
      <c r="DS46" s="23">
        <f t="shared" ca="1" si="112"/>
        <v>127200</v>
      </c>
      <c r="DT46" s="23">
        <f t="shared" ca="1" si="113"/>
        <v>63600</v>
      </c>
      <c r="DU46" s="23">
        <f t="shared" ca="1" si="122"/>
        <v>63600</v>
      </c>
      <c r="DV46" s="23">
        <f t="shared" ca="1" si="123"/>
        <v>31800</v>
      </c>
      <c r="DW46" s="23">
        <f t="shared" ca="1" si="126"/>
        <v>150000</v>
      </c>
      <c r="DX46" s="23">
        <f t="shared" ca="1" si="127"/>
        <v>75000</v>
      </c>
      <c r="DY46" s="23">
        <f t="shared" ca="1" si="128"/>
        <v>66000</v>
      </c>
      <c r="DZ46" s="23">
        <f t="shared" ca="1" si="129"/>
        <v>33000</v>
      </c>
      <c r="EA46" s="23"/>
      <c r="EB46" s="23"/>
      <c r="EC46" s="228">
        <f t="shared" ca="1" si="30"/>
        <v>610200</v>
      </c>
      <c r="ED46" s="93">
        <f t="shared" ca="1" si="31"/>
        <v>1450800</v>
      </c>
      <c r="EE46" s="228">
        <f t="shared" ca="1" si="32"/>
        <v>1923300</v>
      </c>
      <c r="EJ46" s="23">
        <f t="shared" ca="1" si="67"/>
        <v>60000</v>
      </c>
      <c r="EK46" s="23">
        <f t="shared" ca="1" si="68"/>
        <v>30000</v>
      </c>
      <c r="EL46" s="23">
        <f t="shared" ca="1" si="79"/>
        <v>26400</v>
      </c>
      <c r="EM46" s="23">
        <f t="shared" ca="1" si="80"/>
        <v>13200</v>
      </c>
      <c r="EN46" s="23">
        <f t="shared" ca="1" si="104"/>
        <v>120000</v>
      </c>
      <c r="EO46" s="23">
        <f t="shared" ca="1" si="105"/>
        <v>60000</v>
      </c>
      <c r="EP46" s="23">
        <f t="shared" ca="1" si="134"/>
        <v>168000</v>
      </c>
      <c r="EQ46" s="23">
        <f t="shared" ca="1" si="135"/>
        <v>84000</v>
      </c>
      <c r="ER46" s="23">
        <f t="shared" ca="1" si="114"/>
        <v>60000</v>
      </c>
      <c r="ES46" s="23">
        <f t="shared" ca="1" si="115"/>
        <v>30000</v>
      </c>
      <c r="ET46" s="23">
        <f t="shared" ca="1" si="130"/>
        <v>60000</v>
      </c>
      <c r="EU46" s="23">
        <f t="shared" ca="1" si="131"/>
        <v>30000</v>
      </c>
      <c r="EX46" s="228">
        <f t="shared" ca="1" si="16"/>
        <v>39600</v>
      </c>
      <c r="EY46" s="93">
        <f t="shared" ca="1" si="17"/>
        <v>309600</v>
      </c>
      <c r="EZ46" s="93">
        <f t="shared" ca="1" si="18"/>
        <v>741600</v>
      </c>
    </row>
    <row r="47" spans="1:156" x14ac:dyDescent="0.2">
      <c r="A47" s="172">
        <f ca="1">VLOOKUP($D47,Curves!$A$2:$I$1700,9)</f>
        <v>5.7091513915017003E-2</v>
      </c>
      <c r="B47" s="86">
        <f t="shared" ca="1" si="0"/>
        <v>0.83487527450968735</v>
      </c>
      <c r="C47" s="86">
        <f t="shared" si="1"/>
        <v>30</v>
      </c>
      <c r="D47" s="139">
        <v>38078</v>
      </c>
      <c r="E47" s="173">
        <f ca="1">VLOOKUP($D47,Curves!$A$2:$H$1700,2)*$B47</f>
        <v>3.4822647699799063</v>
      </c>
      <c r="F47" s="172">
        <f ca="1">VLOOKUP($D47,Curves!$A$2:$H$1700,3)*$B47</f>
        <v>0.72634148882342797</v>
      </c>
      <c r="G47" s="172">
        <f ca="1">VLOOKUP($D47,Curves!$A$2:$H$1700,7)*$B47</f>
        <v>-0.20037006588232495</v>
      </c>
      <c r="H47" s="172">
        <f ca="1">VLOOKUP($D47,Curves!$A$2:$H$1700,5)*$B47</f>
        <v>0</v>
      </c>
      <c r="I47" s="172">
        <f ca="1">VLOOKUP($D47,Curves!$A$2:$H$1700,4)*$B47</f>
        <v>-0.29220634607839058</v>
      </c>
      <c r="J47" s="174">
        <f ca="1">VLOOKUP($D47,Curves!$A$2:$H$1700,8)*$B47</f>
        <v>0.64285396137245931</v>
      </c>
      <c r="K47" s="172">
        <f t="shared" ca="1" si="2"/>
        <v>25.925438179261366</v>
      </c>
      <c r="L47" s="140">
        <f ca="1">VLOOKUP($D47,Curves!$N$2:$T$2600,2)*$B47</f>
        <v>29.702107178648795</v>
      </c>
      <c r="M47" s="141">
        <f ca="1">VLOOKUP($D47,Curves!$N$2:$T$2600,3)*$B47</f>
        <v>14.851053589324398</v>
      </c>
      <c r="N47" s="181">
        <f t="shared" ca="1" si="3"/>
        <v>1</v>
      </c>
      <c r="O47" s="182">
        <f t="shared" ca="1" si="4"/>
        <v>0</v>
      </c>
      <c r="P47" s="173">
        <f t="shared" ca="1" si="5"/>
        <v>32.938390485142747</v>
      </c>
      <c r="Q47" s="140">
        <f ca="1">VLOOKUP($D47,Curves!$N$2:$T$2600,4)*$B47</f>
        <v>29.702107178648795</v>
      </c>
      <c r="R47" s="141">
        <f ca="1">VLOOKUP($D47,Curves!$N$2:$T$2600,5)*$B47</f>
        <v>14.851053589324398</v>
      </c>
      <c r="S47" s="181">
        <f t="shared" ca="1" si="6"/>
        <v>0</v>
      </c>
      <c r="T47" s="182">
        <f t="shared" ca="1" si="7"/>
        <v>0</v>
      </c>
      <c r="U47" s="151">
        <f t="shared" ca="1" si="8"/>
        <v>26.614210280731861</v>
      </c>
      <c r="V47" s="151">
        <f t="shared" ca="1" si="9"/>
        <v>28.116985774849297</v>
      </c>
      <c r="W47" s="151">
        <f t="shared" ca="1" si="10"/>
        <v>25.925438179261366</v>
      </c>
      <c r="X47" s="343">
        <f ca="1">VLOOKUP($D47,[2]CurveFetch!$D$8:$S$13000,16,0)*$B47</f>
        <v>29.702107178648795</v>
      </c>
      <c r="Y47" s="141">
        <f ca="1">VLOOKUP($D47,Curves!$N$2:$T$2600,7)*$B47</f>
        <v>14.851053589324398</v>
      </c>
      <c r="Z47" s="200">
        <f t="shared" ca="1" si="11"/>
        <v>1</v>
      </c>
      <c r="AA47" s="181">
        <f t="shared" ca="1" si="12"/>
        <v>0</v>
      </c>
      <c r="AB47" s="181">
        <f t="shared" ca="1" si="13"/>
        <v>1</v>
      </c>
      <c r="AC47" s="181">
        <f t="shared" ca="1" si="13"/>
        <v>1</v>
      </c>
      <c r="AD47" s="181">
        <f t="shared" ca="1" si="14"/>
        <v>1</v>
      </c>
      <c r="AE47" s="182">
        <f t="shared" ca="1" si="15"/>
        <v>0</v>
      </c>
      <c r="AF47" s="23">
        <f t="shared" ca="1" si="43"/>
        <v>5880</v>
      </c>
      <c r="AG47" s="23">
        <f t="shared" ca="1" si="44"/>
        <v>0</v>
      </c>
      <c r="AH47" s="23">
        <f t="shared" ca="1" si="35"/>
        <v>38400</v>
      </c>
      <c r="AI47" s="23">
        <f t="shared" ca="1" si="36"/>
        <v>0</v>
      </c>
      <c r="AJ47" s="23">
        <f t="shared" ca="1" si="45"/>
        <v>26160</v>
      </c>
      <c r="AK47" s="23">
        <f t="shared" ca="1" si="46"/>
        <v>0</v>
      </c>
      <c r="AL47" s="23">
        <f t="shared" ca="1" si="47"/>
        <v>26160</v>
      </c>
      <c r="AM47" s="23">
        <f t="shared" ca="1" si="48"/>
        <v>0</v>
      </c>
      <c r="AN47" s="23">
        <f t="shared" ca="1" si="69"/>
        <v>48000</v>
      </c>
      <c r="AO47" s="23">
        <f t="shared" ca="1" si="70"/>
        <v>0</v>
      </c>
      <c r="AP47" s="23">
        <f t="shared" ca="1" si="87"/>
        <v>54000</v>
      </c>
      <c r="AQ47" s="23">
        <f t="shared" ca="1" si="56"/>
        <v>0</v>
      </c>
      <c r="AR47" s="23">
        <f t="shared" ca="1" si="96"/>
        <v>60000</v>
      </c>
      <c r="AS47" s="23">
        <f t="shared" ca="1" si="97"/>
        <v>0</v>
      </c>
      <c r="AT47" s="23">
        <f t="shared" ca="1" si="106"/>
        <v>60000</v>
      </c>
      <c r="AU47" s="23">
        <f t="shared" ca="1" si="107"/>
        <v>0</v>
      </c>
      <c r="AV47" s="23">
        <f t="shared" ca="1" si="98"/>
        <v>86400</v>
      </c>
      <c r="AW47" s="23">
        <f t="shared" ca="1" si="99"/>
        <v>0</v>
      </c>
      <c r="AX47" s="23">
        <f t="shared" ca="1" si="110"/>
        <v>61200</v>
      </c>
      <c r="AY47" s="23">
        <f t="shared" ca="1" si="111"/>
        <v>0</v>
      </c>
      <c r="AZ47" s="23">
        <f t="shared" ca="1" si="116"/>
        <v>66000</v>
      </c>
      <c r="BA47" s="23">
        <f t="shared" ca="1" si="117"/>
        <v>0</v>
      </c>
      <c r="BB47" s="23">
        <f t="shared" ca="1" si="132"/>
        <v>132000</v>
      </c>
      <c r="BC47" s="23">
        <f t="shared" ca="1" si="133"/>
        <v>0</v>
      </c>
      <c r="BD47" s="228">
        <f t="shared" ca="1" si="19"/>
        <v>243000</v>
      </c>
      <c r="BE47" s="26">
        <f t="shared" ca="1" si="20"/>
        <v>604200</v>
      </c>
      <c r="BF47" s="228">
        <f t="shared" ca="1" si="21"/>
        <v>664200</v>
      </c>
      <c r="BG47" s="23">
        <f t="shared" ca="1" si="37"/>
        <v>0</v>
      </c>
      <c r="BH47" s="23">
        <f t="shared" ca="1" si="38"/>
        <v>0</v>
      </c>
      <c r="BI47" s="23">
        <f t="shared" ca="1" si="49"/>
        <v>0</v>
      </c>
      <c r="BJ47" s="23">
        <f t="shared" ca="1" si="50"/>
        <v>0</v>
      </c>
      <c r="BK47" s="23">
        <f t="shared" ca="1" si="39"/>
        <v>0</v>
      </c>
      <c r="BL47" s="23">
        <f t="shared" ca="1" si="40"/>
        <v>0</v>
      </c>
      <c r="BM47" s="23">
        <f t="shared" ca="1" si="52"/>
        <v>0</v>
      </c>
      <c r="BN47" s="23">
        <f t="shared" ca="1" si="53"/>
        <v>0</v>
      </c>
      <c r="BO47" s="23">
        <f t="shared" ca="1" si="59"/>
        <v>0</v>
      </c>
      <c r="BP47" s="23">
        <f t="shared" ca="1" si="60"/>
        <v>0</v>
      </c>
      <c r="BQ47" s="23">
        <f t="shared" ca="1" si="73"/>
        <v>0</v>
      </c>
      <c r="BR47" s="23">
        <f t="shared" ca="1" si="74"/>
        <v>0</v>
      </c>
      <c r="BS47" s="23">
        <f t="shared" ca="1" si="83"/>
        <v>0</v>
      </c>
      <c r="BT47" s="23">
        <f t="shared" ca="1" si="84"/>
        <v>0</v>
      </c>
      <c r="BU47" s="23">
        <f t="shared" ca="1" si="85"/>
        <v>0</v>
      </c>
      <c r="BV47" s="23">
        <f t="shared" ca="1" si="86"/>
        <v>0</v>
      </c>
      <c r="BW47" s="23">
        <f t="shared" ca="1" si="88"/>
        <v>0</v>
      </c>
      <c r="BX47" s="23">
        <f t="shared" ca="1" si="89"/>
        <v>0</v>
      </c>
      <c r="BY47" s="23">
        <f t="shared" ca="1" si="108"/>
        <v>0</v>
      </c>
      <c r="BZ47" s="23">
        <f t="shared" ca="1" si="109"/>
        <v>0</v>
      </c>
      <c r="CA47" s="23">
        <f t="shared" ca="1" si="120"/>
        <v>0</v>
      </c>
      <c r="CB47" s="23">
        <f t="shared" ca="1" si="121"/>
        <v>0</v>
      </c>
      <c r="CC47" s="23"/>
      <c r="CD47" s="23"/>
      <c r="CE47" s="23"/>
      <c r="CF47" s="23"/>
      <c r="CG47" s="389">
        <f t="shared" ca="1" si="22"/>
        <v>0</v>
      </c>
      <c r="CH47" s="224">
        <f t="shared" ca="1" si="23"/>
        <v>0</v>
      </c>
      <c r="CI47" s="93">
        <f t="shared" ca="1" si="24"/>
        <v>0</v>
      </c>
      <c r="CJ47" s="23">
        <f t="shared" ca="1" si="57"/>
        <v>125760</v>
      </c>
      <c r="CK47" s="23">
        <f t="shared" ca="1" si="58"/>
        <v>0</v>
      </c>
      <c r="CL47" s="23">
        <f t="shared" ca="1" si="90"/>
        <v>115200</v>
      </c>
      <c r="CM47" s="23">
        <f t="shared" ca="1" si="91"/>
        <v>0</v>
      </c>
      <c r="CN47" s="23">
        <f t="shared" ca="1" si="124"/>
        <v>120000</v>
      </c>
      <c r="CO47" s="23">
        <f t="shared" ca="1" si="125"/>
        <v>0</v>
      </c>
      <c r="CP47" s="228">
        <f t="shared" ca="1" si="25"/>
        <v>125760</v>
      </c>
      <c r="CQ47" s="224">
        <f t="shared" ca="1" si="26"/>
        <v>240960</v>
      </c>
      <c r="CR47" s="228">
        <f t="shared" ca="1" si="27"/>
        <v>360960</v>
      </c>
      <c r="CS47" s="23">
        <f t="shared" ca="1" si="28"/>
        <v>65400</v>
      </c>
      <c r="CT47" s="23">
        <f t="shared" ca="1" si="29"/>
        <v>32700</v>
      </c>
      <c r="CU47" s="23">
        <f t="shared" ca="1" si="33"/>
        <v>62400</v>
      </c>
      <c r="CV47" s="23">
        <f t="shared" ca="1" si="34"/>
        <v>31200</v>
      </c>
      <c r="CW47" s="23">
        <f t="shared" ca="1" si="41"/>
        <v>60000</v>
      </c>
      <c r="CX47" s="23">
        <f t="shared" ca="1" si="42"/>
        <v>30000</v>
      </c>
      <c r="CY47" s="23">
        <f t="shared" ca="1" si="54"/>
        <v>8400</v>
      </c>
      <c r="CZ47" s="23">
        <f t="shared" ca="1" si="55"/>
        <v>4200</v>
      </c>
      <c r="DA47" s="23">
        <f t="shared" ca="1" si="61"/>
        <v>27000</v>
      </c>
      <c r="DB47" s="23">
        <f t="shared" ca="1" si="62"/>
        <v>13500</v>
      </c>
      <c r="DC47" s="23">
        <f t="shared" ca="1" si="63"/>
        <v>15600</v>
      </c>
      <c r="DD47" s="23">
        <f t="shared" ca="1" si="64"/>
        <v>7800</v>
      </c>
      <c r="DE47" s="23">
        <f t="shared" ca="1" si="71"/>
        <v>42000</v>
      </c>
      <c r="DF47" s="23">
        <f t="shared" ca="1" si="72"/>
        <v>21000</v>
      </c>
      <c r="DG47" s="23">
        <f t="shared" ca="1" si="118"/>
        <v>63600</v>
      </c>
      <c r="DH47" s="23">
        <f t="shared" ca="1" si="119"/>
        <v>31800</v>
      </c>
      <c r="DI47" s="23">
        <f t="shared" ca="1" si="75"/>
        <v>72000</v>
      </c>
      <c r="DJ47" s="23">
        <f t="shared" ca="1" si="76"/>
        <v>36000</v>
      </c>
      <c r="DK47" s="23">
        <f t="shared" ca="1" si="92"/>
        <v>99000</v>
      </c>
      <c r="DL47" s="23">
        <f t="shared" ca="1" si="93"/>
        <v>49500</v>
      </c>
      <c r="DM47" s="23"/>
      <c r="DN47" s="23"/>
      <c r="DO47" s="23">
        <f t="shared" ca="1" si="94"/>
        <v>240000</v>
      </c>
      <c r="DP47" s="23">
        <f t="shared" ca="1" si="95"/>
        <v>120000</v>
      </c>
      <c r="DQ47" s="23">
        <f t="shared" ca="1" si="100"/>
        <v>120000</v>
      </c>
      <c r="DR47" s="23">
        <f t="shared" ca="1" si="101"/>
        <v>60000</v>
      </c>
      <c r="DS47" s="23">
        <f t="shared" ca="1" si="112"/>
        <v>127200</v>
      </c>
      <c r="DT47" s="23">
        <f t="shared" ca="1" si="113"/>
        <v>63600</v>
      </c>
      <c r="DU47" s="23">
        <f t="shared" ca="1" si="122"/>
        <v>63600</v>
      </c>
      <c r="DV47" s="23">
        <f t="shared" ca="1" si="123"/>
        <v>31800</v>
      </c>
      <c r="DW47" s="23">
        <f t="shared" ca="1" si="126"/>
        <v>150000</v>
      </c>
      <c r="DX47" s="23">
        <f t="shared" ca="1" si="127"/>
        <v>75000</v>
      </c>
      <c r="DY47" s="23">
        <f t="shared" ca="1" si="128"/>
        <v>66000</v>
      </c>
      <c r="DZ47" s="23">
        <f t="shared" ca="1" si="129"/>
        <v>33000</v>
      </c>
      <c r="EA47" s="23"/>
      <c r="EB47" s="23"/>
      <c r="EC47" s="228">
        <f t="shared" ca="1" si="30"/>
        <v>610200</v>
      </c>
      <c r="ED47" s="93">
        <f t="shared" ca="1" si="31"/>
        <v>1450800</v>
      </c>
      <c r="EE47" s="228">
        <f t="shared" ca="1" si="32"/>
        <v>1923300</v>
      </c>
      <c r="EJ47" s="23">
        <f t="shared" ca="1" si="67"/>
        <v>60000</v>
      </c>
      <c r="EK47" s="23">
        <f t="shared" ca="1" si="68"/>
        <v>30000</v>
      </c>
      <c r="EL47" s="23">
        <f t="shared" ca="1" si="79"/>
        <v>26400</v>
      </c>
      <c r="EM47" s="23">
        <f t="shared" ca="1" si="80"/>
        <v>13200</v>
      </c>
      <c r="EN47" s="23">
        <f t="shared" ca="1" si="104"/>
        <v>120000</v>
      </c>
      <c r="EO47" s="23">
        <f t="shared" ca="1" si="105"/>
        <v>60000</v>
      </c>
      <c r="EP47" s="23">
        <f t="shared" ca="1" si="134"/>
        <v>168000</v>
      </c>
      <c r="EQ47" s="23">
        <f t="shared" ca="1" si="135"/>
        <v>84000</v>
      </c>
      <c r="ER47" s="23">
        <f t="shared" ca="1" si="114"/>
        <v>60000</v>
      </c>
      <c r="ES47" s="23">
        <f t="shared" ca="1" si="115"/>
        <v>30000</v>
      </c>
      <c r="ET47" s="23">
        <f t="shared" ca="1" si="130"/>
        <v>60000</v>
      </c>
      <c r="EU47" s="23">
        <f t="shared" ca="1" si="131"/>
        <v>30000</v>
      </c>
      <c r="EX47" s="228">
        <f t="shared" ca="1" si="16"/>
        <v>39600</v>
      </c>
      <c r="EY47" s="93">
        <f t="shared" ca="1" si="17"/>
        <v>309600</v>
      </c>
      <c r="EZ47" s="93">
        <f t="shared" ca="1" si="18"/>
        <v>741600</v>
      </c>
    </row>
    <row r="48" spans="1:156" x14ac:dyDescent="0.2">
      <c r="A48" s="172">
        <f ca="1">VLOOKUP($D48,Curves!$A$2:$I$1700,9)</f>
        <v>5.7176634490299999E-2</v>
      </c>
      <c r="B48" s="86">
        <f t="shared" ca="1" si="0"/>
        <v>0.8307979844733564</v>
      </c>
      <c r="C48" s="86">
        <f t="shared" si="1"/>
        <v>31</v>
      </c>
      <c r="D48" s="139">
        <v>38108</v>
      </c>
      <c r="E48" s="173">
        <f ca="1">VLOOKUP($D48,Curves!$A$2:$H$1700,2)*$B48</f>
        <v>3.4444884436265357</v>
      </c>
      <c r="F48" s="172">
        <f ca="1">VLOOKUP($D48,Curves!$A$2:$H$1700,3)*$B48</f>
        <v>0.72279424649182011</v>
      </c>
      <c r="G48" s="172">
        <f ca="1">VLOOKUP($D48,Curves!$A$2:$H$1700,7)*$B48</f>
        <v>-0.19939151627360552</v>
      </c>
      <c r="H48" s="172">
        <f ca="1">VLOOKUP($D48,Curves!$A$2:$H$1700,5)*$B48</f>
        <v>0</v>
      </c>
      <c r="I48" s="172">
        <f ca="1">VLOOKUP($D48,Curves!$A$2:$H$1700,4)*$B48</f>
        <v>-0.2907792945656747</v>
      </c>
      <c r="J48" s="174">
        <f ca="1">VLOOKUP($D48,Curves!$A$2:$H$1700,8)*$B48</f>
        <v>0.63971444804448441</v>
      </c>
      <c r="K48" s="172">
        <f t="shared" ca="1" si="2"/>
        <v>25.652818617956459</v>
      </c>
      <c r="L48" s="140">
        <f ca="1">VLOOKUP($D48,Curves!$N$2:$T$2600,2)*$B48</f>
        <v>33.711040576580039</v>
      </c>
      <c r="M48" s="141">
        <f ca="1">VLOOKUP($D48,Curves!$N$2:$T$2600,3)*$B48</f>
        <v>16.85552028829002</v>
      </c>
      <c r="N48" s="181">
        <f t="shared" ca="1" si="3"/>
        <v>1</v>
      </c>
      <c r="O48" s="182">
        <f t="shared" ca="1" si="4"/>
        <v>0</v>
      </c>
      <c r="P48" s="173">
        <f t="shared" ca="1" si="5"/>
        <v>32.631521687532654</v>
      </c>
      <c r="Q48" s="140">
        <f ca="1">VLOOKUP($D48,Curves!$N$2:$T$2600,4)*$B48</f>
        <v>33.711040576580039</v>
      </c>
      <c r="R48" s="141">
        <f ca="1">VLOOKUP($D48,Curves!$N$2:$T$2600,5)*$B48</f>
        <v>16.85552028829002</v>
      </c>
      <c r="S48" s="181">
        <f t="shared" ca="1" si="6"/>
        <v>1</v>
      </c>
      <c r="T48" s="182">
        <f t="shared" ca="1" si="7"/>
        <v>0</v>
      </c>
      <c r="U48" s="151">
        <f t="shared" ca="1" si="8"/>
        <v>26.338226955146975</v>
      </c>
      <c r="V48" s="151">
        <f t="shared" ca="1" si="9"/>
        <v>27.833663327199019</v>
      </c>
      <c r="W48" s="151">
        <f t="shared" ca="1" si="10"/>
        <v>25.652818617956459</v>
      </c>
      <c r="X48" s="343">
        <f ca="1">VLOOKUP($D48,[2]CurveFetch!$D$8:$S$13000,16,0)*$B48</f>
        <v>33.711040576580039</v>
      </c>
      <c r="Y48" s="141">
        <f ca="1">VLOOKUP($D48,Curves!$N$2:$T$2600,7)*$B48</f>
        <v>16.85552028829002</v>
      </c>
      <c r="Z48" s="200">
        <f t="shared" ca="1" si="11"/>
        <v>1</v>
      </c>
      <c r="AA48" s="181">
        <f t="shared" ca="1" si="12"/>
        <v>0</v>
      </c>
      <c r="AB48" s="181">
        <f t="shared" ca="1" si="13"/>
        <v>1</v>
      </c>
      <c r="AC48" s="181">
        <f t="shared" ca="1" si="13"/>
        <v>1</v>
      </c>
      <c r="AD48" s="181">
        <f t="shared" ca="1" si="14"/>
        <v>1</v>
      </c>
      <c r="AE48" s="182">
        <f t="shared" ca="1" si="15"/>
        <v>0</v>
      </c>
      <c r="AF48" s="23">
        <f t="shared" ca="1" si="43"/>
        <v>5880</v>
      </c>
      <c r="AG48" s="23">
        <f t="shared" ca="1" si="44"/>
        <v>0</v>
      </c>
      <c r="AH48" s="23">
        <f t="shared" ca="1" si="35"/>
        <v>38400</v>
      </c>
      <c r="AI48" s="23">
        <f t="shared" ca="1" si="36"/>
        <v>0</v>
      </c>
      <c r="AJ48" s="23">
        <f t="shared" ca="1" si="45"/>
        <v>26160</v>
      </c>
      <c r="AK48" s="23">
        <f t="shared" ca="1" si="46"/>
        <v>0</v>
      </c>
      <c r="AL48" s="23">
        <f t="shared" ca="1" si="47"/>
        <v>26160</v>
      </c>
      <c r="AM48" s="23">
        <f t="shared" ca="1" si="48"/>
        <v>0</v>
      </c>
      <c r="AN48" s="23">
        <f t="shared" ca="1" si="69"/>
        <v>48000</v>
      </c>
      <c r="AO48" s="23">
        <f t="shared" ca="1" si="70"/>
        <v>0</v>
      </c>
      <c r="AP48" s="23">
        <f t="shared" ca="1" si="87"/>
        <v>54000</v>
      </c>
      <c r="AQ48" s="23">
        <f t="shared" ca="1" si="56"/>
        <v>0</v>
      </c>
      <c r="AR48" s="23">
        <f t="shared" ca="1" si="96"/>
        <v>60000</v>
      </c>
      <c r="AS48" s="23">
        <f t="shared" ca="1" si="97"/>
        <v>0</v>
      </c>
      <c r="AT48" s="23">
        <f t="shared" ca="1" si="106"/>
        <v>60000</v>
      </c>
      <c r="AU48" s="23">
        <f t="shared" ca="1" si="107"/>
        <v>0</v>
      </c>
      <c r="AV48" s="23">
        <f t="shared" ca="1" si="98"/>
        <v>86400</v>
      </c>
      <c r="AW48" s="23">
        <f t="shared" ca="1" si="99"/>
        <v>0</v>
      </c>
      <c r="AX48" s="23">
        <f t="shared" ca="1" si="110"/>
        <v>61200</v>
      </c>
      <c r="AY48" s="23">
        <f t="shared" ca="1" si="111"/>
        <v>0</v>
      </c>
      <c r="AZ48" s="23">
        <f t="shared" ca="1" si="116"/>
        <v>66000</v>
      </c>
      <c r="BA48" s="23">
        <f t="shared" ca="1" si="117"/>
        <v>0</v>
      </c>
      <c r="BB48" s="23">
        <f t="shared" ca="1" si="132"/>
        <v>132000</v>
      </c>
      <c r="BC48" s="23">
        <f t="shared" ca="1" si="133"/>
        <v>0</v>
      </c>
      <c r="BD48" s="228">
        <f t="shared" ca="1" si="19"/>
        <v>243000</v>
      </c>
      <c r="BE48" s="26">
        <f t="shared" ca="1" si="20"/>
        <v>604200</v>
      </c>
      <c r="BF48" s="228">
        <f t="shared" ca="1" si="21"/>
        <v>664200</v>
      </c>
      <c r="BG48" s="23">
        <f t="shared" ca="1" si="37"/>
        <v>62400</v>
      </c>
      <c r="BH48" s="23">
        <f t="shared" ca="1" si="38"/>
        <v>0</v>
      </c>
      <c r="BI48" s="23">
        <f t="shared" ca="1" si="49"/>
        <v>60000</v>
      </c>
      <c r="BJ48" s="23">
        <f t="shared" ca="1" si="50"/>
        <v>0</v>
      </c>
      <c r="BK48" s="23">
        <f t="shared" ca="1" si="39"/>
        <v>10560</v>
      </c>
      <c r="BL48" s="23">
        <f t="shared" ca="1" si="40"/>
        <v>0</v>
      </c>
      <c r="BM48" s="23">
        <f t="shared" ca="1" si="52"/>
        <v>6120</v>
      </c>
      <c r="BN48" s="23">
        <f t="shared" ca="1" si="53"/>
        <v>0</v>
      </c>
      <c r="BO48" s="23">
        <f t="shared" ca="1" si="59"/>
        <v>20400</v>
      </c>
      <c r="BP48" s="23">
        <f t="shared" ca="1" si="60"/>
        <v>0</v>
      </c>
      <c r="BQ48" s="23">
        <f t="shared" ca="1" si="73"/>
        <v>72000</v>
      </c>
      <c r="BR48" s="23">
        <f t="shared" ca="1" si="74"/>
        <v>0</v>
      </c>
      <c r="BS48" s="23">
        <f t="shared" ca="1" si="83"/>
        <v>105600</v>
      </c>
      <c r="BT48" s="23">
        <f t="shared" ca="1" si="84"/>
        <v>0</v>
      </c>
      <c r="BU48" s="23">
        <f t="shared" ca="1" si="85"/>
        <v>127200</v>
      </c>
      <c r="BV48" s="23">
        <f t="shared" ca="1" si="86"/>
        <v>0</v>
      </c>
      <c r="BW48" s="23">
        <f t="shared" ca="1" si="88"/>
        <v>60000</v>
      </c>
      <c r="BX48" s="23">
        <f t="shared" ca="1" si="89"/>
        <v>0</v>
      </c>
      <c r="BY48" s="23">
        <f t="shared" ca="1" si="108"/>
        <v>63600</v>
      </c>
      <c r="BZ48" s="23">
        <f t="shared" ca="1" si="109"/>
        <v>0</v>
      </c>
      <c r="CA48" s="23">
        <f t="shared" ca="1" si="120"/>
        <v>62400</v>
      </c>
      <c r="CB48" s="23">
        <f t="shared" ca="1" si="121"/>
        <v>0</v>
      </c>
      <c r="CC48" s="23"/>
      <c r="CD48" s="23"/>
      <c r="CE48" s="23"/>
      <c r="CF48" s="23"/>
      <c r="CG48" s="389">
        <f t="shared" ca="1" si="22"/>
        <v>371880</v>
      </c>
      <c r="CH48" s="224">
        <f t="shared" ca="1" si="23"/>
        <v>443880</v>
      </c>
      <c r="CI48" s="93">
        <f t="shared" ca="1" si="24"/>
        <v>650280</v>
      </c>
      <c r="CJ48" s="23">
        <f t="shared" ca="1" si="57"/>
        <v>125760</v>
      </c>
      <c r="CK48" s="23">
        <f t="shared" ca="1" si="58"/>
        <v>0</v>
      </c>
      <c r="CL48" s="23">
        <f t="shared" ca="1" si="90"/>
        <v>115200</v>
      </c>
      <c r="CM48" s="23">
        <f t="shared" ca="1" si="91"/>
        <v>0</v>
      </c>
      <c r="CN48" s="23">
        <f t="shared" ca="1" si="124"/>
        <v>120000</v>
      </c>
      <c r="CO48" s="23">
        <f t="shared" ca="1" si="125"/>
        <v>0</v>
      </c>
      <c r="CP48" s="228">
        <f t="shared" ca="1" si="25"/>
        <v>125760</v>
      </c>
      <c r="CQ48" s="224">
        <f t="shared" ca="1" si="26"/>
        <v>240960</v>
      </c>
      <c r="CR48" s="228">
        <f t="shared" ca="1" si="27"/>
        <v>360960</v>
      </c>
      <c r="CS48" s="23">
        <f t="shared" ca="1" si="28"/>
        <v>65400</v>
      </c>
      <c r="CT48" s="23">
        <f t="shared" ca="1" si="29"/>
        <v>32700</v>
      </c>
      <c r="CU48" s="23">
        <f t="shared" ca="1" si="33"/>
        <v>62400</v>
      </c>
      <c r="CV48" s="23">
        <f t="shared" ca="1" si="34"/>
        <v>31200</v>
      </c>
      <c r="CW48" s="23">
        <f t="shared" ca="1" si="41"/>
        <v>60000</v>
      </c>
      <c r="CX48" s="23">
        <f t="shared" ca="1" si="42"/>
        <v>30000</v>
      </c>
      <c r="CY48" s="23">
        <f t="shared" ca="1" si="54"/>
        <v>8400</v>
      </c>
      <c r="CZ48" s="23">
        <f t="shared" ca="1" si="55"/>
        <v>4200</v>
      </c>
      <c r="DA48" s="23">
        <f t="shared" ca="1" si="61"/>
        <v>27000</v>
      </c>
      <c r="DB48" s="23">
        <f t="shared" ca="1" si="62"/>
        <v>13500</v>
      </c>
      <c r="DC48" s="23">
        <f t="shared" ca="1" si="63"/>
        <v>15600</v>
      </c>
      <c r="DD48" s="23">
        <f t="shared" ca="1" si="64"/>
        <v>7800</v>
      </c>
      <c r="DE48" s="23">
        <f t="shared" ca="1" si="71"/>
        <v>42000</v>
      </c>
      <c r="DF48" s="23">
        <f t="shared" ca="1" si="72"/>
        <v>21000</v>
      </c>
      <c r="DG48" s="23">
        <f t="shared" ca="1" si="118"/>
        <v>63600</v>
      </c>
      <c r="DH48" s="23">
        <f t="shared" ca="1" si="119"/>
        <v>31800</v>
      </c>
      <c r="DI48" s="23">
        <f t="shared" ca="1" si="75"/>
        <v>72000</v>
      </c>
      <c r="DJ48" s="23">
        <f t="shared" ca="1" si="76"/>
        <v>36000</v>
      </c>
      <c r="DK48" s="23">
        <f t="shared" ca="1" si="92"/>
        <v>99000</v>
      </c>
      <c r="DL48" s="23">
        <f t="shared" ca="1" si="93"/>
        <v>49500</v>
      </c>
      <c r="DM48" s="23"/>
      <c r="DN48" s="23"/>
      <c r="DO48" s="23">
        <f t="shared" ca="1" si="94"/>
        <v>240000</v>
      </c>
      <c r="DP48" s="23">
        <f t="shared" ca="1" si="95"/>
        <v>120000</v>
      </c>
      <c r="DQ48" s="23">
        <f t="shared" ca="1" si="100"/>
        <v>120000</v>
      </c>
      <c r="DR48" s="23">
        <f t="shared" ca="1" si="101"/>
        <v>60000</v>
      </c>
      <c r="DS48" s="23">
        <f t="shared" ca="1" si="112"/>
        <v>127200</v>
      </c>
      <c r="DT48" s="23">
        <f t="shared" ca="1" si="113"/>
        <v>63600</v>
      </c>
      <c r="DU48" s="23">
        <f t="shared" ca="1" si="122"/>
        <v>63600</v>
      </c>
      <c r="DV48" s="23">
        <f t="shared" ca="1" si="123"/>
        <v>31800</v>
      </c>
      <c r="DW48" s="23">
        <f t="shared" ca="1" si="126"/>
        <v>150000</v>
      </c>
      <c r="DX48" s="23">
        <f t="shared" ca="1" si="127"/>
        <v>75000</v>
      </c>
      <c r="DY48" s="23">
        <f t="shared" ca="1" si="128"/>
        <v>66000</v>
      </c>
      <c r="DZ48" s="23">
        <f t="shared" ca="1" si="129"/>
        <v>33000</v>
      </c>
      <c r="EA48" s="23"/>
      <c r="EB48" s="23"/>
      <c r="EC48" s="228">
        <f t="shared" ca="1" si="30"/>
        <v>610200</v>
      </c>
      <c r="ED48" s="93">
        <f t="shared" ca="1" si="31"/>
        <v>1450800</v>
      </c>
      <c r="EE48" s="228">
        <f t="shared" ca="1" si="32"/>
        <v>1923300</v>
      </c>
      <c r="EJ48" s="23">
        <f t="shared" ca="1" si="67"/>
        <v>60000</v>
      </c>
      <c r="EK48" s="23">
        <f t="shared" ca="1" si="68"/>
        <v>30000</v>
      </c>
      <c r="EL48" s="23">
        <f t="shared" ca="1" si="79"/>
        <v>26400</v>
      </c>
      <c r="EM48" s="23">
        <f t="shared" ca="1" si="80"/>
        <v>13200</v>
      </c>
      <c r="EN48" s="23">
        <f t="shared" ca="1" si="104"/>
        <v>120000</v>
      </c>
      <c r="EO48" s="23">
        <f t="shared" ca="1" si="105"/>
        <v>60000</v>
      </c>
      <c r="EP48" s="23">
        <f t="shared" ca="1" si="134"/>
        <v>168000</v>
      </c>
      <c r="EQ48" s="23">
        <f t="shared" ca="1" si="135"/>
        <v>84000</v>
      </c>
      <c r="ER48" s="23">
        <f t="shared" ca="1" si="114"/>
        <v>60000</v>
      </c>
      <c r="ES48" s="23">
        <f t="shared" ca="1" si="115"/>
        <v>30000</v>
      </c>
      <c r="ET48" s="23">
        <f t="shared" ca="1" si="130"/>
        <v>60000</v>
      </c>
      <c r="EU48" s="23">
        <f t="shared" ca="1" si="131"/>
        <v>30000</v>
      </c>
      <c r="EX48" s="228">
        <f t="shared" ca="1" si="16"/>
        <v>39600</v>
      </c>
      <c r="EY48" s="93">
        <f t="shared" ca="1" si="17"/>
        <v>309600</v>
      </c>
      <c r="EZ48" s="93">
        <f t="shared" ca="1" si="18"/>
        <v>741600</v>
      </c>
    </row>
    <row r="49" spans="1:156" x14ac:dyDescent="0.2">
      <c r="A49" s="172">
        <f ca="1">VLOOKUP($D49,Curves!$A$2:$I$1700,9)</f>
        <v>5.7264592420623997E-2</v>
      </c>
      <c r="B49" s="86">
        <f t="shared" ca="1" si="0"/>
        <v>0.82659390733461502</v>
      </c>
      <c r="C49" s="86">
        <f t="shared" si="1"/>
        <v>30</v>
      </c>
      <c r="D49" s="139">
        <v>38139</v>
      </c>
      <c r="E49" s="173">
        <f ca="1">VLOOKUP($D49,Curves!$A$2:$H$1700,2)*$B49</f>
        <v>3.4510295631220176</v>
      </c>
      <c r="F49" s="172">
        <f ca="1">VLOOKUP($D49,Curves!$A$2:$H$1700,3)*$B49</f>
        <v>0.71913669938111502</v>
      </c>
      <c r="G49" s="172">
        <f ca="1">VLOOKUP($D49,Curves!$A$2:$H$1700,7)*$B49</f>
        <v>-0.19838253776030759</v>
      </c>
      <c r="H49" s="172">
        <f ca="1">VLOOKUP($D49,Curves!$A$2:$H$1700,5)*$B49</f>
        <v>0</v>
      </c>
      <c r="I49" s="172">
        <f ca="1">VLOOKUP($D49,Curves!$A$2:$H$1700,4)*$B49</f>
        <v>-0.28930786756711524</v>
      </c>
      <c r="J49" s="174">
        <f ca="1">VLOOKUP($D49,Curves!$A$2:$H$1700,8)*$B49</f>
        <v>0.63647730864765362</v>
      </c>
      <c r="K49" s="172">
        <f t="shared" ca="1" si="2"/>
        <v>25.712912716661769</v>
      </c>
      <c r="L49" s="140">
        <f ca="1">VLOOKUP($D49,Curves!$N$2:$T$2600,2)*$B49</f>
        <v>54.205300683109854</v>
      </c>
      <c r="M49" s="141">
        <f ca="1">VLOOKUP($D49,Curves!$N$2:$T$2600,3)*$B49</f>
        <v>27.102650341554927</v>
      </c>
      <c r="N49" s="181">
        <f t="shared" ca="1" si="3"/>
        <v>1</v>
      </c>
      <c r="O49" s="182">
        <f t="shared" ca="1" si="4"/>
        <v>1</v>
      </c>
      <c r="P49" s="173">
        <f t="shared" ca="1" si="5"/>
        <v>32.65630153827253</v>
      </c>
      <c r="Q49" s="140">
        <f ca="1">VLOOKUP($D49,Curves!$N$2:$T$2600,4)*$B49</f>
        <v>54.205300683109854</v>
      </c>
      <c r="R49" s="141">
        <f ca="1">VLOOKUP($D49,Curves!$N$2:$T$2600,5)*$B49</f>
        <v>27.102650341554927</v>
      </c>
      <c r="S49" s="181">
        <f t="shared" ca="1" si="6"/>
        <v>1</v>
      </c>
      <c r="T49" s="182">
        <f t="shared" ca="1" si="7"/>
        <v>0</v>
      </c>
      <c r="U49" s="151">
        <f t="shared" ca="1" si="8"/>
        <v>26.394852690212826</v>
      </c>
      <c r="V49" s="151">
        <f t="shared" ca="1" si="9"/>
        <v>27.882721723415131</v>
      </c>
      <c r="W49" s="151">
        <f t="shared" ca="1" si="10"/>
        <v>25.712912716661769</v>
      </c>
      <c r="X49" s="343">
        <f ca="1">VLOOKUP($D49,[2]CurveFetch!$D$8:$S$13000,16,0)*$B49</f>
        <v>54.205300683109854</v>
      </c>
      <c r="Y49" s="141">
        <f ca="1">VLOOKUP($D49,Curves!$N$2:$T$2600,7)*$B49</f>
        <v>27.102650341554927</v>
      </c>
      <c r="Z49" s="200">
        <f t="shared" ca="1" si="11"/>
        <v>1</v>
      </c>
      <c r="AA49" s="181">
        <f t="shared" ca="1" si="12"/>
        <v>1</v>
      </c>
      <c r="AB49" s="181">
        <f t="shared" ca="1" si="13"/>
        <v>1</v>
      </c>
      <c r="AC49" s="181">
        <f t="shared" ca="1" si="13"/>
        <v>1</v>
      </c>
      <c r="AD49" s="181">
        <f t="shared" ca="1" si="14"/>
        <v>1</v>
      </c>
      <c r="AE49" s="182">
        <f t="shared" ca="1" si="15"/>
        <v>1</v>
      </c>
      <c r="AF49" s="23">
        <f t="shared" ca="1" si="43"/>
        <v>5880</v>
      </c>
      <c r="AG49" s="23">
        <f t="shared" ca="1" si="44"/>
        <v>2940</v>
      </c>
      <c r="AH49" s="23">
        <f t="shared" ca="1" si="35"/>
        <v>38400</v>
      </c>
      <c r="AI49" s="23">
        <f t="shared" ca="1" si="36"/>
        <v>19200</v>
      </c>
      <c r="AJ49" s="23">
        <f t="shared" ca="1" si="45"/>
        <v>26160</v>
      </c>
      <c r="AK49" s="23">
        <f t="shared" ca="1" si="46"/>
        <v>13080</v>
      </c>
      <c r="AL49" s="23">
        <f t="shared" ca="1" si="47"/>
        <v>26160</v>
      </c>
      <c r="AM49" s="23">
        <f t="shared" ca="1" si="48"/>
        <v>13080</v>
      </c>
      <c r="AN49" s="23">
        <f t="shared" ca="1" si="69"/>
        <v>48000</v>
      </c>
      <c r="AO49" s="23">
        <f t="shared" ca="1" si="70"/>
        <v>24000</v>
      </c>
      <c r="AP49" s="23">
        <f t="shared" ca="1" si="87"/>
        <v>54000</v>
      </c>
      <c r="AQ49" s="23">
        <f t="shared" ca="1" si="56"/>
        <v>27000</v>
      </c>
      <c r="AR49" s="23">
        <f t="shared" ca="1" si="96"/>
        <v>60000</v>
      </c>
      <c r="AS49" s="23">
        <f t="shared" ca="1" si="97"/>
        <v>30000</v>
      </c>
      <c r="AT49" s="23">
        <f t="shared" ca="1" si="106"/>
        <v>60000</v>
      </c>
      <c r="AU49" s="23">
        <f t="shared" ca="1" si="107"/>
        <v>30000</v>
      </c>
      <c r="AV49" s="23">
        <f t="shared" ca="1" si="98"/>
        <v>86400</v>
      </c>
      <c r="AW49" s="23">
        <f t="shared" ca="1" si="99"/>
        <v>30000</v>
      </c>
      <c r="AX49" s="23">
        <f t="shared" ca="1" si="110"/>
        <v>61200</v>
      </c>
      <c r="AY49" s="23">
        <f t="shared" ca="1" si="111"/>
        <v>30600</v>
      </c>
      <c r="AZ49" s="23">
        <f t="shared" ca="1" si="116"/>
        <v>66000</v>
      </c>
      <c r="BA49" s="23">
        <f t="shared" ca="1" si="117"/>
        <v>33000</v>
      </c>
      <c r="BB49" s="23">
        <f t="shared" ca="1" si="132"/>
        <v>132000</v>
      </c>
      <c r="BC49" s="23">
        <f t="shared" ca="1" si="133"/>
        <v>66000</v>
      </c>
      <c r="BD49" s="228">
        <f t="shared" ca="1" si="19"/>
        <v>351300</v>
      </c>
      <c r="BE49" s="26">
        <f t="shared" ca="1" si="20"/>
        <v>893100</v>
      </c>
      <c r="BF49" s="228">
        <f t="shared" ca="1" si="21"/>
        <v>983100</v>
      </c>
      <c r="BG49" s="23">
        <f t="shared" ca="1" si="37"/>
        <v>62400</v>
      </c>
      <c r="BH49" s="23">
        <f t="shared" ca="1" si="38"/>
        <v>0</v>
      </c>
      <c r="BI49" s="23">
        <f t="shared" ca="1" si="49"/>
        <v>60000</v>
      </c>
      <c r="BJ49" s="23">
        <f t="shared" ca="1" si="50"/>
        <v>0</v>
      </c>
      <c r="BK49" s="23">
        <f t="shared" ca="1" si="39"/>
        <v>10560</v>
      </c>
      <c r="BL49" s="23">
        <f t="shared" ca="1" si="40"/>
        <v>0</v>
      </c>
      <c r="BM49" s="23">
        <f t="shared" ca="1" si="52"/>
        <v>6120</v>
      </c>
      <c r="BN49" s="23">
        <f t="shared" ca="1" si="53"/>
        <v>0</v>
      </c>
      <c r="BO49" s="23">
        <f t="shared" ca="1" si="59"/>
        <v>20400</v>
      </c>
      <c r="BP49" s="23">
        <f t="shared" ca="1" si="60"/>
        <v>0</v>
      </c>
      <c r="BQ49" s="23">
        <f t="shared" ca="1" si="73"/>
        <v>72000</v>
      </c>
      <c r="BR49" s="23">
        <f t="shared" ca="1" si="74"/>
        <v>0</v>
      </c>
      <c r="BS49" s="23">
        <f t="shared" ca="1" si="83"/>
        <v>105600</v>
      </c>
      <c r="BT49" s="23">
        <f t="shared" ca="1" si="84"/>
        <v>0</v>
      </c>
      <c r="BU49" s="23">
        <f t="shared" ca="1" si="85"/>
        <v>127200</v>
      </c>
      <c r="BV49" s="23">
        <f t="shared" ca="1" si="86"/>
        <v>0</v>
      </c>
      <c r="BW49" s="23">
        <f t="shared" ca="1" si="88"/>
        <v>60000</v>
      </c>
      <c r="BX49" s="23">
        <f t="shared" ca="1" si="89"/>
        <v>0</v>
      </c>
      <c r="BY49" s="23">
        <f t="shared" ca="1" si="108"/>
        <v>63600</v>
      </c>
      <c r="BZ49" s="23">
        <f t="shared" ca="1" si="109"/>
        <v>0</v>
      </c>
      <c r="CA49" s="23">
        <f t="shared" ca="1" si="120"/>
        <v>62400</v>
      </c>
      <c r="CB49" s="23">
        <f t="shared" ca="1" si="121"/>
        <v>0</v>
      </c>
      <c r="CC49" s="23">
        <f t="shared" ref="CC49:CC112" ca="1" si="136">$CC$7*$J$2*$J$5*$S49</f>
        <v>132000</v>
      </c>
      <c r="CD49" s="23">
        <f t="shared" ref="CD49:CD112" ca="1" si="137">$CC$7*$J$3*$J$5*$T49</f>
        <v>0</v>
      </c>
      <c r="CE49" s="23"/>
      <c r="CF49" s="23"/>
      <c r="CG49" s="389">
        <f t="shared" ca="1" si="22"/>
        <v>371880</v>
      </c>
      <c r="CH49" s="224">
        <f t="shared" ca="1" si="23"/>
        <v>575880</v>
      </c>
      <c r="CI49" s="93">
        <f t="shared" ca="1" si="24"/>
        <v>782280</v>
      </c>
      <c r="CJ49" s="23">
        <f t="shared" ca="1" si="57"/>
        <v>125760</v>
      </c>
      <c r="CK49" s="23">
        <f t="shared" ca="1" si="58"/>
        <v>62880</v>
      </c>
      <c r="CL49" s="23">
        <f t="shared" ca="1" si="90"/>
        <v>115200</v>
      </c>
      <c r="CM49" s="23">
        <f t="shared" ca="1" si="91"/>
        <v>57600</v>
      </c>
      <c r="CN49" s="23">
        <f t="shared" ca="1" si="124"/>
        <v>120000</v>
      </c>
      <c r="CO49" s="23">
        <f t="shared" ca="1" si="125"/>
        <v>60000</v>
      </c>
      <c r="CP49" s="228">
        <f t="shared" ca="1" si="25"/>
        <v>188640</v>
      </c>
      <c r="CQ49" s="224">
        <f t="shared" ca="1" si="26"/>
        <v>361440</v>
      </c>
      <c r="CR49" s="228">
        <f t="shared" ca="1" si="27"/>
        <v>541440</v>
      </c>
      <c r="CS49" s="23">
        <f t="shared" ca="1" si="28"/>
        <v>65400</v>
      </c>
      <c r="CT49" s="23">
        <f t="shared" ca="1" si="29"/>
        <v>32700</v>
      </c>
      <c r="CU49" s="23">
        <f t="shared" ca="1" si="33"/>
        <v>62400</v>
      </c>
      <c r="CV49" s="23">
        <f t="shared" ca="1" si="34"/>
        <v>31200</v>
      </c>
      <c r="CW49" s="23">
        <f t="shared" ca="1" si="41"/>
        <v>60000</v>
      </c>
      <c r="CX49" s="23">
        <f t="shared" ca="1" si="42"/>
        <v>30000</v>
      </c>
      <c r="CY49" s="23">
        <f t="shared" ca="1" si="54"/>
        <v>8400</v>
      </c>
      <c r="CZ49" s="23">
        <f t="shared" ca="1" si="55"/>
        <v>4200</v>
      </c>
      <c r="DA49" s="23">
        <f t="shared" ca="1" si="61"/>
        <v>27000</v>
      </c>
      <c r="DB49" s="23">
        <f t="shared" ca="1" si="62"/>
        <v>13500</v>
      </c>
      <c r="DC49" s="23">
        <f t="shared" ca="1" si="63"/>
        <v>15600</v>
      </c>
      <c r="DD49" s="23">
        <f t="shared" ca="1" si="64"/>
        <v>7800</v>
      </c>
      <c r="DE49" s="23">
        <f t="shared" ca="1" si="71"/>
        <v>42000</v>
      </c>
      <c r="DF49" s="23">
        <f t="shared" ca="1" si="72"/>
        <v>21000</v>
      </c>
      <c r="DG49" s="23">
        <f t="shared" ca="1" si="118"/>
        <v>63600</v>
      </c>
      <c r="DH49" s="23">
        <f t="shared" ca="1" si="119"/>
        <v>31800</v>
      </c>
      <c r="DI49" s="23">
        <f t="shared" ca="1" si="75"/>
        <v>72000</v>
      </c>
      <c r="DJ49" s="23">
        <f t="shared" ca="1" si="76"/>
        <v>36000</v>
      </c>
      <c r="DK49" s="23">
        <f t="shared" ca="1" si="92"/>
        <v>99000</v>
      </c>
      <c r="DL49" s="23">
        <f t="shared" ca="1" si="93"/>
        <v>49500</v>
      </c>
      <c r="DM49" s="23"/>
      <c r="DN49" s="23"/>
      <c r="DO49" s="23">
        <f t="shared" ca="1" si="94"/>
        <v>240000</v>
      </c>
      <c r="DP49" s="23">
        <f t="shared" ca="1" si="95"/>
        <v>120000</v>
      </c>
      <c r="DQ49" s="23">
        <f t="shared" ca="1" si="100"/>
        <v>120000</v>
      </c>
      <c r="DR49" s="23">
        <f t="shared" ca="1" si="101"/>
        <v>60000</v>
      </c>
      <c r="DS49" s="23">
        <f t="shared" ca="1" si="112"/>
        <v>127200</v>
      </c>
      <c r="DT49" s="23">
        <f t="shared" ca="1" si="113"/>
        <v>63600</v>
      </c>
      <c r="DU49" s="23">
        <f t="shared" ca="1" si="122"/>
        <v>63600</v>
      </c>
      <c r="DV49" s="23">
        <f t="shared" ca="1" si="123"/>
        <v>31800</v>
      </c>
      <c r="DW49" s="23">
        <f t="shared" ca="1" si="126"/>
        <v>150000</v>
      </c>
      <c r="DX49" s="23">
        <f t="shared" ca="1" si="127"/>
        <v>75000</v>
      </c>
      <c r="DY49" s="23">
        <f t="shared" ca="1" si="128"/>
        <v>66000</v>
      </c>
      <c r="DZ49" s="23">
        <f t="shared" ca="1" si="129"/>
        <v>33000</v>
      </c>
      <c r="EA49" s="23"/>
      <c r="EB49" s="23"/>
      <c r="EC49" s="228">
        <f t="shared" ca="1" si="30"/>
        <v>610200</v>
      </c>
      <c r="ED49" s="93">
        <f t="shared" ca="1" si="31"/>
        <v>1450800</v>
      </c>
      <c r="EE49" s="228">
        <f t="shared" ca="1" si="32"/>
        <v>1923300</v>
      </c>
      <c r="EJ49" s="23">
        <f t="shared" ca="1" si="67"/>
        <v>60000</v>
      </c>
      <c r="EK49" s="23">
        <f t="shared" ca="1" si="68"/>
        <v>30000</v>
      </c>
      <c r="EL49" s="23">
        <f t="shared" ca="1" si="79"/>
        <v>26400</v>
      </c>
      <c r="EM49" s="23">
        <f t="shared" ca="1" si="80"/>
        <v>13200</v>
      </c>
      <c r="EN49" s="23">
        <f t="shared" ca="1" si="104"/>
        <v>120000</v>
      </c>
      <c r="EO49" s="23">
        <f t="shared" ca="1" si="105"/>
        <v>60000</v>
      </c>
      <c r="EP49" s="23">
        <f t="shared" ca="1" si="134"/>
        <v>168000</v>
      </c>
      <c r="EQ49" s="23">
        <f t="shared" ca="1" si="135"/>
        <v>84000</v>
      </c>
      <c r="ER49" s="23">
        <f t="shared" ca="1" si="114"/>
        <v>60000</v>
      </c>
      <c r="ES49" s="23">
        <f t="shared" ca="1" si="115"/>
        <v>30000</v>
      </c>
      <c r="ET49" s="23">
        <f t="shared" ca="1" si="130"/>
        <v>60000</v>
      </c>
      <c r="EU49" s="23">
        <f t="shared" ca="1" si="131"/>
        <v>30000</v>
      </c>
      <c r="EX49" s="228">
        <f t="shared" ca="1" si="16"/>
        <v>39600</v>
      </c>
      <c r="EY49" s="93">
        <f t="shared" ca="1" si="17"/>
        <v>309600</v>
      </c>
      <c r="EZ49" s="93">
        <f t="shared" ca="1" si="18"/>
        <v>741600</v>
      </c>
    </row>
    <row r="50" spans="1:156" x14ac:dyDescent="0.2">
      <c r="A50" s="172">
        <f ca="1">VLOOKUP($D50,Curves!$A$2:$I$1700,9)</f>
        <v>5.7348459336146997E-2</v>
      </c>
      <c r="B50" s="86">
        <f t="shared" ca="1" si="0"/>
        <v>0.8225378078032346</v>
      </c>
      <c r="C50" s="86">
        <f t="shared" si="1"/>
        <v>31</v>
      </c>
      <c r="D50" s="139">
        <v>38169</v>
      </c>
      <c r="E50" s="173">
        <f ca="1">VLOOKUP($D50,Curves!$A$2:$H$1700,2)*$B50</f>
        <v>3.4587714818126014</v>
      </c>
      <c r="F50" s="172">
        <f ca="1">VLOOKUP($D50,Curves!$A$2:$H$1700,3)*$B50</f>
        <v>0.71560789278881409</v>
      </c>
      <c r="G50" s="172">
        <f ca="1">VLOOKUP($D50,Curves!$A$2:$H$1700,7)*$B50</f>
        <v>-0.19740907387277629</v>
      </c>
      <c r="H50" s="172">
        <f ca="1">VLOOKUP($D50,Curves!$A$2:$H$1700,5)*$B50</f>
        <v>0</v>
      </c>
      <c r="I50" s="172">
        <f ca="1">VLOOKUP($D50,Curves!$A$2:$H$1700,4)*$B50</f>
        <v>-0.28788823273113207</v>
      </c>
      <c r="J50" s="174">
        <f ca="1">VLOOKUP($D50,Curves!$A$2:$H$1700,8)*$B50</f>
        <v>0.63335411200849068</v>
      </c>
      <c r="K50" s="172">
        <f t="shared" ca="1" si="2"/>
        <v>25.781624368111018</v>
      </c>
      <c r="L50" s="140">
        <f ca="1">VLOOKUP($D50,Curves!$N$2:$T$2600,2)*$B50</f>
        <v>67.661795562332514</v>
      </c>
      <c r="M50" s="141">
        <f ca="1">VLOOKUP($D50,Curves!$N$2:$T$2600,3)*$B50</f>
        <v>33.830897781166257</v>
      </c>
      <c r="N50" s="181">
        <f t="shared" ca="1" si="3"/>
        <v>1</v>
      </c>
      <c r="O50" s="182">
        <f t="shared" ca="1" si="4"/>
        <v>1</v>
      </c>
      <c r="P50" s="173">
        <f t="shared" ca="1" si="5"/>
        <v>32.690941953658189</v>
      </c>
      <c r="Q50" s="140">
        <f ca="1">VLOOKUP($D50,Curves!$N$2:$T$2600,4)*$B50</f>
        <v>67.661795562332514</v>
      </c>
      <c r="R50" s="141">
        <f ca="1">VLOOKUP($D50,Curves!$N$2:$T$2600,5)*$B50</f>
        <v>33.830897781166257</v>
      </c>
      <c r="S50" s="181">
        <f t="shared" ca="1" si="6"/>
        <v>1</v>
      </c>
      <c r="T50" s="182">
        <f t="shared" ca="1" si="7"/>
        <v>1</v>
      </c>
      <c r="U50" s="151">
        <f t="shared" ca="1" si="8"/>
        <v>26.460218059548687</v>
      </c>
      <c r="V50" s="151">
        <f t="shared" ca="1" si="9"/>
        <v>27.940786113594509</v>
      </c>
      <c r="W50" s="151">
        <f t="shared" ca="1" si="10"/>
        <v>25.781624368111018</v>
      </c>
      <c r="X50" s="343">
        <f ca="1">VLOOKUP($D50,[2]CurveFetch!$D$8:$S$13000,16,0)*$B50</f>
        <v>67.661795562332514</v>
      </c>
      <c r="Y50" s="141">
        <f ca="1">VLOOKUP($D50,Curves!$N$2:$T$2600,7)*$B50</f>
        <v>33.830897781166257</v>
      </c>
      <c r="Z50" s="200">
        <f t="shared" ca="1" si="11"/>
        <v>1</v>
      </c>
      <c r="AA50" s="181">
        <f t="shared" ca="1" si="12"/>
        <v>1</v>
      </c>
      <c r="AB50" s="181">
        <f t="shared" ca="1" si="13"/>
        <v>1</v>
      </c>
      <c r="AC50" s="181">
        <f t="shared" ca="1" si="13"/>
        <v>1</v>
      </c>
      <c r="AD50" s="181">
        <f t="shared" ca="1" si="14"/>
        <v>1</v>
      </c>
      <c r="AE50" s="182">
        <f t="shared" ca="1" si="15"/>
        <v>1</v>
      </c>
      <c r="AF50" s="23">
        <f t="shared" ca="1" si="43"/>
        <v>5880</v>
      </c>
      <c r="AG50" s="23">
        <f t="shared" ca="1" si="44"/>
        <v>2940</v>
      </c>
      <c r="AH50" s="23">
        <f t="shared" ca="1" si="35"/>
        <v>38400</v>
      </c>
      <c r="AI50" s="23">
        <f t="shared" ca="1" si="36"/>
        <v>19200</v>
      </c>
      <c r="AJ50" s="23">
        <f t="shared" ca="1" si="45"/>
        <v>26160</v>
      </c>
      <c r="AK50" s="23">
        <f t="shared" ca="1" si="46"/>
        <v>13080</v>
      </c>
      <c r="AL50" s="23">
        <f t="shared" ca="1" si="47"/>
        <v>26160</v>
      </c>
      <c r="AM50" s="23">
        <f t="shared" ca="1" si="48"/>
        <v>13080</v>
      </c>
      <c r="AN50" s="23">
        <f t="shared" ca="1" si="69"/>
        <v>48000</v>
      </c>
      <c r="AO50" s="23">
        <f t="shared" ca="1" si="70"/>
        <v>24000</v>
      </c>
      <c r="AP50" s="23">
        <f t="shared" ca="1" si="87"/>
        <v>54000</v>
      </c>
      <c r="AQ50" s="23">
        <f t="shared" ca="1" si="56"/>
        <v>27000</v>
      </c>
      <c r="AR50" s="23">
        <f t="shared" ca="1" si="96"/>
        <v>60000</v>
      </c>
      <c r="AS50" s="23">
        <f t="shared" ca="1" si="97"/>
        <v>30000</v>
      </c>
      <c r="AT50" s="23">
        <f t="shared" ca="1" si="106"/>
        <v>60000</v>
      </c>
      <c r="AU50" s="23">
        <f t="shared" ca="1" si="107"/>
        <v>30000</v>
      </c>
      <c r="AV50" s="23">
        <f t="shared" ca="1" si="98"/>
        <v>86400</v>
      </c>
      <c r="AW50" s="23">
        <f t="shared" ca="1" si="99"/>
        <v>30000</v>
      </c>
      <c r="AX50" s="23">
        <f t="shared" ca="1" si="110"/>
        <v>61200</v>
      </c>
      <c r="AY50" s="23">
        <f t="shared" ca="1" si="111"/>
        <v>30600</v>
      </c>
      <c r="AZ50" s="23">
        <f t="shared" ca="1" si="116"/>
        <v>66000</v>
      </c>
      <c r="BA50" s="23">
        <f t="shared" ca="1" si="117"/>
        <v>33000</v>
      </c>
      <c r="BB50" s="23">
        <f t="shared" ca="1" si="132"/>
        <v>132000</v>
      </c>
      <c r="BC50" s="23">
        <f t="shared" ca="1" si="133"/>
        <v>66000</v>
      </c>
      <c r="BD50" s="228">
        <f t="shared" ca="1" si="19"/>
        <v>351300</v>
      </c>
      <c r="BE50" s="26">
        <f t="shared" ca="1" si="20"/>
        <v>893100</v>
      </c>
      <c r="BF50" s="228">
        <f t="shared" ca="1" si="21"/>
        <v>983100</v>
      </c>
      <c r="BG50" s="23">
        <f t="shared" ca="1" si="37"/>
        <v>62400</v>
      </c>
      <c r="BH50" s="23">
        <f t="shared" ca="1" si="38"/>
        <v>31200</v>
      </c>
      <c r="BI50" s="23">
        <f t="shared" ca="1" si="49"/>
        <v>60000</v>
      </c>
      <c r="BJ50" s="23">
        <f t="shared" ca="1" si="50"/>
        <v>30000</v>
      </c>
      <c r="BK50" s="23">
        <f t="shared" ca="1" si="39"/>
        <v>10560</v>
      </c>
      <c r="BL50" s="23">
        <f t="shared" ca="1" si="40"/>
        <v>5280</v>
      </c>
      <c r="BM50" s="23">
        <f t="shared" ca="1" si="52"/>
        <v>6120</v>
      </c>
      <c r="BN50" s="23">
        <f t="shared" ca="1" si="53"/>
        <v>3060</v>
      </c>
      <c r="BO50" s="23">
        <f t="shared" ca="1" si="59"/>
        <v>20400</v>
      </c>
      <c r="BP50" s="23">
        <f t="shared" ca="1" si="60"/>
        <v>10200</v>
      </c>
      <c r="BQ50" s="23">
        <f t="shared" ca="1" si="73"/>
        <v>72000</v>
      </c>
      <c r="BR50" s="23">
        <f t="shared" ca="1" si="74"/>
        <v>36000</v>
      </c>
      <c r="BS50" s="23">
        <f t="shared" ca="1" si="83"/>
        <v>105600</v>
      </c>
      <c r="BT50" s="23">
        <f t="shared" ca="1" si="84"/>
        <v>52800</v>
      </c>
      <c r="BU50" s="23">
        <f t="shared" ca="1" si="85"/>
        <v>127200</v>
      </c>
      <c r="BV50" s="23">
        <f t="shared" ca="1" si="86"/>
        <v>63600</v>
      </c>
      <c r="BW50" s="23">
        <f t="shared" ca="1" si="88"/>
        <v>60000</v>
      </c>
      <c r="BX50" s="23">
        <f t="shared" ca="1" si="89"/>
        <v>30000</v>
      </c>
      <c r="BY50" s="23">
        <f t="shared" ca="1" si="108"/>
        <v>63600</v>
      </c>
      <c r="BZ50" s="23">
        <f t="shared" ca="1" si="109"/>
        <v>31800</v>
      </c>
      <c r="CA50" s="23">
        <f t="shared" ca="1" si="120"/>
        <v>62400</v>
      </c>
      <c r="CB50" s="23">
        <f t="shared" ca="1" si="121"/>
        <v>31200</v>
      </c>
      <c r="CC50" s="23">
        <f t="shared" ca="1" si="136"/>
        <v>132000</v>
      </c>
      <c r="CD50" s="23">
        <f t="shared" ca="1" si="137"/>
        <v>66000</v>
      </c>
      <c r="CE50" s="23"/>
      <c r="CF50" s="23"/>
      <c r="CG50" s="389">
        <f t="shared" ca="1" si="22"/>
        <v>557820</v>
      </c>
      <c r="CH50" s="224">
        <f t="shared" ca="1" si="23"/>
        <v>863820</v>
      </c>
      <c r="CI50" s="93">
        <f t="shared" ca="1" si="24"/>
        <v>1173420</v>
      </c>
      <c r="CJ50" s="23">
        <f t="shared" ca="1" si="57"/>
        <v>125760</v>
      </c>
      <c r="CK50" s="23">
        <f t="shared" ca="1" si="58"/>
        <v>62880</v>
      </c>
      <c r="CL50" s="23">
        <f t="shared" ca="1" si="90"/>
        <v>115200</v>
      </c>
      <c r="CM50" s="23">
        <f t="shared" ca="1" si="91"/>
        <v>57600</v>
      </c>
      <c r="CN50" s="23">
        <f t="shared" ca="1" si="124"/>
        <v>120000</v>
      </c>
      <c r="CO50" s="23">
        <f t="shared" ca="1" si="125"/>
        <v>60000</v>
      </c>
      <c r="CP50" s="228">
        <f t="shared" ca="1" si="25"/>
        <v>188640</v>
      </c>
      <c r="CQ50" s="224">
        <f t="shared" ca="1" si="26"/>
        <v>361440</v>
      </c>
      <c r="CR50" s="228">
        <f t="shared" ca="1" si="27"/>
        <v>541440</v>
      </c>
      <c r="CS50" s="23">
        <f t="shared" ca="1" si="28"/>
        <v>65400</v>
      </c>
      <c r="CT50" s="23">
        <f t="shared" ca="1" si="29"/>
        <v>32700</v>
      </c>
      <c r="CU50" s="23">
        <f t="shared" ca="1" si="33"/>
        <v>62400</v>
      </c>
      <c r="CV50" s="23">
        <f t="shared" ca="1" si="34"/>
        <v>31200</v>
      </c>
      <c r="CW50" s="23">
        <f t="shared" ca="1" si="41"/>
        <v>60000</v>
      </c>
      <c r="CX50" s="23">
        <f t="shared" ca="1" si="42"/>
        <v>30000</v>
      </c>
      <c r="CY50" s="23">
        <f t="shared" ca="1" si="54"/>
        <v>8400</v>
      </c>
      <c r="CZ50" s="23">
        <f t="shared" ca="1" si="55"/>
        <v>4200</v>
      </c>
      <c r="DA50" s="23">
        <f t="shared" ca="1" si="61"/>
        <v>27000</v>
      </c>
      <c r="DB50" s="23">
        <f t="shared" ca="1" si="62"/>
        <v>13500</v>
      </c>
      <c r="DC50" s="23">
        <f t="shared" ca="1" si="63"/>
        <v>15600</v>
      </c>
      <c r="DD50" s="23">
        <f t="shared" ca="1" si="64"/>
        <v>7800</v>
      </c>
      <c r="DE50" s="23">
        <f t="shared" ca="1" si="71"/>
        <v>42000</v>
      </c>
      <c r="DF50" s="23">
        <f t="shared" ca="1" si="72"/>
        <v>21000</v>
      </c>
      <c r="DG50" s="23">
        <f t="shared" ca="1" si="118"/>
        <v>63600</v>
      </c>
      <c r="DH50" s="23">
        <f t="shared" ca="1" si="119"/>
        <v>31800</v>
      </c>
      <c r="DI50" s="23">
        <f t="shared" ca="1" si="75"/>
        <v>72000</v>
      </c>
      <c r="DJ50" s="23">
        <f t="shared" ca="1" si="76"/>
        <v>36000</v>
      </c>
      <c r="DK50" s="23">
        <f t="shared" ca="1" si="92"/>
        <v>99000</v>
      </c>
      <c r="DL50" s="23">
        <f t="shared" ca="1" si="93"/>
        <v>49500</v>
      </c>
      <c r="DM50" s="23"/>
      <c r="DN50" s="23"/>
      <c r="DO50" s="23">
        <f t="shared" ca="1" si="94"/>
        <v>240000</v>
      </c>
      <c r="DP50" s="23">
        <f t="shared" ca="1" si="95"/>
        <v>120000</v>
      </c>
      <c r="DQ50" s="23">
        <f t="shared" ca="1" si="100"/>
        <v>120000</v>
      </c>
      <c r="DR50" s="23">
        <f t="shared" ca="1" si="101"/>
        <v>60000</v>
      </c>
      <c r="DS50" s="23">
        <f t="shared" ca="1" si="112"/>
        <v>127200</v>
      </c>
      <c r="DT50" s="23">
        <f t="shared" ca="1" si="113"/>
        <v>63600</v>
      </c>
      <c r="DU50" s="23">
        <f t="shared" ca="1" si="122"/>
        <v>63600</v>
      </c>
      <c r="DV50" s="23">
        <f t="shared" ca="1" si="123"/>
        <v>31800</v>
      </c>
      <c r="DW50" s="23">
        <f t="shared" ca="1" si="126"/>
        <v>150000</v>
      </c>
      <c r="DX50" s="23">
        <f t="shared" ca="1" si="127"/>
        <v>75000</v>
      </c>
      <c r="DY50" s="23">
        <f t="shared" ca="1" si="128"/>
        <v>66000</v>
      </c>
      <c r="DZ50" s="23">
        <f t="shared" ca="1" si="129"/>
        <v>33000</v>
      </c>
      <c r="EA50" s="23"/>
      <c r="EB50" s="23"/>
      <c r="EC50" s="228">
        <f t="shared" ca="1" si="30"/>
        <v>610200</v>
      </c>
      <c r="ED50" s="93">
        <f t="shared" ca="1" si="31"/>
        <v>1450800</v>
      </c>
      <c r="EE50" s="228">
        <f t="shared" ca="1" si="32"/>
        <v>1923300</v>
      </c>
      <c r="EJ50" s="23">
        <f t="shared" ca="1" si="67"/>
        <v>60000</v>
      </c>
      <c r="EK50" s="23">
        <f t="shared" ca="1" si="68"/>
        <v>30000</v>
      </c>
      <c r="EL50" s="23">
        <f t="shared" ca="1" si="79"/>
        <v>26400</v>
      </c>
      <c r="EM50" s="23">
        <f t="shared" ca="1" si="80"/>
        <v>13200</v>
      </c>
      <c r="EN50" s="23">
        <f t="shared" ca="1" si="104"/>
        <v>120000</v>
      </c>
      <c r="EO50" s="23">
        <f t="shared" ca="1" si="105"/>
        <v>60000</v>
      </c>
      <c r="EP50" s="23">
        <f t="shared" ca="1" si="134"/>
        <v>168000</v>
      </c>
      <c r="EQ50" s="23">
        <f t="shared" ca="1" si="135"/>
        <v>84000</v>
      </c>
      <c r="ER50" s="23">
        <f t="shared" ca="1" si="114"/>
        <v>60000</v>
      </c>
      <c r="ES50" s="23">
        <f t="shared" ca="1" si="115"/>
        <v>30000</v>
      </c>
      <c r="ET50" s="23">
        <f t="shared" ca="1" si="130"/>
        <v>60000</v>
      </c>
      <c r="EU50" s="23">
        <f t="shared" ca="1" si="131"/>
        <v>30000</v>
      </c>
      <c r="EX50" s="228">
        <f t="shared" ca="1" si="16"/>
        <v>39600</v>
      </c>
      <c r="EY50" s="93">
        <f t="shared" ca="1" si="17"/>
        <v>309600</v>
      </c>
      <c r="EZ50" s="93">
        <f t="shared" ca="1" si="18"/>
        <v>741600</v>
      </c>
    </row>
    <row r="51" spans="1:156" x14ac:dyDescent="0.2">
      <c r="A51" s="172">
        <f ca="1">VLOOKUP($D51,Curves!$A$2:$I$1700,9)</f>
        <v>5.7433744160472998E-2</v>
      </c>
      <c r="B51" s="86">
        <f t="shared" ca="1" si="0"/>
        <v>0.81835978857689851</v>
      </c>
      <c r="C51" s="86">
        <f t="shared" si="1"/>
        <v>31</v>
      </c>
      <c r="D51" s="139">
        <v>38200</v>
      </c>
      <c r="E51" s="173">
        <f ca="1">VLOOKUP($D51,Curves!$A$2:$H$1700,2)*$B51</f>
        <v>3.4575701067373958</v>
      </c>
      <c r="F51" s="172">
        <f ca="1">VLOOKUP($D51,Curves!$A$2:$H$1700,3)*$B51</f>
        <v>0.71197301606190166</v>
      </c>
      <c r="G51" s="172">
        <f ca="1">VLOOKUP($D51,Curves!$A$2:$H$1700,7)*$B51</f>
        <v>-0.19640634925845563</v>
      </c>
      <c r="H51" s="172">
        <f ca="1">VLOOKUP($D51,Curves!$A$2:$H$1700,5)*$B51</f>
        <v>0</v>
      </c>
      <c r="I51" s="172">
        <f ca="1">VLOOKUP($D51,Curves!$A$2:$H$1700,4)*$B51</f>
        <v>-0.28642592600191447</v>
      </c>
      <c r="J51" s="174">
        <f ca="1">VLOOKUP($D51,Curves!$A$2:$H$1700,8)*$B51</f>
        <v>0.63013703720421188</v>
      </c>
      <c r="K51" s="172">
        <f t="shared" ca="1" si="2"/>
        <v>25.783581355516109</v>
      </c>
      <c r="L51" s="140">
        <f ca="1">VLOOKUP($D51,Curves!$N$2:$T$2600,2)*$B51</f>
        <v>79.593509365031437</v>
      </c>
      <c r="M51" s="141">
        <f ca="1">VLOOKUP($D51,Curves!$N$2:$T$2600,3)*$B51</f>
        <v>39.796754682515719</v>
      </c>
      <c r="N51" s="181">
        <f t="shared" ca="1" si="3"/>
        <v>1</v>
      </c>
      <c r="O51" s="182">
        <f t="shared" ca="1" si="4"/>
        <v>1</v>
      </c>
      <c r="P51" s="173">
        <f t="shared" ca="1" si="5"/>
        <v>32.657803579562056</v>
      </c>
      <c r="Q51" s="140">
        <f ca="1">VLOOKUP($D51,Curves!$N$2:$T$2600,4)*$B51</f>
        <v>79.593509365031437</v>
      </c>
      <c r="R51" s="141">
        <f ca="1">VLOOKUP($D51,Curves!$N$2:$T$2600,5)*$B51</f>
        <v>39.796754682515719</v>
      </c>
      <c r="S51" s="181">
        <f t="shared" ca="1" si="6"/>
        <v>1</v>
      </c>
      <c r="T51" s="182">
        <f t="shared" ca="1" si="7"/>
        <v>1</v>
      </c>
      <c r="U51" s="151">
        <f t="shared" ca="1" si="8"/>
        <v>26.458728181092052</v>
      </c>
      <c r="V51" s="151">
        <f t="shared" ca="1" si="9"/>
        <v>27.93177580053047</v>
      </c>
      <c r="W51" s="151">
        <f t="shared" ca="1" si="10"/>
        <v>25.783581355516109</v>
      </c>
      <c r="X51" s="343">
        <f ca="1">VLOOKUP($D51,[2]CurveFetch!$D$8:$S$13000,16,0)*$B51</f>
        <v>79.593509365031437</v>
      </c>
      <c r="Y51" s="141">
        <f ca="1">VLOOKUP($D51,Curves!$N$2:$T$2600,7)*$B51</f>
        <v>39.796754682515719</v>
      </c>
      <c r="Z51" s="200">
        <f t="shared" ca="1" si="11"/>
        <v>1</v>
      </c>
      <c r="AA51" s="181">
        <f t="shared" ca="1" si="12"/>
        <v>1</v>
      </c>
      <c r="AB51" s="181">
        <f t="shared" ca="1" si="13"/>
        <v>1</v>
      </c>
      <c r="AC51" s="181">
        <f t="shared" ca="1" si="13"/>
        <v>1</v>
      </c>
      <c r="AD51" s="181">
        <f t="shared" ca="1" si="14"/>
        <v>1</v>
      </c>
      <c r="AE51" s="182">
        <f t="shared" ca="1" si="15"/>
        <v>1</v>
      </c>
      <c r="AF51" s="23">
        <f t="shared" ca="1" si="43"/>
        <v>5880</v>
      </c>
      <c r="AG51" s="23">
        <f t="shared" ca="1" si="44"/>
        <v>2940</v>
      </c>
      <c r="AH51" s="23">
        <f t="shared" ca="1" si="35"/>
        <v>38400</v>
      </c>
      <c r="AI51" s="23">
        <f t="shared" ca="1" si="36"/>
        <v>19200</v>
      </c>
      <c r="AJ51" s="23">
        <f t="shared" ca="1" si="45"/>
        <v>26160</v>
      </c>
      <c r="AK51" s="23">
        <f t="shared" ca="1" si="46"/>
        <v>13080</v>
      </c>
      <c r="AL51" s="23">
        <f t="shared" ca="1" si="47"/>
        <v>26160</v>
      </c>
      <c r="AM51" s="23">
        <f t="shared" ca="1" si="48"/>
        <v>13080</v>
      </c>
      <c r="AN51" s="23">
        <f t="shared" ca="1" si="69"/>
        <v>48000</v>
      </c>
      <c r="AO51" s="23">
        <f t="shared" ca="1" si="70"/>
        <v>24000</v>
      </c>
      <c r="AP51" s="23">
        <f t="shared" ca="1" si="87"/>
        <v>54000</v>
      </c>
      <c r="AQ51" s="23">
        <f t="shared" ca="1" si="56"/>
        <v>27000</v>
      </c>
      <c r="AR51" s="23">
        <f t="shared" ca="1" si="96"/>
        <v>60000</v>
      </c>
      <c r="AS51" s="23">
        <f t="shared" ca="1" si="97"/>
        <v>30000</v>
      </c>
      <c r="AT51" s="23">
        <f t="shared" ca="1" si="106"/>
        <v>60000</v>
      </c>
      <c r="AU51" s="23">
        <f t="shared" ca="1" si="107"/>
        <v>30000</v>
      </c>
      <c r="AV51" s="23">
        <f t="shared" ca="1" si="98"/>
        <v>86400</v>
      </c>
      <c r="AW51" s="23">
        <f t="shared" ca="1" si="99"/>
        <v>30000</v>
      </c>
      <c r="AX51" s="23">
        <f t="shared" ca="1" si="110"/>
        <v>61200</v>
      </c>
      <c r="AY51" s="23">
        <f t="shared" ca="1" si="111"/>
        <v>30600</v>
      </c>
      <c r="AZ51" s="23">
        <f t="shared" ca="1" si="116"/>
        <v>66000</v>
      </c>
      <c r="BA51" s="23">
        <f t="shared" ca="1" si="117"/>
        <v>33000</v>
      </c>
      <c r="BB51" s="23">
        <f t="shared" ca="1" si="132"/>
        <v>132000</v>
      </c>
      <c r="BC51" s="23">
        <f t="shared" ca="1" si="133"/>
        <v>66000</v>
      </c>
      <c r="BD51" s="228">
        <f t="shared" ca="1" si="19"/>
        <v>351300</v>
      </c>
      <c r="BE51" s="26">
        <f t="shared" ca="1" si="20"/>
        <v>893100</v>
      </c>
      <c r="BF51" s="228">
        <f t="shared" ca="1" si="21"/>
        <v>983100</v>
      </c>
      <c r="BG51" s="23">
        <f t="shared" ca="1" si="37"/>
        <v>62400</v>
      </c>
      <c r="BH51" s="23">
        <f t="shared" ca="1" si="38"/>
        <v>31200</v>
      </c>
      <c r="BI51" s="23">
        <f t="shared" ca="1" si="49"/>
        <v>60000</v>
      </c>
      <c r="BJ51" s="23">
        <f t="shared" ca="1" si="50"/>
        <v>30000</v>
      </c>
      <c r="BK51" s="23">
        <f t="shared" ca="1" si="39"/>
        <v>10560</v>
      </c>
      <c r="BL51" s="23">
        <f t="shared" ca="1" si="40"/>
        <v>5280</v>
      </c>
      <c r="BM51" s="23">
        <f t="shared" ca="1" si="52"/>
        <v>6120</v>
      </c>
      <c r="BN51" s="23">
        <f t="shared" ca="1" si="53"/>
        <v>3060</v>
      </c>
      <c r="BO51" s="23">
        <f t="shared" ref="BO51:BO82" ca="1" si="138">$BO$7*$J$2*$J$5*$S51</f>
        <v>20400</v>
      </c>
      <c r="BP51" s="23">
        <f t="shared" ref="BP51:BP82" ca="1" si="139">$BO$7*$J$3*$J$5*$T51</f>
        <v>10200</v>
      </c>
      <c r="BQ51" s="23">
        <f t="shared" ca="1" si="73"/>
        <v>72000</v>
      </c>
      <c r="BR51" s="23">
        <f t="shared" ca="1" si="74"/>
        <v>36000</v>
      </c>
      <c r="BS51" s="23">
        <f t="shared" ca="1" si="83"/>
        <v>105600</v>
      </c>
      <c r="BT51" s="23">
        <f t="shared" ca="1" si="84"/>
        <v>52800</v>
      </c>
      <c r="BU51" s="23">
        <f t="shared" ca="1" si="85"/>
        <v>127200</v>
      </c>
      <c r="BV51" s="23">
        <f t="shared" ca="1" si="86"/>
        <v>63600</v>
      </c>
      <c r="BW51" s="23">
        <f t="shared" ca="1" si="88"/>
        <v>60000</v>
      </c>
      <c r="BX51" s="23">
        <f t="shared" ca="1" si="89"/>
        <v>30000</v>
      </c>
      <c r="BY51" s="23">
        <f t="shared" ca="1" si="108"/>
        <v>63600</v>
      </c>
      <c r="BZ51" s="23">
        <f t="shared" ca="1" si="109"/>
        <v>31800</v>
      </c>
      <c r="CA51" s="23">
        <f t="shared" ca="1" si="120"/>
        <v>62400</v>
      </c>
      <c r="CB51" s="23">
        <f t="shared" ca="1" si="121"/>
        <v>31200</v>
      </c>
      <c r="CC51" s="23">
        <f t="shared" ca="1" si="136"/>
        <v>132000</v>
      </c>
      <c r="CD51" s="23">
        <f t="shared" ca="1" si="137"/>
        <v>66000</v>
      </c>
      <c r="CE51" s="23"/>
      <c r="CF51" s="23"/>
      <c r="CG51" s="389">
        <f t="shared" ca="1" si="22"/>
        <v>557820</v>
      </c>
      <c r="CH51" s="224">
        <f t="shared" ca="1" si="23"/>
        <v>863820</v>
      </c>
      <c r="CI51" s="93">
        <f t="shared" ca="1" si="24"/>
        <v>1173420</v>
      </c>
      <c r="CJ51" s="23">
        <f t="shared" ca="1" si="57"/>
        <v>125760</v>
      </c>
      <c r="CK51" s="23">
        <f t="shared" ca="1" si="58"/>
        <v>62880</v>
      </c>
      <c r="CL51" s="23">
        <f t="shared" ca="1" si="90"/>
        <v>115200</v>
      </c>
      <c r="CM51" s="23">
        <f t="shared" ca="1" si="91"/>
        <v>57600</v>
      </c>
      <c r="CN51" s="23">
        <f t="shared" ca="1" si="124"/>
        <v>120000</v>
      </c>
      <c r="CO51" s="23">
        <f t="shared" ca="1" si="125"/>
        <v>60000</v>
      </c>
      <c r="CP51" s="228">
        <f t="shared" ca="1" si="25"/>
        <v>188640</v>
      </c>
      <c r="CQ51" s="224">
        <f t="shared" ca="1" si="26"/>
        <v>361440</v>
      </c>
      <c r="CR51" s="228">
        <f t="shared" ca="1" si="27"/>
        <v>541440</v>
      </c>
      <c r="CS51" s="23">
        <f t="shared" ca="1" si="28"/>
        <v>65400</v>
      </c>
      <c r="CT51" s="23">
        <f t="shared" ca="1" si="29"/>
        <v>32700</v>
      </c>
      <c r="CU51" s="23">
        <f t="shared" ca="1" si="33"/>
        <v>62400</v>
      </c>
      <c r="CV51" s="23">
        <f t="shared" ca="1" si="34"/>
        <v>31200</v>
      </c>
      <c r="CW51" s="23">
        <f t="shared" ca="1" si="41"/>
        <v>60000</v>
      </c>
      <c r="CX51" s="23">
        <f t="shared" ca="1" si="42"/>
        <v>30000</v>
      </c>
      <c r="CY51" s="23">
        <f t="shared" ca="1" si="54"/>
        <v>8400</v>
      </c>
      <c r="CZ51" s="23">
        <f t="shared" ca="1" si="55"/>
        <v>4200</v>
      </c>
      <c r="DA51" s="23">
        <f t="shared" ca="1" si="61"/>
        <v>27000</v>
      </c>
      <c r="DB51" s="23">
        <f t="shared" ca="1" si="62"/>
        <v>13500</v>
      </c>
      <c r="DC51" s="23">
        <f t="shared" ca="1" si="63"/>
        <v>15600</v>
      </c>
      <c r="DD51" s="23">
        <f t="shared" ca="1" si="64"/>
        <v>7800</v>
      </c>
      <c r="DE51" s="23">
        <f t="shared" ca="1" si="71"/>
        <v>42000</v>
      </c>
      <c r="DF51" s="23">
        <f t="shared" ca="1" si="72"/>
        <v>21000</v>
      </c>
      <c r="DG51" s="23">
        <f t="shared" ca="1" si="118"/>
        <v>63600</v>
      </c>
      <c r="DH51" s="23">
        <f t="shared" ca="1" si="119"/>
        <v>31800</v>
      </c>
      <c r="DI51" s="23">
        <f t="shared" ca="1" si="75"/>
        <v>72000</v>
      </c>
      <c r="DJ51" s="23">
        <f t="shared" ca="1" si="76"/>
        <v>36000</v>
      </c>
      <c r="DK51" s="23">
        <f t="shared" ca="1" si="92"/>
        <v>99000</v>
      </c>
      <c r="DL51" s="23">
        <f t="shared" ca="1" si="93"/>
        <v>49500</v>
      </c>
      <c r="DM51" s="23"/>
      <c r="DN51" s="23"/>
      <c r="DO51" s="23">
        <f t="shared" ca="1" si="94"/>
        <v>240000</v>
      </c>
      <c r="DP51" s="23">
        <f t="shared" ca="1" si="95"/>
        <v>120000</v>
      </c>
      <c r="DQ51" s="23">
        <f t="shared" ca="1" si="100"/>
        <v>120000</v>
      </c>
      <c r="DR51" s="23">
        <f t="shared" ca="1" si="101"/>
        <v>60000</v>
      </c>
      <c r="DS51" s="23">
        <f t="shared" ca="1" si="112"/>
        <v>127200</v>
      </c>
      <c r="DT51" s="23">
        <f t="shared" ca="1" si="113"/>
        <v>63600</v>
      </c>
      <c r="DU51" s="23">
        <f t="shared" ca="1" si="122"/>
        <v>63600</v>
      </c>
      <c r="DV51" s="23">
        <f t="shared" ca="1" si="123"/>
        <v>31800</v>
      </c>
      <c r="DW51" s="23">
        <f t="shared" ca="1" si="126"/>
        <v>150000</v>
      </c>
      <c r="DX51" s="23">
        <f t="shared" ca="1" si="127"/>
        <v>75000</v>
      </c>
      <c r="DY51" s="23">
        <f t="shared" ca="1" si="128"/>
        <v>66000</v>
      </c>
      <c r="DZ51" s="23">
        <f t="shared" ca="1" si="129"/>
        <v>33000</v>
      </c>
      <c r="EA51" s="23"/>
      <c r="EB51" s="23"/>
      <c r="EC51" s="228">
        <f t="shared" ca="1" si="30"/>
        <v>610200</v>
      </c>
      <c r="ED51" s="93">
        <f t="shared" ca="1" si="31"/>
        <v>1450800</v>
      </c>
      <c r="EE51" s="228">
        <f t="shared" ca="1" si="32"/>
        <v>1923300</v>
      </c>
      <c r="EJ51" s="23">
        <f t="shared" ca="1" si="67"/>
        <v>60000</v>
      </c>
      <c r="EK51" s="23">
        <f t="shared" ca="1" si="68"/>
        <v>30000</v>
      </c>
      <c r="EL51" s="23">
        <f t="shared" ca="1" si="79"/>
        <v>26400</v>
      </c>
      <c r="EM51" s="23">
        <f t="shared" ca="1" si="80"/>
        <v>13200</v>
      </c>
      <c r="EN51" s="23">
        <f t="shared" ca="1" si="104"/>
        <v>120000</v>
      </c>
      <c r="EO51" s="23">
        <f t="shared" ca="1" si="105"/>
        <v>60000</v>
      </c>
      <c r="EP51" s="23">
        <f t="shared" ca="1" si="134"/>
        <v>168000</v>
      </c>
      <c r="EQ51" s="23">
        <f t="shared" ca="1" si="135"/>
        <v>84000</v>
      </c>
      <c r="ER51" s="23">
        <f t="shared" ca="1" si="114"/>
        <v>60000</v>
      </c>
      <c r="ES51" s="23">
        <f t="shared" ca="1" si="115"/>
        <v>30000</v>
      </c>
      <c r="ET51" s="23">
        <f t="shared" ca="1" si="130"/>
        <v>60000</v>
      </c>
      <c r="EU51" s="23">
        <f t="shared" ca="1" si="131"/>
        <v>30000</v>
      </c>
      <c r="EX51" s="228">
        <f t="shared" ca="1" si="16"/>
        <v>39600</v>
      </c>
      <c r="EY51" s="93">
        <f t="shared" ca="1" si="17"/>
        <v>309600</v>
      </c>
      <c r="EZ51" s="93">
        <f t="shared" ca="1" si="18"/>
        <v>741600</v>
      </c>
    </row>
    <row r="52" spans="1:156" x14ac:dyDescent="0.2">
      <c r="A52" s="172">
        <f ca="1">VLOOKUP($D52,Curves!$A$2:$I$1700,9)</f>
        <v>5.7519028987219001E-2</v>
      </c>
      <c r="B52" s="86">
        <f t="shared" ca="1" si="0"/>
        <v>0.81419154323257759</v>
      </c>
      <c r="C52" s="86">
        <f t="shared" si="1"/>
        <v>30</v>
      </c>
      <c r="D52" s="139">
        <v>38231</v>
      </c>
      <c r="E52" s="173">
        <f ca="1">VLOOKUP($D52,Curves!$A$2:$H$1700,2)*$B52</f>
        <v>3.457057292565525</v>
      </c>
      <c r="F52" s="172">
        <f ca="1">VLOOKUP($D52,Curves!$A$2:$H$1700,3)*$B52</f>
        <v>0.70834664261234248</v>
      </c>
      <c r="G52" s="172">
        <f ca="1">VLOOKUP($D52,Curves!$A$2:$H$1700,7)*$B52</f>
        <v>-0.19540597037581861</v>
      </c>
      <c r="H52" s="172">
        <f ca="1">VLOOKUP($D52,Curves!$A$2:$H$1700,5)*$B52</f>
        <v>0</v>
      </c>
      <c r="I52" s="172">
        <f ca="1">VLOOKUP($D52,Curves!$A$2:$H$1700,4)*$B52</f>
        <v>-0.28496704013140212</v>
      </c>
      <c r="J52" s="174">
        <f ca="1">VLOOKUP($D52,Curves!$A$2:$H$1700,8)*$B52</f>
        <v>0.62692748828908473</v>
      </c>
      <c r="K52" s="172">
        <f t="shared" ca="1" si="2"/>
        <v>25.79067689325592</v>
      </c>
      <c r="L52" s="140">
        <f ca="1">VLOOKUP($D52,Curves!$N$2:$T$2600,2)*$B52</f>
        <v>54.762360359514524</v>
      </c>
      <c r="M52" s="141">
        <f ca="1">VLOOKUP($D52,Curves!$N$2:$T$2600,3)*$B52</f>
        <v>27.381180179757262</v>
      </c>
      <c r="N52" s="181">
        <f t="shared" ca="1" si="3"/>
        <v>1</v>
      </c>
      <c r="O52" s="182">
        <f t="shared" ca="1" si="4"/>
        <v>1</v>
      </c>
      <c r="P52" s="173">
        <f t="shared" ca="1" si="5"/>
        <v>32.629885856409572</v>
      </c>
      <c r="Q52" s="140">
        <f ca="1">VLOOKUP($D52,Curves!$N$2:$T$2600,4)*$B52</f>
        <v>54.762360359514524</v>
      </c>
      <c r="R52" s="141">
        <f ca="1">VLOOKUP($D52,Curves!$N$2:$T$2600,5)*$B52</f>
        <v>27.381180179757262</v>
      </c>
      <c r="S52" s="181">
        <f t="shared" ca="1" si="6"/>
        <v>1</v>
      </c>
      <c r="T52" s="182">
        <f t="shared" ca="1" si="7"/>
        <v>0</v>
      </c>
      <c r="U52" s="151">
        <f t="shared" ca="1" si="8"/>
        <v>26.462384916422799</v>
      </c>
      <c r="V52" s="151">
        <f t="shared" ca="1" si="9"/>
        <v>27.927929694241438</v>
      </c>
      <c r="W52" s="151">
        <f t="shared" ca="1" si="10"/>
        <v>25.79067689325592</v>
      </c>
      <c r="X52" s="343">
        <f ca="1">VLOOKUP($D52,[2]CurveFetch!$D$8:$S$13000,16,0)*$B52</f>
        <v>54.762360359514524</v>
      </c>
      <c r="Y52" s="141">
        <f ca="1">VLOOKUP($D52,Curves!$N$2:$T$2600,7)*$B52</f>
        <v>27.381180179757262</v>
      </c>
      <c r="Z52" s="200">
        <f t="shared" ca="1" si="11"/>
        <v>1</v>
      </c>
      <c r="AA52" s="181">
        <f t="shared" ca="1" si="12"/>
        <v>1</v>
      </c>
      <c r="AB52" s="181">
        <f t="shared" ca="1" si="13"/>
        <v>1</v>
      </c>
      <c r="AC52" s="181">
        <f t="shared" ca="1" si="13"/>
        <v>1</v>
      </c>
      <c r="AD52" s="181">
        <f t="shared" ca="1" si="14"/>
        <v>1</v>
      </c>
      <c r="AE52" s="182">
        <f t="shared" ca="1" si="15"/>
        <v>1</v>
      </c>
      <c r="AF52" s="23">
        <f t="shared" ca="1" si="43"/>
        <v>5880</v>
      </c>
      <c r="AG52" s="23">
        <f t="shared" ca="1" si="44"/>
        <v>2940</v>
      </c>
      <c r="AH52" s="23">
        <f t="shared" ca="1" si="35"/>
        <v>38400</v>
      </c>
      <c r="AI52" s="23">
        <f t="shared" ca="1" si="36"/>
        <v>19200</v>
      </c>
      <c r="AJ52" s="23">
        <f t="shared" ca="1" si="45"/>
        <v>26160</v>
      </c>
      <c r="AK52" s="23">
        <f t="shared" ca="1" si="46"/>
        <v>13080</v>
      </c>
      <c r="AL52" s="23">
        <f t="shared" ca="1" si="47"/>
        <v>26160</v>
      </c>
      <c r="AM52" s="23">
        <f t="shared" ca="1" si="48"/>
        <v>13080</v>
      </c>
      <c r="AN52" s="23">
        <f t="shared" ca="1" si="69"/>
        <v>48000</v>
      </c>
      <c r="AO52" s="23">
        <f t="shared" ca="1" si="70"/>
        <v>24000</v>
      </c>
      <c r="AP52" s="23">
        <f t="shared" ca="1" si="87"/>
        <v>54000</v>
      </c>
      <c r="AQ52" s="23">
        <f t="shared" ca="1" si="56"/>
        <v>27000</v>
      </c>
      <c r="AR52" s="23">
        <f t="shared" ca="1" si="96"/>
        <v>60000</v>
      </c>
      <c r="AS52" s="23">
        <f t="shared" ca="1" si="97"/>
        <v>30000</v>
      </c>
      <c r="AT52" s="23">
        <f t="shared" ca="1" si="106"/>
        <v>60000</v>
      </c>
      <c r="AU52" s="23">
        <f t="shared" ca="1" si="107"/>
        <v>30000</v>
      </c>
      <c r="AV52" s="23">
        <f t="shared" ca="1" si="98"/>
        <v>86400</v>
      </c>
      <c r="AW52" s="23">
        <f t="shared" ca="1" si="99"/>
        <v>30000</v>
      </c>
      <c r="AX52" s="23">
        <f t="shared" ca="1" si="110"/>
        <v>61200</v>
      </c>
      <c r="AY52" s="23">
        <f t="shared" ca="1" si="111"/>
        <v>30600</v>
      </c>
      <c r="AZ52" s="23">
        <f t="shared" ca="1" si="116"/>
        <v>66000</v>
      </c>
      <c r="BA52" s="23">
        <f t="shared" ca="1" si="117"/>
        <v>33000</v>
      </c>
      <c r="BB52" s="23">
        <f t="shared" ca="1" si="132"/>
        <v>132000</v>
      </c>
      <c r="BC52" s="23">
        <f t="shared" ca="1" si="133"/>
        <v>66000</v>
      </c>
      <c r="BD52" s="228">
        <f t="shared" ca="1" si="19"/>
        <v>351300</v>
      </c>
      <c r="BE52" s="26">
        <f t="shared" ca="1" si="20"/>
        <v>893100</v>
      </c>
      <c r="BF52" s="228">
        <f t="shared" ca="1" si="21"/>
        <v>983100</v>
      </c>
      <c r="BG52" s="23">
        <f t="shared" ca="1" si="37"/>
        <v>62400</v>
      </c>
      <c r="BH52" s="23">
        <f t="shared" ca="1" si="38"/>
        <v>0</v>
      </c>
      <c r="BI52" s="23">
        <f t="shared" ca="1" si="49"/>
        <v>60000</v>
      </c>
      <c r="BJ52" s="23">
        <f t="shared" ca="1" si="50"/>
        <v>0</v>
      </c>
      <c r="BK52" s="23">
        <f t="shared" ca="1" si="39"/>
        <v>10560</v>
      </c>
      <c r="BL52" s="23">
        <f t="shared" ca="1" si="40"/>
        <v>0</v>
      </c>
      <c r="BM52" s="23">
        <f t="shared" ca="1" si="52"/>
        <v>6120</v>
      </c>
      <c r="BN52" s="23">
        <f t="shared" ca="1" si="53"/>
        <v>0</v>
      </c>
      <c r="BO52" s="23">
        <f t="shared" ca="1" si="138"/>
        <v>20400</v>
      </c>
      <c r="BP52" s="23">
        <f t="shared" ca="1" si="139"/>
        <v>0</v>
      </c>
      <c r="BQ52" s="23">
        <f t="shared" ca="1" si="73"/>
        <v>72000</v>
      </c>
      <c r="BR52" s="23">
        <f t="shared" ca="1" si="74"/>
        <v>0</v>
      </c>
      <c r="BS52" s="23">
        <f t="shared" ca="1" si="83"/>
        <v>105600</v>
      </c>
      <c r="BT52" s="23">
        <f t="shared" ca="1" si="84"/>
        <v>0</v>
      </c>
      <c r="BU52" s="23">
        <f t="shared" ca="1" si="85"/>
        <v>127200</v>
      </c>
      <c r="BV52" s="23">
        <f t="shared" ca="1" si="86"/>
        <v>0</v>
      </c>
      <c r="BW52" s="23">
        <f t="shared" ca="1" si="88"/>
        <v>60000</v>
      </c>
      <c r="BX52" s="23">
        <f t="shared" ca="1" si="89"/>
        <v>0</v>
      </c>
      <c r="BY52" s="23">
        <f t="shared" ca="1" si="108"/>
        <v>63600</v>
      </c>
      <c r="BZ52" s="23">
        <f t="shared" ca="1" si="109"/>
        <v>0</v>
      </c>
      <c r="CA52" s="23">
        <f t="shared" ca="1" si="120"/>
        <v>62400</v>
      </c>
      <c r="CB52" s="23">
        <f t="shared" ca="1" si="121"/>
        <v>0</v>
      </c>
      <c r="CC52" s="23">
        <f t="shared" ca="1" si="136"/>
        <v>132000</v>
      </c>
      <c r="CD52" s="23">
        <f t="shared" ca="1" si="137"/>
        <v>0</v>
      </c>
      <c r="CE52" s="23"/>
      <c r="CF52" s="23"/>
      <c r="CG52" s="389">
        <f t="shared" ca="1" si="22"/>
        <v>371880</v>
      </c>
      <c r="CH52" s="224">
        <f t="shared" ca="1" si="23"/>
        <v>575880</v>
      </c>
      <c r="CI52" s="93">
        <f t="shared" ca="1" si="24"/>
        <v>782280</v>
      </c>
      <c r="CJ52" s="23">
        <f t="shared" ca="1" si="57"/>
        <v>125760</v>
      </c>
      <c r="CK52" s="23">
        <f t="shared" ca="1" si="58"/>
        <v>62880</v>
      </c>
      <c r="CL52" s="23">
        <f t="shared" ca="1" si="90"/>
        <v>115200</v>
      </c>
      <c r="CM52" s="23">
        <f t="shared" ca="1" si="91"/>
        <v>57600</v>
      </c>
      <c r="CN52" s="23">
        <f t="shared" ca="1" si="124"/>
        <v>120000</v>
      </c>
      <c r="CO52" s="23">
        <f t="shared" ca="1" si="125"/>
        <v>60000</v>
      </c>
      <c r="CP52" s="228">
        <f t="shared" ca="1" si="25"/>
        <v>188640</v>
      </c>
      <c r="CQ52" s="224">
        <f t="shared" ca="1" si="26"/>
        <v>361440</v>
      </c>
      <c r="CR52" s="228">
        <f t="shared" ca="1" si="27"/>
        <v>541440</v>
      </c>
      <c r="CS52" s="23">
        <f t="shared" ca="1" si="28"/>
        <v>65400</v>
      </c>
      <c r="CT52" s="23">
        <f t="shared" ca="1" si="29"/>
        <v>32700</v>
      </c>
      <c r="CU52" s="23">
        <f t="shared" ca="1" si="33"/>
        <v>62400</v>
      </c>
      <c r="CV52" s="23">
        <f t="shared" ca="1" si="34"/>
        <v>31200</v>
      </c>
      <c r="CW52" s="23">
        <f t="shared" ca="1" si="41"/>
        <v>60000</v>
      </c>
      <c r="CX52" s="23">
        <f t="shared" ca="1" si="42"/>
        <v>30000</v>
      </c>
      <c r="CY52" s="23">
        <f t="shared" ca="1" si="54"/>
        <v>8400</v>
      </c>
      <c r="CZ52" s="23">
        <f t="shared" ca="1" si="55"/>
        <v>4200</v>
      </c>
      <c r="DA52" s="23">
        <f t="shared" ca="1" si="61"/>
        <v>27000</v>
      </c>
      <c r="DB52" s="23">
        <f t="shared" ca="1" si="62"/>
        <v>13500</v>
      </c>
      <c r="DC52" s="23">
        <f t="shared" ca="1" si="63"/>
        <v>15600</v>
      </c>
      <c r="DD52" s="23">
        <f t="shared" ca="1" si="64"/>
        <v>7800</v>
      </c>
      <c r="DE52" s="23">
        <f t="shared" ca="1" si="71"/>
        <v>42000</v>
      </c>
      <c r="DF52" s="23">
        <f t="shared" ca="1" si="72"/>
        <v>21000</v>
      </c>
      <c r="DG52" s="23">
        <f t="shared" ca="1" si="118"/>
        <v>63600</v>
      </c>
      <c r="DH52" s="23">
        <f t="shared" ca="1" si="119"/>
        <v>31800</v>
      </c>
      <c r="DI52" s="23">
        <f t="shared" ca="1" si="75"/>
        <v>72000</v>
      </c>
      <c r="DJ52" s="23">
        <f t="shared" ca="1" si="76"/>
        <v>36000</v>
      </c>
      <c r="DK52" s="23">
        <f t="shared" ca="1" si="92"/>
        <v>99000</v>
      </c>
      <c r="DL52" s="23">
        <f t="shared" ca="1" si="93"/>
        <v>49500</v>
      </c>
      <c r="DM52" s="23"/>
      <c r="DN52" s="23"/>
      <c r="DO52" s="23">
        <f t="shared" ca="1" si="94"/>
        <v>240000</v>
      </c>
      <c r="DP52" s="23">
        <f t="shared" ca="1" si="95"/>
        <v>120000</v>
      </c>
      <c r="DQ52" s="23">
        <f t="shared" ca="1" si="100"/>
        <v>120000</v>
      </c>
      <c r="DR52" s="23">
        <f t="shared" ca="1" si="101"/>
        <v>60000</v>
      </c>
      <c r="DS52" s="23">
        <f t="shared" ca="1" si="112"/>
        <v>127200</v>
      </c>
      <c r="DT52" s="23">
        <f t="shared" ca="1" si="113"/>
        <v>63600</v>
      </c>
      <c r="DU52" s="23">
        <f t="shared" ca="1" si="122"/>
        <v>63600</v>
      </c>
      <c r="DV52" s="23">
        <f t="shared" ca="1" si="123"/>
        <v>31800</v>
      </c>
      <c r="DW52" s="23">
        <f t="shared" ca="1" si="126"/>
        <v>150000</v>
      </c>
      <c r="DX52" s="23">
        <f t="shared" ca="1" si="127"/>
        <v>75000</v>
      </c>
      <c r="DY52" s="23">
        <f t="shared" ca="1" si="128"/>
        <v>66000</v>
      </c>
      <c r="DZ52" s="23">
        <f t="shared" ca="1" si="129"/>
        <v>33000</v>
      </c>
      <c r="EA52" s="23"/>
      <c r="EB52" s="23"/>
      <c r="EC52" s="228">
        <f t="shared" ca="1" si="30"/>
        <v>610200</v>
      </c>
      <c r="ED52" s="93">
        <f t="shared" ca="1" si="31"/>
        <v>1450800</v>
      </c>
      <c r="EE52" s="228">
        <f t="shared" ca="1" si="32"/>
        <v>1923300</v>
      </c>
      <c r="EJ52" s="23">
        <f t="shared" ca="1" si="67"/>
        <v>60000</v>
      </c>
      <c r="EK52" s="23">
        <f t="shared" ca="1" si="68"/>
        <v>30000</v>
      </c>
      <c r="EL52" s="23">
        <f t="shared" ca="1" si="79"/>
        <v>26400</v>
      </c>
      <c r="EM52" s="23">
        <f t="shared" ca="1" si="80"/>
        <v>13200</v>
      </c>
      <c r="EN52" s="23">
        <f t="shared" ca="1" si="104"/>
        <v>120000</v>
      </c>
      <c r="EO52" s="23">
        <f t="shared" ca="1" si="105"/>
        <v>60000</v>
      </c>
      <c r="EP52" s="23">
        <f t="shared" ca="1" si="134"/>
        <v>168000</v>
      </c>
      <c r="EQ52" s="23">
        <f t="shared" ca="1" si="135"/>
        <v>84000</v>
      </c>
      <c r="ER52" s="23">
        <f t="shared" ca="1" si="114"/>
        <v>60000</v>
      </c>
      <c r="ES52" s="23">
        <f t="shared" ca="1" si="115"/>
        <v>30000</v>
      </c>
      <c r="ET52" s="23">
        <f t="shared" ca="1" si="130"/>
        <v>60000</v>
      </c>
      <c r="EU52" s="23">
        <f t="shared" ca="1" si="131"/>
        <v>30000</v>
      </c>
      <c r="EX52" s="228">
        <f t="shared" ca="1" si="16"/>
        <v>39600</v>
      </c>
      <c r="EY52" s="93">
        <f t="shared" ca="1" si="17"/>
        <v>309600</v>
      </c>
      <c r="EZ52" s="93">
        <f t="shared" ca="1" si="18"/>
        <v>741600</v>
      </c>
    </row>
    <row r="53" spans="1:156" x14ac:dyDescent="0.2">
      <c r="A53" s="172">
        <f ca="1">VLOOKUP($D53,Curves!$A$2:$I$1700,9)</f>
        <v>5.7600679355047001E-2</v>
      </c>
      <c r="B53" s="86">
        <f t="shared" ca="1" si="0"/>
        <v>0.81016970604954275</v>
      </c>
      <c r="C53" s="86">
        <f t="shared" si="1"/>
        <v>31</v>
      </c>
      <c r="D53" s="139">
        <v>38261</v>
      </c>
      <c r="E53" s="173">
        <f ca="1">VLOOKUP($D53,Curves!$A$2:$H$1700,2)*$B53</f>
        <v>3.4642856630678445</v>
      </c>
      <c r="F53" s="172">
        <f ca="1">VLOOKUP($D53,Curves!$A$2:$H$1700,3)*$B53</f>
        <v>0.7048476442631022</v>
      </c>
      <c r="G53" s="172">
        <f ca="1">VLOOKUP($D53,Curves!$A$2:$H$1700,7)*$B53</f>
        <v>-0.19444072945189025</v>
      </c>
      <c r="H53" s="172">
        <f ca="1">VLOOKUP($D53,Curves!$A$2:$H$1700,5)*$B53</f>
        <v>0</v>
      </c>
      <c r="I53" s="172">
        <f ca="1">VLOOKUP($D53,Curves!$A$2:$H$1700,4)*$B53</f>
        <v>-0.28355939711733996</v>
      </c>
      <c r="J53" s="174">
        <f ca="1">VLOOKUP($D53,Curves!$A$2:$H$1700,8)*$B53</f>
        <v>0.62383067365814793</v>
      </c>
      <c r="K53" s="172">
        <f t="shared" ca="1" si="2"/>
        <v>25.855446994628785</v>
      </c>
      <c r="L53" s="140">
        <f ca="1">VLOOKUP($D53,Curves!$N$2:$T$2600,2)*$B53</f>
        <v>54.202783843832563</v>
      </c>
      <c r="M53" s="141">
        <f ca="1">VLOOKUP($D53,Curves!$N$2:$T$2600,3)*$B53</f>
        <v>27.101391921916282</v>
      </c>
      <c r="N53" s="181">
        <f t="shared" ca="1" si="3"/>
        <v>1</v>
      </c>
      <c r="O53" s="182">
        <f t="shared" ca="1" si="4"/>
        <v>1</v>
      </c>
      <c r="P53" s="173">
        <f t="shared" ca="1" si="5"/>
        <v>32.660872525444944</v>
      </c>
      <c r="Q53" s="140">
        <f ca="1">VLOOKUP($D53,Curves!$N$2:$T$2600,4)*$B53</f>
        <v>54.202783843832563</v>
      </c>
      <c r="R53" s="141">
        <f ca="1">VLOOKUP($D53,Curves!$N$2:$T$2600,5)*$B53</f>
        <v>27.101391921916282</v>
      </c>
      <c r="S53" s="181">
        <f t="shared" ca="1" si="6"/>
        <v>1</v>
      </c>
      <c r="T53" s="182">
        <f t="shared" ca="1" si="7"/>
        <v>0</v>
      </c>
      <c r="U53" s="151">
        <f t="shared" ca="1" si="8"/>
        <v>26.523837002119656</v>
      </c>
      <c r="V53" s="151">
        <f t="shared" ca="1" si="9"/>
        <v>27.982142473008835</v>
      </c>
      <c r="W53" s="151">
        <f t="shared" ca="1" si="10"/>
        <v>25.855446994628785</v>
      </c>
      <c r="X53" s="343">
        <f ca="1">VLOOKUP($D53,[2]CurveFetch!$D$8:$S$13000,16,0)*$B53</f>
        <v>54.202783843832563</v>
      </c>
      <c r="Y53" s="141">
        <f ca="1">VLOOKUP($D53,Curves!$N$2:$T$2600,7)*$B53</f>
        <v>27.101391921916282</v>
      </c>
      <c r="Z53" s="200">
        <f t="shared" ca="1" si="11"/>
        <v>1</v>
      </c>
      <c r="AA53" s="181">
        <f t="shared" ca="1" si="12"/>
        <v>1</v>
      </c>
      <c r="AB53" s="181">
        <f t="shared" ca="1" si="13"/>
        <v>1</v>
      </c>
      <c r="AC53" s="181">
        <f t="shared" ca="1" si="13"/>
        <v>1</v>
      </c>
      <c r="AD53" s="181">
        <f t="shared" ca="1" si="14"/>
        <v>1</v>
      </c>
      <c r="AE53" s="182">
        <f t="shared" ca="1" si="15"/>
        <v>1</v>
      </c>
      <c r="AF53" s="23">
        <f t="shared" ca="1" si="43"/>
        <v>5880</v>
      </c>
      <c r="AG53" s="23">
        <f t="shared" ca="1" si="44"/>
        <v>2940</v>
      </c>
      <c r="AH53" s="23">
        <f t="shared" ca="1" si="35"/>
        <v>38400</v>
      </c>
      <c r="AI53" s="23">
        <f t="shared" ca="1" si="36"/>
        <v>19200</v>
      </c>
      <c r="AJ53" s="23">
        <f t="shared" ca="1" si="45"/>
        <v>26160</v>
      </c>
      <c r="AK53" s="23">
        <f t="shared" ca="1" si="46"/>
        <v>13080</v>
      </c>
      <c r="AL53" s="23">
        <f t="shared" ca="1" si="47"/>
        <v>26160</v>
      </c>
      <c r="AM53" s="23">
        <f t="shared" ca="1" si="48"/>
        <v>13080</v>
      </c>
      <c r="AN53" s="23">
        <f t="shared" ca="1" si="69"/>
        <v>48000</v>
      </c>
      <c r="AO53" s="23">
        <f t="shared" ca="1" si="70"/>
        <v>24000</v>
      </c>
      <c r="AP53" s="23">
        <f t="shared" ca="1" si="87"/>
        <v>54000</v>
      </c>
      <c r="AQ53" s="23">
        <f t="shared" ca="1" si="56"/>
        <v>27000</v>
      </c>
      <c r="AR53" s="23">
        <f t="shared" ca="1" si="96"/>
        <v>60000</v>
      </c>
      <c r="AS53" s="23">
        <f t="shared" ca="1" si="97"/>
        <v>30000</v>
      </c>
      <c r="AT53" s="23">
        <f t="shared" ca="1" si="106"/>
        <v>60000</v>
      </c>
      <c r="AU53" s="23">
        <f t="shared" ca="1" si="107"/>
        <v>30000</v>
      </c>
      <c r="AV53" s="23">
        <f t="shared" ca="1" si="98"/>
        <v>86400</v>
      </c>
      <c r="AW53" s="23">
        <f t="shared" ca="1" si="99"/>
        <v>30000</v>
      </c>
      <c r="AX53" s="23">
        <f t="shared" ca="1" si="110"/>
        <v>61200</v>
      </c>
      <c r="AY53" s="23">
        <f t="shared" ca="1" si="111"/>
        <v>30600</v>
      </c>
      <c r="AZ53" s="23">
        <f t="shared" ca="1" si="116"/>
        <v>66000</v>
      </c>
      <c r="BA53" s="23">
        <f t="shared" ca="1" si="117"/>
        <v>33000</v>
      </c>
      <c r="BB53" s="23">
        <f t="shared" ca="1" si="132"/>
        <v>132000</v>
      </c>
      <c r="BC53" s="23">
        <f t="shared" ca="1" si="133"/>
        <v>66000</v>
      </c>
      <c r="BD53" s="228">
        <f t="shared" ca="1" si="19"/>
        <v>351300</v>
      </c>
      <c r="BE53" s="26">
        <f t="shared" ca="1" si="20"/>
        <v>893100</v>
      </c>
      <c r="BF53" s="228">
        <f t="shared" ca="1" si="21"/>
        <v>983100</v>
      </c>
      <c r="BG53" s="23">
        <f t="shared" ca="1" si="37"/>
        <v>62400</v>
      </c>
      <c r="BH53" s="23">
        <f t="shared" ca="1" si="38"/>
        <v>0</v>
      </c>
      <c r="BI53" s="23">
        <f t="shared" ca="1" si="49"/>
        <v>60000</v>
      </c>
      <c r="BJ53" s="23">
        <f t="shared" ca="1" si="50"/>
        <v>0</v>
      </c>
      <c r="BK53" s="23">
        <f t="shared" ca="1" si="39"/>
        <v>10560</v>
      </c>
      <c r="BL53" s="23">
        <f t="shared" ca="1" si="40"/>
        <v>0</v>
      </c>
      <c r="BM53" s="23">
        <f t="shared" ca="1" si="52"/>
        <v>6120</v>
      </c>
      <c r="BN53" s="23">
        <f t="shared" ca="1" si="53"/>
        <v>0</v>
      </c>
      <c r="BO53" s="23">
        <f t="shared" ca="1" si="138"/>
        <v>20400</v>
      </c>
      <c r="BP53" s="23">
        <f t="shared" ca="1" si="139"/>
        <v>0</v>
      </c>
      <c r="BQ53" s="23">
        <f t="shared" ca="1" si="73"/>
        <v>72000</v>
      </c>
      <c r="BR53" s="23">
        <f t="shared" ca="1" si="74"/>
        <v>0</v>
      </c>
      <c r="BS53" s="23">
        <f t="shared" ca="1" si="83"/>
        <v>105600</v>
      </c>
      <c r="BT53" s="23">
        <f t="shared" ca="1" si="84"/>
        <v>0</v>
      </c>
      <c r="BU53" s="23">
        <f t="shared" ca="1" si="85"/>
        <v>127200</v>
      </c>
      <c r="BV53" s="23">
        <f t="shared" ca="1" si="86"/>
        <v>0</v>
      </c>
      <c r="BW53" s="23">
        <f t="shared" ca="1" si="88"/>
        <v>60000</v>
      </c>
      <c r="BX53" s="23">
        <f t="shared" ca="1" si="89"/>
        <v>0</v>
      </c>
      <c r="BY53" s="23">
        <f t="shared" ca="1" si="108"/>
        <v>63600</v>
      </c>
      <c r="BZ53" s="23">
        <f t="shared" ca="1" si="109"/>
        <v>0</v>
      </c>
      <c r="CA53" s="23">
        <f t="shared" ca="1" si="120"/>
        <v>62400</v>
      </c>
      <c r="CB53" s="23">
        <f t="shared" ca="1" si="121"/>
        <v>0</v>
      </c>
      <c r="CC53" s="23">
        <f t="shared" ca="1" si="136"/>
        <v>132000</v>
      </c>
      <c r="CD53" s="23">
        <f t="shared" ca="1" si="137"/>
        <v>0</v>
      </c>
      <c r="CE53" s="23"/>
      <c r="CF53" s="23"/>
      <c r="CG53" s="389">
        <f t="shared" ca="1" si="22"/>
        <v>371880</v>
      </c>
      <c r="CH53" s="224">
        <f t="shared" ca="1" si="23"/>
        <v>575880</v>
      </c>
      <c r="CI53" s="93">
        <f t="shared" ca="1" si="24"/>
        <v>782280</v>
      </c>
      <c r="CJ53" s="23">
        <f t="shared" ca="1" si="57"/>
        <v>125760</v>
      </c>
      <c r="CK53" s="23">
        <f t="shared" ca="1" si="58"/>
        <v>62880</v>
      </c>
      <c r="CL53" s="23">
        <f t="shared" ca="1" si="90"/>
        <v>115200</v>
      </c>
      <c r="CM53" s="23">
        <f t="shared" ca="1" si="91"/>
        <v>57600</v>
      </c>
      <c r="CN53" s="23">
        <f t="shared" ca="1" si="124"/>
        <v>120000</v>
      </c>
      <c r="CO53" s="23">
        <f t="shared" ca="1" si="125"/>
        <v>60000</v>
      </c>
      <c r="CP53" s="228">
        <f t="shared" ca="1" si="25"/>
        <v>188640</v>
      </c>
      <c r="CQ53" s="224">
        <f t="shared" ca="1" si="26"/>
        <v>361440</v>
      </c>
      <c r="CR53" s="228">
        <f t="shared" ca="1" si="27"/>
        <v>541440</v>
      </c>
      <c r="CS53" s="23">
        <f t="shared" ca="1" si="28"/>
        <v>65400</v>
      </c>
      <c r="CT53" s="23">
        <f t="shared" ca="1" si="29"/>
        <v>32700</v>
      </c>
      <c r="CU53" s="23">
        <f t="shared" ca="1" si="33"/>
        <v>62400</v>
      </c>
      <c r="CV53" s="23">
        <f t="shared" ca="1" si="34"/>
        <v>31200</v>
      </c>
      <c r="CW53" s="23">
        <f t="shared" ca="1" si="41"/>
        <v>60000</v>
      </c>
      <c r="CX53" s="23">
        <f t="shared" ca="1" si="42"/>
        <v>30000</v>
      </c>
      <c r="CY53" s="23">
        <f t="shared" ca="1" si="54"/>
        <v>8400</v>
      </c>
      <c r="CZ53" s="23">
        <f t="shared" ca="1" si="55"/>
        <v>4200</v>
      </c>
      <c r="DA53" s="23">
        <f t="shared" ca="1" si="61"/>
        <v>27000</v>
      </c>
      <c r="DB53" s="23">
        <f t="shared" ca="1" si="62"/>
        <v>13500</v>
      </c>
      <c r="DC53" s="23">
        <f t="shared" ca="1" si="63"/>
        <v>15600</v>
      </c>
      <c r="DD53" s="23">
        <f t="shared" ca="1" si="64"/>
        <v>7800</v>
      </c>
      <c r="DE53" s="23">
        <f t="shared" ca="1" si="71"/>
        <v>42000</v>
      </c>
      <c r="DF53" s="23">
        <f t="shared" ca="1" si="72"/>
        <v>21000</v>
      </c>
      <c r="DG53" s="23">
        <f t="shared" ca="1" si="118"/>
        <v>63600</v>
      </c>
      <c r="DH53" s="23">
        <f t="shared" ca="1" si="119"/>
        <v>31800</v>
      </c>
      <c r="DI53" s="23">
        <f t="shared" ca="1" si="75"/>
        <v>72000</v>
      </c>
      <c r="DJ53" s="23">
        <f t="shared" ca="1" si="76"/>
        <v>36000</v>
      </c>
      <c r="DK53" s="23">
        <f t="shared" ca="1" si="92"/>
        <v>99000</v>
      </c>
      <c r="DL53" s="23">
        <f t="shared" ca="1" si="93"/>
        <v>49500</v>
      </c>
      <c r="DM53" s="23"/>
      <c r="DN53" s="23"/>
      <c r="DO53" s="23">
        <f t="shared" ca="1" si="94"/>
        <v>240000</v>
      </c>
      <c r="DP53" s="23">
        <f t="shared" ca="1" si="95"/>
        <v>120000</v>
      </c>
      <c r="DQ53" s="23">
        <f t="shared" ca="1" si="100"/>
        <v>120000</v>
      </c>
      <c r="DR53" s="23">
        <f t="shared" ca="1" si="101"/>
        <v>60000</v>
      </c>
      <c r="DS53" s="23">
        <f t="shared" ca="1" si="112"/>
        <v>127200</v>
      </c>
      <c r="DT53" s="23">
        <f t="shared" ca="1" si="113"/>
        <v>63600</v>
      </c>
      <c r="DU53" s="23">
        <f t="shared" ca="1" si="122"/>
        <v>63600</v>
      </c>
      <c r="DV53" s="23">
        <f t="shared" ca="1" si="123"/>
        <v>31800</v>
      </c>
      <c r="DW53" s="23">
        <f t="shared" ca="1" si="126"/>
        <v>150000</v>
      </c>
      <c r="DX53" s="23">
        <f t="shared" ca="1" si="127"/>
        <v>75000</v>
      </c>
      <c r="DY53" s="23">
        <f t="shared" ca="1" si="128"/>
        <v>66000</v>
      </c>
      <c r="DZ53" s="23">
        <f t="shared" ca="1" si="129"/>
        <v>33000</v>
      </c>
      <c r="EA53" s="23"/>
      <c r="EB53" s="23"/>
      <c r="EC53" s="228">
        <f t="shared" ca="1" si="30"/>
        <v>610200</v>
      </c>
      <c r="ED53" s="93">
        <f t="shared" ca="1" si="31"/>
        <v>1450800</v>
      </c>
      <c r="EE53" s="228">
        <f t="shared" ca="1" si="32"/>
        <v>1923300</v>
      </c>
      <c r="EJ53" s="23">
        <f t="shared" ca="1" si="67"/>
        <v>60000</v>
      </c>
      <c r="EK53" s="23">
        <f t="shared" ca="1" si="68"/>
        <v>30000</v>
      </c>
      <c r="EL53" s="23">
        <f t="shared" ca="1" si="79"/>
        <v>26400</v>
      </c>
      <c r="EM53" s="23">
        <f t="shared" ca="1" si="80"/>
        <v>13200</v>
      </c>
      <c r="EN53" s="23">
        <f t="shared" ca="1" si="104"/>
        <v>120000</v>
      </c>
      <c r="EO53" s="23">
        <f t="shared" ca="1" si="105"/>
        <v>60000</v>
      </c>
      <c r="EP53" s="23">
        <f t="shared" ca="1" si="134"/>
        <v>168000</v>
      </c>
      <c r="EQ53" s="23">
        <f t="shared" ca="1" si="135"/>
        <v>84000</v>
      </c>
      <c r="ER53" s="23">
        <f t="shared" ca="1" si="114"/>
        <v>60000</v>
      </c>
      <c r="ES53" s="23">
        <f t="shared" ca="1" si="115"/>
        <v>30000</v>
      </c>
      <c r="ET53" s="23">
        <f t="shared" ca="1" si="130"/>
        <v>60000</v>
      </c>
      <c r="EU53" s="23">
        <f t="shared" ca="1" si="131"/>
        <v>30000</v>
      </c>
      <c r="EX53" s="228">
        <f t="shared" ca="1" si="16"/>
        <v>39600</v>
      </c>
      <c r="EY53" s="93">
        <f t="shared" ca="1" si="17"/>
        <v>309600</v>
      </c>
      <c r="EZ53" s="93">
        <f t="shared" ca="1" si="18"/>
        <v>741600</v>
      </c>
    </row>
    <row r="54" spans="1:156" x14ac:dyDescent="0.2">
      <c r="A54" s="172">
        <f ca="1">VLOOKUP($D54,Curves!$A$2:$I$1700,9)</f>
        <v>5.7684201359563002E-2</v>
      </c>
      <c r="B54" s="86">
        <f t="shared" ca="1" si="0"/>
        <v>0.80602617279262034</v>
      </c>
      <c r="C54" s="86">
        <f t="shared" si="1"/>
        <v>30</v>
      </c>
      <c r="D54" s="139">
        <v>38292</v>
      </c>
      <c r="E54" s="173">
        <f ca="1">VLOOKUP($D54,Curves!$A$2:$H$1700,2)*$B54</f>
        <v>3.5594115790522118</v>
      </c>
      <c r="F54" s="172">
        <f ca="1">VLOOKUP($D54,Curves!$A$2:$H$1700,3)*$B54</f>
        <v>0.59645936786653908</v>
      </c>
      <c r="G54" s="172">
        <f ca="1">VLOOKUP($D54,Curves!$A$2:$H$1700,7)*$B54</f>
        <v>-0.15314497283059786</v>
      </c>
      <c r="H54" s="172">
        <f ca="1">VLOOKUP($D54,Curves!$A$2:$H$1700,5)*$B54</f>
        <v>8.0602617279262028E-3</v>
      </c>
      <c r="I54" s="172">
        <f ca="1">VLOOKUP($D54,Curves!$A$2:$H$1700,4)*$B54</f>
        <v>-0.23374759010985988</v>
      </c>
      <c r="J54" s="174">
        <f ca="1">VLOOKUP($D54,Curves!$A$2:$H$1700,8)*$B54</f>
        <v>0.51585675058727698</v>
      </c>
      <c r="K54" s="172">
        <f t="shared" ca="1" si="2"/>
        <v>26.94247991706764</v>
      </c>
      <c r="L54" s="140">
        <f ca="1">VLOOKUP($D54,Curves!$N$2:$T$2600,2)*$B54</f>
        <v>29.744783854566066</v>
      </c>
      <c r="M54" s="141">
        <f ca="1">VLOOKUP($D54,Curves!$N$2:$T$2600,3)*$B54</f>
        <v>14.872391927283033</v>
      </c>
      <c r="N54" s="181">
        <f t="shared" ca="1" si="3"/>
        <v>1</v>
      </c>
      <c r="O54" s="182">
        <f t="shared" ca="1" si="4"/>
        <v>0</v>
      </c>
      <c r="P54" s="173">
        <f t="shared" ca="1" si="5"/>
        <v>32.564512472296165</v>
      </c>
      <c r="Q54" s="140">
        <f ca="1">VLOOKUP($D54,Curves!$N$2:$T$2600,4)*$B54</f>
        <v>29.744783854566066</v>
      </c>
      <c r="R54" s="141">
        <f ca="1">VLOOKUP($D54,Curves!$N$2:$T$2600,5)*$B54</f>
        <v>14.872391927283033</v>
      </c>
      <c r="S54" s="181">
        <f t="shared" ca="1" si="6"/>
        <v>0</v>
      </c>
      <c r="T54" s="182">
        <f t="shared" ca="1" si="7"/>
        <v>0</v>
      </c>
      <c r="U54" s="151">
        <f t="shared" ca="1" si="8"/>
        <v>27.546999546662104</v>
      </c>
      <c r="V54" s="151">
        <f t="shared" ca="1" si="9"/>
        <v>28.756038805851038</v>
      </c>
      <c r="W54" s="151">
        <f t="shared" ca="1" si="10"/>
        <v>26.94247991706764</v>
      </c>
      <c r="X54" s="343">
        <f ca="1">VLOOKUP($D54,[2]CurveFetch!$D$8:$S$13000,16,0)*$B54</f>
        <v>29.744783854566066</v>
      </c>
      <c r="Y54" s="141">
        <f ca="1">VLOOKUP($D54,Curves!$N$2:$T$2600,7)*$B54</f>
        <v>14.872391927283033</v>
      </c>
      <c r="Z54" s="200">
        <f t="shared" ca="1" si="11"/>
        <v>1</v>
      </c>
      <c r="AA54" s="181">
        <f t="shared" ca="1" si="12"/>
        <v>0</v>
      </c>
      <c r="AB54" s="181">
        <f t="shared" ca="1" si="13"/>
        <v>1</v>
      </c>
      <c r="AC54" s="181">
        <f t="shared" ca="1" si="13"/>
        <v>1</v>
      </c>
      <c r="AD54" s="181">
        <f t="shared" ca="1" si="14"/>
        <v>1</v>
      </c>
      <c r="AE54" s="182">
        <f t="shared" ca="1" si="15"/>
        <v>0</v>
      </c>
      <c r="AF54" s="23">
        <f t="shared" ca="1" si="43"/>
        <v>5880</v>
      </c>
      <c r="AG54" s="23">
        <f t="shared" ca="1" si="44"/>
        <v>0</v>
      </c>
      <c r="AH54" s="23">
        <f t="shared" ca="1" si="35"/>
        <v>38400</v>
      </c>
      <c r="AI54" s="23">
        <f t="shared" ca="1" si="36"/>
        <v>0</v>
      </c>
      <c r="AJ54" s="23">
        <f t="shared" ca="1" si="45"/>
        <v>26160</v>
      </c>
      <c r="AK54" s="23">
        <f t="shared" ca="1" si="46"/>
        <v>0</v>
      </c>
      <c r="AL54" s="23">
        <f t="shared" ca="1" si="47"/>
        <v>26160</v>
      </c>
      <c r="AM54" s="23">
        <f t="shared" ca="1" si="48"/>
        <v>0</v>
      </c>
      <c r="AN54" s="23">
        <f t="shared" ca="1" si="69"/>
        <v>48000</v>
      </c>
      <c r="AO54" s="23">
        <f t="shared" ca="1" si="70"/>
        <v>0</v>
      </c>
      <c r="AP54" s="23">
        <f t="shared" ca="1" si="87"/>
        <v>54000</v>
      </c>
      <c r="AQ54" s="23">
        <f t="shared" ca="1" si="56"/>
        <v>0</v>
      </c>
      <c r="AR54" s="23">
        <f t="shared" ca="1" si="96"/>
        <v>60000</v>
      </c>
      <c r="AS54" s="23">
        <f t="shared" ca="1" si="97"/>
        <v>0</v>
      </c>
      <c r="AT54" s="23">
        <f t="shared" ca="1" si="106"/>
        <v>60000</v>
      </c>
      <c r="AU54" s="23">
        <f t="shared" ca="1" si="107"/>
        <v>0</v>
      </c>
      <c r="AV54" s="23">
        <f t="shared" ca="1" si="98"/>
        <v>86400</v>
      </c>
      <c r="AW54" s="23">
        <f t="shared" ca="1" si="99"/>
        <v>0</v>
      </c>
      <c r="AX54" s="23">
        <f t="shared" ca="1" si="110"/>
        <v>61200</v>
      </c>
      <c r="AY54" s="23">
        <f t="shared" ca="1" si="111"/>
        <v>0</v>
      </c>
      <c r="AZ54" s="23">
        <f t="shared" ca="1" si="116"/>
        <v>66000</v>
      </c>
      <c r="BA54" s="23">
        <f t="shared" ca="1" si="117"/>
        <v>0</v>
      </c>
      <c r="BB54" s="23">
        <f t="shared" ca="1" si="132"/>
        <v>132000</v>
      </c>
      <c r="BC54" s="23">
        <f t="shared" ca="1" si="133"/>
        <v>0</v>
      </c>
      <c r="BD54" s="228">
        <f t="shared" ca="1" si="19"/>
        <v>243000</v>
      </c>
      <c r="BE54" s="26">
        <f t="shared" ca="1" si="20"/>
        <v>604200</v>
      </c>
      <c r="BF54" s="228">
        <f t="shared" ca="1" si="21"/>
        <v>664200</v>
      </c>
      <c r="BG54" s="23">
        <f t="shared" ca="1" si="37"/>
        <v>0</v>
      </c>
      <c r="BH54" s="23">
        <f t="shared" ca="1" si="38"/>
        <v>0</v>
      </c>
      <c r="BI54" s="23">
        <f t="shared" ca="1" si="49"/>
        <v>0</v>
      </c>
      <c r="BJ54" s="23">
        <f t="shared" ca="1" si="50"/>
        <v>0</v>
      </c>
      <c r="BK54" s="23">
        <f t="shared" ca="1" si="39"/>
        <v>0</v>
      </c>
      <c r="BL54" s="23">
        <f t="shared" ca="1" si="40"/>
        <v>0</v>
      </c>
      <c r="BM54" s="23">
        <f t="shared" ca="1" si="52"/>
        <v>0</v>
      </c>
      <c r="BN54" s="23">
        <f t="shared" ca="1" si="53"/>
        <v>0</v>
      </c>
      <c r="BO54" s="23">
        <f t="shared" ca="1" si="138"/>
        <v>0</v>
      </c>
      <c r="BP54" s="23">
        <f t="shared" ca="1" si="139"/>
        <v>0</v>
      </c>
      <c r="BQ54" s="23">
        <f t="shared" ca="1" si="73"/>
        <v>0</v>
      </c>
      <c r="BR54" s="23">
        <f t="shared" ca="1" si="74"/>
        <v>0</v>
      </c>
      <c r="BS54" s="23">
        <f t="shared" ca="1" si="83"/>
        <v>0</v>
      </c>
      <c r="BT54" s="23">
        <f t="shared" ca="1" si="84"/>
        <v>0</v>
      </c>
      <c r="BU54" s="23">
        <f t="shared" ca="1" si="85"/>
        <v>0</v>
      </c>
      <c r="BV54" s="23">
        <f t="shared" ca="1" si="86"/>
        <v>0</v>
      </c>
      <c r="BW54" s="23">
        <f t="shared" ca="1" si="88"/>
        <v>0</v>
      </c>
      <c r="BX54" s="23">
        <f t="shared" ca="1" si="89"/>
        <v>0</v>
      </c>
      <c r="BY54" s="23">
        <f t="shared" ca="1" si="108"/>
        <v>0</v>
      </c>
      <c r="BZ54" s="23">
        <f t="shared" ca="1" si="109"/>
        <v>0</v>
      </c>
      <c r="CA54" s="23">
        <f t="shared" ca="1" si="120"/>
        <v>0</v>
      </c>
      <c r="CB54" s="23">
        <f t="shared" ca="1" si="121"/>
        <v>0</v>
      </c>
      <c r="CC54" s="23">
        <f t="shared" ca="1" si="136"/>
        <v>0</v>
      </c>
      <c r="CD54" s="23">
        <f t="shared" ca="1" si="137"/>
        <v>0</v>
      </c>
      <c r="CE54" s="23"/>
      <c r="CF54" s="23"/>
      <c r="CG54" s="389">
        <f t="shared" ca="1" si="22"/>
        <v>0</v>
      </c>
      <c r="CH54" s="224">
        <f t="shared" ca="1" si="23"/>
        <v>0</v>
      </c>
      <c r="CI54" s="93">
        <f t="shared" ca="1" si="24"/>
        <v>0</v>
      </c>
      <c r="CJ54" s="23">
        <f t="shared" ca="1" si="57"/>
        <v>125760</v>
      </c>
      <c r="CK54" s="23">
        <f t="shared" ca="1" si="58"/>
        <v>0</v>
      </c>
      <c r="CL54" s="23">
        <f t="shared" ca="1" si="90"/>
        <v>115200</v>
      </c>
      <c r="CM54" s="23">
        <f t="shared" ca="1" si="91"/>
        <v>0</v>
      </c>
      <c r="CN54" s="23">
        <f t="shared" ca="1" si="124"/>
        <v>120000</v>
      </c>
      <c r="CO54" s="23">
        <f t="shared" ca="1" si="125"/>
        <v>0</v>
      </c>
      <c r="CP54" s="228">
        <f t="shared" ca="1" si="25"/>
        <v>125760</v>
      </c>
      <c r="CQ54" s="224">
        <f t="shared" ca="1" si="26"/>
        <v>240960</v>
      </c>
      <c r="CR54" s="228">
        <f t="shared" ca="1" si="27"/>
        <v>360960</v>
      </c>
      <c r="CS54" s="23">
        <f t="shared" ca="1" si="28"/>
        <v>65400</v>
      </c>
      <c r="CT54" s="23">
        <f t="shared" ca="1" si="29"/>
        <v>32700</v>
      </c>
      <c r="CU54" s="23">
        <f t="shared" ca="1" si="33"/>
        <v>62400</v>
      </c>
      <c r="CV54" s="23">
        <f t="shared" ca="1" si="34"/>
        <v>31200</v>
      </c>
      <c r="CW54" s="23">
        <f t="shared" ca="1" si="41"/>
        <v>60000</v>
      </c>
      <c r="CX54" s="23">
        <f t="shared" ca="1" si="42"/>
        <v>30000</v>
      </c>
      <c r="CY54" s="23">
        <f t="shared" ca="1" si="54"/>
        <v>8400</v>
      </c>
      <c r="CZ54" s="23">
        <f t="shared" ca="1" si="55"/>
        <v>4200</v>
      </c>
      <c r="DA54" s="23">
        <f t="shared" ca="1" si="61"/>
        <v>27000</v>
      </c>
      <c r="DB54" s="23">
        <f t="shared" ca="1" si="62"/>
        <v>13500</v>
      </c>
      <c r="DC54" s="23">
        <f t="shared" ca="1" si="63"/>
        <v>15600</v>
      </c>
      <c r="DD54" s="23">
        <f t="shared" ca="1" si="64"/>
        <v>7800</v>
      </c>
      <c r="DE54" s="23">
        <f t="shared" ca="1" si="71"/>
        <v>42000</v>
      </c>
      <c r="DF54" s="23">
        <f t="shared" ca="1" si="72"/>
        <v>21000</v>
      </c>
      <c r="DG54" s="23">
        <f t="shared" ca="1" si="118"/>
        <v>63600</v>
      </c>
      <c r="DH54" s="23">
        <f t="shared" ca="1" si="119"/>
        <v>31800</v>
      </c>
      <c r="DI54" s="23">
        <f t="shared" ca="1" si="75"/>
        <v>72000</v>
      </c>
      <c r="DJ54" s="23">
        <f t="shared" ca="1" si="76"/>
        <v>36000</v>
      </c>
      <c r="DK54" s="23">
        <f t="shared" ca="1" si="92"/>
        <v>99000</v>
      </c>
      <c r="DL54" s="23">
        <f t="shared" ca="1" si="93"/>
        <v>49500</v>
      </c>
      <c r="DM54" s="23"/>
      <c r="DN54" s="23"/>
      <c r="DO54" s="23">
        <f t="shared" ca="1" si="94"/>
        <v>240000</v>
      </c>
      <c r="DP54" s="23">
        <f t="shared" ca="1" si="95"/>
        <v>120000</v>
      </c>
      <c r="DQ54" s="23">
        <f t="shared" ca="1" si="100"/>
        <v>120000</v>
      </c>
      <c r="DR54" s="23">
        <f t="shared" ca="1" si="101"/>
        <v>60000</v>
      </c>
      <c r="DS54" s="23">
        <f t="shared" ca="1" si="112"/>
        <v>127200</v>
      </c>
      <c r="DT54" s="23">
        <f t="shared" ca="1" si="113"/>
        <v>63600</v>
      </c>
      <c r="DU54" s="23">
        <f t="shared" ca="1" si="122"/>
        <v>63600</v>
      </c>
      <c r="DV54" s="23">
        <f t="shared" ca="1" si="123"/>
        <v>31800</v>
      </c>
      <c r="DW54" s="23">
        <f t="shared" ca="1" si="126"/>
        <v>150000</v>
      </c>
      <c r="DX54" s="23">
        <f t="shared" ca="1" si="127"/>
        <v>75000</v>
      </c>
      <c r="DY54" s="23">
        <f t="shared" ca="1" si="128"/>
        <v>66000</v>
      </c>
      <c r="DZ54" s="23">
        <f t="shared" ca="1" si="129"/>
        <v>33000</v>
      </c>
      <c r="EA54" s="23"/>
      <c r="EB54" s="23"/>
      <c r="EC54" s="228">
        <f t="shared" ca="1" si="30"/>
        <v>610200</v>
      </c>
      <c r="ED54" s="93">
        <f t="shared" ca="1" si="31"/>
        <v>1450800</v>
      </c>
      <c r="EE54" s="228">
        <f t="shared" ca="1" si="32"/>
        <v>1923300</v>
      </c>
      <c r="EJ54" s="23">
        <f t="shared" ca="1" si="67"/>
        <v>60000</v>
      </c>
      <c r="EK54" s="23">
        <f t="shared" ca="1" si="68"/>
        <v>30000</v>
      </c>
      <c r="EL54" s="23">
        <f t="shared" ca="1" si="79"/>
        <v>26400</v>
      </c>
      <c r="EM54" s="23">
        <f t="shared" ca="1" si="80"/>
        <v>13200</v>
      </c>
      <c r="EN54" s="23">
        <f t="shared" ca="1" si="104"/>
        <v>120000</v>
      </c>
      <c r="EO54" s="23">
        <f t="shared" ca="1" si="105"/>
        <v>60000</v>
      </c>
      <c r="EP54" s="23">
        <f t="shared" ca="1" si="134"/>
        <v>168000</v>
      </c>
      <c r="EQ54" s="23">
        <f t="shared" ca="1" si="135"/>
        <v>84000</v>
      </c>
      <c r="ER54" s="23">
        <f t="shared" ca="1" si="114"/>
        <v>60000</v>
      </c>
      <c r="ES54" s="23">
        <f t="shared" ca="1" si="115"/>
        <v>30000</v>
      </c>
      <c r="ET54" s="23">
        <f t="shared" ca="1" si="130"/>
        <v>60000</v>
      </c>
      <c r="EU54" s="23">
        <f t="shared" ca="1" si="131"/>
        <v>30000</v>
      </c>
      <c r="EX54" s="228">
        <f t="shared" ca="1" si="16"/>
        <v>39600</v>
      </c>
      <c r="EY54" s="93">
        <f t="shared" ca="1" si="17"/>
        <v>309600</v>
      </c>
      <c r="EZ54" s="93">
        <f t="shared" ca="1" si="18"/>
        <v>741600</v>
      </c>
    </row>
    <row r="55" spans="1:156" x14ac:dyDescent="0.2">
      <c r="A55" s="172">
        <f ca="1">VLOOKUP($D55,Curves!$A$2:$I$1700,9)</f>
        <v>5.7765029108078E-2</v>
      </c>
      <c r="B55" s="86">
        <f t="shared" ca="1" si="0"/>
        <v>0.8020259667784384</v>
      </c>
      <c r="C55" s="86">
        <f t="shared" si="1"/>
        <v>31</v>
      </c>
      <c r="D55" s="139">
        <v>38322</v>
      </c>
      <c r="E55" s="173">
        <f ca="1">VLOOKUP($D55,Curves!$A$2:$H$1700,2)*$B55</f>
        <v>3.6419999151408891</v>
      </c>
      <c r="F55" s="172">
        <f ca="1">VLOOKUP($D55,Curves!$A$2:$H$1700,3)*$B55</f>
        <v>0.59349921541604445</v>
      </c>
      <c r="G55" s="172">
        <f ca="1">VLOOKUP($D55,Curves!$A$2:$H$1700,7)*$B55</f>
        <v>-0.15238493368790329</v>
      </c>
      <c r="H55" s="172">
        <f ca="1">VLOOKUP($D55,Curves!$A$2:$H$1700,5)*$B55</f>
        <v>8.0202596677843834E-3</v>
      </c>
      <c r="I55" s="172">
        <f ca="1">VLOOKUP($D55,Curves!$A$2:$H$1700,4)*$B55</f>
        <v>-0.23258753036574711</v>
      </c>
      <c r="J55" s="174">
        <f ca="1">VLOOKUP($D55,Curves!$A$2:$H$1700,8)*$B55</f>
        <v>0.51329661873820054</v>
      </c>
      <c r="K55" s="172">
        <f t="shared" ca="1" si="2"/>
        <v>27.570592885813564</v>
      </c>
      <c r="L55" s="140">
        <f ca="1">VLOOKUP($D55,Curves!$N$2:$T$2600,2)*$B55</f>
        <v>17.566774750348134</v>
      </c>
      <c r="M55" s="141">
        <f ca="1">VLOOKUP($D55,Curves!$N$2:$T$2600,3)*$B55</f>
        <v>8.7833873751740672</v>
      </c>
      <c r="N55" s="181">
        <f t="shared" ca="1" si="3"/>
        <v>0</v>
      </c>
      <c r="O55" s="182">
        <f t="shared" ca="1" si="4"/>
        <v>0</v>
      </c>
      <c r="P55" s="173">
        <f t="shared" ca="1" si="5"/>
        <v>33.164724004093173</v>
      </c>
      <c r="Q55" s="140">
        <f ca="1">VLOOKUP($D55,Curves!$N$2:$T$2600,4)*$B55</f>
        <v>17.566774750348134</v>
      </c>
      <c r="R55" s="141">
        <f ca="1">VLOOKUP($D55,Curves!$N$2:$T$2600,5)*$B55</f>
        <v>8.7833873751740672</v>
      </c>
      <c r="S55" s="181">
        <f t="shared" ca="1" si="6"/>
        <v>0</v>
      </c>
      <c r="T55" s="182">
        <f t="shared" ca="1" si="7"/>
        <v>0</v>
      </c>
      <c r="U55" s="151">
        <f t="shared" ca="1" si="8"/>
        <v>28.172112360897394</v>
      </c>
      <c r="V55" s="151">
        <f t="shared" ca="1" si="9"/>
        <v>29.37515131106505</v>
      </c>
      <c r="W55" s="151">
        <f t="shared" ca="1" si="10"/>
        <v>27.570592885813564</v>
      </c>
      <c r="X55" s="343">
        <f ca="1">VLOOKUP($D55,[2]CurveFetch!$D$8:$S$13000,16,0)*$B55</f>
        <v>17.566774750348134</v>
      </c>
      <c r="Y55" s="141">
        <f ca="1">VLOOKUP($D55,Curves!$N$2:$T$2600,7)*$B55</f>
        <v>8.7833873751740672</v>
      </c>
      <c r="Z55" s="200">
        <f t="shared" ca="1" si="11"/>
        <v>0</v>
      </c>
      <c r="AA55" s="181">
        <f t="shared" ca="1" si="12"/>
        <v>0</v>
      </c>
      <c r="AB55" s="181">
        <f t="shared" ca="1" si="13"/>
        <v>0</v>
      </c>
      <c r="AC55" s="181">
        <f t="shared" ca="1" si="13"/>
        <v>0</v>
      </c>
      <c r="AD55" s="181">
        <f t="shared" ca="1" si="14"/>
        <v>0</v>
      </c>
      <c r="AE55" s="182">
        <f t="shared" ca="1" si="15"/>
        <v>0</v>
      </c>
      <c r="AF55" s="23">
        <f t="shared" ca="1" si="43"/>
        <v>0</v>
      </c>
      <c r="AG55" s="23">
        <f t="shared" ca="1" si="44"/>
        <v>0</v>
      </c>
      <c r="AH55" s="23">
        <f t="shared" ca="1" si="35"/>
        <v>0</v>
      </c>
      <c r="AI55" s="23">
        <f t="shared" ca="1" si="36"/>
        <v>0</v>
      </c>
      <c r="AJ55" s="23">
        <f t="shared" ca="1" si="45"/>
        <v>0</v>
      </c>
      <c r="AK55" s="23">
        <f t="shared" ca="1" si="46"/>
        <v>0</v>
      </c>
      <c r="AL55" s="23">
        <f t="shared" ca="1" si="47"/>
        <v>0</v>
      </c>
      <c r="AM55" s="23">
        <f t="shared" ca="1" si="48"/>
        <v>0</v>
      </c>
      <c r="AN55" s="23">
        <f t="shared" ca="1" si="69"/>
        <v>0</v>
      </c>
      <c r="AO55" s="23">
        <f t="shared" ca="1" si="70"/>
        <v>0</v>
      </c>
      <c r="AP55" s="23">
        <f t="shared" ca="1" si="87"/>
        <v>0</v>
      </c>
      <c r="AQ55" s="23">
        <f t="shared" ca="1" si="56"/>
        <v>0</v>
      </c>
      <c r="AR55" s="23">
        <f t="shared" ca="1" si="96"/>
        <v>0</v>
      </c>
      <c r="AS55" s="23">
        <f t="shared" ca="1" si="97"/>
        <v>0</v>
      </c>
      <c r="AT55" s="23">
        <f t="shared" ca="1" si="106"/>
        <v>0</v>
      </c>
      <c r="AU55" s="23">
        <f t="shared" ca="1" si="107"/>
        <v>0</v>
      </c>
      <c r="AV55" s="23">
        <f t="shared" ca="1" si="98"/>
        <v>0</v>
      </c>
      <c r="AW55" s="23">
        <f t="shared" ca="1" si="99"/>
        <v>0</v>
      </c>
      <c r="AX55" s="23">
        <f t="shared" ca="1" si="110"/>
        <v>0</v>
      </c>
      <c r="AY55" s="23">
        <f t="shared" ca="1" si="111"/>
        <v>0</v>
      </c>
      <c r="AZ55" s="23">
        <f t="shared" ca="1" si="116"/>
        <v>0</v>
      </c>
      <c r="BA55" s="23">
        <f t="shared" ca="1" si="117"/>
        <v>0</v>
      </c>
      <c r="BB55" s="23">
        <f t="shared" ca="1" si="132"/>
        <v>0</v>
      </c>
      <c r="BC55" s="23">
        <f t="shared" ca="1" si="133"/>
        <v>0</v>
      </c>
      <c r="BD55" s="228">
        <f t="shared" ca="1" si="19"/>
        <v>0</v>
      </c>
      <c r="BE55" s="26">
        <f t="shared" ca="1" si="20"/>
        <v>0</v>
      </c>
      <c r="BF55" s="228">
        <f t="shared" ca="1" si="21"/>
        <v>0</v>
      </c>
      <c r="BG55" s="23">
        <f t="shared" ca="1" si="37"/>
        <v>0</v>
      </c>
      <c r="BH55" s="23">
        <f t="shared" ca="1" si="38"/>
        <v>0</v>
      </c>
      <c r="BI55" s="23">
        <f t="shared" ca="1" si="49"/>
        <v>0</v>
      </c>
      <c r="BJ55" s="23">
        <f t="shared" ca="1" si="50"/>
        <v>0</v>
      </c>
      <c r="BK55" s="23">
        <f t="shared" ca="1" si="39"/>
        <v>0</v>
      </c>
      <c r="BL55" s="23">
        <f t="shared" ca="1" si="40"/>
        <v>0</v>
      </c>
      <c r="BM55" s="23">
        <f t="shared" ca="1" si="52"/>
        <v>0</v>
      </c>
      <c r="BN55" s="23">
        <f t="shared" ca="1" si="53"/>
        <v>0</v>
      </c>
      <c r="BO55" s="23">
        <f t="shared" ca="1" si="138"/>
        <v>0</v>
      </c>
      <c r="BP55" s="23">
        <f t="shared" ca="1" si="139"/>
        <v>0</v>
      </c>
      <c r="BQ55" s="23">
        <f t="shared" ca="1" si="73"/>
        <v>0</v>
      </c>
      <c r="BR55" s="23">
        <f t="shared" ca="1" si="74"/>
        <v>0</v>
      </c>
      <c r="BS55" s="23">
        <f t="shared" ca="1" si="83"/>
        <v>0</v>
      </c>
      <c r="BT55" s="23">
        <f t="shared" ca="1" si="84"/>
        <v>0</v>
      </c>
      <c r="BU55" s="23">
        <f t="shared" ca="1" si="85"/>
        <v>0</v>
      </c>
      <c r="BV55" s="23">
        <f t="shared" ca="1" si="86"/>
        <v>0</v>
      </c>
      <c r="BW55" s="23">
        <f t="shared" ca="1" si="88"/>
        <v>0</v>
      </c>
      <c r="BX55" s="23">
        <f t="shared" ca="1" si="89"/>
        <v>0</v>
      </c>
      <c r="BY55" s="23">
        <f t="shared" ca="1" si="108"/>
        <v>0</v>
      </c>
      <c r="BZ55" s="23">
        <f t="shared" ca="1" si="109"/>
        <v>0</v>
      </c>
      <c r="CA55" s="23">
        <f t="shared" ca="1" si="120"/>
        <v>0</v>
      </c>
      <c r="CB55" s="23">
        <f t="shared" ca="1" si="121"/>
        <v>0</v>
      </c>
      <c r="CC55" s="23">
        <f t="shared" ca="1" si="136"/>
        <v>0</v>
      </c>
      <c r="CD55" s="23">
        <f t="shared" ca="1" si="137"/>
        <v>0</v>
      </c>
      <c r="CE55" s="23">
        <f t="shared" ref="CE55:CE118" ca="1" si="140">$CE$7*$J$2*$J$5*$S55</f>
        <v>0</v>
      </c>
      <c r="CF55" s="23">
        <f t="shared" ref="CF55:CF118" ca="1" si="141">$CE$7*$J$3*$J$5*$T55</f>
        <v>0</v>
      </c>
      <c r="CG55" s="389">
        <f t="shared" ca="1" si="22"/>
        <v>0</v>
      </c>
      <c r="CH55" s="224">
        <f t="shared" ca="1" si="23"/>
        <v>0</v>
      </c>
      <c r="CI55" s="93">
        <f t="shared" ca="1" si="24"/>
        <v>0</v>
      </c>
      <c r="CJ55" s="23">
        <f t="shared" ca="1" si="57"/>
        <v>0</v>
      </c>
      <c r="CK55" s="23">
        <f t="shared" ca="1" si="58"/>
        <v>0</v>
      </c>
      <c r="CL55" s="23">
        <f t="shared" ca="1" si="90"/>
        <v>0</v>
      </c>
      <c r="CM55" s="23">
        <f t="shared" ca="1" si="91"/>
        <v>0</v>
      </c>
      <c r="CN55" s="23">
        <f t="shared" ca="1" si="124"/>
        <v>0</v>
      </c>
      <c r="CO55" s="23">
        <f t="shared" ca="1" si="125"/>
        <v>0</v>
      </c>
      <c r="CP55" s="228">
        <f t="shared" ca="1" si="25"/>
        <v>0</v>
      </c>
      <c r="CQ55" s="224">
        <f t="shared" ca="1" si="26"/>
        <v>0</v>
      </c>
      <c r="CR55" s="228">
        <f t="shared" ca="1" si="27"/>
        <v>0</v>
      </c>
      <c r="CS55" s="23">
        <f t="shared" ca="1" si="28"/>
        <v>0</v>
      </c>
      <c r="CT55" s="23">
        <f t="shared" ca="1" si="29"/>
        <v>0</v>
      </c>
      <c r="CU55" s="23">
        <f t="shared" ca="1" si="33"/>
        <v>0</v>
      </c>
      <c r="CV55" s="23">
        <f t="shared" ca="1" si="34"/>
        <v>0</v>
      </c>
      <c r="CW55" s="23">
        <f t="shared" ca="1" si="41"/>
        <v>0</v>
      </c>
      <c r="CX55" s="23">
        <f t="shared" ca="1" si="42"/>
        <v>0</v>
      </c>
      <c r="CY55" s="23">
        <f t="shared" ca="1" si="54"/>
        <v>0</v>
      </c>
      <c r="CZ55" s="23">
        <f t="shared" ca="1" si="55"/>
        <v>0</v>
      </c>
      <c r="DA55" s="23">
        <f t="shared" ca="1" si="61"/>
        <v>0</v>
      </c>
      <c r="DB55" s="23">
        <f t="shared" ca="1" si="62"/>
        <v>0</v>
      </c>
      <c r="DC55" s="23">
        <f t="shared" ca="1" si="63"/>
        <v>0</v>
      </c>
      <c r="DD55" s="23">
        <f t="shared" ca="1" si="64"/>
        <v>0</v>
      </c>
      <c r="DE55" s="23">
        <f t="shared" ca="1" si="71"/>
        <v>0</v>
      </c>
      <c r="DF55" s="23">
        <f t="shared" ca="1" si="72"/>
        <v>0</v>
      </c>
      <c r="DG55" s="23">
        <f t="shared" ca="1" si="118"/>
        <v>0</v>
      </c>
      <c r="DH55" s="23">
        <f t="shared" ca="1" si="119"/>
        <v>0</v>
      </c>
      <c r="DI55" s="23">
        <f t="shared" ca="1" si="75"/>
        <v>0</v>
      </c>
      <c r="DJ55" s="23">
        <f t="shared" ca="1" si="76"/>
        <v>0</v>
      </c>
      <c r="DK55" s="23">
        <f t="shared" ca="1" si="92"/>
        <v>0</v>
      </c>
      <c r="DL55" s="23">
        <f t="shared" ca="1" si="93"/>
        <v>0</v>
      </c>
      <c r="DM55" s="23"/>
      <c r="DN55" s="23"/>
      <c r="DO55" s="23">
        <f t="shared" ca="1" si="94"/>
        <v>0</v>
      </c>
      <c r="DP55" s="23">
        <f t="shared" ca="1" si="95"/>
        <v>0</v>
      </c>
      <c r="DQ55" s="23">
        <f t="shared" ca="1" si="100"/>
        <v>0</v>
      </c>
      <c r="DR55" s="23">
        <f t="shared" ca="1" si="101"/>
        <v>0</v>
      </c>
      <c r="DS55" s="23">
        <f t="shared" ca="1" si="112"/>
        <v>0</v>
      </c>
      <c r="DT55" s="23">
        <f t="shared" ca="1" si="113"/>
        <v>0</v>
      </c>
      <c r="DU55" s="23">
        <f t="shared" ca="1" si="122"/>
        <v>0</v>
      </c>
      <c r="DV55" s="23">
        <f t="shared" ca="1" si="123"/>
        <v>0</v>
      </c>
      <c r="DW55" s="23">
        <f t="shared" ca="1" si="126"/>
        <v>0</v>
      </c>
      <c r="DX55" s="23">
        <f t="shared" ca="1" si="127"/>
        <v>0</v>
      </c>
      <c r="DY55" s="23">
        <f t="shared" ca="1" si="128"/>
        <v>0</v>
      </c>
      <c r="DZ55" s="23">
        <f t="shared" ca="1" si="129"/>
        <v>0</v>
      </c>
      <c r="EA55" s="23"/>
      <c r="EB55" s="23"/>
      <c r="EC55" s="228">
        <f t="shared" ca="1" si="30"/>
        <v>0</v>
      </c>
      <c r="ED55" s="93">
        <f t="shared" ca="1" si="31"/>
        <v>0</v>
      </c>
      <c r="EE55" s="228">
        <f t="shared" ca="1" si="32"/>
        <v>0</v>
      </c>
      <c r="EJ55" s="23">
        <f t="shared" ca="1" si="67"/>
        <v>0</v>
      </c>
      <c r="EK55" s="23">
        <f t="shared" ca="1" si="68"/>
        <v>0</v>
      </c>
      <c r="EL55" s="23">
        <f t="shared" ca="1" si="79"/>
        <v>0</v>
      </c>
      <c r="EM55" s="23">
        <f t="shared" ca="1" si="80"/>
        <v>0</v>
      </c>
      <c r="EN55" s="23">
        <f t="shared" ca="1" si="104"/>
        <v>0</v>
      </c>
      <c r="EO55" s="23">
        <f t="shared" ca="1" si="105"/>
        <v>0</v>
      </c>
      <c r="EP55" s="23">
        <f t="shared" ca="1" si="134"/>
        <v>0</v>
      </c>
      <c r="EQ55" s="23">
        <f t="shared" ca="1" si="135"/>
        <v>0</v>
      </c>
      <c r="ER55" s="23">
        <f t="shared" ca="1" si="114"/>
        <v>0</v>
      </c>
      <c r="ES55" s="23">
        <f t="shared" ca="1" si="115"/>
        <v>0</v>
      </c>
      <c r="ET55" s="23">
        <f t="shared" ca="1" si="130"/>
        <v>0</v>
      </c>
      <c r="EU55" s="23">
        <f t="shared" ca="1" si="131"/>
        <v>0</v>
      </c>
      <c r="EV55" s="23">
        <f t="shared" ref="EV55:EV118" ca="1" si="142">$EV$7*$J$2*$J$5*$AB55</f>
        <v>0</v>
      </c>
      <c r="EW55" s="23">
        <f t="shared" ref="EW55:EW118" ca="1" si="143">$EV$7*$J$3*$J$5*$AC55</f>
        <v>0</v>
      </c>
      <c r="EX55" s="228">
        <f t="shared" ca="1" si="16"/>
        <v>0</v>
      </c>
      <c r="EY55" s="93">
        <f t="shared" ca="1" si="17"/>
        <v>0</v>
      </c>
      <c r="EZ55" s="93">
        <f t="shared" ca="1" si="18"/>
        <v>0</v>
      </c>
    </row>
    <row r="56" spans="1:156" x14ac:dyDescent="0.2">
      <c r="A56" s="172">
        <f ca="1">VLOOKUP($D56,Curves!$A$2:$I$1700,9)</f>
        <v>5.7853850173624002E-2</v>
      </c>
      <c r="B56" s="86">
        <f t="shared" ca="1" si="0"/>
        <v>0.79788619994562193</v>
      </c>
      <c r="C56" s="86">
        <f t="shared" si="1"/>
        <v>31</v>
      </c>
      <c r="D56" s="139">
        <v>38353</v>
      </c>
      <c r="E56" s="173">
        <f ca="1">VLOOKUP($D56,Curves!$A$2:$H$1700,2)*$B56</f>
        <v>3.6822448127490452</v>
      </c>
      <c r="F56" s="172">
        <f ca="1">VLOOKUP($D56,Curves!$A$2:$H$1700,3)*$B56</f>
        <v>0.59043578795976026</v>
      </c>
      <c r="G56" s="172">
        <f ca="1">VLOOKUP($D56,Curves!$A$2:$H$1700,7)*$B56</f>
        <v>-0.15159837798966816</v>
      </c>
      <c r="H56" s="172">
        <f ca="1">VLOOKUP($D56,Curves!$A$2:$H$1700,5)*$B56</f>
        <v>7.9788619994562195E-3</v>
      </c>
      <c r="I56" s="172">
        <f ca="1">VLOOKUP($D56,Curves!$A$2:$H$1700,4)*$B56</f>
        <v>-0.23138699798423035</v>
      </c>
      <c r="J56" s="174">
        <f ca="1">VLOOKUP($D56,Curves!$A$2:$H$1700,8)*$B56</f>
        <v>0.51064716796519805</v>
      </c>
      <c r="K56" s="172">
        <f t="shared" ca="1" si="2"/>
        <v>27.88143361073611</v>
      </c>
      <c r="L56" s="140">
        <f ca="1">VLOOKUP($D56,Curves!$N$2:$T$2600,2)*$B56</f>
        <v>41.817534893630025</v>
      </c>
      <c r="M56" s="141">
        <f ca="1">VLOOKUP($D56,Curves!$N$2:$T$2600,3)*$B56</f>
        <v>20.908767446815013</v>
      </c>
      <c r="N56" s="181">
        <f t="shared" ca="1" si="3"/>
        <v>1</v>
      </c>
      <c r="O56" s="182">
        <f t="shared" ca="1" si="4"/>
        <v>0</v>
      </c>
      <c r="P56" s="173">
        <f t="shared" ca="1" si="5"/>
        <v>33.446689855356823</v>
      </c>
      <c r="Q56" s="140">
        <f ca="1">VLOOKUP($D56,Curves!$N$2:$T$2600,4)*$B56</f>
        <v>41.817534893630025</v>
      </c>
      <c r="R56" s="141">
        <f ca="1">VLOOKUP($D56,Curves!$N$2:$T$2600,5)*$B56</f>
        <v>20.908767446815013</v>
      </c>
      <c r="S56" s="181">
        <f t="shared" ca="1" si="6"/>
        <v>1</v>
      </c>
      <c r="T56" s="182">
        <f t="shared" ca="1" si="7"/>
        <v>0</v>
      </c>
      <c r="U56" s="151">
        <f t="shared" ca="1" si="8"/>
        <v>28.479848260695327</v>
      </c>
      <c r="V56" s="151">
        <f t="shared" ca="1" si="9"/>
        <v>29.676677560613761</v>
      </c>
      <c r="W56" s="151">
        <f t="shared" ca="1" si="10"/>
        <v>27.88143361073611</v>
      </c>
      <c r="X56" s="343">
        <f ca="1">VLOOKUP($D56,[2]CurveFetch!$D$8:$S$13000,16,0)*$B56</f>
        <v>41.817534893630025</v>
      </c>
      <c r="Y56" s="141">
        <f ca="1">VLOOKUP($D56,Curves!$N$2:$T$2600,7)*$B56</f>
        <v>20.908767446815013</v>
      </c>
      <c r="Z56" s="200">
        <f t="shared" ca="1" si="11"/>
        <v>1</v>
      </c>
      <c r="AA56" s="181">
        <f t="shared" ca="1" si="12"/>
        <v>0</v>
      </c>
      <c r="AB56" s="181">
        <f t="shared" ca="1" si="13"/>
        <v>1</v>
      </c>
      <c r="AC56" s="181">
        <f t="shared" ca="1" si="13"/>
        <v>1</v>
      </c>
      <c r="AD56" s="181">
        <f t="shared" ca="1" si="14"/>
        <v>1</v>
      </c>
      <c r="AE56" s="182">
        <f t="shared" ca="1" si="15"/>
        <v>0</v>
      </c>
      <c r="AF56" s="23">
        <f t="shared" ca="1" si="43"/>
        <v>5880</v>
      </c>
      <c r="AG56" s="23">
        <f t="shared" ca="1" si="44"/>
        <v>0</v>
      </c>
      <c r="AH56" s="23">
        <f t="shared" ca="1" si="35"/>
        <v>38400</v>
      </c>
      <c r="AI56" s="23">
        <f t="shared" ca="1" si="36"/>
        <v>0</v>
      </c>
      <c r="AJ56" s="23">
        <f t="shared" ca="1" si="45"/>
        <v>26160</v>
      </c>
      <c r="AK56" s="23">
        <f t="shared" ca="1" si="46"/>
        <v>0</v>
      </c>
      <c r="AL56" s="23">
        <f t="shared" ca="1" si="47"/>
        <v>26160</v>
      </c>
      <c r="AM56" s="23">
        <f t="shared" ca="1" si="48"/>
        <v>0</v>
      </c>
      <c r="AN56" s="23">
        <f t="shared" ca="1" si="69"/>
        <v>48000</v>
      </c>
      <c r="AO56" s="23">
        <f t="shared" ca="1" si="70"/>
        <v>0</v>
      </c>
      <c r="AP56" s="23">
        <f t="shared" ca="1" si="87"/>
        <v>54000</v>
      </c>
      <c r="AQ56" s="23">
        <f t="shared" ca="1" si="56"/>
        <v>0</v>
      </c>
      <c r="AR56" s="23">
        <f t="shared" ca="1" si="96"/>
        <v>60000</v>
      </c>
      <c r="AS56" s="23">
        <f t="shared" ca="1" si="97"/>
        <v>0</v>
      </c>
      <c r="AT56" s="23">
        <f t="shared" ca="1" si="106"/>
        <v>60000</v>
      </c>
      <c r="AU56" s="23">
        <f t="shared" ca="1" si="107"/>
        <v>0</v>
      </c>
      <c r="AV56" s="23">
        <f t="shared" ca="1" si="98"/>
        <v>86400</v>
      </c>
      <c r="AW56" s="23">
        <f t="shared" ca="1" si="99"/>
        <v>0</v>
      </c>
      <c r="AX56" s="23">
        <f t="shared" ca="1" si="110"/>
        <v>61200</v>
      </c>
      <c r="AY56" s="23">
        <f t="shared" ca="1" si="111"/>
        <v>0</v>
      </c>
      <c r="AZ56" s="23">
        <f t="shared" ca="1" si="116"/>
        <v>66000</v>
      </c>
      <c r="BA56" s="23">
        <f t="shared" ca="1" si="117"/>
        <v>0</v>
      </c>
      <c r="BB56" s="23">
        <f t="shared" ca="1" si="132"/>
        <v>132000</v>
      </c>
      <c r="BC56" s="23">
        <f t="shared" ca="1" si="133"/>
        <v>0</v>
      </c>
      <c r="BD56" s="228">
        <f t="shared" ca="1" si="19"/>
        <v>243000</v>
      </c>
      <c r="BE56" s="26">
        <f t="shared" ca="1" si="20"/>
        <v>604200</v>
      </c>
      <c r="BF56" s="228">
        <f t="shared" ca="1" si="21"/>
        <v>664200</v>
      </c>
      <c r="BG56" s="23">
        <f t="shared" ca="1" si="37"/>
        <v>62400</v>
      </c>
      <c r="BH56" s="23">
        <f t="shared" ca="1" si="38"/>
        <v>0</v>
      </c>
      <c r="BI56" s="23">
        <f t="shared" ca="1" si="49"/>
        <v>60000</v>
      </c>
      <c r="BJ56" s="23">
        <f t="shared" ca="1" si="50"/>
        <v>0</v>
      </c>
      <c r="BK56" s="23">
        <f t="shared" ca="1" si="39"/>
        <v>10560</v>
      </c>
      <c r="BL56" s="23">
        <f t="shared" ca="1" si="40"/>
        <v>0</v>
      </c>
      <c r="BM56" s="23">
        <f t="shared" ca="1" si="52"/>
        <v>6120</v>
      </c>
      <c r="BN56" s="23">
        <f t="shared" ca="1" si="53"/>
        <v>0</v>
      </c>
      <c r="BO56" s="23">
        <f t="shared" ca="1" si="138"/>
        <v>20400</v>
      </c>
      <c r="BP56" s="23">
        <f t="shared" ca="1" si="139"/>
        <v>0</v>
      </c>
      <c r="BQ56" s="23">
        <f t="shared" ca="1" si="73"/>
        <v>72000</v>
      </c>
      <c r="BR56" s="23">
        <f t="shared" ca="1" si="74"/>
        <v>0</v>
      </c>
      <c r="BS56" s="23">
        <f t="shared" ca="1" si="83"/>
        <v>105600</v>
      </c>
      <c r="BT56" s="23">
        <f t="shared" ca="1" si="84"/>
        <v>0</v>
      </c>
      <c r="BU56" s="23">
        <f t="shared" ca="1" si="85"/>
        <v>127200</v>
      </c>
      <c r="BV56" s="23">
        <f t="shared" ca="1" si="86"/>
        <v>0</v>
      </c>
      <c r="BW56" s="23">
        <f t="shared" ca="1" si="88"/>
        <v>60000</v>
      </c>
      <c r="BX56" s="23">
        <f t="shared" ca="1" si="89"/>
        <v>0</v>
      </c>
      <c r="BY56" s="23">
        <f t="shared" ca="1" si="108"/>
        <v>63600</v>
      </c>
      <c r="BZ56" s="23">
        <f t="shared" ca="1" si="109"/>
        <v>0</v>
      </c>
      <c r="CA56" s="23">
        <f t="shared" ca="1" si="120"/>
        <v>62400</v>
      </c>
      <c r="CB56" s="23">
        <f t="shared" ca="1" si="121"/>
        <v>0</v>
      </c>
      <c r="CC56" s="23">
        <f t="shared" ca="1" si="136"/>
        <v>132000</v>
      </c>
      <c r="CD56" s="23">
        <f t="shared" ca="1" si="137"/>
        <v>0</v>
      </c>
      <c r="CE56" s="23">
        <f t="shared" ca="1" si="140"/>
        <v>120000</v>
      </c>
      <c r="CF56" s="23">
        <f t="shared" ca="1" si="141"/>
        <v>0</v>
      </c>
      <c r="CG56" s="389">
        <f t="shared" ca="1" si="22"/>
        <v>371880</v>
      </c>
      <c r="CH56" s="224">
        <f t="shared" ca="1" si="23"/>
        <v>695880</v>
      </c>
      <c r="CI56" s="93">
        <f t="shared" ca="1" si="24"/>
        <v>902280</v>
      </c>
      <c r="CJ56" s="23">
        <f t="shared" ca="1" si="57"/>
        <v>125760</v>
      </c>
      <c r="CK56" s="23">
        <f t="shared" ca="1" si="58"/>
        <v>0</v>
      </c>
      <c r="CL56" s="23">
        <f t="shared" ca="1" si="90"/>
        <v>115200</v>
      </c>
      <c r="CM56" s="23">
        <f t="shared" ca="1" si="91"/>
        <v>0</v>
      </c>
      <c r="CN56" s="23">
        <f t="shared" ca="1" si="124"/>
        <v>120000</v>
      </c>
      <c r="CO56" s="23">
        <f t="shared" ca="1" si="125"/>
        <v>0</v>
      </c>
      <c r="CP56" s="228">
        <f t="shared" ca="1" si="25"/>
        <v>125760</v>
      </c>
      <c r="CQ56" s="224">
        <f t="shared" ca="1" si="26"/>
        <v>240960</v>
      </c>
      <c r="CR56" s="228">
        <f t="shared" ca="1" si="27"/>
        <v>360960</v>
      </c>
      <c r="CS56" s="23">
        <f t="shared" ca="1" si="28"/>
        <v>65400</v>
      </c>
      <c r="CT56" s="23">
        <f t="shared" ca="1" si="29"/>
        <v>32700</v>
      </c>
      <c r="CU56" s="23">
        <f t="shared" ca="1" si="33"/>
        <v>62400</v>
      </c>
      <c r="CV56" s="23">
        <f t="shared" ca="1" si="34"/>
        <v>31200</v>
      </c>
      <c r="CW56" s="23">
        <f t="shared" ca="1" si="41"/>
        <v>60000</v>
      </c>
      <c r="CX56" s="23">
        <f t="shared" ca="1" si="42"/>
        <v>30000</v>
      </c>
      <c r="CY56" s="23">
        <f t="shared" ca="1" si="54"/>
        <v>8400</v>
      </c>
      <c r="CZ56" s="23">
        <f t="shared" ca="1" si="55"/>
        <v>4200</v>
      </c>
      <c r="DA56" s="23">
        <f t="shared" ca="1" si="61"/>
        <v>27000</v>
      </c>
      <c r="DB56" s="23">
        <f t="shared" ca="1" si="62"/>
        <v>13500</v>
      </c>
      <c r="DC56" s="23">
        <f t="shared" ca="1" si="63"/>
        <v>15600</v>
      </c>
      <c r="DD56" s="23">
        <f t="shared" ca="1" si="64"/>
        <v>7800</v>
      </c>
      <c r="DE56" s="23">
        <f t="shared" ca="1" si="71"/>
        <v>42000</v>
      </c>
      <c r="DF56" s="23">
        <f t="shared" ca="1" si="72"/>
        <v>21000</v>
      </c>
      <c r="DG56" s="23">
        <f t="shared" ca="1" si="118"/>
        <v>63600</v>
      </c>
      <c r="DH56" s="23">
        <f t="shared" ca="1" si="119"/>
        <v>31800</v>
      </c>
      <c r="DI56" s="23">
        <f t="shared" ca="1" si="75"/>
        <v>72000</v>
      </c>
      <c r="DJ56" s="23">
        <f t="shared" ca="1" si="76"/>
        <v>36000</v>
      </c>
      <c r="DK56" s="23">
        <f t="shared" ca="1" si="92"/>
        <v>99000</v>
      </c>
      <c r="DL56" s="23">
        <f t="shared" ca="1" si="93"/>
        <v>49500</v>
      </c>
      <c r="DM56" s="23"/>
      <c r="DN56" s="23"/>
      <c r="DO56" s="23">
        <f t="shared" ca="1" si="94"/>
        <v>240000</v>
      </c>
      <c r="DP56" s="23">
        <f t="shared" ca="1" si="95"/>
        <v>120000</v>
      </c>
      <c r="DQ56" s="23">
        <f t="shared" ca="1" si="100"/>
        <v>120000</v>
      </c>
      <c r="DR56" s="23">
        <f t="shared" ca="1" si="101"/>
        <v>60000</v>
      </c>
      <c r="DS56" s="23">
        <f t="shared" ca="1" si="112"/>
        <v>127200</v>
      </c>
      <c r="DT56" s="23">
        <f t="shared" ca="1" si="113"/>
        <v>63600</v>
      </c>
      <c r="DU56" s="23">
        <f t="shared" ca="1" si="122"/>
        <v>63600</v>
      </c>
      <c r="DV56" s="23">
        <f t="shared" ca="1" si="123"/>
        <v>31800</v>
      </c>
      <c r="DW56" s="23">
        <f t="shared" ca="1" si="126"/>
        <v>150000</v>
      </c>
      <c r="DX56" s="23">
        <f t="shared" ca="1" si="127"/>
        <v>75000</v>
      </c>
      <c r="DY56" s="23">
        <f t="shared" ca="1" si="128"/>
        <v>66000</v>
      </c>
      <c r="DZ56" s="23">
        <f t="shared" ca="1" si="129"/>
        <v>33000</v>
      </c>
      <c r="EA56" s="23">
        <f t="shared" ref="EA56:EA119" ca="1" si="144">$EA$7*$J$2*$J$5*$AB56</f>
        <v>129600</v>
      </c>
      <c r="EB56" s="23">
        <f t="shared" ref="EB56:EB119" ca="1" si="145">$EA$7*$J$3*$J$5*$AC56</f>
        <v>64800</v>
      </c>
      <c r="EC56" s="228">
        <f t="shared" ca="1" si="30"/>
        <v>610200</v>
      </c>
      <c r="ED56" s="93">
        <f t="shared" ca="1" si="31"/>
        <v>1450800</v>
      </c>
      <c r="EE56" s="228">
        <f t="shared" ca="1" si="32"/>
        <v>2117700</v>
      </c>
      <c r="EJ56" s="23">
        <f t="shared" ca="1" si="67"/>
        <v>60000</v>
      </c>
      <c r="EK56" s="23">
        <f t="shared" ca="1" si="68"/>
        <v>30000</v>
      </c>
      <c r="EL56" s="23">
        <f t="shared" ca="1" si="79"/>
        <v>26400</v>
      </c>
      <c r="EM56" s="23">
        <f t="shared" ca="1" si="80"/>
        <v>13200</v>
      </c>
      <c r="EN56" s="23">
        <f t="shared" ca="1" si="104"/>
        <v>120000</v>
      </c>
      <c r="EO56" s="23">
        <f t="shared" ca="1" si="105"/>
        <v>60000</v>
      </c>
      <c r="EP56" s="23">
        <f t="shared" ca="1" si="134"/>
        <v>168000</v>
      </c>
      <c r="EQ56" s="23">
        <f t="shared" ca="1" si="135"/>
        <v>84000</v>
      </c>
      <c r="ER56" s="23">
        <f t="shared" ca="1" si="114"/>
        <v>60000</v>
      </c>
      <c r="ES56" s="23">
        <f t="shared" ca="1" si="115"/>
        <v>30000</v>
      </c>
      <c r="ET56" s="23">
        <f t="shared" ca="1" si="130"/>
        <v>60000</v>
      </c>
      <c r="EU56" s="23">
        <f t="shared" ca="1" si="131"/>
        <v>30000</v>
      </c>
      <c r="EV56" s="23">
        <f t="shared" ca="1" si="142"/>
        <v>120000</v>
      </c>
      <c r="EW56" s="23">
        <f t="shared" ca="1" si="143"/>
        <v>60000</v>
      </c>
      <c r="EX56" s="228">
        <f t="shared" ca="1" si="16"/>
        <v>39600</v>
      </c>
      <c r="EY56" s="93">
        <f t="shared" ca="1" si="17"/>
        <v>489600</v>
      </c>
      <c r="EZ56" s="93">
        <f t="shared" ca="1" si="18"/>
        <v>921600</v>
      </c>
    </row>
    <row r="57" spans="1:156" x14ac:dyDescent="0.2">
      <c r="A57" s="172">
        <f ca="1">VLOOKUP($D57,Curves!$A$2:$I$1700,9)</f>
        <v>5.7947035170782001E-2</v>
      </c>
      <c r="B57" s="86">
        <f t="shared" ca="1" si="0"/>
        <v>0.7937425688171279</v>
      </c>
      <c r="C57" s="86">
        <f t="shared" si="1"/>
        <v>28</v>
      </c>
      <c r="D57" s="139">
        <v>38384</v>
      </c>
      <c r="E57" s="173">
        <f ca="1">VLOOKUP($D57,Curves!$A$2:$H$1700,2)*$B57</f>
        <v>3.5789852427964299</v>
      </c>
      <c r="F57" s="172">
        <f ca="1">VLOOKUP($D57,Curves!$A$2:$H$1700,3)*$B57</f>
        <v>0.58736950092467466</v>
      </c>
      <c r="G57" s="172">
        <f ca="1">VLOOKUP($D57,Curves!$A$2:$H$1700,7)*$B57</f>
        <v>-0.15081108807525431</v>
      </c>
      <c r="H57" s="172">
        <f ca="1">VLOOKUP($D57,Curves!$A$2:$H$1700,5)*$B57</f>
        <v>7.9374256881712783E-3</v>
      </c>
      <c r="I57" s="172">
        <f ca="1">VLOOKUP($D57,Curves!$A$2:$H$1700,4)*$B57</f>
        <v>-0.23018534495696708</v>
      </c>
      <c r="J57" s="174">
        <f ca="1">VLOOKUP($D57,Curves!$A$2:$H$1700,8)*$B57</f>
        <v>0.50799524404296181</v>
      </c>
      <c r="K57" s="172">
        <f t="shared" ca="1" si="2"/>
        <v>27.115999233795971</v>
      </c>
      <c r="L57" s="140">
        <f ca="1">VLOOKUP($D57,Curves!$N$2:$T$2600,2)*$B57</f>
        <v>33.662939840561926</v>
      </c>
      <c r="M57" s="141">
        <f ca="1">VLOOKUP($D57,Curves!$N$2:$T$2600,3)*$B57</f>
        <v>16.831469920280963</v>
      </c>
      <c r="N57" s="181">
        <f t="shared" ca="1" si="3"/>
        <v>1</v>
      </c>
      <c r="O57" s="182">
        <f t="shared" ca="1" si="4"/>
        <v>0</v>
      </c>
      <c r="P57" s="173">
        <f t="shared" ca="1" si="5"/>
        <v>32.652353651295435</v>
      </c>
      <c r="Q57" s="140">
        <f ca="1">VLOOKUP($D57,Curves!$N$2:$T$2600,4)*$B57</f>
        <v>33.662939840561926</v>
      </c>
      <c r="R57" s="141">
        <f ca="1">VLOOKUP($D57,Curves!$N$2:$T$2600,5)*$B57</f>
        <v>16.831469920280963</v>
      </c>
      <c r="S57" s="181">
        <f t="shared" ca="1" si="6"/>
        <v>1</v>
      </c>
      <c r="T57" s="182">
        <f t="shared" ca="1" si="7"/>
        <v>0</v>
      </c>
      <c r="U57" s="151">
        <f t="shared" ca="1" si="8"/>
        <v>27.711306160408817</v>
      </c>
      <c r="V57" s="151">
        <f t="shared" ca="1" si="9"/>
        <v>28.901920013634509</v>
      </c>
      <c r="W57" s="151">
        <f t="shared" ca="1" si="10"/>
        <v>27.115999233795971</v>
      </c>
      <c r="X57" s="343">
        <f ca="1">VLOOKUP($D57,[2]CurveFetch!$D$8:$S$13000,16,0)*$B57</f>
        <v>33.662939840561926</v>
      </c>
      <c r="Y57" s="141">
        <f ca="1">VLOOKUP($D57,Curves!$N$2:$T$2600,7)*$B57</f>
        <v>16.831469920280963</v>
      </c>
      <c r="Z57" s="200">
        <f t="shared" ca="1" si="11"/>
        <v>1</v>
      </c>
      <c r="AA57" s="181">
        <f t="shared" ca="1" si="12"/>
        <v>0</v>
      </c>
      <c r="AB57" s="181">
        <f t="shared" ca="1" si="13"/>
        <v>1</v>
      </c>
      <c r="AC57" s="181">
        <f t="shared" ca="1" si="13"/>
        <v>1</v>
      </c>
      <c r="AD57" s="181">
        <f t="shared" ca="1" si="14"/>
        <v>1</v>
      </c>
      <c r="AE57" s="182">
        <f t="shared" ca="1" si="15"/>
        <v>0</v>
      </c>
      <c r="AF57" s="23">
        <f t="shared" ca="1" si="43"/>
        <v>5880</v>
      </c>
      <c r="AG57" s="23">
        <f t="shared" ca="1" si="44"/>
        <v>0</v>
      </c>
      <c r="AH57" s="23">
        <f t="shared" ca="1" si="35"/>
        <v>38400</v>
      </c>
      <c r="AI57" s="23">
        <f t="shared" ca="1" si="36"/>
        <v>0</v>
      </c>
      <c r="AJ57" s="23">
        <f t="shared" ca="1" si="45"/>
        <v>26160</v>
      </c>
      <c r="AK57" s="23">
        <f t="shared" ca="1" si="46"/>
        <v>0</v>
      </c>
      <c r="AL57" s="23">
        <f t="shared" ca="1" si="47"/>
        <v>26160</v>
      </c>
      <c r="AM57" s="23">
        <f t="shared" ca="1" si="48"/>
        <v>0</v>
      </c>
      <c r="AN57" s="23">
        <f t="shared" ca="1" si="69"/>
        <v>48000</v>
      </c>
      <c r="AO57" s="23">
        <f t="shared" ca="1" si="70"/>
        <v>0</v>
      </c>
      <c r="AP57" s="23">
        <f t="shared" ca="1" si="87"/>
        <v>54000</v>
      </c>
      <c r="AQ57" s="23">
        <f t="shared" ca="1" si="56"/>
        <v>0</v>
      </c>
      <c r="AR57" s="23">
        <f t="shared" ca="1" si="96"/>
        <v>60000</v>
      </c>
      <c r="AS57" s="23">
        <f t="shared" ca="1" si="97"/>
        <v>0</v>
      </c>
      <c r="AT57" s="23">
        <f t="shared" ca="1" si="106"/>
        <v>60000</v>
      </c>
      <c r="AU57" s="23">
        <f t="shared" ca="1" si="107"/>
        <v>0</v>
      </c>
      <c r="AV57" s="23">
        <f t="shared" ca="1" si="98"/>
        <v>86400</v>
      </c>
      <c r="AW57" s="23">
        <f t="shared" ca="1" si="99"/>
        <v>0</v>
      </c>
      <c r="AX57" s="23">
        <f t="shared" ca="1" si="110"/>
        <v>61200</v>
      </c>
      <c r="AY57" s="23">
        <f t="shared" ca="1" si="111"/>
        <v>0</v>
      </c>
      <c r="AZ57" s="23">
        <f t="shared" ca="1" si="116"/>
        <v>66000</v>
      </c>
      <c r="BA57" s="23">
        <f t="shared" ca="1" si="117"/>
        <v>0</v>
      </c>
      <c r="BB57" s="23">
        <f t="shared" ca="1" si="132"/>
        <v>132000</v>
      </c>
      <c r="BC57" s="23">
        <f t="shared" ca="1" si="133"/>
        <v>0</v>
      </c>
      <c r="BD57" s="228">
        <f t="shared" ca="1" si="19"/>
        <v>243000</v>
      </c>
      <c r="BE57" s="26">
        <f t="shared" ca="1" si="20"/>
        <v>604200</v>
      </c>
      <c r="BF57" s="228">
        <f t="shared" ca="1" si="21"/>
        <v>664200</v>
      </c>
      <c r="BG57" s="23">
        <f t="shared" ca="1" si="37"/>
        <v>62400</v>
      </c>
      <c r="BH57" s="23">
        <f t="shared" ca="1" si="38"/>
        <v>0</v>
      </c>
      <c r="BI57" s="23">
        <f t="shared" ca="1" si="49"/>
        <v>60000</v>
      </c>
      <c r="BJ57" s="23">
        <f t="shared" ca="1" si="50"/>
        <v>0</v>
      </c>
      <c r="BK57" s="23">
        <f t="shared" ca="1" si="39"/>
        <v>10560</v>
      </c>
      <c r="BL57" s="23">
        <f t="shared" ca="1" si="40"/>
        <v>0</v>
      </c>
      <c r="BM57" s="23">
        <f t="shared" ca="1" si="52"/>
        <v>6120</v>
      </c>
      <c r="BN57" s="23">
        <f t="shared" ca="1" si="53"/>
        <v>0</v>
      </c>
      <c r="BO57" s="23">
        <f t="shared" ca="1" si="138"/>
        <v>20400</v>
      </c>
      <c r="BP57" s="23">
        <f t="shared" ca="1" si="139"/>
        <v>0</v>
      </c>
      <c r="BQ57" s="23">
        <f t="shared" ca="1" si="73"/>
        <v>72000</v>
      </c>
      <c r="BR57" s="23">
        <f t="shared" ca="1" si="74"/>
        <v>0</v>
      </c>
      <c r="BS57" s="23">
        <f t="shared" ca="1" si="83"/>
        <v>105600</v>
      </c>
      <c r="BT57" s="23">
        <f t="shared" ca="1" si="84"/>
        <v>0</v>
      </c>
      <c r="BU57" s="23">
        <f t="shared" ca="1" si="85"/>
        <v>127200</v>
      </c>
      <c r="BV57" s="23">
        <f t="shared" ca="1" si="86"/>
        <v>0</v>
      </c>
      <c r="BW57" s="23">
        <f t="shared" ca="1" si="88"/>
        <v>60000</v>
      </c>
      <c r="BX57" s="23">
        <f t="shared" ca="1" si="89"/>
        <v>0</v>
      </c>
      <c r="BY57" s="23">
        <f t="shared" ca="1" si="108"/>
        <v>63600</v>
      </c>
      <c r="BZ57" s="23">
        <f t="shared" ca="1" si="109"/>
        <v>0</v>
      </c>
      <c r="CA57" s="23">
        <f t="shared" ca="1" si="120"/>
        <v>62400</v>
      </c>
      <c r="CB57" s="23">
        <f t="shared" ca="1" si="121"/>
        <v>0</v>
      </c>
      <c r="CC57" s="23">
        <f t="shared" ca="1" si="136"/>
        <v>132000</v>
      </c>
      <c r="CD57" s="23">
        <f t="shared" ca="1" si="137"/>
        <v>0</v>
      </c>
      <c r="CE57" s="23">
        <f t="shared" ca="1" si="140"/>
        <v>120000</v>
      </c>
      <c r="CF57" s="23">
        <f t="shared" ca="1" si="141"/>
        <v>0</v>
      </c>
      <c r="CG57" s="389">
        <f t="shared" ca="1" si="22"/>
        <v>371880</v>
      </c>
      <c r="CH57" s="224">
        <f t="shared" ca="1" si="23"/>
        <v>695880</v>
      </c>
      <c r="CI57" s="93">
        <f t="shared" ca="1" si="24"/>
        <v>902280</v>
      </c>
      <c r="CJ57" s="23">
        <f t="shared" ca="1" si="57"/>
        <v>125760</v>
      </c>
      <c r="CK57" s="23">
        <f t="shared" ca="1" si="58"/>
        <v>0</v>
      </c>
      <c r="CL57" s="23">
        <f t="shared" ca="1" si="90"/>
        <v>115200</v>
      </c>
      <c r="CM57" s="23">
        <f t="shared" ca="1" si="91"/>
        <v>0</v>
      </c>
      <c r="CN57" s="23">
        <f t="shared" ca="1" si="124"/>
        <v>120000</v>
      </c>
      <c r="CO57" s="23">
        <f t="shared" ca="1" si="125"/>
        <v>0</v>
      </c>
      <c r="CP57" s="228">
        <f t="shared" ca="1" si="25"/>
        <v>125760</v>
      </c>
      <c r="CQ57" s="224">
        <f t="shared" ca="1" si="26"/>
        <v>240960</v>
      </c>
      <c r="CR57" s="228">
        <f t="shared" ca="1" si="27"/>
        <v>360960</v>
      </c>
      <c r="CS57" s="23">
        <f t="shared" ca="1" si="28"/>
        <v>65400</v>
      </c>
      <c r="CT57" s="23">
        <f t="shared" ca="1" si="29"/>
        <v>32700</v>
      </c>
      <c r="CU57" s="23">
        <f t="shared" ca="1" si="33"/>
        <v>62400</v>
      </c>
      <c r="CV57" s="23">
        <f t="shared" ca="1" si="34"/>
        <v>31200</v>
      </c>
      <c r="CW57" s="23">
        <f t="shared" ca="1" si="41"/>
        <v>60000</v>
      </c>
      <c r="CX57" s="23">
        <f t="shared" ca="1" si="42"/>
        <v>30000</v>
      </c>
      <c r="CY57" s="23">
        <f t="shared" ca="1" si="54"/>
        <v>8400</v>
      </c>
      <c r="CZ57" s="23">
        <f t="shared" ca="1" si="55"/>
        <v>4200</v>
      </c>
      <c r="DA57" s="23">
        <f t="shared" ca="1" si="61"/>
        <v>27000</v>
      </c>
      <c r="DB57" s="23">
        <f t="shared" ca="1" si="62"/>
        <v>13500</v>
      </c>
      <c r="DC57" s="23">
        <f t="shared" ca="1" si="63"/>
        <v>15600</v>
      </c>
      <c r="DD57" s="23">
        <f t="shared" ca="1" si="64"/>
        <v>7800</v>
      </c>
      <c r="DE57" s="23">
        <f t="shared" ca="1" si="71"/>
        <v>42000</v>
      </c>
      <c r="DF57" s="23">
        <f t="shared" ca="1" si="72"/>
        <v>21000</v>
      </c>
      <c r="DG57" s="23">
        <f t="shared" ca="1" si="118"/>
        <v>63600</v>
      </c>
      <c r="DH57" s="23">
        <f t="shared" ca="1" si="119"/>
        <v>31800</v>
      </c>
      <c r="DI57" s="23">
        <f t="shared" ca="1" si="75"/>
        <v>72000</v>
      </c>
      <c r="DJ57" s="23">
        <f t="shared" ca="1" si="76"/>
        <v>36000</v>
      </c>
      <c r="DK57" s="23">
        <f t="shared" ca="1" si="92"/>
        <v>99000</v>
      </c>
      <c r="DL57" s="23">
        <f t="shared" ca="1" si="93"/>
        <v>49500</v>
      </c>
      <c r="DM57" s="23"/>
      <c r="DN57" s="23"/>
      <c r="DO57" s="23">
        <f t="shared" ca="1" si="94"/>
        <v>240000</v>
      </c>
      <c r="DP57" s="23">
        <f t="shared" ca="1" si="95"/>
        <v>120000</v>
      </c>
      <c r="DQ57" s="23">
        <f t="shared" ca="1" si="100"/>
        <v>120000</v>
      </c>
      <c r="DR57" s="23">
        <f t="shared" ca="1" si="101"/>
        <v>60000</v>
      </c>
      <c r="DS57" s="23">
        <f t="shared" ca="1" si="112"/>
        <v>127200</v>
      </c>
      <c r="DT57" s="23">
        <f t="shared" ca="1" si="113"/>
        <v>63600</v>
      </c>
      <c r="DU57" s="23">
        <f t="shared" ca="1" si="122"/>
        <v>63600</v>
      </c>
      <c r="DV57" s="23">
        <f t="shared" ca="1" si="123"/>
        <v>31800</v>
      </c>
      <c r="DW57" s="23">
        <f t="shared" ca="1" si="126"/>
        <v>150000</v>
      </c>
      <c r="DX57" s="23">
        <f t="shared" ca="1" si="127"/>
        <v>75000</v>
      </c>
      <c r="DY57" s="23">
        <f t="shared" ca="1" si="128"/>
        <v>66000</v>
      </c>
      <c r="DZ57" s="23">
        <f t="shared" ca="1" si="129"/>
        <v>33000</v>
      </c>
      <c r="EA57" s="23">
        <f t="shared" ca="1" si="144"/>
        <v>129600</v>
      </c>
      <c r="EB57" s="23">
        <f t="shared" ca="1" si="145"/>
        <v>64800</v>
      </c>
      <c r="EC57" s="228">
        <f t="shared" ca="1" si="30"/>
        <v>610200</v>
      </c>
      <c r="ED57" s="93">
        <f t="shared" ca="1" si="31"/>
        <v>1450800</v>
      </c>
      <c r="EE57" s="228">
        <f t="shared" ca="1" si="32"/>
        <v>2117700</v>
      </c>
      <c r="EJ57" s="23">
        <f t="shared" ca="1" si="67"/>
        <v>60000</v>
      </c>
      <c r="EK57" s="23">
        <f t="shared" ca="1" si="68"/>
        <v>30000</v>
      </c>
      <c r="EL57" s="23">
        <f t="shared" ca="1" si="79"/>
        <v>26400</v>
      </c>
      <c r="EM57" s="23">
        <f t="shared" ca="1" si="80"/>
        <v>13200</v>
      </c>
      <c r="EN57" s="23">
        <f t="shared" ca="1" si="104"/>
        <v>120000</v>
      </c>
      <c r="EO57" s="23">
        <f t="shared" ca="1" si="105"/>
        <v>60000</v>
      </c>
      <c r="EP57" s="23">
        <f t="shared" ca="1" si="134"/>
        <v>168000</v>
      </c>
      <c r="EQ57" s="23">
        <f t="shared" ca="1" si="135"/>
        <v>84000</v>
      </c>
      <c r="ER57" s="23">
        <f t="shared" ca="1" si="114"/>
        <v>60000</v>
      </c>
      <c r="ES57" s="23">
        <f t="shared" ca="1" si="115"/>
        <v>30000</v>
      </c>
      <c r="ET57" s="23">
        <f t="shared" ca="1" si="130"/>
        <v>60000</v>
      </c>
      <c r="EU57" s="23">
        <f t="shared" ca="1" si="131"/>
        <v>30000</v>
      </c>
      <c r="EV57" s="23">
        <f t="shared" ca="1" si="142"/>
        <v>120000</v>
      </c>
      <c r="EW57" s="23">
        <f t="shared" ca="1" si="143"/>
        <v>60000</v>
      </c>
      <c r="EX57" s="228">
        <f t="shared" ca="1" si="16"/>
        <v>39600</v>
      </c>
      <c r="EY57" s="93">
        <f t="shared" ca="1" si="17"/>
        <v>489600</v>
      </c>
      <c r="EZ57" s="93">
        <f t="shared" ca="1" si="18"/>
        <v>921600</v>
      </c>
    </row>
    <row r="58" spans="1:156" x14ac:dyDescent="0.2">
      <c r="A58" s="172">
        <f ca="1">VLOOKUP($D58,Curves!$A$2:$I$1700,9)</f>
        <v>5.8031202267472E-2</v>
      </c>
      <c r="B58" s="86">
        <f t="shared" ca="1" si="0"/>
        <v>0.79000800617597666</v>
      </c>
      <c r="C58" s="86">
        <f t="shared" si="1"/>
        <v>31</v>
      </c>
      <c r="D58" s="139">
        <v>38412</v>
      </c>
      <c r="E58" s="173">
        <f ca="1">VLOOKUP($D58,Curves!$A$2:$H$1700,2)*$B58</f>
        <v>3.4436448989210824</v>
      </c>
      <c r="F58" s="172">
        <f ca="1">VLOOKUP($D58,Curves!$A$2:$H$1700,3)*$B58</f>
        <v>0.58460592457022276</v>
      </c>
      <c r="G58" s="172">
        <f ca="1">VLOOKUP($D58,Curves!$A$2:$H$1700,7)*$B58</f>
        <v>-0.15010152117343556</v>
      </c>
      <c r="H58" s="172">
        <f ca="1">VLOOKUP($D58,Curves!$A$2:$H$1700,5)*$B58</f>
        <v>7.900080061759766E-3</v>
      </c>
      <c r="I58" s="172">
        <f ca="1">VLOOKUP($D58,Curves!$A$2:$H$1700,4)*$B58</f>
        <v>-0.22910232179103321</v>
      </c>
      <c r="J58" s="174">
        <f ca="1">VLOOKUP($D58,Curves!$A$2:$H$1700,8)*$B58</f>
        <v>0.50560512395262502</v>
      </c>
      <c r="K58" s="172">
        <f t="shared" ca="1" si="2"/>
        <v>26.109069328475371</v>
      </c>
      <c r="L58" s="140">
        <f ca="1">VLOOKUP($D58,Curves!$N$2:$T$2600,2)*$B58</f>
        <v>25.604475483365878</v>
      </c>
      <c r="M58" s="141">
        <f ca="1">VLOOKUP($D58,Curves!$N$2:$T$2600,3)*$B58</f>
        <v>12.802237741682939</v>
      </c>
      <c r="N58" s="181">
        <f t="shared" ca="1" si="3"/>
        <v>0</v>
      </c>
      <c r="O58" s="182">
        <f t="shared" ca="1" si="4"/>
        <v>0</v>
      </c>
      <c r="P58" s="173">
        <f t="shared" ca="1" si="5"/>
        <v>31.619375171552807</v>
      </c>
      <c r="Q58" s="140">
        <f ca="1">VLOOKUP($D58,Curves!$N$2:$T$2600,4)*$B58</f>
        <v>25.604475483365878</v>
      </c>
      <c r="R58" s="141">
        <f ca="1">VLOOKUP($D58,Curves!$N$2:$T$2600,5)*$B58</f>
        <v>12.802237741682939</v>
      </c>
      <c r="S58" s="181">
        <f t="shared" ca="1" si="6"/>
        <v>0</v>
      </c>
      <c r="T58" s="182">
        <f t="shared" ca="1" si="7"/>
        <v>0</v>
      </c>
      <c r="U58" s="151">
        <f t="shared" ca="1" si="8"/>
        <v>26.701575333107353</v>
      </c>
      <c r="V58" s="151">
        <f t="shared" ca="1" si="9"/>
        <v>27.886587342371314</v>
      </c>
      <c r="W58" s="151">
        <f t="shared" ca="1" si="10"/>
        <v>26.109069328475371</v>
      </c>
      <c r="X58" s="343">
        <f ca="1">VLOOKUP($D58,[2]CurveFetch!$D$8:$S$13000,16,0)*$B58</f>
        <v>25.604475483365878</v>
      </c>
      <c r="Y58" s="141">
        <f ca="1">VLOOKUP($D58,Curves!$N$2:$T$2600,7)*$B58</f>
        <v>12.802237741682939</v>
      </c>
      <c r="Z58" s="200">
        <f t="shared" ca="1" si="11"/>
        <v>0</v>
      </c>
      <c r="AA58" s="181">
        <f t="shared" ca="1" si="12"/>
        <v>0</v>
      </c>
      <c r="AB58" s="181">
        <f t="shared" ca="1" si="13"/>
        <v>0</v>
      </c>
      <c r="AC58" s="181">
        <f t="shared" ca="1" si="13"/>
        <v>0</v>
      </c>
      <c r="AD58" s="181">
        <f t="shared" ca="1" si="14"/>
        <v>0</v>
      </c>
      <c r="AE58" s="182">
        <f t="shared" ca="1" si="15"/>
        <v>0</v>
      </c>
      <c r="AF58" s="23">
        <f t="shared" ca="1" si="43"/>
        <v>0</v>
      </c>
      <c r="AG58" s="23">
        <f t="shared" ca="1" si="44"/>
        <v>0</v>
      </c>
      <c r="AH58" s="23">
        <f t="shared" ca="1" si="35"/>
        <v>0</v>
      </c>
      <c r="AI58" s="23">
        <f t="shared" ca="1" si="36"/>
        <v>0</v>
      </c>
      <c r="AJ58" s="23">
        <f t="shared" ca="1" si="45"/>
        <v>0</v>
      </c>
      <c r="AK58" s="23">
        <f t="shared" ca="1" si="46"/>
        <v>0</v>
      </c>
      <c r="AL58" s="23">
        <f t="shared" ca="1" si="47"/>
        <v>0</v>
      </c>
      <c r="AM58" s="23">
        <f t="shared" ca="1" si="48"/>
        <v>0</v>
      </c>
      <c r="AN58" s="23">
        <f t="shared" ca="1" si="69"/>
        <v>0</v>
      </c>
      <c r="AO58" s="23">
        <f t="shared" ca="1" si="70"/>
        <v>0</v>
      </c>
      <c r="AP58" s="23">
        <f t="shared" ca="1" si="87"/>
        <v>0</v>
      </c>
      <c r="AQ58" s="23">
        <f t="shared" ca="1" si="56"/>
        <v>0</v>
      </c>
      <c r="AR58" s="23">
        <f t="shared" ca="1" si="96"/>
        <v>0</v>
      </c>
      <c r="AS58" s="23">
        <f t="shared" ca="1" si="97"/>
        <v>0</v>
      </c>
      <c r="AT58" s="23">
        <f t="shared" ca="1" si="106"/>
        <v>0</v>
      </c>
      <c r="AU58" s="23">
        <f t="shared" ca="1" si="107"/>
        <v>0</v>
      </c>
      <c r="AV58" s="23">
        <f t="shared" ca="1" si="98"/>
        <v>0</v>
      </c>
      <c r="AW58" s="23">
        <f t="shared" ca="1" si="99"/>
        <v>0</v>
      </c>
      <c r="AX58" s="23">
        <f t="shared" ca="1" si="110"/>
        <v>0</v>
      </c>
      <c r="AY58" s="23">
        <f t="shared" ca="1" si="111"/>
        <v>0</v>
      </c>
      <c r="AZ58" s="23">
        <f t="shared" ca="1" si="116"/>
        <v>0</v>
      </c>
      <c r="BA58" s="23">
        <f t="shared" ca="1" si="117"/>
        <v>0</v>
      </c>
      <c r="BB58" s="23">
        <f t="shared" ca="1" si="132"/>
        <v>0</v>
      </c>
      <c r="BC58" s="23">
        <f t="shared" ca="1" si="133"/>
        <v>0</v>
      </c>
      <c r="BD58" s="228">
        <f t="shared" ca="1" si="19"/>
        <v>0</v>
      </c>
      <c r="BE58" s="26">
        <f t="shared" ca="1" si="20"/>
        <v>0</v>
      </c>
      <c r="BF58" s="228">
        <f t="shared" ca="1" si="21"/>
        <v>0</v>
      </c>
      <c r="BG58" s="23">
        <f t="shared" ca="1" si="37"/>
        <v>0</v>
      </c>
      <c r="BH58" s="23">
        <f t="shared" ca="1" si="38"/>
        <v>0</v>
      </c>
      <c r="BI58" s="23">
        <f t="shared" ca="1" si="49"/>
        <v>0</v>
      </c>
      <c r="BJ58" s="23">
        <f t="shared" ca="1" si="50"/>
        <v>0</v>
      </c>
      <c r="BK58" s="23">
        <f t="shared" ca="1" si="39"/>
        <v>0</v>
      </c>
      <c r="BL58" s="23">
        <f t="shared" ca="1" si="40"/>
        <v>0</v>
      </c>
      <c r="BM58" s="23">
        <f t="shared" ca="1" si="52"/>
        <v>0</v>
      </c>
      <c r="BN58" s="23">
        <f t="shared" ca="1" si="53"/>
        <v>0</v>
      </c>
      <c r="BO58" s="23">
        <f t="shared" ca="1" si="138"/>
        <v>0</v>
      </c>
      <c r="BP58" s="23">
        <f t="shared" ca="1" si="139"/>
        <v>0</v>
      </c>
      <c r="BQ58" s="23">
        <f t="shared" ca="1" si="73"/>
        <v>0</v>
      </c>
      <c r="BR58" s="23">
        <f t="shared" ca="1" si="74"/>
        <v>0</v>
      </c>
      <c r="BS58" s="23">
        <f t="shared" ca="1" si="83"/>
        <v>0</v>
      </c>
      <c r="BT58" s="23">
        <f t="shared" ca="1" si="84"/>
        <v>0</v>
      </c>
      <c r="BU58" s="23">
        <f t="shared" ca="1" si="85"/>
        <v>0</v>
      </c>
      <c r="BV58" s="23">
        <f t="shared" ca="1" si="86"/>
        <v>0</v>
      </c>
      <c r="BW58" s="23">
        <f t="shared" ca="1" si="88"/>
        <v>0</v>
      </c>
      <c r="BX58" s="23">
        <f t="shared" ca="1" si="89"/>
        <v>0</v>
      </c>
      <c r="BY58" s="23">
        <f t="shared" ca="1" si="108"/>
        <v>0</v>
      </c>
      <c r="BZ58" s="23">
        <f t="shared" ca="1" si="109"/>
        <v>0</v>
      </c>
      <c r="CA58" s="23">
        <f t="shared" ca="1" si="120"/>
        <v>0</v>
      </c>
      <c r="CB58" s="23">
        <f t="shared" ca="1" si="121"/>
        <v>0</v>
      </c>
      <c r="CC58" s="23">
        <f t="shared" ca="1" si="136"/>
        <v>0</v>
      </c>
      <c r="CD58" s="23">
        <f t="shared" ca="1" si="137"/>
        <v>0</v>
      </c>
      <c r="CE58" s="23">
        <f t="shared" ca="1" si="140"/>
        <v>0</v>
      </c>
      <c r="CF58" s="23">
        <f t="shared" ca="1" si="141"/>
        <v>0</v>
      </c>
      <c r="CG58" s="389">
        <f t="shared" ca="1" si="22"/>
        <v>0</v>
      </c>
      <c r="CH58" s="224">
        <f t="shared" ca="1" si="23"/>
        <v>0</v>
      </c>
      <c r="CI58" s="93">
        <f t="shared" ca="1" si="24"/>
        <v>0</v>
      </c>
      <c r="CJ58" s="23">
        <f t="shared" ca="1" si="57"/>
        <v>0</v>
      </c>
      <c r="CK58" s="23">
        <f t="shared" ca="1" si="58"/>
        <v>0</v>
      </c>
      <c r="CL58" s="23">
        <f t="shared" ca="1" si="90"/>
        <v>0</v>
      </c>
      <c r="CM58" s="23">
        <f t="shared" ca="1" si="91"/>
        <v>0</v>
      </c>
      <c r="CN58" s="23">
        <f t="shared" ca="1" si="124"/>
        <v>0</v>
      </c>
      <c r="CO58" s="23">
        <f t="shared" ca="1" si="125"/>
        <v>0</v>
      </c>
      <c r="CP58" s="228">
        <f t="shared" ca="1" si="25"/>
        <v>0</v>
      </c>
      <c r="CQ58" s="224">
        <f t="shared" ca="1" si="26"/>
        <v>0</v>
      </c>
      <c r="CR58" s="228">
        <f t="shared" ca="1" si="27"/>
        <v>0</v>
      </c>
      <c r="CS58" s="23">
        <f t="shared" ca="1" si="28"/>
        <v>0</v>
      </c>
      <c r="CT58" s="23">
        <f t="shared" ca="1" si="29"/>
        <v>0</v>
      </c>
      <c r="CU58" s="23">
        <f t="shared" ca="1" si="33"/>
        <v>0</v>
      </c>
      <c r="CV58" s="23">
        <f t="shared" ca="1" si="34"/>
        <v>0</v>
      </c>
      <c r="CW58" s="23">
        <f t="shared" ca="1" si="41"/>
        <v>0</v>
      </c>
      <c r="CX58" s="23">
        <f t="shared" ca="1" si="42"/>
        <v>0</v>
      </c>
      <c r="CY58" s="23">
        <f t="shared" ca="1" si="54"/>
        <v>0</v>
      </c>
      <c r="CZ58" s="23">
        <f t="shared" ca="1" si="55"/>
        <v>0</v>
      </c>
      <c r="DA58" s="23">
        <f t="shared" ca="1" si="61"/>
        <v>0</v>
      </c>
      <c r="DB58" s="23">
        <f t="shared" ca="1" si="62"/>
        <v>0</v>
      </c>
      <c r="DC58" s="23">
        <f t="shared" ca="1" si="63"/>
        <v>0</v>
      </c>
      <c r="DD58" s="23">
        <f t="shared" ca="1" si="64"/>
        <v>0</v>
      </c>
      <c r="DE58" s="23">
        <f t="shared" ca="1" si="71"/>
        <v>0</v>
      </c>
      <c r="DF58" s="23">
        <f t="shared" ca="1" si="72"/>
        <v>0</v>
      </c>
      <c r="DG58" s="23">
        <f t="shared" ca="1" si="118"/>
        <v>0</v>
      </c>
      <c r="DH58" s="23">
        <f t="shared" ca="1" si="119"/>
        <v>0</v>
      </c>
      <c r="DI58" s="23">
        <f t="shared" ca="1" si="75"/>
        <v>0</v>
      </c>
      <c r="DJ58" s="23">
        <f t="shared" ca="1" si="76"/>
        <v>0</v>
      </c>
      <c r="DK58" s="23">
        <f t="shared" ca="1" si="92"/>
        <v>0</v>
      </c>
      <c r="DL58" s="23">
        <f t="shared" ca="1" si="93"/>
        <v>0</v>
      </c>
      <c r="DM58" s="23"/>
      <c r="DN58" s="23"/>
      <c r="DO58" s="23">
        <f t="shared" ca="1" si="94"/>
        <v>0</v>
      </c>
      <c r="DP58" s="23">
        <f t="shared" ca="1" si="95"/>
        <v>0</v>
      </c>
      <c r="DQ58" s="23">
        <f t="shared" ca="1" si="100"/>
        <v>0</v>
      </c>
      <c r="DR58" s="23">
        <f t="shared" ca="1" si="101"/>
        <v>0</v>
      </c>
      <c r="DS58" s="23">
        <f t="shared" ca="1" si="112"/>
        <v>0</v>
      </c>
      <c r="DT58" s="23">
        <f t="shared" ca="1" si="113"/>
        <v>0</v>
      </c>
      <c r="DU58" s="23">
        <f t="shared" ca="1" si="122"/>
        <v>0</v>
      </c>
      <c r="DV58" s="23">
        <f t="shared" ca="1" si="123"/>
        <v>0</v>
      </c>
      <c r="DW58" s="23">
        <f t="shared" ca="1" si="126"/>
        <v>0</v>
      </c>
      <c r="DX58" s="23">
        <f t="shared" ca="1" si="127"/>
        <v>0</v>
      </c>
      <c r="DY58" s="23">
        <f t="shared" ca="1" si="128"/>
        <v>0</v>
      </c>
      <c r="DZ58" s="23">
        <f t="shared" ca="1" si="129"/>
        <v>0</v>
      </c>
      <c r="EA58" s="23">
        <f t="shared" ca="1" si="144"/>
        <v>0</v>
      </c>
      <c r="EB58" s="23">
        <f t="shared" ca="1" si="145"/>
        <v>0</v>
      </c>
      <c r="EC58" s="228">
        <f t="shared" ca="1" si="30"/>
        <v>0</v>
      </c>
      <c r="ED58" s="93">
        <f t="shared" ca="1" si="31"/>
        <v>0</v>
      </c>
      <c r="EE58" s="228">
        <f t="shared" ca="1" si="32"/>
        <v>0</v>
      </c>
      <c r="EJ58" s="23">
        <f t="shared" ca="1" si="67"/>
        <v>0</v>
      </c>
      <c r="EK58" s="23">
        <f t="shared" ca="1" si="68"/>
        <v>0</v>
      </c>
      <c r="EL58" s="23">
        <f t="shared" ca="1" si="79"/>
        <v>0</v>
      </c>
      <c r="EM58" s="23">
        <f t="shared" ca="1" si="80"/>
        <v>0</v>
      </c>
      <c r="EN58" s="23">
        <f t="shared" ca="1" si="104"/>
        <v>0</v>
      </c>
      <c r="EO58" s="23">
        <f t="shared" ca="1" si="105"/>
        <v>0</v>
      </c>
      <c r="EP58" s="23">
        <f t="shared" ca="1" si="134"/>
        <v>0</v>
      </c>
      <c r="EQ58" s="23">
        <f t="shared" ca="1" si="135"/>
        <v>0</v>
      </c>
      <c r="ER58" s="23">
        <f t="shared" ca="1" si="114"/>
        <v>0</v>
      </c>
      <c r="ES58" s="23">
        <f t="shared" ca="1" si="115"/>
        <v>0</v>
      </c>
      <c r="ET58" s="23">
        <f t="shared" ca="1" si="130"/>
        <v>0</v>
      </c>
      <c r="EU58" s="23">
        <f t="shared" ca="1" si="131"/>
        <v>0</v>
      </c>
      <c r="EV58" s="23">
        <f t="shared" ca="1" si="142"/>
        <v>0</v>
      </c>
      <c r="EW58" s="23">
        <f t="shared" ca="1" si="143"/>
        <v>0</v>
      </c>
      <c r="EX58" s="228">
        <f t="shared" ca="1" si="16"/>
        <v>0</v>
      </c>
      <c r="EY58" s="93">
        <f t="shared" ca="1" si="17"/>
        <v>0</v>
      </c>
      <c r="EZ58" s="93">
        <f t="shared" ca="1" si="18"/>
        <v>0</v>
      </c>
    </row>
    <row r="59" spans="1:156" x14ac:dyDescent="0.2">
      <c r="A59" s="172">
        <f ca="1">VLOOKUP($D59,Curves!$A$2:$I$1700,9)</f>
        <v>5.8115123138174997E-2</v>
      </c>
      <c r="B59" s="86">
        <f t="shared" ca="1" si="0"/>
        <v>0.78591207395955753</v>
      </c>
      <c r="C59" s="86">
        <f t="shared" si="1"/>
        <v>30</v>
      </c>
      <c r="D59" s="139">
        <v>38443</v>
      </c>
      <c r="E59" s="173">
        <f ca="1">VLOOKUP($D59,Curves!$A$2:$H$1700,2)*$B59</f>
        <v>3.2819688208551123</v>
      </c>
      <c r="F59" s="172">
        <f ca="1">VLOOKUP($D59,Curves!$A$2:$H$1700,3)*$B59</f>
        <v>0.5972931762092637</v>
      </c>
      <c r="G59" s="172">
        <f ca="1">VLOOKUP($D59,Curves!$A$2:$H$1700,7)*$B59</f>
        <v>-0.184689337380496</v>
      </c>
      <c r="H59" s="172">
        <f ca="1">VLOOKUP($D59,Curves!$A$2:$H$1700,5)*$B59</f>
        <v>7.8591207395955747E-3</v>
      </c>
      <c r="I59" s="172">
        <f ca="1">VLOOKUP($D59,Curves!$A$2:$H$1700,4)*$B59</f>
        <v>-0.27899878625564289</v>
      </c>
      <c r="J59" s="174">
        <f ca="1">VLOOKUP($D59,Curves!$A$2:$H$1700,8)*$B59</f>
        <v>0.51870196881330799</v>
      </c>
      <c r="K59" s="172">
        <f t="shared" ca="1" si="2"/>
        <v>24.52227525949602</v>
      </c>
      <c r="L59" s="140">
        <f ca="1">VLOOKUP($D59,Curves!$N$2:$T$2600,2)*$B59</f>
        <v>24.945399365928129</v>
      </c>
      <c r="M59" s="141">
        <f ca="1">VLOOKUP($D59,Curves!$N$2:$T$2600,3)*$B59</f>
        <v>12.472699682964064</v>
      </c>
      <c r="N59" s="181">
        <f t="shared" ca="1" si="3"/>
        <v>1</v>
      </c>
      <c r="O59" s="182">
        <f t="shared" ca="1" si="4"/>
        <v>0</v>
      </c>
      <c r="P59" s="173">
        <f t="shared" ca="1" si="5"/>
        <v>30.50503092251315</v>
      </c>
      <c r="Q59" s="140">
        <f ca="1">VLOOKUP($D59,Curves!$N$2:$T$2600,4)*$B59</f>
        <v>24.945399365928129</v>
      </c>
      <c r="R59" s="141">
        <f ca="1">VLOOKUP($D59,Curves!$N$2:$T$2600,5)*$B59</f>
        <v>12.472699682964064</v>
      </c>
      <c r="S59" s="181">
        <f t="shared" ca="1" si="6"/>
        <v>0</v>
      </c>
      <c r="T59" s="182">
        <f t="shared" ca="1" si="7"/>
        <v>0</v>
      </c>
      <c r="U59" s="151">
        <f t="shared" ca="1" si="8"/>
        <v>25.229596126059622</v>
      </c>
      <c r="V59" s="151">
        <f t="shared" ca="1" si="9"/>
        <v>26.673709561960308</v>
      </c>
      <c r="W59" s="151">
        <f t="shared" ca="1" si="10"/>
        <v>24.52227525949602</v>
      </c>
      <c r="X59" s="343">
        <f ca="1">VLOOKUP($D59,[2]CurveFetch!$D$8:$S$13000,16,0)*$B59</f>
        <v>24.945399365928129</v>
      </c>
      <c r="Y59" s="141">
        <f ca="1">VLOOKUP($D59,Curves!$N$2:$T$2600,7)*$B59</f>
        <v>12.472699682964064</v>
      </c>
      <c r="Z59" s="200">
        <f t="shared" ca="1" si="11"/>
        <v>0</v>
      </c>
      <c r="AA59" s="181">
        <f t="shared" ca="1" si="12"/>
        <v>0</v>
      </c>
      <c r="AB59" s="181">
        <f t="shared" ca="1" si="13"/>
        <v>0</v>
      </c>
      <c r="AC59" s="181">
        <f t="shared" ca="1" si="13"/>
        <v>0</v>
      </c>
      <c r="AD59" s="181">
        <f t="shared" ca="1" si="14"/>
        <v>1</v>
      </c>
      <c r="AE59" s="182">
        <f t="shared" ca="1" si="15"/>
        <v>0</v>
      </c>
      <c r="AF59" s="23">
        <f t="shared" ca="1" si="43"/>
        <v>5880</v>
      </c>
      <c r="AG59" s="23">
        <f t="shared" ca="1" si="44"/>
        <v>0</v>
      </c>
      <c r="AH59" s="23">
        <f t="shared" ca="1" si="35"/>
        <v>38400</v>
      </c>
      <c r="AI59" s="23">
        <f t="shared" ca="1" si="36"/>
        <v>0</v>
      </c>
      <c r="AJ59" s="23">
        <f t="shared" ca="1" si="45"/>
        <v>26160</v>
      </c>
      <c r="AK59" s="23">
        <f t="shared" ca="1" si="46"/>
        <v>0</v>
      </c>
      <c r="AL59" s="23">
        <f t="shared" ca="1" si="47"/>
        <v>26160</v>
      </c>
      <c r="AM59" s="23">
        <f t="shared" ca="1" si="48"/>
        <v>0</v>
      </c>
      <c r="AN59" s="23">
        <f t="shared" ca="1" si="69"/>
        <v>48000</v>
      </c>
      <c r="AO59" s="23">
        <f t="shared" ca="1" si="70"/>
        <v>0</v>
      </c>
      <c r="AP59" s="23">
        <f t="shared" ca="1" si="87"/>
        <v>54000</v>
      </c>
      <c r="AQ59" s="23">
        <f t="shared" ca="1" si="56"/>
        <v>0</v>
      </c>
      <c r="AR59" s="23">
        <f t="shared" ca="1" si="96"/>
        <v>60000</v>
      </c>
      <c r="AS59" s="23">
        <f t="shared" ca="1" si="97"/>
        <v>0</v>
      </c>
      <c r="AT59" s="23">
        <f t="shared" ca="1" si="106"/>
        <v>60000</v>
      </c>
      <c r="AU59" s="23">
        <f t="shared" ca="1" si="107"/>
        <v>0</v>
      </c>
      <c r="AV59" s="23">
        <f t="shared" ca="1" si="98"/>
        <v>86400</v>
      </c>
      <c r="AW59" s="23">
        <f t="shared" ca="1" si="99"/>
        <v>0</v>
      </c>
      <c r="AX59" s="23">
        <f t="shared" ca="1" si="110"/>
        <v>61200</v>
      </c>
      <c r="AY59" s="23">
        <f t="shared" ca="1" si="111"/>
        <v>0</v>
      </c>
      <c r="AZ59" s="23">
        <f t="shared" ca="1" si="116"/>
        <v>66000</v>
      </c>
      <c r="BA59" s="23">
        <f t="shared" ca="1" si="117"/>
        <v>0</v>
      </c>
      <c r="BB59" s="23">
        <f t="shared" ca="1" si="132"/>
        <v>132000</v>
      </c>
      <c r="BC59" s="23">
        <f t="shared" ca="1" si="133"/>
        <v>0</v>
      </c>
      <c r="BD59" s="228">
        <f t="shared" ca="1" si="19"/>
        <v>243000</v>
      </c>
      <c r="BE59" s="26">
        <f t="shared" ca="1" si="20"/>
        <v>604200</v>
      </c>
      <c r="BF59" s="228">
        <f t="shared" ca="1" si="21"/>
        <v>664200</v>
      </c>
      <c r="BG59" s="23">
        <f t="shared" ca="1" si="37"/>
        <v>0</v>
      </c>
      <c r="BH59" s="23">
        <f t="shared" ca="1" si="38"/>
        <v>0</v>
      </c>
      <c r="BI59" s="23">
        <f t="shared" ca="1" si="49"/>
        <v>0</v>
      </c>
      <c r="BJ59" s="23">
        <f t="shared" ca="1" si="50"/>
        <v>0</v>
      </c>
      <c r="BK59" s="23">
        <f t="shared" ca="1" si="39"/>
        <v>0</v>
      </c>
      <c r="BL59" s="23">
        <f t="shared" ca="1" si="40"/>
        <v>0</v>
      </c>
      <c r="BM59" s="23">
        <f t="shared" ca="1" si="52"/>
        <v>0</v>
      </c>
      <c r="BN59" s="23">
        <f t="shared" ca="1" si="53"/>
        <v>0</v>
      </c>
      <c r="BO59" s="23">
        <f t="shared" ca="1" si="138"/>
        <v>0</v>
      </c>
      <c r="BP59" s="23">
        <f t="shared" ca="1" si="139"/>
        <v>0</v>
      </c>
      <c r="BQ59" s="23">
        <f t="shared" ca="1" si="73"/>
        <v>0</v>
      </c>
      <c r="BR59" s="23">
        <f t="shared" ca="1" si="74"/>
        <v>0</v>
      </c>
      <c r="BS59" s="23">
        <f t="shared" ca="1" si="83"/>
        <v>0</v>
      </c>
      <c r="BT59" s="23">
        <f t="shared" ca="1" si="84"/>
        <v>0</v>
      </c>
      <c r="BU59" s="23">
        <f t="shared" ca="1" si="85"/>
        <v>0</v>
      </c>
      <c r="BV59" s="23">
        <f t="shared" ca="1" si="86"/>
        <v>0</v>
      </c>
      <c r="BW59" s="23">
        <f t="shared" ca="1" si="88"/>
        <v>0</v>
      </c>
      <c r="BX59" s="23">
        <f t="shared" ca="1" si="89"/>
        <v>0</v>
      </c>
      <c r="BY59" s="23">
        <f t="shared" ca="1" si="108"/>
        <v>0</v>
      </c>
      <c r="BZ59" s="23">
        <f t="shared" ca="1" si="109"/>
        <v>0</v>
      </c>
      <c r="CA59" s="23">
        <f t="shared" ca="1" si="120"/>
        <v>0</v>
      </c>
      <c r="CB59" s="23">
        <f t="shared" ca="1" si="121"/>
        <v>0</v>
      </c>
      <c r="CC59" s="23">
        <f t="shared" ca="1" si="136"/>
        <v>0</v>
      </c>
      <c r="CD59" s="23">
        <f t="shared" ca="1" si="137"/>
        <v>0</v>
      </c>
      <c r="CE59" s="23">
        <f t="shared" ca="1" si="140"/>
        <v>0</v>
      </c>
      <c r="CF59" s="23">
        <f t="shared" ca="1" si="141"/>
        <v>0</v>
      </c>
      <c r="CG59" s="389">
        <f t="shared" ca="1" si="22"/>
        <v>0</v>
      </c>
      <c r="CH59" s="224">
        <f t="shared" ca="1" si="23"/>
        <v>0</v>
      </c>
      <c r="CI59" s="93">
        <f t="shared" ca="1" si="24"/>
        <v>0</v>
      </c>
      <c r="CJ59" s="23">
        <f t="shared" ca="1" si="57"/>
        <v>125760</v>
      </c>
      <c r="CK59" s="23">
        <f t="shared" ca="1" si="58"/>
        <v>0</v>
      </c>
      <c r="CL59" s="23">
        <f t="shared" ca="1" si="90"/>
        <v>115200</v>
      </c>
      <c r="CM59" s="23">
        <f t="shared" ca="1" si="91"/>
        <v>0</v>
      </c>
      <c r="CN59" s="23">
        <f t="shared" ca="1" si="124"/>
        <v>120000</v>
      </c>
      <c r="CO59" s="23">
        <f t="shared" ca="1" si="125"/>
        <v>0</v>
      </c>
      <c r="CP59" s="228">
        <f t="shared" ca="1" si="25"/>
        <v>125760</v>
      </c>
      <c r="CQ59" s="224">
        <f t="shared" ca="1" si="26"/>
        <v>240960</v>
      </c>
      <c r="CR59" s="228">
        <f t="shared" ca="1" si="27"/>
        <v>360960</v>
      </c>
      <c r="CS59" s="23">
        <f t="shared" ca="1" si="28"/>
        <v>0</v>
      </c>
      <c r="CT59" s="23">
        <f t="shared" ca="1" si="29"/>
        <v>0</v>
      </c>
      <c r="CU59" s="23">
        <f t="shared" ca="1" si="33"/>
        <v>0</v>
      </c>
      <c r="CV59" s="23">
        <f t="shared" ca="1" si="34"/>
        <v>0</v>
      </c>
      <c r="CW59" s="23">
        <f t="shared" ca="1" si="41"/>
        <v>0</v>
      </c>
      <c r="CX59" s="23">
        <f t="shared" ca="1" si="42"/>
        <v>0</v>
      </c>
      <c r="CY59" s="23">
        <f t="shared" ca="1" si="54"/>
        <v>0</v>
      </c>
      <c r="CZ59" s="23">
        <f t="shared" ca="1" si="55"/>
        <v>0</v>
      </c>
      <c r="DA59" s="23">
        <f t="shared" ca="1" si="61"/>
        <v>0</v>
      </c>
      <c r="DB59" s="23">
        <f t="shared" ca="1" si="62"/>
        <v>0</v>
      </c>
      <c r="DC59" s="23">
        <f t="shared" ca="1" si="63"/>
        <v>0</v>
      </c>
      <c r="DD59" s="23">
        <f t="shared" ca="1" si="64"/>
        <v>0</v>
      </c>
      <c r="DE59" s="23">
        <f t="shared" ca="1" si="71"/>
        <v>0</v>
      </c>
      <c r="DF59" s="23">
        <f t="shared" ca="1" si="72"/>
        <v>0</v>
      </c>
      <c r="DG59" s="23">
        <f t="shared" ca="1" si="118"/>
        <v>0</v>
      </c>
      <c r="DH59" s="23">
        <f t="shared" ca="1" si="119"/>
        <v>0</v>
      </c>
      <c r="DI59" s="23">
        <f t="shared" ca="1" si="75"/>
        <v>0</v>
      </c>
      <c r="DJ59" s="23">
        <f t="shared" ca="1" si="76"/>
        <v>0</v>
      </c>
      <c r="DK59" s="23">
        <f t="shared" ca="1" si="92"/>
        <v>0</v>
      </c>
      <c r="DL59" s="23">
        <f t="shared" ca="1" si="93"/>
        <v>0</v>
      </c>
      <c r="DM59" s="23"/>
      <c r="DN59" s="23"/>
      <c r="DO59" s="23">
        <f t="shared" ca="1" si="94"/>
        <v>0</v>
      </c>
      <c r="DP59" s="23">
        <f t="shared" ca="1" si="95"/>
        <v>0</v>
      </c>
      <c r="DQ59" s="23">
        <f t="shared" ca="1" si="100"/>
        <v>0</v>
      </c>
      <c r="DR59" s="23">
        <f t="shared" ca="1" si="101"/>
        <v>0</v>
      </c>
      <c r="DS59" s="23">
        <f t="shared" ca="1" si="112"/>
        <v>0</v>
      </c>
      <c r="DT59" s="23">
        <f t="shared" ca="1" si="113"/>
        <v>0</v>
      </c>
      <c r="DU59" s="23">
        <f t="shared" ca="1" si="122"/>
        <v>0</v>
      </c>
      <c r="DV59" s="23">
        <f t="shared" ca="1" si="123"/>
        <v>0</v>
      </c>
      <c r="DW59" s="23">
        <f t="shared" ca="1" si="126"/>
        <v>0</v>
      </c>
      <c r="DX59" s="23">
        <f t="shared" ca="1" si="127"/>
        <v>0</v>
      </c>
      <c r="DY59" s="23">
        <f t="shared" ca="1" si="128"/>
        <v>0</v>
      </c>
      <c r="DZ59" s="23">
        <f t="shared" ca="1" si="129"/>
        <v>0</v>
      </c>
      <c r="EA59" s="23">
        <f t="shared" ca="1" si="144"/>
        <v>0</v>
      </c>
      <c r="EB59" s="23">
        <f t="shared" ca="1" si="145"/>
        <v>0</v>
      </c>
      <c r="EC59" s="228">
        <f t="shared" ca="1" si="30"/>
        <v>0</v>
      </c>
      <c r="ED59" s="93">
        <f t="shared" ca="1" si="31"/>
        <v>0</v>
      </c>
      <c r="EE59" s="228">
        <f t="shared" ca="1" si="32"/>
        <v>0</v>
      </c>
      <c r="EJ59" s="23">
        <f t="shared" ca="1" si="67"/>
        <v>0</v>
      </c>
      <c r="EK59" s="23">
        <f t="shared" ca="1" si="68"/>
        <v>0</v>
      </c>
      <c r="EL59" s="23">
        <f t="shared" ca="1" si="79"/>
        <v>0</v>
      </c>
      <c r="EM59" s="23">
        <f t="shared" ca="1" si="80"/>
        <v>0</v>
      </c>
      <c r="EN59" s="23">
        <f t="shared" ca="1" si="104"/>
        <v>0</v>
      </c>
      <c r="EO59" s="23">
        <f t="shared" ca="1" si="105"/>
        <v>0</v>
      </c>
      <c r="EP59" s="23">
        <f t="shared" ca="1" si="134"/>
        <v>0</v>
      </c>
      <c r="EQ59" s="23">
        <f t="shared" ca="1" si="135"/>
        <v>0</v>
      </c>
      <c r="ER59" s="23">
        <f t="shared" ca="1" si="114"/>
        <v>0</v>
      </c>
      <c r="ES59" s="23">
        <f t="shared" ca="1" si="115"/>
        <v>0</v>
      </c>
      <c r="ET59" s="23">
        <f t="shared" ca="1" si="130"/>
        <v>0</v>
      </c>
      <c r="EU59" s="23">
        <f t="shared" ca="1" si="131"/>
        <v>0</v>
      </c>
      <c r="EV59" s="23">
        <f t="shared" ca="1" si="142"/>
        <v>0</v>
      </c>
      <c r="EW59" s="23">
        <f t="shared" ca="1" si="143"/>
        <v>0</v>
      </c>
      <c r="EX59" s="228">
        <f t="shared" ca="1" si="16"/>
        <v>0</v>
      </c>
      <c r="EY59" s="93">
        <f t="shared" ca="1" si="17"/>
        <v>0</v>
      </c>
      <c r="EZ59" s="93">
        <f t="shared" ca="1" si="18"/>
        <v>0</v>
      </c>
    </row>
    <row r="60" spans="1:156" x14ac:dyDescent="0.2">
      <c r="A60" s="172">
        <f ca="1">VLOOKUP($D60,Curves!$A$2:$I$1700,9)</f>
        <v>5.8188953706904002E-2</v>
      </c>
      <c r="B60" s="86">
        <f t="shared" ca="1" si="0"/>
        <v>0.78198224661348426</v>
      </c>
      <c r="C60" s="86">
        <f t="shared" si="1"/>
        <v>31</v>
      </c>
      <c r="D60" s="139">
        <v>38473</v>
      </c>
      <c r="E60" s="173">
        <f ca="1">VLOOKUP($D60,Curves!$A$2:$H$1700,2)*$B60</f>
        <v>3.2460083056925728</v>
      </c>
      <c r="F60" s="172">
        <f ca="1">VLOOKUP($D60,Curves!$A$2:$H$1700,3)*$B60</f>
        <v>0.59430650742624802</v>
      </c>
      <c r="G60" s="172">
        <f ca="1">VLOOKUP($D60,Curves!$A$2:$H$1700,7)*$B60</f>
        <v>-0.18376582795416879</v>
      </c>
      <c r="H60" s="172">
        <f ca="1">VLOOKUP($D60,Curves!$A$2:$H$1700,5)*$B60</f>
        <v>7.8198224661348431E-3</v>
      </c>
      <c r="I60" s="172">
        <f ca="1">VLOOKUP($D60,Curves!$A$2:$H$1700,4)*$B60</f>
        <v>-0.27760369754778691</v>
      </c>
      <c r="J60" s="174">
        <f ca="1">VLOOKUP($D60,Curves!$A$2:$H$1700,8)*$B60</f>
        <v>0.51610828276489962</v>
      </c>
      <c r="K60" s="172">
        <f t="shared" ca="1" si="2"/>
        <v>24.263034561085892</v>
      </c>
      <c r="L60" s="140">
        <f ca="1">VLOOKUP($D60,Curves!$N$2:$T$2600,2)*$B60</f>
        <v>28.73057512815204</v>
      </c>
      <c r="M60" s="141">
        <f ca="1">VLOOKUP($D60,Curves!$N$2:$T$2600,3)*$B60</f>
        <v>14.36528756407602</v>
      </c>
      <c r="N60" s="181">
        <f t="shared" ca="1" si="3"/>
        <v>1</v>
      </c>
      <c r="O60" s="182">
        <f t="shared" ca="1" si="4"/>
        <v>0</v>
      </c>
      <c r="P60" s="173">
        <f t="shared" ca="1" si="5"/>
        <v>30.215874413431042</v>
      </c>
      <c r="Q60" s="140">
        <f ca="1">VLOOKUP($D60,Curves!$N$2:$T$2600,4)*$B60</f>
        <v>28.73057512815204</v>
      </c>
      <c r="R60" s="141">
        <f ca="1">VLOOKUP($D60,Curves!$N$2:$T$2600,5)*$B60</f>
        <v>14.36528756407602</v>
      </c>
      <c r="S60" s="181">
        <f t="shared" ca="1" si="6"/>
        <v>0</v>
      </c>
      <c r="T60" s="182">
        <f t="shared" ca="1" si="7"/>
        <v>0</v>
      </c>
      <c r="U60" s="151">
        <f t="shared" ca="1" si="8"/>
        <v>24.96681858303803</v>
      </c>
      <c r="V60" s="151">
        <f t="shared" ca="1" si="9"/>
        <v>26.403710961190306</v>
      </c>
      <c r="W60" s="151">
        <f t="shared" ca="1" si="10"/>
        <v>24.263034561085892</v>
      </c>
      <c r="X60" s="343">
        <f ca="1">VLOOKUP($D60,[2]CurveFetch!$D$8:$S$13000,16,0)*$B60</f>
        <v>28.73057512815204</v>
      </c>
      <c r="Y60" s="141">
        <f ca="1">VLOOKUP($D60,Curves!$N$2:$T$2600,7)*$B60</f>
        <v>14.36528756407602</v>
      </c>
      <c r="Z60" s="200">
        <f t="shared" ca="1" si="11"/>
        <v>1</v>
      </c>
      <c r="AA60" s="181">
        <f t="shared" ca="1" si="12"/>
        <v>0</v>
      </c>
      <c r="AB60" s="181">
        <f t="shared" ca="1" si="13"/>
        <v>1</v>
      </c>
      <c r="AC60" s="181">
        <f t="shared" ca="1" si="13"/>
        <v>1</v>
      </c>
      <c r="AD60" s="181">
        <f t="shared" ca="1" si="14"/>
        <v>1</v>
      </c>
      <c r="AE60" s="182">
        <f t="shared" ca="1" si="15"/>
        <v>0</v>
      </c>
      <c r="AF60" s="23">
        <f t="shared" ca="1" si="43"/>
        <v>5880</v>
      </c>
      <c r="AG60" s="23">
        <f t="shared" ca="1" si="44"/>
        <v>0</v>
      </c>
      <c r="AH60" s="23">
        <f t="shared" ca="1" si="35"/>
        <v>38400</v>
      </c>
      <c r="AI60" s="23">
        <f t="shared" ca="1" si="36"/>
        <v>0</v>
      </c>
      <c r="AJ60" s="23">
        <f t="shared" ca="1" si="45"/>
        <v>26160</v>
      </c>
      <c r="AK60" s="23">
        <f t="shared" ca="1" si="46"/>
        <v>0</v>
      </c>
      <c r="AL60" s="23">
        <f t="shared" ca="1" si="47"/>
        <v>26160</v>
      </c>
      <c r="AM60" s="23">
        <f t="shared" ca="1" si="48"/>
        <v>0</v>
      </c>
      <c r="AN60" s="23">
        <f t="shared" ca="1" si="69"/>
        <v>48000</v>
      </c>
      <c r="AO60" s="23">
        <f t="shared" ca="1" si="70"/>
        <v>0</v>
      </c>
      <c r="AP60" s="23">
        <f t="shared" ca="1" si="87"/>
        <v>54000</v>
      </c>
      <c r="AQ60" s="23">
        <f t="shared" ca="1" si="56"/>
        <v>0</v>
      </c>
      <c r="AR60" s="23">
        <f t="shared" ca="1" si="96"/>
        <v>60000</v>
      </c>
      <c r="AS60" s="23">
        <f t="shared" ca="1" si="97"/>
        <v>0</v>
      </c>
      <c r="AT60" s="23">
        <f t="shared" ca="1" si="106"/>
        <v>60000</v>
      </c>
      <c r="AU60" s="23">
        <f t="shared" ca="1" si="107"/>
        <v>0</v>
      </c>
      <c r="AV60" s="23">
        <f t="shared" ca="1" si="98"/>
        <v>86400</v>
      </c>
      <c r="AW60" s="23">
        <f t="shared" ca="1" si="99"/>
        <v>0</v>
      </c>
      <c r="AX60" s="23">
        <f t="shared" ca="1" si="110"/>
        <v>61200</v>
      </c>
      <c r="AY60" s="23">
        <f t="shared" ca="1" si="111"/>
        <v>0</v>
      </c>
      <c r="AZ60" s="23">
        <f t="shared" ca="1" si="116"/>
        <v>66000</v>
      </c>
      <c r="BA60" s="23">
        <f t="shared" ca="1" si="117"/>
        <v>0</v>
      </c>
      <c r="BB60" s="23">
        <f t="shared" ca="1" si="132"/>
        <v>132000</v>
      </c>
      <c r="BC60" s="23">
        <f t="shared" ca="1" si="133"/>
        <v>0</v>
      </c>
      <c r="BD60" s="228">
        <f t="shared" ca="1" si="19"/>
        <v>243000</v>
      </c>
      <c r="BE60" s="26">
        <f t="shared" ca="1" si="20"/>
        <v>604200</v>
      </c>
      <c r="BF60" s="228">
        <f t="shared" ca="1" si="21"/>
        <v>664200</v>
      </c>
      <c r="BG60" s="23">
        <f t="shared" ca="1" si="37"/>
        <v>0</v>
      </c>
      <c r="BH60" s="23">
        <f t="shared" ca="1" si="38"/>
        <v>0</v>
      </c>
      <c r="BI60" s="23">
        <f t="shared" ca="1" si="49"/>
        <v>0</v>
      </c>
      <c r="BJ60" s="23">
        <f t="shared" ca="1" si="50"/>
        <v>0</v>
      </c>
      <c r="BK60" s="23">
        <f t="shared" ca="1" si="39"/>
        <v>0</v>
      </c>
      <c r="BL60" s="23">
        <f t="shared" ca="1" si="40"/>
        <v>0</v>
      </c>
      <c r="BM60" s="23">
        <f t="shared" ca="1" si="52"/>
        <v>0</v>
      </c>
      <c r="BN60" s="23">
        <f t="shared" ca="1" si="53"/>
        <v>0</v>
      </c>
      <c r="BO60" s="23">
        <f t="shared" ca="1" si="138"/>
        <v>0</v>
      </c>
      <c r="BP60" s="23">
        <f t="shared" ca="1" si="139"/>
        <v>0</v>
      </c>
      <c r="BQ60" s="23">
        <f t="shared" ca="1" si="73"/>
        <v>0</v>
      </c>
      <c r="BR60" s="23">
        <f t="shared" ca="1" si="74"/>
        <v>0</v>
      </c>
      <c r="BS60" s="23">
        <f t="shared" ca="1" si="83"/>
        <v>0</v>
      </c>
      <c r="BT60" s="23">
        <f t="shared" ca="1" si="84"/>
        <v>0</v>
      </c>
      <c r="BU60" s="23">
        <f t="shared" ca="1" si="85"/>
        <v>0</v>
      </c>
      <c r="BV60" s="23">
        <f t="shared" ca="1" si="86"/>
        <v>0</v>
      </c>
      <c r="BW60" s="23">
        <f t="shared" ca="1" si="88"/>
        <v>0</v>
      </c>
      <c r="BX60" s="23">
        <f t="shared" ca="1" si="89"/>
        <v>0</v>
      </c>
      <c r="BY60" s="23">
        <f t="shared" ca="1" si="108"/>
        <v>0</v>
      </c>
      <c r="BZ60" s="23">
        <f t="shared" ca="1" si="109"/>
        <v>0</v>
      </c>
      <c r="CA60" s="23">
        <f t="shared" ca="1" si="120"/>
        <v>0</v>
      </c>
      <c r="CB60" s="23">
        <f t="shared" ca="1" si="121"/>
        <v>0</v>
      </c>
      <c r="CC60" s="23">
        <f t="shared" ca="1" si="136"/>
        <v>0</v>
      </c>
      <c r="CD60" s="23">
        <f t="shared" ca="1" si="137"/>
        <v>0</v>
      </c>
      <c r="CE60" s="23">
        <f t="shared" ca="1" si="140"/>
        <v>0</v>
      </c>
      <c r="CF60" s="23">
        <f t="shared" ca="1" si="141"/>
        <v>0</v>
      </c>
      <c r="CG60" s="389">
        <f t="shared" ca="1" si="22"/>
        <v>0</v>
      </c>
      <c r="CH60" s="224">
        <f t="shared" ca="1" si="23"/>
        <v>0</v>
      </c>
      <c r="CI60" s="93">
        <f t="shared" ca="1" si="24"/>
        <v>0</v>
      </c>
      <c r="CJ60" s="23">
        <f t="shared" ca="1" si="57"/>
        <v>125760</v>
      </c>
      <c r="CK60" s="23">
        <f t="shared" ca="1" si="58"/>
        <v>0</v>
      </c>
      <c r="CL60" s="23">
        <f t="shared" ca="1" si="90"/>
        <v>115200</v>
      </c>
      <c r="CM60" s="23">
        <f t="shared" ca="1" si="91"/>
        <v>0</v>
      </c>
      <c r="CN60" s="23">
        <f t="shared" ca="1" si="124"/>
        <v>120000</v>
      </c>
      <c r="CO60" s="23">
        <f t="shared" ca="1" si="125"/>
        <v>0</v>
      </c>
      <c r="CP60" s="228">
        <f t="shared" ca="1" si="25"/>
        <v>125760</v>
      </c>
      <c r="CQ60" s="224">
        <f t="shared" ca="1" si="26"/>
        <v>240960</v>
      </c>
      <c r="CR60" s="228">
        <f t="shared" ca="1" si="27"/>
        <v>360960</v>
      </c>
      <c r="CS60" s="23">
        <f t="shared" ca="1" si="28"/>
        <v>65400</v>
      </c>
      <c r="CT60" s="23">
        <f t="shared" ca="1" si="29"/>
        <v>32700</v>
      </c>
      <c r="CU60" s="23">
        <f t="shared" ca="1" si="33"/>
        <v>62400</v>
      </c>
      <c r="CV60" s="23">
        <f t="shared" ca="1" si="34"/>
        <v>31200</v>
      </c>
      <c r="CW60" s="23">
        <f t="shared" ca="1" si="41"/>
        <v>60000</v>
      </c>
      <c r="CX60" s="23">
        <f t="shared" ca="1" si="42"/>
        <v>30000</v>
      </c>
      <c r="CY60" s="23">
        <f t="shared" ca="1" si="54"/>
        <v>8400</v>
      </c>
      <c r="CZ60" s="23">
        <f t="shared" ca="1" si="55"/>
        <v>4200</v>
      </c>
      <c r="DA60" s="23">
        <f t="shared" ca="1" si="61"/>
        <v>27000</v>
      </c>
      <c r="DB60" s="23">
        <f t="shared" ca="1" si="62"/>
        <v>13500</v>
      </c>
      <c r="DC60" s="23">
        <f t="shared" ca="1" si="63"/>
        <v>15600</v>
      </c>
      <c r="DD60" s="23">
        <f t="shared" ca="1" si="64"/>
        <v>7800</v>
      </c>
      <c r="DE60" s="23">
        <f t="shared" ca="1" si="71"/>
        <v>42000</v>
      </c>
      <c r="DF60" s="23">
        <f t="shared" ca="1" si="72"/>
        <v>21000</v>
      </c>
      <c r="DG60" s="23">
        <f t="shared" ca="1" si="118"/>
        <v>63600</v>
      </c>
      <c r="DH60" s="23">
        <f t="shared" ca="1" si="119"/>
        <v>31800</v>
      </c>
      <c r="DI60" s="23">
        <f t="shared" ca="1" si="75"/>
        <v>72000</v>
      </c>
      <c r="DJ60" s="23">
        <f t="shared" ca="1" si="76"/>
        <v>36000</v>
      </c>
      <c r="DK60" s="23">
        <f t="shared" ca="1" si="92"/>
        <v>99000</v>
      </c>
      <c r="DL60" s="23">
        <f t="shared" ca="1" si="93"/>
        <v>49500</v>
      </c>
      <c r="DM60" s="23"/>
      <c r="DN60" s="23"/>
      <c r="DO60" s="23">
        <f t="shared" ca="1" si="94"/>
        <v>240000</v>
      </c>
      <c r="DP60" s="23">
        <f t="shared" ca="1" si="95"/>
        <v>120000</v>
      </c>
      <c r="DQ60" s="23">
        <f t="shared" ca="1" si="100"/>
        <v>120000</v>
      </c>
      <c r="DR60" s="23">
        <f t="shared" ca="1" si="101"/>
        <v>60000</v>
      </c>
      <c r="DS60" s="23">
        <f t="shared" ca="1" si="112"/>
        <v>127200</v>
      </c>
      <c r="DT60" s="23">
        <f t="shared" ca="1" si="113"/>
        <v>63600</v>
      </c>
      <c r="DU60" s="23">
        <f t="shared" ca="1" si="122"/>
        <v>63600</v>
      </c>
      <c r="DV60" s="23">
        <f t="shared" ca="1" si="123"/>
        <v>31800</v>
      </c>
      <c r="DW60" s="23">
        <f t="shared" ca="1" si="126"/>
        <v>150000</v>
      </c>
      <c r="DX60" s="23">
        <f t="shared" ca="1" si="127"/>
        <v>75000</v>
      </c>
      <c r="DY60" s="23">
        <f t="shared" ca="1" si="128"/>
        <v>66000</v>
      </c>
      <c r="DZ60" s="23">
        <f t="shared" ca="1" si="129"/>
        <v>33000</v>
      </c>
      <c r="EA60" s="23">
        <f t="shared" ca="1" si="144"/>
        <v>129600</v>
      </c>
      <c r="EB60" s="23">
        <f t="shared" ca="1" si="145"/>
        <v>64800</v>
      </c>
      <c r="EC60" s="228">
        <f t="shared" ca="1" si="30"/>
        <v>610200</v>
      </c>
      <c r="ED60" s="93">
        <f t="shared" ca="1" si="31"/>
        <v>1450800</v>
      </c>
      <c r="EE60" s="228">
        <f t="shared" ca="1" si="32"/>
        <v>2117700</v>
      </c>
      <c r="EJ60" s="23">
        <f t="shared" ca="1" si="67"/>
        <v>60000</v>
      </c>
      <c r="EK60" s="23">
        <f t="shared" ca="1" si="68"/>
        <v>30000</v>
      </c>
      <c r="EL60" s="23">
        <f t="shared" ca="1" si="79"/>
        <v>26400</v>
      </c>
      <c r="EM60" s="23">
        <f t="shared" ca="1" si="80"/>
        <v>13200</v>
      </c>
      <c r="EN60" s="23">
        <f t="shared" ca="1" si="104"/>
        <v>120000</v>
      </c>
      <c r="EO60" s="23">
        <f t="shared" ca="1" si="105"/>
        <v>60000</v>
      </c>
      <c r="EP60" s="23">
        <f t="shared" ca="1" si="134"/>
        <v>168000</v>
      </c>
      <c r="EQ60" s="23">
        <f t="shared" ca="1" si="135"/>
        <v>84000</v>
      </c>
      <c r="ER60" s="23">
        <f t="shared" ca="1" si="114"/>
        <v>60000</v>
      </c>
      <c r="ES60" s="23">
        <f t="shared" ca="1" si="115"/>
        <v>30000</v>
      </c>
      <c r="ET60" s="23">
        <f t="shared" ca="1" si="130"/>
        <v>60000</v>
      </c>
      <c r="EU60" s="23">
        <f t="shared" ca="1" si="131"/>
        <v>30000</v>
      </c>
      <c r="EV60" s="23">
        <f t="shared" ca="1" si="142"/>
        <v>120000</v>
      </c>
      <c r="EW60" s="23">
        <f t="shared" ca="1" si="143"/>
        <v>60000</v>
      </c>
      <c r="EX60" s="228">
        <f t="shared" ca="1" si="16"/>
        <v>39600</v>
      </c>
      <c r="EY60" s="93">
        <f t="shared" ca="1" si="17"/>
        <v>489600</v>
      </c>
      <c r="EZ60" s="93">
        <f t="shared" ca="1" si="18"/>
        <v>921600</v>
      </c>
    </row>
    <row r="61" spans="1:156" x14ac:dyDescent="0.2">
      <c r="A61" s="172">
        <f ca="1">VLOOKUP($D61,Curves!$A$2:$I$1700,9)</f>
        <v>5.8265245296495002E-2</v>
      </c>
      <c r="B61" s="86">
        <f t="shared" ca="1" si="0"/>
        <v>0.77793244504503978</v>
      </c>
      <c r="C61" s="86">
        <f t="shared" si="1"/>
        <v>30</v>
      </c>
      <c r="D61" s="139">
        <v>38504</v>
      </c>
      <c r="E61" s="173">
        <f ca="1">VLOOKUP($D61,Curves!$A$2:$H$1700,2)*$B61</f>
        <v>3.2517576202882661</v>
      </c>
      <c r="F61" s="172">
        <f ca="1">VLOOKUP($D61,Curves!$A$2:$H$1700,3)*$B61</f>
        <v>0.59122865823423021</v>
      </c>
      <c r="G61" s="172">
        <f ca="1">VLOOKUP($D61,Curves!$A$2:$H$1700,7)*$B61</f>
        <v>-0.18281412458558433</v>
      </c>
      <c r="H61" s="172">
        <f ca="1">VLOOKUP($D61,Curves!$A$2:$H$1700,5)*$B61</f>
        <v>7.7793244504503981E-3</v>
      </c>
      <c r="I61" s="172">
        <f ca="1">VLOOKUP($D61,Curves!$A$2:$H$1700,4)*$B61</f>
        <v>-0.27616601799098911</v>
      </c>
      <c r="J61" s="174">
        <f ca="1">VLOOKUP($D61,Curves!$A$2:$H$1700,8)*$B61</f>
        <v>0.51343541372972623</v>
      </c>
      <c r="K61" s="172">
        <f t="shared" ca="1" si="2"/>
        <v>24.316937017229577</v>
      </c>
      <c r="L61" s="140">
        <f ca="1">VLOOKUP($D61,Curves!$N$2:$T$2600,2)*$B61</f>
        <v>48.030093709792283</v>
      </c>
      <c r="M61" s="141">
        <f ca="1">VLOOKUP($D61,Curves!$N$2:$T$2600,3)*$B61</f>
        <v>24.015046854896141</v>
      </c>
      <c r="N61" s="181">
        <f t="shared" ca="1" si="3"/>
        <v>1</v>
      </c>
      <c r="O61" s="182">
        <f t="shared" ca="1" si="4"/>
        <v>0</v>
      </c>
      <c r="P61" s="173">
        <f t="shared" ca="1" si="5"/>
        <v>30.238947755134944</v>
      </c>
      <c r="Q61" s="140">
        <f ca="1">VLOOKUP($D61,Curves!$N$2:$T$2600,4)*$B61</f>
        <v>48.030093709792283</v>
      </c>
      <c r="R61" s="141">
        <f ca="1">VLOOKUP($D61,Curves!$N$2:$T$2600,5)*$B61</f>
        <v>24.015046854896141</v>
      </c>
      <c r="S61" s="181">
        <f t="shared" ca="1" si="6"/>
        <v>1</v>
      </c>
      <c r="T61" s="182">
        <f t="shared" ca="1" si="7"/>
        <v>0</v>
      </c>
      <c r="U61" s="151">
        <f t="shared" ca="1" si="8"/>
        <v>25.017076217770111</v>
      </c>
      <c r="V61" s="151">
        <f t="shared" ca="1" si="9"/>
        <v>26.446527085540374</v>
      </c>
      <c r="W61" s="151">
        <f t="shared" ca="1" si="10"/>
        <v>24.316937017229577</v>
      </c>
      <c r="X61" s="343">
        <f ca="1">VLOOKUP($D61,[2]CurveFetch!$D$8:$S$13000,16,0)*$B61</f>
        <v>48.030093709792283</v>
      </c>
      <c r="Y61" s="141">
        <f ca="1">VLOOKUP($D61,Curves!$N$2:$T$2600,7)*$B61</f>
        <v>24.015046854896141</v>
      </c>
      <c r="Z61" s="200">
        <f t="shared" ca="1" si="11"/>
        <v>1</v>
      </c>
      <c r="AA61" s="181">
        <f t="shared" ca="1" si="12"/>
        <v>0</v>
      </c>
      <c r="AB61" s="181">
        <f t="shared" ca="1" si="13"/>
        <v>1</v>
      </c>
      <c r="AC61" s="181">
        <f t="shared" ca="1" si="13"/>
        <v>1</v>
      </c>
      <c r="AD61" s="181">
        <f t="shared" ca="1" si="14"/>
        <v>1</v>
      </c>
      <c r="AE61" s="182">
        <f t="shared" ca="1" si="15"/>
        <v>0</v>
      </c>
      <c r="AF61" s="23">
        <f t="shared" ca="1" si="43"/>
        <v>5880</v>
      </c>
      <c r="AG61" s="23">
        <f t="shared" ca="1" si="44"/>
        <v>0</v>
      </c>
      <c r="AH61" s="23">
        <f t="shared" ca="1" si="35"/>
        <v>38400</v>
      </c>
      <c r="AI61" s="23">
        <f t="shared" ca="1" si="36"/>
        <v>0</v>
      </c>
      <c r="AJ61" s="23">
        <f t="shared" ca="1" si="45"/>
        <v>26160</v>
      </c>
      <c r="AK61" s="23">
        <f t="shared" ca="1" si="46"/>
        <v>0</v>
      </c>
      <c r="AL61" s="23">
        <f t="shared" ca="1" si="47"/>
        <v>26160</v>
      </c>
      <c r="AM61" s="23">
        <f t="shared" ca="1" si="48"/>
        <v>0</v>
      </c>
      <c r="AN61" s="23">
        <f t="shared" ca="1" si="69"/>
        <v>48000</v>
      </c>
      <c r="AO61" s="23">
        <f t="shared" ca="1" si="70"/>
        <v>0</v>
      </c>
      <c r="AP61" s="23">
        <f t="shared" ca="1" si="87"/>
        <v>54000</v>
      </c>
      <c r="AQ61" s="23">
        <f t="shared" ca="1" si="56"/>
        <v>0</v>
      </c>
      <c r="AR61" s="23">
        <f t="shared" ca="1" si="96"/>
        <v>60000</v>
      </c>
      <c r="AS61" s="23">
        <f t="shared" ca="1" si="97"/>
        <v>0</v>
      </c>
      <c r="AT61" s="23">
        <f t="shared" ca="1" si="106"/>
        <v>60000</v>
      </c>
      <c r="AU61" s="23">
        <f t="shared" ca="1" si="107"/>
        <v>0</v>
      </c>
      <c r="AV61" s="23">
        <f t="shared" ca="1" si="98"/>
        <v>86400</v>
      </c>
      <c r="AW61" s="23">
        <f t="shared" ca="1" si="99"/>
        <v>0</v>
      </c>
      <c r="AX61" s="23">
        <f t="shared" ca="1" si="110"/>
        <v>61200</v>
      </c>
      <c r="AY61" s="23">
        <f t="shared" ca="1" si="111"/>
        <v>0</v>
      </c>
      <c r="AZ61" s="23">
        <f t="shared" ca="1" si="116"/>
        <v>66000</v>
      </c>
      <c r="BA61" s="23">
        <f t="shared" ca="1" si="117"/>
        <v>0</v>
      </c>
      <c r="BB61" s="23">
        <f t="shared" ca="1" si="132"/>
        <v>132000</v>
      </c>
      <c r="BC61" s="23">
        <f t="shared" ca="1" si="133"/>
        <v>0</v>
      </c>
      <c r="BD61" s="228">
        <f t="shared" ca="1" si="19"/>
        <v>243000</v>
      </c>
      <c r="BE61" s="26">
        <f t="shared" ca="1" si="20"/>
        <v>604200</v>
      </c>
      <c r="BF61" s="228">
        <f t="shared" ca="1" si="21"/>
        <v>664200</v>
      </c>
      <c r="BG61" s="23">
        <f t="shared" ca="1" si="37"/>
        <v>62400</v>
      </c>
      <c r="BH61" s="23">
        <f t="shared" ca="1" si="38"/>
        <v>0</v>
      </c>
      <c r="BI61" s="23">
        <f t="shared" ca="1" si="49"/>
        <v>60000</v>
      </c>
      <c r="BJ61" s="23">
        <f t="shared" ca="1" si="50"/>
        <v>0</v>
      </c>
      <c r="BK61" s="23">
        <f t="shared" ca="1" si="39"/>
        <v>10560</v>
      </c>
      <c r="BL61" s="23">
        <f t="shared" ca="1" si="40"/>
        <v>0</v>
      </c>
      <c r="BM61" s="23">
        <f t="shared" ca="1" si="52"/>
        <v>6120</v>
      </c>
      <c r="BN61" s="23">
        <f t="shared" ca="1" si="53"/>
        <v>0</v>
      </c>
      <c r="BO61" s="23">
        <f t="shared" ca="1" si="138"/>
        <v>20400</v>
      </c>
      <c r="BP61" s="23">
        <f t="shared" ca="1" si="139"/>
        <v>0</v>
      </c>
      <c r="BQ61" s="23">
        <f t="shared" ca="1" si="73"/>
        <v>72000</v>
      </c>
      <c r="BR61" s="23">
        <f t="shared" ca="1" si="74"/>
        <v>0</v>
      </c>
      <c r="BS61" s="23">
        <f t="shared" ca="1" si="83"/>
        <v>105600</v>
      </c>
      <c r="BT61" s="23">
        <f t="shared" ca="1" si="84"/>
        <v>0</v>
      </c>
      <c r="BU61" s="23">
        <f t="shared" ca="1" si="85"/>
        <v>127200</v>
      </c>
      <c r="BV61" s="23">
        <f t="shared" ca="1" si="86"/>
        <v>0</v>
      </c>
      <c r="BW61" s="23">
        <f t="shared" ca="1" si="88"/>
        <v>60000</v>
      </c>
      <c r="BX61" s="23">
        <f t="shared" ca="1" si="89"/>
        <v>0</v>
      </c>
      <c r="BY61" s="23">
        <f t="shared" ca="1" si="108"/>
        <v>63600</v>
      </c>
      <c r="BZ61" s="23">
        <f t="shared" ca="1" si="109"/>
        <v>0</v>
      </c>
      <c r="CA61" s="23">
        <f t="shared" ca="1" si="120"/>
        <v>62400</v>
      </c>
      <c r="CB61" s="23">
        <f t="shared" ca="1" si="121"/>
        <v>0</v>
      </c>
      <c r="CC61" s="23">
        <f t="shared" ca="1" si="136"/>
        <v>132000</v>
      </c>
      <c r="CD61" s="23">
        <f t="shared" ca="1" si="137"/>
        <v>0</v>
      </c>
      <c r="CE61" s="23">
        <f t="shared" ca="1" si="140"/>
        <v>120000</v>
      </c>
      <c r="CF61" s="23">
        <f t="shared" ca="1" si="141"/>
        <v>0</v>
      </c>
      <c r="CG61" s="389">
        <f t="shared" ca="1" si="22"/>
        <v>371880</v>
      </c>
      <c r="CH61" s="224">
        <f t="shared" ca="1" si="23"/>
        <v>695880</v>
      </c>
      <c r="CI61" s="93">
        <f t="shared" ca="1" si="24"/>
        <v>902280</v>
      </c>
      <c r="CJ61" s="23">
        <f t="shared" ca="1" si="57"/>
        <v>125760</v>
      </c>
      <c r="CK61" s="23">
        <f t="shared" ca="1" si="58"/>
        <v>0</v>
      </c>
      <c r="CL61" s="23">
        <f t="shared" ca="1" si="90"/>
        <v>115200</v>
      </c>
      <c r="CM61" s="23">
        <f t="shared" ca="1" si="91"/>
        <v>0</v>
      </c>
      <c r="CN61" s="23">
        <f t="shared" ca="1" si="124"/>
        <v>120000</v>
      </c>
      <c r="CO61" s="23">
        <f t="shared" ca="1" si="125"/>
        <v>0</v>
      </c>
      <c r="CP61" s="228">
        <f t="shared" ca="1" si="25"/>
        <v>125760</v>
      </c>
      <c r="CQ61" s="224">
        <f t="shared" ca="1" si="26"/>
        <v>240960</v>
      </c>
      <c r="CR61" s="228">
        <f t="shared" ca="1" si="27"/>
        <v>360960</v>
      </c>
      <c r="CS61" s="23">
        <f t="shared" ca="1" si="28"/>
        <v>65400</v>
      </c>
      <c r="CT61" s="23">
        <f t="shared" ca="1" si="29"/>
        <v>32700</v>
      </c>
      <c r="CU61" s="23">
        <f t="shared" ca="1" si="33"/>
        <v>62400</v>
      </c>
      <c r="CV61" s="23">
        <f t="shared" ca="1" si="34"/>
        <v>31200</v>
      </c>
      <c r="CW61" s="23">
        <f t="shared" ca="1" si="41"/>
        <v>60000</v>
      </c>
      <c r="CX61" s="23">
        <f t="shared" ca="1" si="42"/>
        <v>30000</v>
      </c>
      <c r="CY61" s="23">
        <f t="shared" ca="1" si="54"/>
        <v>8400</v>
      </c>
      <c r="CZ61" s="23">
        <f t="shared" ca="1" si="55"/>
        <v>4200</v>
      </c>
      <c r="DA61" s="23">
        <f t="shared" ca="1" si="61"/>
        <v>27000</v>
      </c>
      <c r="DB61" s="23">
        <f t="shared" ca="1" si="62"/>
        <v>13500</v>
      </c>
      <c r="DC61" s="23">
        <f t="shared" ca="1" si="63"/>
        <v>15600</v>
      </c>
      <c r="DD61" s="23">
        <f t="shared" ca="1" si="64"/>
        <v>7800</v>
      </c>
      <c r="DE61" s="23">
        <f t="shared" ca="1" si="71"/>
        <v>42000</v>
      </c>
      <c r="DF61" s="23">
        <f t="shared" ca="1" si="72"/>
        <v>21000</v>
      </c>
      <c r="DG61" s="23">
        <f t="shared" ca="1" si="118"/>
        <v>63600</v>
      </c>
      <c r="DH61" s="23">
        <f t="shared" ca="1" si="119"/>
        <v>31800</v>
      </c>
      <c r="DI61" s="23">
        <f t="shared" ca="1" si="75"/>
        <v>72000</v>
      </c>
      <c r="DJ61" s="23">
        <f t="shared" ca="1" si="76"/>
        <v>36000</v>
      </c>
      <c r="DK61" s="23">
        <f t="shared" ca="1" si="92"/>
        <v>99000</v>
      </c>
      <c r="DL61" s="23">
        <f t="shared" ca="1" si="93"/>
        <v>49500</v>
      </c>
      <c r="DM61" s="23"/>
      <c r="DN61" s="23"/>
      <c r="DO61" s="23">
        <f t="shared" ca="1" si="94"/>
        <v>240000</v>
      </c>
      <c r="DP61" s="23">
        <f t="shared" ca="1" si="95"/>
        <v>120000</v>
      </c>
      <c r="DQ61" s="23">
        <f t="shared" ca="1" si="100"/>
        <v>120000</v>
      </c>
      <c r="DR61" s="23">
        <f t="shared" ca="1" si="101"/>
        <v>60000</v>
      </c>
      <c r="DS61" s="23">
        <f t="shared" ca="1" si="112"/>
        <v>127200</v>
      </c>
      <c r="DT61" s="23">
        <f t="shared" ca="1" si="113"/>
        <v>63600</v>
      </c>
      <c r="DU61" s="23">
        <f t="shared" ca="1" si="122"/>
        <v>63600</v>
      </c>
      <c r="DV61" s="23">
        <f t="shared" ca="1" si="123"/>
        <v>31800</v>
      </c>
      <c r="DW61" s="23">
        <f t="shared" ca="1" si="126"/>
        <v>150000</v>
      </c>
      <c r="DX61" s="23">
        <f t="shared" ca="1" si="127"/>
        <v>75000</v>
      </c>
      <c r="DY61" s="23">
        <f t="shared" ca="1" si="128"/>
        <v>66000</v>
      </c>
      <c r="DZ61" s="23">
        <f t="shared" ca="1" si="129"/>
        <v>33000</v>
      </c>
      <c r="EA61" s="23">
        <f t="shared" ca="1" si="144"/>
        <v>129600</v>
      </c>
      <c r="EB61" s="23">
        <f t="shared" ca="1" si="145"/>
        <v>64800</v>
      </c>
      <c r="EC61" s="228">
        <f t="shared" ca="1" si="30"/>
        <v>610200</v>
      </c>
      <c r="ED61" s="93">
        <f t="shared" ca="1" si="31"/>
        <v>1450800</v>
      </c>
      <c r="EE61" s="228">
        <f t="shared" ca="1" si="32"/>
        <v>2117700</v>
      </c>
      <c r="EJ61" s="23">
        <f t="shared" ca="1" si="67"/>
        <v>60000</v>
      </c>
      <c r="EK61" s="23">
        <f t="shared" ca="1" si="68"/>
        <v>30000</v>
      </c>
      <c r="EL61" s="23">
        <f t="shared" ca="1" si="79"/>
        <v>26400</v>
      </c>
      <c r="EM61" s="23">
        <f t="shared" ca="1" si="80"/>
        <v>13200</v>
      </c>
      <c r="EN61" s="23">
        <f t="shared" ca="1" si="104"/>
        <v>120000</v>
      </c>
      <c r="EO61" s="23">
        <f t="shared" ca="1" si="105"/>
        <v>60000</v>
      </c>
      <c r="EP61" s="23">
        <f t="shared" ca="1" si="134"/>
        <v>168000</v>
      </c>
      <c r="EQ61" s="23">
        <f t="shared" ca="1" si="135"/>
        <v>84000</v>
      </c>
      <c r="ER61" s="23">
        <f t="shared" ca="1" si="114"/>
        <v>60000</v>
      </c>
      <c r="ES61" s="23">
        <f t="shared" ca="1" si="115"/>
        <v>30000</v>
      </c>
      <c r="ET61" s="23">
        <f t="shared" ca="1" si="130"/>
        <v>60000</v>
      </c>
      <c r="EU61" s="23">
        <f t="shared" ca="1" si="131"/>
        <v>30000</v>
      </c>
      <c r="EV61" s="23">
        <f t="shared" ca="1" si="142"/>
        <v>120000</v>
      </c>
      <c r="EW61" s="23">
        <f t="shared" ca="1" si="143"/>
        <v>60000</v>
      </c>
      <c r="EX61" s="228">
        <f t="shared" ca="1" si="16"/>
        <v>39600</v>
      </c>
      <c r="EY61" s="93">
        <f t="shared" ca="1" si="17"/>
        <v>489600</v>
      </c>
      <c r="EZ61" s="93">
        <f t="shared" ca="1" si="18"/>
        <v>921600</v>
      </c>
    </row>
    <row r="62" spans="1:156" x14ac:dyDescent="0.2">
      <c r="A62" s="172">
        <f ca="1">VLOOKUP($D62,Curves!$A$2:$I$1700,9)</f>
        <v>5.8339075868908997E-2</v>
      </c>
      <c r="B62" s="86">
        <f t="shared" ca="1" si="0"/>
        <v>0.77402398786316851</v>
      </c>
      <c r="C62" s="86">
        <f t="shared" si="1"/>
        <v>31</v>
      </c>
      <c r="D62" s="139">
        <v>38534</v>
      </c>
      <c r="E62" s="173">
        <f ca="1">VLOOKUP($D62,Curves!$A$2:$H$1700,2)*$B62</f>
        <v>3.2586409889039394</v>
      </c>
      <c r="F62" s="172">
        <f ca="1">VLOOKUP($D62,Curves!$A$2:$H$1700,3)*$B62</f>
        <v>0.58825823077600803</v>
      </c>
      <c r="G62" s="172">
        <f ca="1">VLOOKUP($D62,Curves!$A$2:$H$1700,7)*$B62</f>
        <v>-0.1818956371478446</v>
      </c>
      <c r="H62" s="172">
        <f ca="1">VLOOKUP($D62,Curves!$A$2:$H$1700,5)*$B62</f>
        <v>7.7402398786316851E-3</v>
      </c>
      <c r="I62" s="172">
        <f ca="1">VLOOKUP($D62,Curves!$A$2:$H$1700,4)*$B62</f>
        <v>-0.27477851569142481</v>
      </c>
      <c r="J62" s="174">
        <f ca="1">VLOOKUP($D62,Curves!$A$2:$H$1700,8)*$B62</f>
        <v>0.5108558319896912</v>
      </c>
      <c r="K62" s="172">
        <f t="shared" ca="1" si="2"/>
        <v>24.378968549093862</v>
      </c>
      <c r="L62" s="140">
        <f ca="1">VLOOKUP($D62,Curves!$N$2:$T$2600,2)*$B62</f>
        <v>54.418994905100647</v>
      </c>
      <c r="M62" s="141">
        <f ca="1">VLOOKUP($D62,Curves!$N$2:$T$2600,3)*$B62</f>
        <v>27.209497452550323</v>
      </c>
      <c r="N62" s="181">
        <f t="shared" ca="1" si="3"/>
        <v>1</v>
      </c>
      <c r="O62" s="182">
        <f t="shared" ca="1" si="4"/>
        <v>1</v>
      </c>
      <c r="P62" s="173">
        <f t="shared" ca="1" si="5"/>
        <v>30.27122615670223</v>
      </c>
      <c r="Q62" s="140">
        <f ca="1">VLOOKUP($D62,Curves!$N$2:$T$2600,4)*$B62</f>
        <v>54.418994905100647</v>
      </c>
      <c r="R62" s="141">
        <f ca="1">VLOOKUP($D62,Curves!$N$2:$T$2600,5)*$B62</f>
        <v>27.209497452550323</v>
      </c>
      <c r="S62" s="181">
        <f t="shared" ca="1" si="6"/>
        <v>1</v>
      </c>
      <c r="T62" s="182">
        <f t="shared" ca="1" si="7"/>
        <v>0</v>
      </c>
      <c r="U62" s="151">
        <f t="shared" ca="1" si="8"/>
        <v>25.07559013817071</v>
      </c>
      <c r="V62" s="151">
        <f t="shared" ca="1" si="9"/>
        <v>26.497859215869283</v>
      </c>
      <c r="W62" s="151">
        <f t="shared" ca="1" si="10"/>
        <v>24.378968549093862</v>
      </c>
      <c r="X62" s="343">
        <f ca="1">VLOOKUP($D62,[2]CurveFetch!$D$8:$S$13000,16,0)*$B62</f>
        <v>54.418994905100647</v>
      </c>
      <c r="Y62" s="141">
        <f ca="1">VLOOKUP($D62,Curves!$N$2:$T$2600,7)*$B62</f>
        <v>27.209497452550323</v>
      </c>
      <c r="Z62" s="200">
        <f t="shared" ca="1" si="11"/>
        <v>1</v>
      </c>
      <c r="AA62" s="181">
        <f t="shared" ca="1" si="12"/>
        <v>1</v>
      </c>
      <c r="AB62" s="181">
        <f t="shared" ca="1" si="13"/>
        <v>1</v>
      </c>
      <c r="AC62" s="181">
        <f t="shared" ca="1" si="13"/>
        <v>1</v>
      </c>
      <c r="AD62" s="181">
        <f t="shared" ca="1" si="14"/>
        <v>1</v>
      </c>
      <c r="AE62" s="182">
        <f t="shared" ca="1" si="15"/>
        <v>1</v>
      </c>
      <c r="AF62" s="23">
        <f t="shared" ca="1" si="43"/>
        <v>5880</v>
      </c>
      <c r="AG62" s="23">
        <f t="shared" ca="1" si="44"/>
        <v>2940</v>
      </c>
      <c r="AH62" s="23">
        <f t="shared" ca="1" si="35"/>
        <v>38400</v>
      </c>
      <c r="AI62" s="23">
        <f t="shared" ca="1" si="36"/>
        <v>19200</v>
      </c>
      <c r="AJ62" s="23">
        <f t="shared" ca="1" si="45"/>
        <v>26160</v>
      </c>
      <c r="AK62" s="23">
        <f t="shared" ca="1" si="46"/>
        <v>13080</v>
      </c>
      <c r="AL62" s="23">
        <f t="shared" ca="1" si="47"/>
        <v>26160</v>
      </c>
      <c r="AM62" s="23">
        <f t="shared" ca="1" si="48"/>
        <v>13080</v>
      </c>
      <c r="AN62" s="23">
        <f t="shared" ca="1" si="69"/>
        <v>48000</v>
      </c>
      <c r="AO62" s="23">
        <f t="shared" ca="1" si="70"/>
        <v>24000</v>
      </c>
      <c r="AP62" s="23">
        <f t="shared" ca="1" si="87"/>
        <v>54000</v>
      </c>
      <c r="AQ62" s="23">
        <f t="shared" ca="1" si="56"/>
        <v>27000</v>
      </c>
      <c r="AR62" s="23">
        <f t="shared" ca="1" si="96"/>
        <v>60000</v>
      </c>
      <c r="AS62" s="23">
        <f t="shared" ca="1" si="97"/>
        <v>30000</v>
      </c>
      <c r="AT62" s="23">
        <f t="shared" ca="1" si="106"/>
        <v>60000</v>
      </c>
      <c r="AU62" s="23">
        <f t="shared" ca="1" si="107"/>
        <v>30000</v>
      </c>
      <c r="AV62" s="23">
        <f t="shared" ca="1" si="98"/>
        <v>86400</v>
      </c>
      <c r="AW62" s="23">
        <f t="shared" ca="1" si="99"/>
        <v>30000</v>
      </c>
      <c r="AX62" s="23">
        <f t="shared" ca="1" si="110"/>
        <v>61200</v>
      </c>
      <c r="AY62" s="23">
        <f t="shared" ca="1" si="111"/>
        <v>30600</v>
      </c>
      <c r="AZ62" s="23">
        <f t="shared" ca="1" si="116"/>
        <v>66000</v>
      </c>
      <c r="BA62" s="23">
        <f t="shared" ca="1" si="117"/>
        <v>33000</v>
      </c>
      <c r="BB62" s="23">
        <f t="shared" ca="1" si="132"/>
        <v>132000</v>
      </c>
      <c r="BC62" s="23">
        <f t="shared" ca="1" si="133"/>
        <v>66000</v>
      </c>
      <c r="BD62" s="228">
        <f t="shared" ca="1" si="19"/>
        <v>351300</v>
      </c>
      <c r="BE62" s="26">
        <f t="shared" ca="1" si="20"/>
        <v>893100</v>
      </c>
      <c r="BF62" s="228">
        <f t="shared" ca="1" si="21"/>
        <v>983100</v>
      </c>
      <c r="BG62" s="23">
        <f t="shared" ca="1" si="37"/>
        <v>62400</v>
      </c>
      <c r="BH62" s="23">
        <f t="shared" ca="1" si="38"/>
        <v>0</v>
      </c>
      <c r="BI62" s="23">
        <f t="shared" ca="1" si="49"/>
        <v>60000</v>
      </c>
      <c r="BJ62" s="23">
        <f t="shared" ca="1" si="50"/>
        <v>0</v>
      </c>
      <c r="BK62" s="23">
        <f t="shared" ca="1" si="39"/>
        <v>10560</v>
      </c>
      <c r="BL62" s="23">
        <f t="shared" ca="1" si="40"/>
        <v>0</v>
      </c>
      <c r="BM62" s="23">
        <f t="shared" ca="1" si="52"/>
        <v>6120</v>
      </c>
      <c r="BN62" s="23">
        <f t="shared" ca="1" si="53"/>
        <v>0</v>
      </c>
      <c r="BO62" s="23">
        <f t="shared" ca="1" si="138"/>
        <v>20400</v>
      </c>
      <c r="BP62" s="23">
        <f t="shared" ca="1" si="139"/>
        <v>0</v>
      </c>
      <c r="BQ62" s="23">
        <f t="shared" ca="1" si="73"/>
        <v>72000</v>
      </c>
      <c r="BR62" s="23">
        <f t="shared" ca="1" si="74"/>
        <v>0</v>
      </c>
      <c r="BS62" s="23">
        <f t="shared" ca="1" si="83"/>
        <v>105600</v>
      </c>
      <c r="BT62" s="23">
        <f t="shared" ca="1" si="84"/>
        <v>0</v>
      </c>
      <c r="BU62" s="23">
        <f t="shared" ca="1" si="85"/>
        <v>127200</v>
      </c>
      <c r="BV62" s="23">
        <f t="shared" ca="1" si="86"/>
        <v>0</v>
      </c>
      <c r="BW62" s="23">
        <f t="shared" ca="1" si="88"/>
        <v>60000</v>
      </c>
      <c r="BX62" s="23">
        <f t="shared" ca="1" si="89"/>
        <v>0</v>
      </c>
      <c r="BY62" s="23">
        <f t="shared" ca="1" si="108"/>
        <v>63600</v>
      </c>
      <c r="BZ62" s="23">
        <f t="shared" ca="1" si="109"/>
        <v>0</v>
      </c>
      <c r="CA62" s="23">
        <f t="shared" ca="1" si="120"/>
        <v>62400</v>
      </c>
      <c r="CB62" s="23">
        <f t="shared" ca="1" si="121"/>
        <v>0</v>
      </c>
      <c r="CC62" s="23">
        <f t="shared" ca="1" si="136"/>
        <v>132000</v>
      </c>
      <c r="CD62" s="23">
        <f t="shared" ca="1" si="137"/>
        <v>0</v>
      </c>
      <c r="CE62" s="23">
        <f t="shared" ca="1" si="140"/>
        <v>120000</v>
      </c>
      <c r="CF62" s="23">
        <f t="shared" ca="1" si="141"/>
        <v>0</v>
      </c>
      <c r="CG62" s="389">
        <f t="shared" ca="1" si="22"/>
        <v>371880</v>
      </c>
      <c r="CH62" s="224">
        <f t="shared" ca="1" si="23"/>
        <v>695880</v>
      </c>
      <c r="CI62" s="93">
        <f t="shared" ca="1" si="24"/>
        <v>902280</v>
      </c>
      <c r="CJ62" s="23">
        <f t="shared" ca="1" si="57"/>
        <v>125760</v>
      </c>
      <c r="CK62" s="23">
        <f t="shared" ca="1" si="58"/>
        <v>62880</v>
      </c>
      <c r="CL62" s="23">
        <f t="shared" ca="1" si="90"/>
        <v>115200</v>
      </c>
      <c r="CM62" s="23">
        <f t="shared" ca="1" si="91"/>
        <v>57600</v>
      </c>
      <c r="CN62" s="23">
        <f t="shared" ca="1" si="124"/>
        <v>120000</v>
      </c>
      <c r="CO62" s="23">
        <f t="shared" ca="1" si="125"/>
        <v>60000</v>
      </c>
      <c r="CP62" s="228">
        <f t="shared" ca="1" si="25"/>
        <v>188640</v>
      </c>
      <c r="CQ62" s="224">
        <f t="shared" ca="1" si="26"/>
        <v>361440</v>
      </c>
      <c r="CR62" s="228">
        <f t="shared" ca="1" si="27"/>
        <v>541440</v>
      </c>
      <c r="CS62" s="23">
        <f t="shared" ca="1" si="28"/>
        <v>65400</v>
      </c>
      <c r="CT62" s="23">
        <f t="shared" ca="1" si="29"/>
        <v>32700</v>
      </c>
      <c r="CU62" s="23">
        <f t="shared" ca="1" si="33"/>
        <v>62400</v>
      </c>
      <c r="CV62" s="23">
        <f t="shared" ca="1" si="34"/>
        <v>31200</v>
      </c>
      <c r="CW62" s="23">
        <f t="shared" ca="1" si="41"/>
        <v>60000</v>
      </c>
      <c r="CX62" s="23">
        <f t="shared" ca="1" si="42"/>
        <v>30000</v>
      </c>
      <c r="CY62" s="23">
        <f t="shared" ca="1" si="54"/>
        <v>8400</v>
      </c>
      <c r="CZ62" s="23">
        <f t="shared" ca="1" si="55"/>
        <v>4200</v>
      </c>
      <c r="DA62" s="23">
        <f t="shared" ca="1" si="61"/>
        <v>27000</v>
      </c>
      <c r="DB62" s="23">
        <f t="shared" ca="1" si="62"/>
        <v>13500</v>
      </c>
      <c r="DC62" s="23">
        <f t="shared" ca="1" si="63"/>
        <v>15600</v>
      </c>
      <c r="DD62" s="23">
        <f t="shared" ca="1" si="64"/>
        <v>7800</v>
      </c>
      <c r="DE62" s="23">
        <f t="shared" ca="1" si="71"/>
        <v>42000</v>
      </c>
      <c r="DF62" s="23">
        <f t="shared" ca="1" si="72"/>
        <v>21000</v>
      </c>
      <c r="DG62" s="23">
        <f t="shared" ca="1" si="118"/>
        <v>63600</v>
      </c>
      <c r="DH62" s="23">
        <f t="shared" ca="1" si="119"/>
        <v>31800</v>
      </c>
      <c r="DI62" s="23">
        <f t="shared" ca="1" si="75"/>
        <v>72000</v>
      </c>
      <c r="DJ62" s="23">
        <f t="shared" ca="1" si="76"/>
        <v>36000</v>
      </c>
      <c r="DK62" s="23">
        <f t="shared" ca="1" si="92"/>
        <v>99000</v>
      </c>
      <c r="DL62" s="23">
        <f t="shared" ca="1" si="93"/>
        <v>49500</v>
      </c>
      <c r="DM62" s="23"/>
      <c r="DN62" s="23"/>
      <c r="DO62" s="23">
        <f t="shared" ca="1" si="94"/>
        <v>240000</v>
      </c>
      <c r="DP62" s="23">
        <f t="shared" ca="1" si="95"/>
        <v>120000</v>
      </c>
      <c r="DQ62" s="23">
        <f t="shared" ca="1" si="100"/>
        <v>120000</v>
      </c>
      <c r="DR62" s="23">
        <f t="shared" ca="1" si="101"/>
        <v>60000</v>
      </c>
      <c r="DS62" s="23">
        <f t="shared" ca="1" si="112"/>
        <v>127200</v>
      </c>
      <c r="DT62" s="23">
        <f t="shared" ca="1" si="113"/>
        <v>63600</v>
      </c>
      <c r="DU62" s="23">
        <f t="shared" ca="1" si="122"/>
        <v>63600</v>
      </c>
      <c r="DV62" s="23">
        <f t="shared" ca="1" si="123"/>
        <v>31800</v>
      </c>
      <c r="DW62" s="23">
        <f t="shared" ca="1" si="126"/>
        <v>150000</v>
      </c>
      <c r="DX62" s="23">
        <f t="shared" ca="1" si="127"/>
        <v>75000</v>
      </c>
      <c r="DY62" s="23">
        <f t="shared" ca="1" si="128"/>
        <v>66000</v>
      </c>
      <c r="DZ62" s="23">
        <f t="shared" ca="1" si="129"/>
        <v>33000</v>
      </c>
      <c r="EA62" s="23">
        <f t="shared" ca="1" si="144"/>
        <v>129600</v>
      </c>
      <c r="EB62" s="23">
        <f t="shared" ca="1" si="145"/>
        <v>64800</v>
      </c>
      <c r="EC62" s="228">
        <f t="shared" ca="1" si="30"/>
        <v>610200</v>
      </c>
      <c r="ED62" s="93">
        <f t="shared" ca="1" si="31"/>
        <v>1450800</v>
      </c>
      <c r="EE62" s="228">
        <f t="shared" ca="1" si="32"/>
        <v>2117700</v>
      </c>
      <c r="EJ62" s="23">
        <f t="shared" ca="1" si="67"/>
        <v>60000</v>
      </c>
      <c r="EK62" s="23">
        <f t="shared" ca="1" si="68"/>
        <v>30000</v>
      </c>
      <c r="EL62" s="23">
        <f t="shared" ca="1" si="79"/>
        <v>26400</v>
      </c>
      <c r="EM62" s="23">
        <f t="shared" ca="1" si="80"/>
        <v>13200</v>
      </c>
      <c r="EN62" s="23">
        <f t="shared" ca="1" si="104"/>
        <v>120000</v>
      </c>
      <c r="EO62" s="23">
        <f t="shared" ca="1" si="105"/>
        <v>60000</v>
      </c>
      <c r="EP62" s="23">
        <f t="shared" ca="1" si="134"/>
        <v>168000</v>
      </c>
      <c r="EQ62" s="23">
        <f t="shared" ca="1" si="135"/>
        <v>84000</v>
      </c>
      <c r="ER62" s="23">
        <f t="shared" ca="1" si="114"/>
        <v>60000</v>
      </c>
      <c r="ES62" s="23">
        <f t="shared" ca="1" si="115"/>
        <v>30000</v>
      </c>
      <c r="ET62" s="23">
        <f t="shared" ca="1" si="130"/>
        <v>60000</v>
      </c>
      <c r="EU62" s="23">
        <f t="shared" ca="1" si="131"/>
        <v>30000</v>
      </c>
      <c r="EV62" s="23">
        <f t="shared" ca="1" si="142"/>
        <v>120000</v>
      </c>
      <c r="EW62" s="23">
        <f t="shared" ca="1" si="143"/>
        <v>60000</v>
      </c>
      <c r="EX62" s="228">
        <f t="shared" ca="1" si="16"/>
        <v>39600</v>
      </c>
      <c r="EY62" s="93">
        <f t="shared" ca="1" si="17"/>
        <v>489600</v>
      </c>
      <c r="EZ62" s="93">
        <f t="shared" ca="1" si="18"/>
        <v>921600</v>
      </c>
    </row>
    <row r="63" spans="1:156" x14ac:dyDescent="0.2">
      <c r="A63" s="172">
        <f ca="1">VLOOKUP($D63,Curves!$A$2:$I$1700,9)</f>
        <v>5.8415367462308999E-2</v>
      </c>
      <c r="B63" s="86">
        <f t="shared" ca="1" si="0"/>
        <v>0.76999635354814977</v>
      </c>
      <c r="C63" s="86">
        <f t="shared" si="1"/>
        <v>31</v>
      </c>
      <c r="D63" s="139">
        <v>38565</v>
      </c>
      <c r="E63" s="173">
        <f ca="1">VLOOKUP($D63,Curves!$A$2:$H$1700,2)*$B63</f>
        <v>3.2570845755086739</v>
      </c>
      <c r="F63" s="172">
        <f ca="1">VLOOKUP($D63,Curves!$A$2:$H$1700,3)*$B63</f>
        <v>0.58519722869659385</v>
      </c>
      <c r="G63" s="172">
        <f ca="1">VLOOKUP($D63,Curves!$A$2:$H$1700,7)*$B63</f>
        <v>-0.18094914308381518</v>
      </c>
      <c r="H63" s="172">
        <f ca="1">VLOOKUP($D63,Curves!$A$2:$H$1700,5)*$B63</f>
        <v>7.6999635354814975E-3</v>
      </c>
      <c r="I63" s="172">
        <f ca="1">VLOOKUP($D63,Curves!$A$2:$H$1700,4)*$B63</f>
        <v>-0.27334870550959317</v>
      </c>
      <c r="J63" s="174">
        <f ca="1">VLOOKUP($D63,Curves!$A$2:$H$1700,8)*$B63</f>
        <v>0.50819759334177883</v>
      </c>
      <c r="K63" s="172">
        <f t="shared" ca="1" si="2"/>
        <v>24.378019024993105</v>
      </c>
      <c r="L63" s="140">
        <f ca="1">VLOOKUP($D63,Curves!$N$2:$T$2600,2)*$B63</f>
        <v>65.685770933590589</v>
      </c>
      <c r="M63" s="141">
        <f ca="1">VLOOKUP($D63,Curves!$N$2:$T$2600,3)*$B63</f>
        <v>32.842885466795295</v>
      </c>
      <c r="N63" s="181">
        <f t="shared" ca="1" si="3"/>
        <v>1</v>
      </c>
      <c r="O63" s="182">
        <f t="shared" ca="1" si="4"/>
        <v>1</v>
      </c>
      <c r="P63" s="173">
        <f t="shared" ca="1" si="5"/>
        <v>30.239616266378395</v>
      </c>
      <c r="Q63" s="140">
        <f ca="1">VLOOKUP($D63,Curves!$N$2:$T$2600,4)*$B63</f>
        <v>65.685770933590589</v>
      </c>
      <c r="R63" s="141">
        <f ca="1">VLOOKUP($D63,Curves!$N$2:$T$2600,5)*$B63</f>
        <v>32.842885466795295</v>
      </c>
      <c r="S63" s="181">
        <f t="shared" ca="1" si="6"/>
        <v>1</v>
      </c>
      <c r="T63" s="182">
        <f t="shared" ca="1" si="7"/>
        <v>1</v>
      </c>
      <c r="U63" s="151">
        <f t="shared" ca="1" si="8"/>
        <v>25.071015743186443</v>
      </c>
      <c r="V63" s="151">
        <f t="shared" ca="1" si="9"/>
        <v>26.485884042831163</v>
      </c>
      <c r="W63" s="151">
        <f t="shared" ca="1" si="10"/>
        <v>24.378019024993105</v>
      </c>
      <c r="X63" s="343">
        <f ca="1">VLOOKUP($D63,[2]CurveFetch!$D$8:$S$13000,16,0)*$B63</f>
        <v>65.685770933590589</v>
      </c>
      <c r="Y63" s="141">
        <f ca="1">VLOOKUP($D63,Curves!$N$2:$T$2600,7)*$B63</f>
        <v>32.842885466795295</v>
      </c>
      <c r="Z63" s="200">
        <f t="shared" ca="1" si="11"/>
        <v>1</v>
      </c>
      <c r="AA63" s="181">
        <f t="shared" ca="1" si="12"/>
        <v>1</v>
      </c>
      <c r="AB63" s="181">
        <f t="shared" ca="1" si="13"/>
        <v>1</v>
      </c>
      <c r="AC63" s="181">
        <f t="shared" ca="1" si="13"/>
        <v>1</v>
      </c>
      <c r="AD63" s="181">
        <f t="shared" ca="1" si="14"/>
        <v>1</v>
      </c>
      <c r="AE63" s="182">
        <f t="shared" ca="1" si="15"/>
        <v>1</v>
      </c>
      <c r="AF63" s="23">
        <f t="shared" ca="1" si="43"/>
        <v>5880</v>
      </c>
      <c r="AG63" s="23">
        <f t="shared" ca="1" si="44"/>
        <v>2940</v>
      </c>
      <c r="AH63" s="23">
        <f t="shared" ca="1" si="35"/>
        <v>38400</v>
      </c>
      <c r="AI63" s="23">
        <f t="shared" ca="1" si="36"/>
        <v>19200</v>
      </c>
      <c r="AJ63" s="23">
        <f t="shared" ca="1" si="45"/>
        <v>26160</v>
      </c>
      <c r="AK63" s="23">
        <f t="shared" ca="1" si="46"/>
        <v>13080</v>
      </c>
      <c r="AL63" s="23">
        <f t="shared" ca="1" si="47"/>
        <v>26160</v>
      </c>
      <c r="AM63" s="23">
        <f t="shared" ca="1" si="48"/>
        <v>13080</v>
      </c>
      <c r="AN63" s="23">
        <f t="shared" ca="1" si="69"/>
        <v>48000</v>
      </c>
      <c r="AO63" s="23">
        <f t="shared" ca="1" si="70"/>
        <v>24000</v>
      </c>
      <c r="AP63" s="23">
        <f t="shared" ca="1" si="87"/>
        <v>54000</v>
      </c>
      <c r="AQ63" s="23">
        <f t="shared" ca="1" si="56"/>
        <v>27000</v>
      </c>
      <c r="AR63" s="23">
        <f t="shared" ca="1" si="96"/>
        <v>60000</v>
      </c>
      <c r="AS63" s="23">
        <f t="shared" ca="1" si="97"/>
        <v>30000</v>
      </c>
      <c r="AT63" s="23">
        <f t="shared" ca="1" si="106"/>
        <v>60000</v>
      </c>
      <c r="AU63" s="23">
        <f t="shared" ca="1" si="107"/>
        <v>30000</v>
      </c>
      <c r="AV63" s="23">
        <f t="shared" ca="1" si="98"/>
        <v>86400</v>
      </c>
      <c r="AW63" s="23">
        <f t="shared" ca="1" si="99"/>
        <v>30000</v>
      </c>
      <c r="AX63" s="23">
        <f t="shared" ca="1" si="110"/>
        <v>61200</v>
      </c>
      <c r="AY63" s="23">
        <f t="shared" ca="1" si="111"/>
        <v>30600</v>
      </c>
      <c r="AZ63" s="23">
        <f t="shared" ca="1" si="116"/>
        <v>66000</v>
      </c>
      <c r="BA63" s="23">
        <f t="shared" ca="1" si="117"/>
        <v>33000</v>
      </c>
      <c r="BB63" s="23">
        <f t="shared" ca="1" si="132"/>
        <v>132000</v>
      </c>
      <c r="BC63" s="23">
        <f t="shared" ca="1" si="133"/>
        <v>66000</v>
      </c>
      <c r="BD63" s="228">
        <f t="shared" ca="1" si="19"/>
        <v>351300</v>
      </c>
      <c r="BE63" s="26">
        <f t="shared" ca="1" si="20"/>
        <v>893100</v>
      </c>
      <c r="BF63" s="228">
        <f t="shared" ca="1" si="21"/>
        <v>983100</v>
      </c>
      <c r="BG63" s="23">
        <f t="shared" ca="1" si="37"/>
        <v>62400</v>
      </c>
      <c r="BH63" s="23">
        <f t="shared" ca="1" si="38"/>
        <v>31200</v>
      </c>
      <c r="BI63" s="23">
        <f t="shared" ca="1" si="49"/>
        <v>60000</v>
      </c>
      <c r="BJ63" s="23">
        <f t="shared" ca="1" si="50"/>
        <v>30000</v>
      </c>
      <c r="BK63" s="23">
        <f t="shared" ca="1" si="39"/>
        <v>10560</v>
      </c>
      <c r="BL63" s="23">
        <f t="shared" ca="1" si="40"/>
        <v>5280</v>
      </c>
      <c r="BM63" s="23">
        <f t="shared" ca="1" si="52"/>
        <v>6120</v>
      </c>
      <c r="BN63" s="23">
        <f t="shared" ca="1" si="53"/>
        <v>3060</v>
      </c>
      <c r="BO63" s="23">
        <f t="shared" ca="1" si="138"/>
        <v>20400</v>
      </c>
      <c r="BP63" s="23">
        <f t="shared" ca="1" si="139"/>
        <v>10200</v>
      </c>
      <c r="BQ63" s="23">
        <f t="shared" ca="1" si="73"/>
        <v>72000</v>
      </c>
      <c r="BR63" s="23">
        <f t="shared" ca="1" si="74"/>
        <v>36000</v>
      </c>
      <c r="BS63" s="23">
        <f t="shared" ca="1" si="83"/>
        <v>105600</v>
      </c>
      <c r="BT63" s="23">
        <f t="shared" ca="1" si="84"/>
        <v>52800</v>
      </c>
      <c r="BU63" s="23">
        <f t="shared" ca="1" si="85"/>
        <v>127200</v>
      </c>
      <c r="BV63" s="23">
        <f t="shared" ca="1" si="86"/>
        <v>63600</v>
      </c>
      <c r="BW63" s="23">
        <f t="shared" ca="1" si="88"/>
        <v>60000</v>
      </c>
      <c r="BX63" s="23">
        <f t="shared" ca="1" si="89"/>
        <v>30000</v>
      </c>
      <c r="BY63" s="23">
        <f t="shared" ca="1" si="108"/>
        <v>63600</v>
      </c>
      <c r="BZ63" s="23">
        <f t="shared" ca="1" si="109"/>
        <v>31800</v>
      </c>
      <c r="CA63" s="23">
        <f t="shared" ca="1" si="120"/>
        <v>62400</v>
      </c>
      <c r="CB63" s="23">
        <f t="shared" ca="1" si="121"/>
        <v>31200</v>
      </c>
      <c r="CC63" s="23">
        <f t="shared" ca="1" si="136"/>
        <v>132000</v>
      </c>
      <c r="CD63" s="23">
        <f t="shared" ca="1" si="137"/>
        <v>66000</v>
      </c>
      <c r="CE63" s="23">
        <f t="shared" ca="1" si="140"/>
        <v>120000</v>
      </c>
      <c r="CF63" s="23">
        <f t="shared" ca="1" si="141"/>
        <v>60000</v>
      </c>
      <c r="CG63" s="389">
        <f t="shared" ca="1" si="22"/>
        <v>557820</v>
      </c>
      <c r="CH63" s="224">
        <f t="shared" ca="1" si="23"/>
        <v>1043820</v>
      </c>
      <c r="CI63" s="93">
        <f t="shared" ca="1" si="24"/>
        <v>1353420</v>
      </c>
      <c r="CJ63" s="23">
        <f t="shared" ca="1" si="57"/>
        <v>125760</v>
      </c>
      <c r="CK63" s="23">
        <f t="shared" ca="1" si="58"/>
        <v>62880</v>
      </c>
      <c r="CL63" s="23">
        <f t="shared" ca="1" si="90"/>
        <v>115200</v>
      </c>
      <c r="CM63" s="23">
        <f t="shared" ca="1" si="91"/>
        <v>57600</v>
      </c>
      <c r="CN63" s="23">
        <f t="shared" ca="1" si="124"/>
        <v>120000</v>
      </c>
      <c r="CO63" s="23">
        <f t="shared" ca="1" si="125"/>
        <v>60000</v>
      </c>
      <c r="CP63" s="228">
        <f t="shared" ca="1" si="25"/>
        <v>188640</v>
      </c>
      <c r="CQ63" s="224">
        <f t="shared" ca="1" si="26"/>
        <v>361440</v>
      </c>
      <c r="CR63" s="228">
        <f t="shared" ca="1" si="27"/>
        <v>541440</v>
      </c>
      <c r="CS63" s="23">
        <f t="shared" ca="1" si="28"/>
        <v>65400</v>
      </c>
      <c r="CT63" s="23">
        <f t="shared" ca="1" si="29"/>
        <v>32700</v>
      </c>
      <c r="CU63" s="23">
        <f t="shared" ca="1" si="33"/>
        <v>62400</v>
      </c>
      <c r="CV63" s="23">
        <f t="shared" ca="1" si="34"/>
        <v>31200</v>
      </c>
      <c r="CW63" s="23">
        <f t="shared" ca="1" si="41"/>
        <v>60000</v>
      </c>
      <c r="CX63" s="23">
        <f t="shared" ca="1" si="42"/>
        <v>30000</v>
      </c>
      <c r="CY63" s="23">
        <f t="shared" ca="1" si="54"/>
        <v>8400</v>
      </c>
      <c r="CZ63" s="23">
        <f t="shared" ca="1" si="55"/>
        <v>4200</v>
      </c>
      <c r="DA63" s="23">
        <f t="shared" ca="1" si="61"/>
        <v>27000</v>
      </c>
      <c r="DB63" s="23">
        <f t="shared" ca="1" si="62"/>
        <v>13500</v>
      </c>
      <c r="DC63" s="23">
        <f t="shared" ca="1" si="63"/>
        <v>15600</v>
      </c>
      <c r="DD63" s="23">
        <f t="shared" ca="1" si="64"/>
        <v>7800</v>
      </c>
      <c r="DE63" s="23">
        <f t="shared" ca="1" si="71"/>
        <v>42000</v>
      </c>
      <c r="DF63" s="23">
        <f t="shared" ca="1" si="72"/>
        <v>21000</v>
      </c>
      <c r="DG63" s="23">
        <f t="shared" ca="1" si="118"/>
        <v>63600</v>
      </c>
      <c r="DH63" s="23">
        <f t="shared" ca="1" si="119"/>
        <v>31800</v>
      </c>
      <c r="DI63" s="23">
        <f t="shared" ca="1" si="75"/>
        <v>72000</v>
      </c>
      <c r="DJ63" s="23">
        <f t="shared" ca="1" si="76"/>
        <v>36000</v>
      </c>
      <c r="DK63" s="23">
        <f t="shared" ca="1" si="92"/>
        <v>99000</v>
      </c>
      <c r="DL63" s="23">
        <f t="shared" ca="1" si="93"/>
        <v>49500</v>
      </c>
      <c r="DM63" s="23"/>
      <c r="DN63" s="23"/>
      <c r="DO63" s="23">
        <f t="shared" ca="1" si="94"/>
        <v>240000</v>
      </c>
      <c r="DP63" s="23">
        <f t="shared" ca="1" si="95"/>
        <v>120000</v>
      </c>
      <c r="DQ63" s="23">
        <f t="shared" ca="1" si="100"/>
        <v>120000</v>
      </c>
      <c r="DR63" s="23">
        <f t="shared" ca="1" si="101"/>
        <v>60000</v>
      </c>
      <c r="DS63" s="23">
        <f t="shared" ca="1" si="112"/>
        <v>127200</v>
      </c>
      <c r="DT63" s="23">
        <f t="shared" ca="1" si="113"/>
        <v>63600</v>
      </c>
      <c r="DU63" s="23">
        <f t="shared" ca="1" si="122"/>
        <v>63600</v>
      </c>
      <c r="DV63" s="23">
        <f t="shared" ca="1" si="123"/>
        <v>31800</v>
      </c>
      <c r="DW63" s="23">
        <f t="shared" ca="1" si="126"/>
        <v>150000</v>
      </c>
      <c r="DX63" s="23">
        <f t="shared" ca="1" si="127"/>
        <v>75000</v>
      </c>
      <c r="DY63" s="23">
        <f t="shared" ca="1" si="128"/>
        <v>66000</v>
      </c>
      <c r="DZ63" s="23">
        <f t="shared" ca="1" si="129"/>
        <v>33000</v>
      </c>
      <c r="EA63" s="23">
        <f t="shared" ca="1" si="144"/>
        <v>129600</v>
      </c>
      <c r="EB63" s="23">
        <f t="shared" ca="1" si="145"/>
        <v>64800</v>
      </c>
      <c r="EC63" s="228">
        <f t="shared" ca="1" si="30"/>
        <v>610200</v>
      </c>
      <c r="ED63" s="93">
        <f t="shared" ca="1" si="31"/>
        <v>1450800</v>
      </c>
      <c r="EE63" s="228">
        <f t="shared" ca="1" si="32"/>
        <v>2117700</v>
      </c>
      <c r="EJ63" s="23">
        <f t="shared" ca="1" si="67"/>
        <v>60000</v>
      </c>
      <c r="EK63" s="23">
        <f t="shared" ca="1" si="68"/>
        <v>30000</v>
      </c>
      <c r="EL63" s="23">
        <f t="shared" ca="1" si="79"/>
        <v>26400</v>
      </c>
      <c r="EM63" s="23">
        <f t="shared" ca="1" si="80"/>
        <v>13200</v>
      </c>
      <c r="EN63" s="23">
        <f t="shared" ca="1" si="104"/>
        <v>120000</v>
      </c>
      <c r="EO63" s="23">
        <f t="shared" ca="1" si="105"/>
        <v>60000</v>
      </c>
      <c r="EP63" s="23">
        <f t="shared" ca="1" si="134"/>
        <v>168000</v>
      </c>
      <c r="EQ63" s="23">
        <f t="shared" ca="1" si="135"/>
        <v>84000</v>
      </c>
      <c r="ER63" s="23">
        <f t="shared" ca="1" si="114"/>
        <v>60000</v>
      </c>
      <c r="ES63" s="23">
        <f t="shared" ca="1" si="115"/>
        <v>30000</v>
      </c>
      <c r="ET63" s="23">
        <f t="shared" ca="1" si="130"/>
        <v>60000</v>
      </c>
      <c r="EU63" s="23">
        <f t="shared" ca="1" si="131"/>
        <v>30000</v>
      </c>
      <c r="EV63" s="23">
        <f t="shared" ca="1" si="142"/>
        <v>120000</v>
      </c>
      <c r="EW63" s="23">
        <f t="shared" ca="1" si="143"/>
        <v>60000</v>
      </c>
      <c r="EX63" s="228">
        <f t="shared" ca="1" si="16"/>
        <v>39600</v>
      </c>
      <c r="EY63" s="93">
        <f t="shared" ca="1" si="17"/>
        <v>489600</v>
      </c>
      <c r="EZ63" s="93">
        <f t="shared" ca="1" si="18"/>
        <v>921600</v>
      </c>
    </row>
    <row r="64" spans="1:156" x14ac:dyDescent="0.2">
      <c r="A64" s="172">
        <f ca="1">VLOOKUP($D64,Curves!$A$2:$I$1700,9)</f>
        <v>5.8491659057643003E-2</v>
      </c>
      <c r="B64" s="86">
        <f t="shared" ca="1" si="0"/>
        <v>0.76598004839070077</v>
      </c>
      <c r="C64" s="86">
        <f t="shared" si="1"/>
        <v>30</v>
      </c>
      <c r="D64" s="139">
        <v>38596</v>
      </c>
      <c r="E64" s="173">
        <f ca="1">VLOOKUP($D64,Curves!$A$2:$H$1700,2)*$B64</f>
        <v>3.2561811857088694</v>
      </c>
      <c r="F64" s="172">
        <f ca="1">VLOOKUP($D64,Curves!$A$2:$H$1700,3)*$B64</f>
        <v>0.58214483677693263</v>
      </c>
      <c r="G64" s="172">
        <f ca="1">VLOOKUP($D64,Curves!$A$2:$H$1700,7)*$B64</f>
        <v>-0.18000531137181466</v>
      </c>
      <c r="H64" s="172">
        <f ca="1">VLOOKUP($D64,Curves!$A$2:$H$1700,5)*$B64</f>
        <v>7.6598004839070078E-3</v>
      </c>
      <c r="I64" s="172">
        <f ca="1">VLOOKUP($D64,Curves!$A$2:$H$1700,4)*$B64</f>
        <v>-0.27192291717869876</v>
      </c>
      <c r="J64" s="174">
        <f ca="1">VLOOKUP($D64,Curves!$A$2:$H$1700,8)*$B64</f>
        <v>0.50554683193786254</v>
      </c>
      <c r="K64" s="172">
        <f t="shared" ca="1" si="2"/>
        <v>24.38193701397628</v>
      </c>
      <c r="L64" s="140">
        <f ca="1">VLOOKUP($D64,Curves!$N$2:$T$2600,2)*$B64</f>
        <v>42.363752144325133</v>
      </c>
      <c r="M64" s="141">
        <f ca="1">VLOOKUP($D64,Curves!$N$2:$T$2600,3)*$B64</f>
        <v>21.181876072162567</v>
      </c>
      <c r="N64" s="181">
        <f t="shared" ca="1" si="3"/>
        <v>1</v>
      </c>
      <c r="O64" s="182">
        <f t="shared" ca="1" si="4"/>
        <v>0</v>
      </c>
      <c r="P64" s="173">
        <f t="shared" ca="1" si="5"/>
        <v>30.212960132350489</v>
      </c>
      <c r="Q64" s="140">
        <f ca="1">VLOOKUP($D64,Curves!$N$2:$T$2600,4)*$B64</f>
        <v>42.363752144325133</v>
      </c>
      <c r="R64" s="141">
        <f ca="1">VLOOKUP($D64,Curves!$N$2:$T$2600,5)*$B64</f>
        <v>21.181876072162567</v>
      </c>
      <c r="S64" s="181">
        <f t="shared" ca="1" si="6"/>
        <v>1</v>
      </c>
      <c r="T64" s="182">
        <f t="shared" ca="1" si="7"/>
        <v>0</v>
      </c>
      <c r="U64" s="151">
        <f t="shared" ca="1" si="8"/>
        <v>25.071319057527912</v>
      </c>
      <c r="V64" s="151">
        <f t="shared" ca="1" si="9"/>
        <v>26.478807396445823</v>
      </c>
      <c r="W64" s="151">
        <f t="shared" ca="1" si="10"/>
        <v>24.38193701397628</v>
      </c>
      <c r="X64" s="343">
        <f ca="1">VLOOKUP($D64,[2]CurveFetch!$D$8:$S$13000,16,0)*$B64</f>
        <v>42.363752144325133</v>
      </c>
      <c r="Y64" s="141">
        <f ca="1">VLOOKUP($D64,Curves!$N$2:$T$2600,7)*$B64</f>
        <v>21.181876072162567</v>
      </c>
      <c r="Z64" s="200">
        <f t="shared" ca="1" si="11"/>
        <v>1</v>
      </c>
      <c r="AA64" s="181">
        <f t="shared" ca="1" si="12"/>
        <v>0</v>
      </c>
      <c r="AB64" s="181">
        <f t="shared" ca="1" si="13"/>
        <v>1</v>
      </c>
      <c r="AC64" s="181">
        <f t="shared" ca="1" si="13"/>
        <v>1</v>
      </c>
      <c r="AD64" s="181">
        <f t="shared" ca="1" si="14"/>
        <v>1</v>
      </c>
      <c r="AE64" s="182">
        <f t="shared" ca="1" si="15"/>
        <v>0</v>
      </c>
      <c r="AF64" s="23">
        <f t="shared" ca="1" si="43"/>
        <v>5880</v>
      </c>
      <c r="AG64" s="23">
        <f t="shared" ca="1" si="44"/>
        <v>0</v>
      </c>
      <c r="AH64" s="23">
        <f t="shared" ca="1" si="35"/>
        <v>38400</v>
      </c>
      <c r="AI64" s="23">
        <f t="shared" ca="1" si="36"/>
        <v>0</v>
      </c>
      <c r="AJ64" s="23">
        <f t="shared" ca="1" si="45"/>
        <v>26160</v>
      </c>
      <c r="AK64" s="23">
        <f t="shared" ca="1" si="46"/>
        <v>0</v>
      </c>
      <c r="AL64" s="23">
        <f t="shared" ca="1" si="47"/>
        <v>26160</v>
      </c>
      <c r="AM64" s="23">
        <f t="shared" ca="1" si="48"/>
        <v>0</v>
      </c>
      <c r="AN64" s="23">
        <f t="shared" ca="1" si="69"/>
        <v>48000</v>
      </c>
      <c r="AO64" s="23">
        <f t="shared" ca="1" si="70"/>
        <v>0</v>
      </c>
      <c r="AP64" s="23">
        <f t="shared" ca="1" si="87"/>
        <v>54000</v>
      </c>
      <c r="AQ64" s="23">
        <f t="shared" ca="1" si="56"/>
        <v>0</v>
      </c>
      <c r="AR64" s="23">
        <f t="shared" ca="1" si="96"/>
        <v>60000</v>
      </c>
      <c r="AS64" s="23">
        <f t="shared" ca="1" si="97"/>
        <v>0</v>
      </c>
      <c r="AT64" s="23">
        <f t="shared" ca="1" si="106"/>
        <v>60000</v>
      </c>
      <c r="AU64" s="23">
        <f t="shared" ca="1" si="107"/>
        <v>0</v>
      </c>
      <c r="AV64" s="23">
        <f t="shared" ca="1" si="98"/>
        <v>86400</v>
      </c>
      <c r="AW64" s="23">
        <f t="shared" ca="1" si="99"/>
        <v>0</v>
      </c>
      <c r="AX64" s="23">
        <f t="shared" ca="1" si="110"/>
        <v>61200</v>
      </c>
      <c r="AY64" s="23">
        <f t="shared" ca="1" si="111"/>
        <v>0</v>
      </c>
      <c r="AZ64" s="23">
        <f t="shared" ca="1" si="116"/>
        <v>66000</v>
      </c>
      <c r="BA64" s="23">
        <f t="shared" ca="1" si="117"/>
        <v>0</v>
      </c>
      <c r="BB64" s="23">
        <f t="shared" ca="1" si="132"/>
        <v>132000</v>
      </c>
      <c r="BC64" s="23">
        <f t="shared" ca="1" si="133"/>
        <v>0</v>
      </c>
      <c r="BD64" s="228">
        <f t="shared" ca="1" si="19"/>
        <v>243000</v>
      </c>
      <c r="BE64" s="26">
        <f t="shared" ca="1" si="20"/>
        <v>604200</v>
      </c>
      <c r="BF64" s="228">
        <f t="shared" ca="1" si="21"/>
        <v>664200</v>
      </c>
      <c r="BG64" s="23">
        <f t="shared" ca="1" si="37"/>
        <v>62400</v>
      </c>
      <c r="BH64" s="23">
        <f t="shared" ca="1" si="38"/>
        <v>0</v>
      </c>
      <c r="BI64" s="23">
        <f t="shared" ca="1" si="49"/>
        <v>60000</v>
      </c>
      <c r="BJ64" s="23">
        <f t="shared" ca="1" si="50"/>
        <v>0</v>
      </c>
      <c r="BK64" s="23">
        <f t="shared" ca="1" si="39"/>
        <v>10560</v>
      </c>
      <c r="BL64" s="23">
        <f t="shared" ca="1" si="40"/>
        <v>0</v>
      </c>
      <c r="BM64" s="23">
        <f t="shared" ca="1" si="52"/>
        <v>6120</v>
      </c>
      <c r="BN64" s="23">
        <f t="shared" ca="1" si="53"/>
        <v>0</v>
      </c>
      <c r="BO64" s="23">
        <f t="shared" ca="1" si="138"/>
        <v>20400</v>
      </c>
      <c r="BP64" s="23">
        <f t="shared" ca="1" si="139"/>
        <v>0</v>
      </c>
      <c r="BQ64" s="23">
        <f t="shared" ca="1" si="73"/>
        <v>72000</v>
      </c>
      <c r="BR64" s="23">
        <f t="shared" ca="1" si="74"/>
        <v>0</v>
      </c>
      <c r="BS64" s="23">
        <f t="shared" ca="1" si="83"/>
        <v>105600</v>
      </c>
      <c r="BT64" s="23">
        <f t="shared" ca="1" si="84"/>
        <v>0</v>
      </c>
      <c r="BU64" s="23">
        <f t="shared" ca="1" si="85"/>
        <v>127200</v>
      </c>
      <c r="BV64" s="23">
        <f t="shared" ca="1" si="86"/>
        <v>0</v>
      </c>
      <c r="BW64" s="23">
        <f t="shared" ca="1" si="88"/>
        <v>60000</v>
      </c>
      <c r="BX64" s="23">
        <f t="shared" ca="1" si="89"/>
        <v>0</v>
      </c>
      <c r="BY64" s="23">
        <f t="shared" ca="1" si="108"/>
        <v>63600</v>
      </c>
      <c r="BZ64" s="23">
        <f t="shared" ca="1" si="109"/>
        <v>0</v>
      </c>
      <c r="CA64" s="23">
        <f t="shared" ca="1" si="120"/>
        <v>62400</v>
      </c>
      <c r="CB64" s="23">
        <f t="shared" ca="1" si="121"/>
        <v>0</v>
      </c>
      <c r="CC64" s="23">
        <f t="shared" ca="1" si="136"/>
        <v>132000</v>
      </c>
      <c r="CD64" s="23">
        <f t="shared" ca="1" si="137"/>
        <v>0</v>
      </c>
      <c r="CE64" s="23">
        <f t="shared" ca="1" si="140"/>
        <v>120000</v>
      </c>
      <c r="CF64" s="23">
        <f t="shared" ca="1" si="141"/>
        <v>0</v>
      </c>
      <c r="CG64" s="389">
        <f t="shared" ca="1" si="22"/>
        <v>371880</v>
      </c>
      <c r="CH64" s="224">
        <f t="shared" ca="1" si="23"/>
        <v>695880</v>
      </c>
      <c r="CI64" s="93">
        <f t="shared" ca="1" si="24"/>
        <v>902280</v>
      </c>
      <c r="CJ64" s="23">
        <f t="shared" ca="1" si="57"/>
        <v>125760</v>
      </c>
      <c r="CK64" s="23">
        <f t="shared" ca="1" si="58"/>
        <v>0</v>
      </c>
      <c r="CL64" s="23">
        <f t="shared" ca="1" si="90"/>
        <v>115200</v>
      </c>
      <c r="CM64" s="23">
        <f t="shared" ca="1" si="91"/>
        <v>0</v>
      </c>
      <c r="CN64" s="23">
        <f t="shared" ca="1" si="124"/>
        <v>120000</v>
      </c>
      <c r="CO64" s="23">
        <f t="shared" ca="1" si="125"/>
        <v>0</v>
      </c>
      <c r="CP64" s="228">
        <f t="shared" ca="1" si="25"/>
        <v>125760</v>
      </c>
      <c r="CQ64" s="224">
        <f t="shared" ca="1" si="26"/>
        <v>240960</v>
      </c>
      <c r="CR64" s="228">
        <f t="shared" ca="1" si="27"/>
        <v>360960</v>
      </c>
      <c r="CS64" s="23">
        <f t="shared" ca="1" si="28"/>
        <v>65400</v>
      </c>
      <c r="CT64" s="23">
        <f t="shared" ca="1" si="29"/>
        <v>32700</v>
      </c>
      <c r="CU64" s="23">
        <f t="shared" ca="1" si="33"/>
        <v>62400</v>
      </c>
      <c r="CV64" s="23">
        <f t="shared" ca="1" si="34"/>
        <v>31200</v>
      </c>
      <c r="CW64" s="23">
        <f t="shared" ca="1" si="41"/>
        <v>60000</v>
      </c>
      <c r="CX64" s="23">
        <f t="shared" ca="1" si="42"/>
        <v>30000</v>
      </c>
      <c r="CY64" s="23">
        <f t="shared" ca="1" si="54"/>
        <v>8400</v>
      </c>
      <c r="CZ64" s="23">
        <f t="shared" ca="1" si="55"/>
        <v>4200</v>
      </c>
      <c r="DA64" s="23">
        <f t="shared" ca="1" si="61"/>
        <v>27000</v>
      </c>
      <c r="DB64" s="23">
        <f t="shared" ca="1" si="62"/>
        <v>13500</v>
      </c>
      <c r="DC64" s="23">
        <f t="shared" ca="1" si="63"/>
        <v>15600</v>
      </c>
      <c r="DD64" s="23">
        <f t="shared" ca="1" si="64"/>
        <v>7800</v>
      </c>
      <c r="DE64" s="23">
        <f t="shared" ca="1" si="71"/>
        <v>42000</v>
      </c>
      <c r="DF64" s="23">
        <f t="shared" ca="1" si="72"/>
        <v>21000</v>
      </c>
      <c r="DG64" s="23">
        <f t="shared" ca="1" si="118"/>
        <v>63600</v>
      </c>
      <c r="DH64" s="23">
        <f t="shared" ca="1" si="119"/>
        <v>31800</v>
      </c>
      <c r="DI64" s="23">
        <f t="shared" ca="1" si="75"/>
        <v>72000</v>
      </c>
      <c r="DJ64" s="23">
        <f t="shared" ca="1" si="76"/>
        <v>36000</v>
      </c>
      <c r="DK64" s="23">
        <f t="shared" ca="1" si="92"/>
        <v>99000</v>
      </c>
      <c r="DL64" s="23">
        <f t="shared" ca="1" si="93"/>
        <v>49500</v>
      </c>
      <c r="DM64" s="23"/>
      <c r="DN64" s="23"/>
      <c r="DO64" s="23">
        <f t="shared" ca="1" si="94"/>
        <v>240000</v>
      </c>
      <c r="DP64" s="23">
        <f t="shared" ca="1" si="95"/>
        <v>120000</v>
      </c>
      <c r="DQ64" s="23">
        <f t="shared" ca="1" si="100"/>
        <v>120000</v>
      </c>
      <c r="DR64" s="23">
        <f t="shared" ca="1" si="101"/>
        <v>60000</v>
      </c>
      <c r="DS64" s="23">
        <f t="shared" ca="1" si="112"/>
        <v>127200</v>
      </c>
      <c r="DT64" s="23">
        <f t="shared" ca="1" si="113"/>
        <v>63600</v>
      </c>
      <c r="DU64" s="23">
        <f t="shared" ca="1" si="122"/>
        <v>63600</v>
      </c>
      <c r="DV64" s="23">
        <f t="shared" ca="1" si="123"/>
        <v>31800</v>
      </c>
      <c r="DW64" s="23">
        <f t="shared" ca="1" si="126"/>
        <v>150000</v>
      </c>
      <c r="DX64" s="23">
        <f t="shared" ca="1" si="127"/>
        <v>75000</v>
      </c>
      <c r="DY64" s="23">
        <f t="shared" ca="1" si="128"/>
        <v>66000</v>
      </c>
      <c r="DZ64" s="23">
        <f t="shared" ca="1" si="129"/>
        <v>33000</v>
      </c>
      <c r="EA64" s="23">
        <f t="shared" ca="1" si="144"/>
        <v>129600</v>
      </c>
      <c r="EB64" s="23">
        <f t="shared" ca="1" si="145"/>
        <v>64800</v>
      </c>
      <c r="EC64" s="228">
        <f t="shared" ca="1" si="30"/>
        <v>610200</v>
      </c>
      <c r="ED64" s="93">
        <f t="shared" ca="1" si="31"/>
        <v>1450800</v>
      </c>
      <c r="EE64" s="228">
        <f t="shared" ca="1" si="32"/>
        <v>2117700</v>
      </c>
      <c r="EJ64" s="23">
        <f t="shared" ca="1" si="67"/>
        <v>60000</v>
      </c>
      <c r="EK64" s="23">
        <f t="shared" ca="1" si="68"/>
        <v>30000</v>
      </c>
      <c r="EL64" s="23">
        <f t="shared" ca="1" si="79"/>
        <v>26400</v>
      </c>
      <c r="EM64" s="23">
        <f t="shared" ca="1" si="80"/>
        <v>13200</v>
      </c>
      <c r="EN64" s="23">
        <f t="shared" ca="1" si="104"/>
        <v>120000</v>
      </c>
      <c r="EO64" s="23">
        <f t="shared" ca="1" si="105"/>
        <v>60000</v>
      </c>
      <c r="EP64" s="23">
        <f t="shared" ca="1" si="134"/>
        <v>168000</v>
      </c>
      <c r="EQ64" s="23">
        <f t="shared" ca="1" si="135"/>
        <v>84000</v>
      </c>
      <c r="ER64" s="23">
        <f t="shared" ca="1" si="114"/>
        <v>60000</v>
      </c>
      <c r="ES64" s="23">
        <f t="shared" ca="1" si="115"/>
        <v>30000</v>
      </c>
      <c r="ET64" s="23">
        <f t="shared" ca="1" si="130"/>
        <v>60000</v>
      </c>
      <c r="EU64" s="23">
        <f t="shared" ca="1" si="131"/>
        <v>30000</v>
      </c>
      <c r="EV64" s="23">
        <f t="shared" ca="1" si="142"/>
        <v>120000</v>
      </c>
      <c r="EW64" s="23">
        <f t="shared" ca="1" si="143"/>
        <v>60000</v>
      </c>
      <c r="EX64" s="228">
        <f t="shared" ca="1" si="16"/>
        <v>39600</v>
      </c>
      <c r="EY64" s="93">
        <f t="shared" ca="1" si="17"/>
        <v>489600</v>
      </c>
      <c r="EZ64" s="93">
        <f t="shared" ca="1" si="18"/>
        <v>921600</v>
      </c>
    </row>
    <row r="65" spans="1:156" x14ac:dyDescent="0.2">
      <c r="A65" s="172">
        <f ca="1">VLOOKUP($D65,Curves!$A$2:$I$1700,9)</f>
        <v>5.8565489635616003E-2</v>
      </c>
      <c r="B65" s="86">
        <f t="shared" ca="1" si="0"/>
        <v>0.76210412803429384</v>
      </c>
      <c r="C65" s="86">
        <f t="shared" si="1"/>
        <v>31</v>
      </c>
      <c r="D65" s="139">
        <v>38626</v>
      </c>
      <c r="E65" s="173">
        <f ca="1">VLOOKUP($D65,Curves!$A$2:$H$1700,2)*$B65</f>
        <v>3.2625677721148119</v>
      </c>
      <c r="F65" s="172">
        <f ca="1">VLOOKUP($D65,Curves!$A$2:$H$1700,3)*$B65</f>
        <v>0.57919913730606332</v>
      </c>
      <c r="G65" s="172">
        <f ca="1">VLOOKUP($D65,Curves!$A$2:$H$1700,7)*$B65</f>
        <v>-0.17909447008805904</v>
      </c>
      <c r="H65" s="172">
        <f ca="1">VLOOKUP($D65,Curves!$A$2:$H$1700,5)*$B65</f>
        <v>7.6210412803429384E-3</v>
      </c>
      <c r="I65" s="172">
        <f ca="1">VLOOKUP($D65,Curves!$A$2:$H$1700,4)*$B65</f>
        <v>-0.27054696545217433</v>
      </c>
      <c r="J65" s="174">
        <f ca="1">VLOOKUP($D65,Curves!$A$2:$H$1700,8)*$B65</f>
        <v>0.50298872450263399</v>
      </c>
      <c r="K65" s="172">
        <f t="shared" ca="1" si="2"/>
        <v>24.440156049969783</v>
      </c>
      <c r="L65" s="140">
        <f ca="1">VLOOKUP($D65,Curves!$N$2:$T$2600,2)*$B65</f>
        <v>49.149162162710859</v>
      </c>
      <c r="M65" s="141">
        <f ca="1">VLOOKUP($D65,Curves!$N$2:$T$2600,3)*$B65</f>
        <v>24.574581081355429</v>
      </c>
      <c r="N65" s="181">
        <f t="shared" ca="1" si="3"/>
        <v>1</v>
      </c>
      <c r="O65" s="182">
        <f t="shared" ca="1" si="4"/>
        <v>1</v>
      </c>
      <c r="P65" s="173">
        <f t="shared" ca="1" si="5"/>
        <v>30.241673724630843</v>
      </c>
      <c r="Q65" s="140">
        <f ca="1">VLOOKUP($D65,Curves!$N$2:$T$2600,4)*$B65</f>
        <v>49.149162162710859</v>
      </c>
      <c r="R65" s="141">
        <f ca="1">VLOOKUP($D65,Curves!$N$2:$T$2600,5)*$B65</f>
        <v>24.574581081355429</v>
      </c>
      <c r="S65" s="181">
        <f t="shared" ca="1" si="6"/>
        <v>1</v>
      </c>
      <c r="T65" s="182">
        <f t="shared" ca="1" si="7"/>
        <v>0</v>
      </c>
      <c r="U65" s="151">
        <f t="shared" ca="1" si="8"/>
        <v>25.126049765200644</v>
      </c>
      <c r="V65" s="151">
        <f t="shared" ca="1" si="9"/>
        <v>26.526416100463663</v>
      </c>
      <c r="W65" s="151">
        <f t="shared" ca="1" si="10"/>
        <v>24.440156049969783</v>
      </c>
      <c r="X65" s="343">
        <f ca="1">VLOOKUP($D65,[2]CurveFetch!$D$8:$S$13000,16,0)*$B65</f>
        <v>49.149162162710859</v>
      </c>
      <c r="Y65" s="141">
        <f ca="1">VLOOKUP($D65,Curves!$N$2:$T$2600,7)*$B65</f>
        <v>24.574581081355429</v>
      </c>
      <c r="Z65" s="200">
        <f t="shared" ca="1" si="11"/>
        <v>1</v>
      </c>
      <c r="AA65" s="181">
        <f t="shared" ca="1" si="12"/>
        <v>0</v>
      </c>
      <c r="AB65" s="181">
        <f t="shared" ca="1" si="13"/>
        <v>1</v>
      </c>
      <c r="AC65" s="181">
        <f t="shared" ca="1" si="13"/>
        <v>1</v>
      </c>
      <c r="AD65" s="181">
        <f t="shared" ca="1" si="14"/>
        <v>1</v>
      </c>
      <c r="AE65" s="182">
        <f t="shared" ca="1" si="15"/>
        <v>1</v>
      </c>
      <c r="AF65" s="23">
        <f t="shared" ca="1" si="43"/>
        <v>5880</v>
      </c>
      <c r="AG65" s="23">
        <f t="shared" ca="1" si="44"/>
        <v>2940</v>
      </c>
      <c r="AH65" s="23">
        <f t="shared" ca="1" si="35"/>
        <v>38400</v>
      </c>
      <c r="AI65" s="23">
        <f t="shared" ca="1" si="36"/>
        <v>19200</v>
      </c>
      <c r="AJ65" s="23">
        <f t="shared" ca="1" si="45"/>
        <v>26160</v>
      </c>
      <c r="AK65" s="23">
        <f t="shared" ca="1" si="46"/>
        <v>13080</v>
      </c>
      <c r="AL65" s="23">
        <f t="shared" ca="1" si="47"/>
        <v>26160</v>
      </c>
      <c r="AM65" s="23">
        <f t="shared" ca="1" si="48"/>
        <v>13080</v>
      </c>
      <c r="AN65" s="23">
        <f t="shared" ca="1" si="69"/>
        <v>48000</v>
      </c>
      <c r="AO65" s="23">
        <f t="shared" ca="1" si="70"/>
        <v>24000</v>
      </c>
      <c r="AP65" s="23">
        <f t="shared" ca="1" si="87"/>
        <v>54000</v>
      </c>
      <c r="AQ65" s="23">
        <f t="shared" ca="1" si="56"/>
        <v>27000</v>
      </c>
      <c r="AR65" s="23">
        <f t="shared" ca="1" si="96"/>
        <v>60000</v>
      </c>
      <c r="AS65" s="23">
        <f t="shared" ca="1" si="97"/>
        <v>30000</v>
      </c>
      <c r="AT65" s="23">
        <f t="shared" ca="1" si="106"/>
        <v>60000</v>
      </c>
      <c r="AU65" s="23">
        <f t="shared" ca="1" si="107"/>
        <v>30000</v>
      </c>
      <c r="AV65" s="23">
        <f t="shared" ca="1" si="98"/>
        <v>86400</v>
      </c>
      <c r="AW65" s="23">
        <f t="shared" ca="1" si="99"/>
        <v>30000</v>
      </c>
      <c r="AX65" s="23">
        <f t="shared" ca="1" si="110"/>
        <v>61200</v>
      </c>
      <c r="AY65" s="23">
        <f t="shared" ca="1" si="111"/>
        <v>30600</v>
      </c>
      <c r="AZ65" s="23">
        <f t="shared" ca="1" si="116"/>
        <v>66000</v>
      </c>
      <c r="BA65" s="23">
        <f t="shared" ca="1" si="117"/>
        <v>33000</v>
      </c>
      <c r="BB65" s="23">
        <f t="shared" ca="1" si="132"/>
        <v>132000</v>
      </c>
      <c r="BC65" s="23">
        <f t="shared" ca="1" si="133"/>
        <v>66000</v>
      </c>
      <c r="BD65" s="228">
        <f t="shared" ca="1" si="19"/>
        <v>351300</v>
      </c>
      <c r="BE65" s="26">
        <f t="shared" ca="1" si="20"/>
        <v>893100</v>
      </c>
      <c r="BF65" s="228">
        <f t="shared" ca="1" si="21"/>
        <v>983100</v>
      </c>
      <c r="BG65" s="23">
        <f t="shared" ca="1" si="37"/>
        <v>62400</v>
      </c>
      <c r="BH65" s="23">
        <f t="shared" ca="1" si="38"/>
        <v>0</v>
      </c>
      <c r="BI65" s="23">
        <f t="shared" ca="1" si="49"/>
        <v>60000</v>
      </c>
      <c r="BJ65" s="23">
        <f t="shared" ca="1" si="50"/>
        <v>0</v>
      </c>
      <c r="BK65" s="23">
        <f t="shared" ca="1" si="39"/>
        <v>10560</v>
      </c>
      <c r="BL65" s="23">
        <f t="shared" ca="1" si="40"/>
        <v>0</v>
      </c>
      <c r="BM65" s="23">
        <f t="shared" ca="1" si="52"/>
        <v>6120</v>
      </c>
      <c r="BN65" s="23">
        <f t="shared" ca="1" si="53"/>
        <v>0</v>
      </c>
      <c r="BO65" s="23">
        <f t="shared" ca="1" si="138"/>
        <v>20400</v>
      </c>
      <c r="BP65" s="23">
        <f t="shared" ca="1" si="139"/>
        <v>0</v>
      </c>
      <c r="BQ65" s="23">
        <f t="shared" ca="1" si="73"/>
        <v>72000</v>
      </c>
      <c r="BR65" s="23">
        <f t="shared" ca="1" si="74"/>
        <v>0</v>
      </c>
      <c r="BS65" s="23">
        <f t="shared" ca="1" si="83"/>
        <v>105600</v>
      </c>
      <c r="BT65" s="23">
        <f t="shared" ca="1" si="84"/>
        <v>0</v>
      </c>
      <c r="BU65" s="23">
        <f t="shared" ca="1" si="85"/>
        <v>127200</v>
      </c>
      <c r="BV65" s="23">
        <f t="shared" ca="1" si="86"/>
        <v>0</v>
      </c>
      <c r="BW65" s="23">
        <f t="shared" ca="1" si="88"/>
        <v>60000</v>
      </c>
      <c r="BX65" s="23">
        <f t="shared" ca="1" si="89"/>
        <v>0</v>
      </c>
      <c r="BY65" s="23">
        <f t="shared" ca="1" si="108"/>
        <v>63600</v>
      </c>
      <c r="BZ65" s="23">
        <f t="shared" ca="1" si="109"/>
        <v>0</v>
      </c>
      <c r="CA65" s="23">
        <f t="shared" ca="1" si="120"/>
        <v>62400</v>
      </c>
      <c r="CB65" s="23">
        <f t="shared" ca="1" si="121"/>
        <v>0</v>
      </c>
      <c r="CC65" s="23">
        <f t="shared" ca="1" si="136"/>
        <v>132000</v>
      </c>
      <c r="CD65" s="23">
        <f t="shared" ca="1" si="137"/>
        <v>0</v>
      </c>
      <c r="CE65" s="23">
        <f t="shared" ca="1" si="140"/>
        <v>120000</v>
      </c>
      <c r="CF65" s="23">
        <f t="shared" ca="1" si="141"/>
        <v>0</v>
      </c>
      <c r="CG65" s="389">
        <f t="shared" ca="1" si="22"/>
        <v>371880</v>
      </c>
      <c r="CH65" s="224">
        <f t="shared" ca="1" si="23"/>
        <v>695880</v>
      </c>
      <c r="CI65" s="93">
        <f t="shared" ca="1" si="24"/>
        <v>902280</v>
      </c>
      <c r="CJ65" s="23">
        <f t="shared" ca="1" si="57"/>
        <v>125760</v>
      </c>
      <c r="CK65" s="23">
        <f t="shared" ca="1" si="58"/>
        <v>62880</v>
      </c>
      <c r="CL65" s="23">
        <f t="shared" ca="1" si="90"/>
        <v>115200</v>
      </c>
      <c r="CM65" s="23">
        <f t="shared" ca="1" si="91"/>
        <v>57600</v>
      </c>
      <c r="CN65" s="23">
        <f t="shared" ca="1" si="124"/>
        <v>120000</v>
      </c>
      <c r="CO65" s="23">
        <f t="shared" ca="1" si="125"/>
        <v>60000</v>
      </c>
      <c r="CP65" s="228">
        <f t="shared" ca="1" si="25"/>
        <v>188640</v>
      </c>
      <c r="CQ65" s="224">
        <f t="shared" ca="1" si="26"/>
        <v>361440</v>
      </c>
      <c r="CR65" s="228">
        <f t="shared" ca="1" si="27"/>
        <v>541440</v>
      </c>
      <c r="CS65" s="23">
        <f t="shared" ca="1" si="28"/>
        <v>65400</v>
      </c>
      <c r="CT65" s="23">
        <f t="shared" ca="1" si="29"/>
        <v>32700</v>
      </c>
      <c r="CU65" s="23">
        <f t="shared" ca="1" si="33"/>
        <v>62400</v>
      </c>
      <c r="CV65" s="23">
        <f t="shared" ca="1" si="34"/>
        <v>31200</v>
      </c>
      <c r="CW65" s="23">
        <f t="shared" ca="1" si="41"/>
        <v>60000</v>
      </c>
      <c r="CX65" s="23">
        <f t="shared" ca="1" si="42"/>
        <v>30000</v>
      </c>
      <c r="CY65" s="23">
        <f t="shared" ca="1" si="54"/>
        <v>8400</v>
      </c>
      <c r="CZ65" s="23">
        <f t="shared" ca="1" si="55"/>
        <v>4200</v>
      </c>
      <c r="DA65" s="23">
        <f t="shared" ca="1" si="61"/>
        <v>27000</v>
      </c>
      <c r="DB65" s="23">
        <f t="shared" ca="1" si="62"/>
        <v>13500</v>
      </c>
      <c r="DC65" s="23">
        <f t="shared" ca="1" si="63"/>
        <v>15600</v>
      </c>
      <c r="DD65" s="23">
        <f t="shared" ca="1" si="64"/>
        <v>7800</v>
      </c>
      <c r="DE65" s="23">
        <f t="shared" ca="1" si="71"/>
        <v>42000</v>
      </c>
      <c r="DF65" s="23">
        <f t="shared" ca="1" si="72"/>
        <v>21000</v>
      </c>
      <c r="DG65" s="23">
        <f t="shared" ca="1" si="118"/>
        <v>63600</v>
      </c>
      <c r="DH65" s="23">
        <f t="shared" ca="1" si="119"/>
        <v>31800</v>
      </c>
      <c r="DI65" s="23">
        <f t="shared" ca="1" si="75"/>
        <v>72000</v>
      </c>
      <c r="DJ65" s="23">
        <f t="shared" ca="1" si="76"/>
        <v>36000</v>
      </c>
      <c r="DK65" s="23">
        <f t="shared" ca="1" si="92"/>
        <v>99000</v>
      </c>
      <c r="DL65" s="23">
        <f t="shared" ca="1" si="93"/>
        <v>49500</v>
      </c>
      <c r="DM65" s="23"/>
      <c r="DN65" s="23"/>
      <c r="DO65" s="23">
        <f t="shared" ca="1" si="94"/>
        <v>240000</v>
      </c>
      <c r="DP65" s="23">
        <f t="shared" ca="1" si="95"/>
        <v>120000</v>
      </c>
      <c r="DQ65" s="23">
        <f t="shared" ca="1" si="100"/>
        <v>120000</v>
      </c>
      <c r="DR65" s="23">
        <f t="shared" ca="1" si="101"/>
        <v>60000</v>
      </c>
      <c r="DS65" s="23">
        <f t="shared" ca="1" si="112"/>
        <v>127200</v>
      </c>
      <c r="DT65" s="23">
        <f t="shared" ca="1" si="113"/>
        <v>63600</v>
      </c>
      <c r="DU65" s="23">
        <f t="shared" ca="1" si="122"/>
        <v>63600</v>
      </c>
      <c r="DV65" s="23">
        <f t="shared" ca="1" si="123"/>
        <v>31800</v>
      </c>
      <c r="DW65" s="23">
        <f t="shared" ca="1" si="126"/>
        <v>150000</v>
      </c>
      <c r="DX65" s="23">
        <f t="shared" ca="1" si="127"/>
        <v>75000</v>
      </c>
      <c r="DY65" s="23">
        <f t="shared" ca="1" si="128"/>
        <v>66000</v>
      </c>
      <c r="DZ65" s="23">
        <f t="shared" ca="1" si="129"/>
        <v>33000</v>
      </c>
      <c r="EA65" s="23">
        <f t="shared" ca="1" si="144"/>
        <v>129600</v>
      </c>
      <c r="EB65" s="23">
        <f t="shared" ca="1" si="145"/>
        <v>64800</v>
      </c>
      <c r="EC65" s="228">
        <f t="shared" ca="1" si="30"/>
        <v>610200</v>
      </c>
      <c r="ED65" s="93">
        <f t="shared" ca="1" si="31"/>
        <v>1450800</v>
      </c>
      <c r="EE65" s="228">
        <f t="shared" ca="1" si="32"/>
        <v>2117700</v>
      </c>
      <c r="EJ65" s="23">
        <f t="shared" ca="1" si="67"/>
        <v>60000</v>
      </c>
      <c r="EK65" s="23">
        <f t="shared" ca="1" si="68"/>
        <v>30000</v>
      </c>
      <c r="EL65" s="23">
        <f t="shared" ca="1" si="79"/>
        <v>26400</v>
      </c>
      <c r="EM65" s="23">
        <f t="shared" ca="1" si="80"/>
        <v>13200</v>
      </c>
      <c r="EN65" s="23">
        <f t="shared" ca="1" si="104"/>
        <v>120000</v>
      </c>
      <c r="EO65" s="23">
        <f t="shared" ca="1" si="105"/>
        <v>60000</v>
      </c>
      <c r="EP65" s="23">
        <f t="shared" ca="1" si="134"/>
        <v>168000</v>
      </c>
      <c r="EQ65" s="23">
        <f t="shared" ca="1" si="135"/>
        <v>84000</v>
      </c>
      <c r="ER65" s="23">
        <f t="shared" ca="1" si="114"/>
        <v>60000</v>
      </c>
      <c r="ES65" s="23">
        <f t="shared" ca="1" si="115"/>
        <v>30000</v>
      </c>
      <c r="ET65" s="23">
        <f t="shared" ca="1" si="130"/>
        <v>60000</v>
      </c>
      <c r="EU65" s="23">
        <f t="shared" ca="1" si="131"/>
        <v>30000</v>
      </c>
      <c r="EV65" s="23">
        <f t="shared" ca="1" si="142"/>
        <v>120000</v>
      </c>
      <c r="EW65" s="23">
        <f t="shared" ca="1" si="143"/>
        <v>60000</v>
      </c>
      <c r="EX65" s="228">
        <f t="shared" ca="1" si="16"/>
        <v>39600</v>
      </c>
      <c r="EY65" s="93">
        <f t="shared" ca="1" si="17"/>
        <v>489600</v>
      </c>
      <c r="EZ65" s="93">
        <f t="shared" ca="1" si="18"/>
        <v>921600</v>
      </c>
    </row>
    <row r="66" spans="1:156" x14ac:dyDescent="0.2">
      <c r="A66" s="172">
        <f ca="1">VLOOKUP($D66,Curves!$A$2:$I$1700,9)</f>
        <v>5.8641781234759001E-2</v>
      </c>
      <c r="B66" s="86">
        <f t="shared" ca="1" si="0"/>
        <v>0.75811023818156631</v>
      </c>
      <c r="C66" s="86">
        <f t="shared" si="1"/>
        <v>30</v>
      </c>
      <c r="D66" s="139">
        <v>38657</v>
      </c>
      <c r="E66" s="173">
        <f ca="1">VLOOKUP($D66,Curves!$A$2:$H$1700,2)*$B66</f>
        <v>3.3516053630007048</v>
      </c>
      <c r="F66" s="172">
        <f ca="1">VLOOKUP($D66,Curves!$A$2:$H$1700,3)*$B66</f>
        <v>0.45486614290893979</v>
      </c>
      <c r="G66" s="172">
        <f ca="1">VLOOKUP($D66,Curves!$A$2:$H$1700,7)*$B66</f>
        <v>-0.14404094525449759</v>
      </c>
      <c r="H66" s="172">
        <f ca="1">VLOOKUP($D66,Curves!$A$2:$H$1700,5)*$B66</f>
        <v>7.5811023818156634E-3</v>
      </c>
      <c r="I66" s="172">
        <f ca="1">VLOOKUP($D66,Curves!$A$2:$H$1700,4)*$B66</f>
        <v>-0.21985196907265422</v>
      </c>
      <c r="J66" s="174">
        <f ca="1">VLOOKUP($D66,Curves!$A$2:$H$1700,8)*$B66</f>
        <v>0.37905511909078315</v>
      </c>
      <c r="K66" s="172">
        <f t="shared" ca="1" si="2"/>
        <v>25.488150454460378</v>
      </c>
      <c r="L66" s="140">
        <f ca="1">VLOOKUP($D66,Curves!$N$2:$T$2600,2)*$B66</f>
        <v>26.148283469215674</v>
      </c>
      <c r="M66" s="141">
        <f ca="1">VLOOKUP($D66,Curves!$N$2:$T$2600,3)*$B66</f>
        <v>13.074141734607837</v>
      </c>
      <c r="N66" s="181">
        <f t="shared" ca="1" si="3"/>
        <v>1</v>
      </c>
      <c r="O66" s="182">
        <f t="shared" ca="1" si="4"/>
        <v>0</v>
      </c>
      <c r="P66" s="173">
        <f t="shared" ca="1" si="5"/>
        <v>29.97995361568616</v>
      </c>
      <c r="Q66" s="140">
        <f ca="1">VLOOKUP($D66,Curves!$N$2:$T$2600,4)*$B66</f>
        <v>26.148283469215674</v>
      </c>
      <c r="R66" s="141">
        <f ca="1">VLOOKUP($D66,Curves!$N$2:$T$2600,5)*$B66</f>
        <v>13.074141734607837</v>
      </c>
      <c r="S66" s="181">
        <f t="shared" ca="1" si="6"/>
        <v>0</v>
      </c>
      <c r="T66" s="182">
        <f t="shared" ca="1" si="7"/>
        <v>0</v>
      </c>
      <c r="U66" s="151">
        <f t="shared" ca="1" si="8"/>
        <v>26.056733133096554</v>
      </c>
      <c r="V66" s="151">
        <f t="shared" ca="1" si="9"/>
        <v>27.193898490368902</v>
      </c>
      <c r="W66" s="151">
        <f t="shared" ca="1" si="10"/>
        <v>25.488150454460378</v>
      </c>
      <c r="X66" s="343">
        <f ca="1">VLOOKUP($D66,[2]CurveFetch!$D$8:$S$13000,16,0)*$B66</f>
        <v>26.148283469215674</v>
      </c>
      <c r="Y66" s="141">
        <f ca="1">VLOOKUP($D66,Curves!$N$2:$T$2600,7)*$B66</f>
        <v>13.074141734607837</v>
      </c>
      <c r="Z66" s="200">
        <f t="shared" ca="1" si="11"/>
        <v>1</v>
      </c>
      <c r="AA66" s="181">
        <f t="shared" ca="1" si="12"/>
        <v>0</v>
      </c>
      <c r="AB66" s="181">
        <f t="shared" ca="1" si="13"/>
        <v>0</v>
      </c>
      <c r="AC66" s="181">
        <f t="shared" ca="1" si="13"/>
        <v>0</v>
      </c>
      <c r="AD66" s="181">
        <f t="shared" ca="1" si="14"/>
        <v>1</v>
      </c>
      <c r="AE66" s="182">
        <f t="shared" ca="1" si="15"/>
        <v>0</v>
      </c>
      <c r="AF66" s="23">
        <f t="shared" ca="1" si="43"/>
        <v>5880</v>
      </c>
      <c r="AG66" s="23">
        <f t="shared" ca="1" si="44"/>
        <v>0</v>
      </c>
      <c r="AH66" s="23">
        <f t="shared" ca="1" si="35"/>
        <v>38400</v>
      </c>
      <c r="AI66" s="23">
        <f t="shared" ca="1" si="36"/>
        <v>0</v>
      </c>
      <c r="AJ66" s="23">
        <f t="shared" ca="1" si="45"/>
        <v>26160</v>
      </c>
      <c r="AK66" s="23">
        <f t="shared" ca="1" si="46"/>
        <v>0</v>
      </c>
      <c r="AL66" s="23">
        <f t="shared" ca="1" si="47"/>
        <v>26160</v>
      </c>
      <c r="AM66" s="23">
        <f t="shared" ca="1" si="48"/>
        <v>0</v>
      </c>
      <c r="AN66" s="23">
        <f t="shared" ca="1" si="69"/>
        <v>48000</v>
      </c>
      <c r="AO66" s="23">
        <f t="shared" ca="1" si="70"/>
        <v>0</v>
      </c>
      <c r="AP66" s="23">
        <f t="shared" ca="1" si="87"/>
        <v>54000</v>
      </c>
      <c r="AQ66" s="23">
        <f t="shared" ca="1" si="56"/>
        <v>0</v>
      </c>
      <c r="AR66" s="23">
        <f t="shared" ca="1" si="96"/>
        <v>60000</v>
      </c>
      <c r="AS66" s="23">
        <f t="shared" ca="1" si="97"/>
        <v>0</v>
      </c>
      <c r="AT66" s="23">
        <f t="shared" ca="1" si="106"/>
        <v>60000</v>
      </c>
      <c r="AU66" s="23">
        <f t="shared" ca="1" si="107"/>
        <v>0</v>
      </c>
      <c r="AV66" s="23">
        <f t="shared" ca="1" si="98"/>
        <v>86400</v>
      </c>
      <c r="AW66" s="23">
        <f t="shared" ca="1" si="99"/>
        <v>0</v>
      </c>
      <c r="AX66" s="23">
        <f t="shared" ca="1" si="110"/>
        <v>61200</v>
      </c>
      <c r="AY66" s="23">
        <f t="shared" ca="1" si="111"/>
        <v>0</v>
      </c>
      <c r="AZ66" s="23">
        <f t="shared" ca="1" si="116"/>
        <v>66000</v>
      </c>
      <c r="BA66" s="23">
        <f t="shared" ca="1" si="117"/>
        <v>0</v>
      </c>
      <c r="BB66" s="23">
        <f t="shared" ca="1" si="132"/>
        <v>132000</v>
      </c>
      <c r="BC66" s="23">
        <f t="shared" ca="1" si="133"/>
        <v>0</v>
      </c>
      <c r="BD66" s="228">
        <f t="shared" ca="1" si="19"/>
        <v>243000</v>
      </c>
      <c r="BE66" s="26">
        <f t="shared" ca="1" si="20"/>
        <v>604200</v>
      </c>
      <c r="BF66" s="228">
        <f t="shared" ca="1" si="21"/>
        <v>664200</v>
      </c>
      <c r="BG66" s="23">
        <f t="shared" ca="1" si="37"/>
        <v>0</v>
      </c>
      <c r="BH66" s="23">
        <f t="shared" ca="1" si="38"/>
        <v>0</v>
      </c>
      <c r="BI66" s="23">
        <f t="shared" ca="1" si="49"/>
        <v>0</v>
      </c>
      <c r="BJ66" s="23">
        <f t="shared" ca="1" si="50"/>
        <v>0</v>
      </c>
      <c r="BK66" s="23">
        <f t="shared" ca="1" si="39"/>
        <v>0</v>
      </c>
      <c r="BL66" s="23">
        <f t="shared" ca="1" si="40"/>
        <v>0</v>
      </c>
      <c r="BM66" s="23">
        <f t="shared" ca="1" si="52"/>
        <v>0</v>
      </c>
      <c r="BN66" s="23">
        <f t="shared" ca="1" si="53"/>
        <v>0</v>
      </c>
      <c r="BO66" s="23">
        <f t="shared" ca="1" si="138"/>
        <v>0</v>
      </c>
      <c r="BP66" s="23">
        <f t="shared" ca="1" si="139"/>
        <v>0</v>
      </c>
      <c r="BQ66" s="23">
        <f t="shared" ca="1" si="73"/>
        <v>0</v>
      </c>
      <c r="BR66" s="23">
        <f t="shared" ca="1" si="74"/>
        <v>0</v>
      </c>
      <c r="BS66" s="23">
        <f t="shared" ca="1" si="83"/>
        <v>0</v>
      </c>
      <c r="BT66" s="23">
        <f t="shared" ca="1" si="84"/>
        <v>0</v>
      </c>
      <c r="BU66" s="23">
        <f t="shared" ca="1" si="85"/>
        <v>0</v>
      </c>
      <c r="BV66" s="23">
        <f t="shared" ca="1" si="86"/>
        <v>0</v>
      </c>
      <c r="BW66" s="23">
        <f t="shared" ca="1" si="88"/>
        <v>0</v>
      </c>
      <c r="BX66" s="23">
        <f t="shared" ca="1" si="89"/>
        <v>0</v>
      </c>
      <c r="BY66" s="23">
        <f t="shared" ca="1" si="108"/>
        <v>0</v>
      </c>
      <c r="BZ66" s="23">
        <f t="shared" ca="1" si="109"/>
        <v>0</v>
      </c>
      <c r="CA66" s="23">
        <f t="shared" ca="1" si="120"/>
        <v>0</v>
      </c>
      <c r="CB66" s="23">
        <f t="shared" ca="1" si="121"/>
        <v>0</v>
      </c>
      <c r="CC66" s="23">
        <f t="shared" ca="1" si="136"/>
        <v>0</v>
      </c>
      <c r="CD66" s="23">
        <f t="shared" ca="1" si="137"/>
        <v>0</v>
      </c>
      <c r="CE66" s="23">
        <f t="shared" ca="1" si="140"/>
        <v>0</v>
      </c>
      <c r="CF66" s="23">
        <f t="shared" ca="1" si="141"/>
        <v>0</v>
      </c>
      <c r="CG66" s="389">
        <f t="shared" ca="1" si="22"/>
        <v>0</v>
      </c>
      <c r="CH66" s="224">
        <f t="shared" ca="1" si="23"/>
        <v>0</v>
      </c>
      <c r="CI66" s="93">
        <f t="shared" ca="1" si="24"/>
        <v>0</v>
      </c>
      <c r="CJ66" s="23">
        <f t="shared" ca="1" si="57"/>
        <v>125760</v>
      </c>
      <c r="CK66" s="23">
        <f t="shared" ca="1" si="58"/>
        <v>0</v>
      </c>
      <c r="CL66" s="23">
        <f t="shared" ca="1" si="90"/>
        <v>115200</v>
      </c>
      <c r="CM66" s="23">
        <f t="shared" ca="1" si="91"/>
        <v>0</v>
      </c>
      <c r="CN66" s="23">
        <f t="shared" ca="1" si="124"/>
        <v>120000</v>
      </c>
      <c r="CO66" s="23">
        <f t="shared" ca="1" si="125"/>
        <v>0</v>
      </c>
      <c r="CP66" s="228">
        <f t="shared" ca="1" si="25"/>
        <v>125760</v>
      </c>
      <c r="CQ66" s="224">
        <f t="shared" ca="1" si="26"/>
        <v>240960</v>
      </c>
      <c r="CR66" s="228">
        <f t="shared" ca="1" si="27"/>
        <v>360960</v>
      </c>
      <c r="CS66" s="23">
        <f t="shared" ca="1" si="28"/>
        <v>0</v>
      </c>
      <c r="CT66" s="23">
        <f t="shared" ca="1" si="29"/>
        <v>0</v>
      </c>
      <c r="CU66" s="23">
        <f t="shared" ca="1" si="33"/>
        <v>0</v>
      </c>
      <c r="CV66" s="23">
        <f t="shared" ca="1" si="34"/>
        <v>0</v>
      </c>
      <c r="CW66" s="23">
        <f t="shared" ca="1" si="41"/>
        <v>0</v>
      </c>
      <c r="CX66" s="23">
        <f t="shared" ca="1" si="42"/>
        <v>0</v>
      </c>
      <c r="CY66" s="23">
        <f t="shared" ca="1" si="54"/>
        <v>0</v>
      </c>
      <c r="CZ66" s="23">
        <f t="shared" ca="1" si="55"/>
        <v>0</v>
      </c>
      <c r="DA66" s="23">
        <f t="shared" ca="1" si="61"/>
        <v>0</v>
      </c>
      <c r="DB66" s="23">
        <f t="shared" ca="1" si="62"/>
        <v>0</v>
      </c>
      <c r="DC66" s="23">
        <f t="shared" ca="1" si="63"/>
        <v>0</v>
      </c>
      <c r="DD66" s="23">
        <f t="shared" ca="1" si="64"/>
        <v>0</v>
      </c>
      <c r="DE66" s="23">
        <f t="shared" ca="1" si="71"/>
        <v>0</v>
      </c>
      <c r="DF66" s="23">
        <f t="shared" ca="1" si="72"/>
        <v>0</v>
      </c>
      <c r="DG66" s="23">
        <f t="shared" ca="1" si="118"/>
        <v>0</v>
      </c>
      <c r="DH66" s="23">
        <f t="shared" ca="1" si="119"/>
        <v>0</v>
      </c>
      <c r="DI66" s="23">
        <f t="shared" ca="1" si="75"/>
        <v>0</v>
      </c>
      <c r="DJ66" s="23">
        <f t="shared" ca="1" si="76"/>
        <v>0</v>
      </c>
      <c r="DK66" s="23">
        <f t="shared" ca="1" si="92"/>
        <v>0</v>
      </c>
      <c r="DL66" s="23">
        <f t="shared" ca="1" si="93"/>
        <v>0</v>
      </c>
      <c r="DM66" s="23"/>
      <c r="DN66" s="23"/>
      <c r="DO66" s="23">
        <f t="shared" ca="1" si="94"/>
        <v>0</v>
      </c>
      <c r="DP66" s="23">
        <f t="shared" ca="1" si="95"/>
        <v>0</v>
      </c>
      <c r="DQ66" s="23">
        <f t="shared" ca="1" si="100"/>
        <v>0</v>
      </c>
      <c r="DR66" s="23">
        <f t="shared" ca="1" si="101"/>
        <v>0</v>
      </c>
      <c r="DS66" s="23">
        <f t="shared" ca="1" si="112"/>
        <v>0</v>
      </c>
      <c r="DT66" s="23">
        <f t="shared" ca="1" si="113"/>
        <v>0</v>
      </c>
      <c r="DU66" s="23">
        <f t="shared" ca="1" si="122"/>
        <v>0</v>
      </c>
      <c r="DV66" s="23">
        <f t="shared" ca="1" si="123"/>
        <v>0</v>
      </c>
      <c r="DW66" s="23">
        <f t="shared" ca="1" si="126"/>
        <v>0</v>
      </c>
      <c r="DX66" s="23">
        <f t="shared" ca="1" si="127"/>
        <v>0</v>
      </c>
      <c r="DY66" s="23">
        <f t="shared" ca="1" si="128"/>
        <v>0</v>
      </c>
      <c r="DZ66" s="23">
        <f t="shared" ca="1" si="129"/>
        <v>0</v>
      </c>
      <c r="EA66" s="23">
        <f t="shared" ca="1" si="144"/>
        <v>0</v>
      </c>
      <c r="EB66" s="23">
        <f t="shared" ca="1" si="145"/>
        <v>0</v>
      </c>
      <c r="EC66" s="228">
        <f t="shared" ca="1" si="30"/>
        <v>0</v>
      </c>
      <c r="ED66" s="93">
        <f t="shared" ca="1" si="31"/>
        <v>0</v>
      </c>
      <c r="EE66" s="228">
        <f t="shared" ca="1" si="32"/>
        <v>0</v>
      </c>
      <c r="EJ66" s="23">
        <f t="shared" ca="1" si="67"/>
        <v>0</v>
      </c>
      <c r="EK66" s="23">
        <f t="shared" ca="1" si="68"/>
        <v>0</v>
      </c>
      <c r="EL66" s="23">
        <f t="shared" ca="1" si="79"/>
        <v>0</v>
      </c>
      <c r="EM66" s="23">
        <f t="shared" ca="1" si="80"/>
        <v>0</v>
      </c>
      <c r="EN66" s="23">
        <f t="shared" ca="1" si="104"/>
        <v>0</v>
      </c>
      <c r="EO66" s="23">
        <f t="shared" ca="1" si="105"/>
        <v>0</v>
      </c>
      <c r="EP66" s="23">
        <f t="shared" ca="1" si="134"/>
        <v>0</v>
      </c>
      <c r="EQ66" s="23">
        <f t="shared" ca="1" si="135"/>
        <v>0</v>
      </c>
      <c r="ER66" s="23">
        <f t="shared" ca="1" si="114"/>
        <v>0</v>
      </c>
      <c r="ES66" s="23">
        <f t="shared" ca="1" si="115"/>
        <v>0</v>
      </c>
      <c r="ET66" s="23">
        <f t="shared" ca="1" si="130"/>
        <v>0</v>
      </c>
      <c r="EU66" s="23">
        <f t="shared" ca="1" si="131"/>
        <v>0</v>
      </c>
      <c r="EV66" s="23">
        <f t="shared" ca="1" si="142"/>
        <v>0</v>
      </c>
      <c r="EW66" s="23">
        <f t="shared" ca="1" si="143"/>
        <v>0</v>
      </c>
      <c r="EX66" s="228">
        <f t="shared" ca="1" si="16"/>
        <v>0</v>
      </c>
      <c r="EY66" s="93">
        <f t="shared" ca="1" si="17"/>
        <v>0</v>
      </c>
      <c r="EZ66" s="93">
        <f t="shared" ca="1" si="18"/>
        <v>0</v>
      </c>
    </row>
    <row r="67" spans="1:156" x14ac:dyDescent="0.2">
      <c r="A67" s="172">
        <f ca="1">VLOOKUP($D67,Curves!$A$2:$I$1700,9)</f>
        <v>5.8715611816416997E-2</v>
      </c>
      <c r="B67" s="86">
        <f t="shared" ca="1" si="0"/>
        <v>0.75425608721052229</v>
      </c>
      <c r="C67" s="86">
        <f t="shared" si="1"/>
        <v>31</v>
      </c>
      <c r="D67" s="139">
        <v>38687</v>
      </c>
      <c r="E67" s="173">
        <f ca="1">VLOOKUP($D67,Curves!$A$2:$H$1700,2)*$B67</f>
        <v>3.4288481724590345</v>
      </c>
      <c r="F67" s="172">
        <f ca="1">VLOOKUP($D67,Curves!$A$2:$H$1700,3)*$B67</f>
        <v>0.45255365232631334</v>
      </c>
      <c r="G67" s="172">
        <f ca="1">VLOOKUP($D67,Curves!$A$2:$H$1700,7)*$B67</f>
        <v>-0.14330865656999925</v>
      </c>
      <c r="H67" s="172">
        <f ca="1">VLOOKUP($D67,Curves!$A$2:$H$1700,5)*$B67</f>
        <v>7.5425608721052233E-3</v>
      </c>
      <c r="I67" s="172">
        <f ca="1">VLOOKUP($D67,Curves!$A$2:$H$1700,4)*$B67</f>
        <v>-0.21873426529105144</v>
      </c>
      <c r="J67" s="174">
        <f ca="1">VLOOKUP($D67,Curves!$A$2:$H$1700,8)*$B67</f>
        <v>0.37712804360526114</v>
      </c>
      <c r="K67" s="172">
        <f t="shared" ca="1" si="2"/>
        <v>26.075854303759876</v>
      </c>
      <c r="L67" s="140">
        <f ca="1">VLOOKUP($D67,Curves!$N$2:$T$2600,2)*$B67</f>
        <v>14.701507098255172</v>
      </c>
      <c r="M67" s="141">
        <f ca="1">VLOOKUP($D67,Curves!$N$2:$T$2600,3)*$B67</f>
        <v>7.3507535491275862</v>
      </c>
      <c r="N67" s="181">
        <f t="shared" ca="1" si="3"/>
        <v>0</v>
      </c>
      <c r="O67" s="182">
        <f t="shared" ca="1" si="4"/>
        <v>0</v>
      </c>
      <c r="P67" s="173">
        <f t="shared" ca="1" si="5"/>
        <v>30.544821620482217</v>
      </c>
      <c r="Q67" s="140">
        <f ca="1">VLOOKUP($D67,Curves!$N$2:$T$2600,4)*$B67</f>
        <v>14.701507098255172</v>
      </c>
      <c r="R67" s="141">
        <f ca="1">VLOOKUP($D67,Curves!$N$2:$T$2600,5)*$B67</f>
        <v>7.3507535491275862</v>
      </c>
      <c r="S67" s="181">
        <f t="shared" ca="1" si="6"/>
        <v>0</v>
      </c>
      <c r="T67" s="182">
        <f t="shared" ca="1" si="7"/>
        <v>0</v>
      </c>
      <c r="U67" s="151">
        <f t="shared" ca="1" si="8"/>
        <v>26.641546369167767</v>
      </c>
      <c r="V67" s="151">
        <f t="shared" ca="1" si="9"/>
        <v>27.772930499983548</v>
      </c>
      <c r="W67" s="151">
        <f t="shared" ca="1" si="10"/>
        <v>26.075854303759876</v>
      </c>
      <c r="X67" s="343">
        <f ca="1">VLOOKUP($D67,[2]CurveFetch!$D$8:$S$13000,16,0)*$B67</f>
        <v>14.701507098255172</v>
      </c>
      <c r="Y67" s="141">
        <f ca="1">VLOOKUP($D67,Curves!$N$2:$T$2600,7)*$B67</f>
        <v>7.3507535491275862</v>
      </c>
      <c r="Z67" s="200">
        <f t="shared" ca="1" si="11"/>
        <v>0</v>
      </c>
      <c r="AA67" s="181">
        <f t="shared" ca="1" si="12"/>
        <v>0</v>
      </c>
      <c r="AB67" s="181">
        <f t="shared" ca="1" si="13"/>
        <v>0</v>
      </c>
      <c r="AC67" s="181">
        <f t="shared" ca="1" si="13"/>
        <v>0</v>
      </c>
      <c r="AD67" s="181">
        <f t="shared" ca="1" si="14"/>
        <v>0</v>
      </c>
      <c r="AE67" s="182">
        <f t="shared" ca="1" si="15"/>
        <v>0</v>
      </c>
      <c r="AF67" s="23">
        <f t="shared" ca="1" si="43"/>
        <v>0</v>
      </c>
      <c r="AG67" s="23">
        <f t="shared" ca="1" si="44"/>
        <v>0</v>
      </c>
      <c r="AH67" s="23">
        <f t="shared" ca="1" si="35"/>
        <v>0</v>
      </c>
      <c r="AI67" s="23">
        <f t="shared" ca="1" si="36"/>
        <v>0</v>
      </c>
      <c r="AJ67" s="23">
        <f t="shared" ca="1" si="45"/>
        <v>0</v>
      </c>
      <c r="AK67" s="23">
        <f t="shared" ca="1" si="46"/>
        <v>0</v>
      </c>
      <c r="AL67" s="23">
        <f t="shared" ca="1" si="47"/>
        <v>0</v>
      </c>
      <c r="AM67" s="23">
        <f t="shared" ca="1" si="48"/>
        <v>0</v>
      </c>
      <c r="AN67" s="23">
        <f t="shared" ca="1" si="69"/>
        <v>0</v>
      </c>
      <c r="AO67" s="23">
        <f t="shared" ca="1" si="70"/>
        <v>0</v>
      </c>
      <c r="AP67" s="23">
        <f t="shared" ca="1" si="87"/>
        <v>0</v>
      </c>
      <c r="AQ67" s="23">
        <f t="shared" ca="1" si="56"/>
        <v>0</v>
      </c>
      <c r="AR67" s="23">
        <f t="shared" ca="1" si="96"/>
        <v>0</v>
      </c>
      <c r="AS67" s="23">
        <f t="shared" ca="1" si="97"/>
        <v>0</v>
      </c>
      <c r="AT67" s="23">
        <f t="shared" ca="1" si="106"/>
        <v>0</v>
      </c>
      <c r="AU67" s="23">
        <f t="shared" ca="1" si="107"/>
        <v>0</v>
      </c>
      <c r="AV67" s="23">
        <f t="shared" ca="1" si="98"/>
        <v>0</v>
      </c>
      <c r="AW67" s="23">
        <f t="shared" ca="1" si="99"/>
        <v>0</v>
      </c>
      <c r="AX67" s="23">
        <f t="shared" ca="1" si="110"/>
        <v>0</v>
      </c>
      <c r="AY67" s="23">
        <f t="shared" ca="1" si="111"/>
        <v>0</v>
      </c>
      <c r="AZ67" s="23">
        <f t="shared" ca="1" si="116"/>
        <v>0</v>
      </c>
      <c r="BA67" s="23">
        <f t="shared" ca="1" si="117"/>
        <v>0</v>
      </c>
      <c r="BB67" s="23">
        <f t="shared" ca="1" si="132"/>
        <v>0</v>
      </c>
      <c r="BC67" s="23">
        <f t="shared" ca="1" si="133"/>
        <v>0</v>
      </c>
      <c r="BD67" s="228">
        <f t="shared" ca="1" si="19"/>
        <v>0</v>
      </c>
      <c r="BE67" s="26">
        <f t="shared" ca="1" si="20"/>
        <v>0</v>
      </c>
      <c r="BF67" s="228">
        <f t="shared" ca="1" si="21"/>
        <v>0</v>
      </c>
      <c r="BG67" s="23">
        <f t="shared" ca="1" si="37"/>
        <v>0</v>
      </c>
      <c r="BH67" s="23">
        <f t="shared" ca="1" si="38"/>
        <v>0</v>
      </c>
      <c r="BI67" s="23">
        <f t="shared" ca="1" si="49"/>
        <v>0</v>
      </c>
      <c r="BJ67" s="23">
        <f t="shared" ca="1" si="50"/>
        <v>0</v>
      </c>
      <c r="BK67" s="23">
        <f t="shared" ca="1" si="39"/>
        <v>0</v>
      </c>
      <c r="BL67" s="23">
        <f t="shared" ca="1" si="40"/>
        <v>0</v>
      </c>
      <c r="BM67" s="23">
        <f t="shared" ca="1" si="52"/>
        <v>0</v>
      </c>
      <c r="BN67" s="23">
        <f t="shared" ca="1" si="53"/>
        <v>0</v>
      </c>
      <c r="BO67" s="23">
        <f t="shared" ca="1" si="138"/>
        <v>0</v>
      </c>
      <c r="BP67" s="23">
        <f t="shared" ca="1" si="139"/>
        <v>0</v>
      </c>
      <c r="BQ67" s="23">
        <f t="shared" ca="1" si="73"/>
        <v>0</v>
      </c>
      <c r="BR67" s="23">
        <f t="shared" ca="1" si="74"/>
        <v>0</v>
      </c>
      <c r="BS67" s="23">
        <f t="shared" ca="1" si="83"/>
        <v>0</v>
      </c>
      <c r="BT67" s="23">
        <f t="shared" ca="1" si="84"/>
        <v>0</v>
      </c>
      <c r="BU67" s="23">
        <f t="shared" ca="1" si="85"/>
        <v>0</v>
      </c>
      <c r="BV67" s="23">
        <f t="shared" ca="1" si="86"/>
        <v>0</v>
      </c>
      <c r="BW67" s="23">
        <f t="shared" ca="1" si="88"/>
        <v>0</v>
      </c>
      <c r="BX67" s="23">
        <f t="shared" ca="1" si="89"/>
        <v>0</v>
      </c>
      <c r="BY67" s="23">
        <f t="shared" ca="1" si="108"/>
        <v>0</v>
      </c>
      <c r="BZ67" s="23">
        <f t="shared" ca="1" si="109"/>
        <v>0</v>
      </c>
      <c r="CA67" s="23">
        <f t="shared" ca="1" si="120"/>
        <v>0</v>
      </c>
      <c r="CB67" s="23">
        <f t="shared" ca="1" si="121"/>
        <v>0</v>
      </c>
      <c r="CC67" s="23">
        <f t="shared" ca="1" si="136"/>
        <v>0</v>
      </c>
      <c r="CD67" s="23">
        <f t="shared" ca="1" si="137"/>
        <v>0</v>
      </c>
      <c r="CE67" s="23">
        <f t="shared" ca="1" si="140"/>
        <v>0</v>
      </c>
      <c r="CF67" s="23">
        <f t="shared" ca="1" si="141"/>
        <v>0</v>
      </c>
      <c r="CG67" s="389">
        <f t="shared" ca="1" si="22"/>
        <v>0</v>
      </c>
      <c r="CH67" s="224">
        <f t="shared" ca="1" si="23"/>
        <v>0</v>
      </c>
      <c r="CI67" s="93">
        <f t="shared" ca="1" si="24"/>
        <v>0</v>
      </c>
      <c r="CJ67" s="23">
        <f t="shared" ca="1" si="57"/>
        <v>0</v>
      </c>
      <c r="CK67" s="23">
        <f t="shared" ca="1" si="58"/>
        <v>0</v>
      </c>
      <c r="CL67" s="23">
        <f t="shared" ca="1" si="90"/>
        <v>0</v>
      </c>
      <c r="CM67" s="23">
        <f t="shared" ca="1" si="91"/>
        <v>0</v>
      </c>
      <c r="CN67" s="23">
        <f t="shared" ca="1" si="124"/>
        <v>0</v>
      </c>
      <c r="CO67" s="23">
        <f t="shared" ca="1" si="125"/>
        <v>0</v>
      </c>
      <c r="CP67" s="228">
        <f t="shared" ca="1" si="25"/>
        <v>0</v>
      </c>
      <c r="CQ67" s="224">
        <f t="shared" ca="1" si="26"/>
        <v>0</v>
      </c>
      <c r="CR67" s="228">
        <f t="shared" ca="1" si="27"/>
        <v>0</v>
      </c>
      <c r="CS67" s="23">
        <f t="shared" ca="1" si="28"/>
        <v>0</v>
      </c>
      <c r="CT67" s="23">
        <f t="shared" ca="1" si="29"/>
        <v>0</v>
      </c>
      <c r="CU67" s="23">
        <f t="shared" ca="1" si="33"/>
        <v>0</v>
      </c>
      <c r="CV67" s="23">
        <f t="shared" ca="1" si="34"/>
        <v>0</v>
      </c>
      <c r="CW67" s="23">
        <f t="shared" ca="1" si="41"/>
        <v>0</v>
      </c>
      <c r="CX67" s="23">
        <f t="shared" ca="1" si="42"/>
        <v>0</v>
      </c>
      <c r="CY67" s="23">
        <f t="shared" ca="1" si="54"/>
        <v>0</v>
      </c>
      <c r="CZ67" s="23">
        <f t="shared" ca="1" si="55"/>
        <v>0</v>
      </c>
      <c r="DA67" s="23">
        <f t="shared" ca="1" si="61"/>
        <v>0</v>
      </c>
      <c r="DB67" s="23">
        <f t="shared" ca="1" si="62"/>
        <v>0</v>
      </c>
      <c r="DC67" s="23">
        <f t="shared" ca="1" si="63"/>
        <v>0</v>
      </c>
      <c r="DD67" s="23">
        <f t="shared" ca="1" si="64"/>
        <v>0</v>
      </c>
      <c r="DE67" s="23">
        <f t="shared" ca="1" si="71"/>
        <v>0</v>
      </c>
      <c r="DF67" s="23">
        <f t="shared" ca="1" si="72"/>
        <v>0</v>
      </c>
      <c r="DG67" s="23">
        <f t="shared" ca="1" si="118"/>
        <v>0</v>
      </c>
      <c r="DH67" s="23">
        <f t="shared" ca="1" si="119"/>
        <v>0</v>
      </c>
      <c r="DI67" s="23">
        <f t="shared" ca="1" si="75"/>
        <v>0</v>
      </c>
      <c r="DJ67" s="23">
        <f t="shared" ca="1" si="76"/>
        <v>0</v>
      </c>
      <c r="DK67" s="23">
        <f t="shared" ca="1" si="92"/>
        <v>0</v>
      </c>
      <c r="DL67" s="23">
        <f t="shared" ca="1" si="93"/>
        <v>0</v>
      </c>
      <c r="DM67" s="23"/>
      <c r="DN67" s="23"/>
      <c r="DO67" s="23">
        <f t="shared" ca="1" si="94"/>
        <v>0</v>
      </c>
      <c r="DP67" s="23">
        <f t="shared" ca="1" si="95"/>
        <v>0</v>
      </c>
      <c r="DQ67" s="23">
        <f t="shared" ca="1" si="100"/>
        <v>0</v>
      </c>
      <c r="DR67" s="23">
        <f t="shared" ca="1" si="101"/>
        <v>0</v>
      </c>
      <c r="DS67" s="23">
        <f t="shared" ca="1" si="112"/>
        <v>0</v>
      </c>
      <c r="DT67" s="23">
        <f t="shared" ca="1" si="113"/>
        <v>0</v>
      </c>
      <c r="DU67" s="23">
        <f t="shared" ca="1" si="122"/>
        <v>0</v>
      </c>
      <c r="DV67" s="23">
        <f t="shared" ca="1" si="123"/>
        <v>0</v>
      </c>
      <c r="DW67" s="23">
        <f t="shared" ca="1" si="126"/>
        <v>0</v>
      </c>
      <c r="DX67" s="23">
        <f t="shared" ca="1" si="127"/>
        <v>0</v>
      </c>
      <c r="DY67" s="23">
        <f t="shared" ca="1" si="128"/>
        <v>0</v>
      </c>
      <c r="DZ67" s="23">
        <f t="shared" ca="1" si="129"/>
        <v>0</v>
      </c>
      <c r="EA67" s="23">
        <f t="shared" ca="1" si="144"/>
        <v>0</v>
      </c>
      <c r="EB67" s="23">
        <f t="shared" ca="1" si="145"/>
        <v>0</v>
      </c>
      <c r="EC67" s="228">
        <f t="shared" ca="1" si="30"/>
        <v>0</v>
      </c>
      <c r="ED67" s="93">
        <f t="shared" ca="1" si="31"/>
        <v>0</v>
      </c>
      <c r="EE67" s="228">
        <f t="shared" ca="1" si="32"/>
        <v>0</v>
      </c>
      <c r="EJ67" s="23">
        <f t="shared" ca="1" si="67"/>
        <v>0</v>
      </c>
      <c r="EK67" s="23">
        <f t="shared" ca="1" si="68"/>
        <v>0</v>
      </c>
      <c r="EL67" s="23">
        <f t="shared" ca="1" si="79"/>
        <v>0</v>
      </c>
      <c r="EM67" s="23">
        <f t="shared" ca="1" si="80"/>
        <v>0</v>
      </c>
      <c r="EN67" s="23">
        <f t="shared" ca="1" si="104"/>
        <v>0</v>
      </c>
      <c r="EO67" s="23">
        <f t="shared" ca="1" si="105"/>
        <v>0</v>
      </c>
      <c r="EP67" s="23">
        <f t="shared" ca="1" si="134"/>
        <v>0</v>
      </c>
      <c r="EQ67" s="23">
        <f t="shared" ca="1" si="135"/>
        <v>0</v>
      </c>
      <c r="ER67" s="23">
        <f t="shared" ca="1" si="114"/>
        <v>0</v>
      </c>
      <c r="ES67" s="23">
        <f t="shared" ca="1" si="115"/>
        <v>0</v>
      </c>
      <c r="ET67" s="23">
        <f t="shared" ca="1" si="130"/>
        <v>0</v>
      </c>
      <c r="EU67" s="23">
        <f t="shared" ca="1" si="131"/>
        <v>0</v>
      </c>
      <c r="EV67" s="23">
        <f t="shared" ca="1" si="142"/>
        <v>0</v>
      </c>
      <c r="EW67" s="23">
        <f t="shared" ca="1" si="143"/>
        <v>0</v>
      </c>
      <c r="EX67" s="228">
        <f t="shared" ca="1" si="16"/>
        <v>0</v>
      </c>
      <c r="EY67" s="93">
        <f t="shared" ca="1" si="17"/>
        <v>0</v>
      </c>
      <c r="EZ67" s="93">
        <f t="shared" ca="1" si="18"/>
        <v>0</v>
      </c>
    </row>
    <row r="68" spans="1:156" x14ac:dyDescent="0.2">
      <c r="A68" s="172">
        <f ca="1">VLOOKUP($D68,Curves!$A$2:$I$1700,9)</f>
        <v>5.8791903419367998E-2</v>
      </c>
      <c r="B68" s="86">
        <f t="shared" ca="1" si="0"/>
        <v>0.75028477086336098</v>
      </c>
      <c r="C68" s="86">
        <f t="shared" si="1"/>
        <v>31</v>
      </c>
      <c r="D68" s="139">
        <v>38718</v>
      </c>
      <c r="E68" s="173">
        <f ca="1">VLOOKUP($D68,Curves!$A$2:$H$1700,2)*$B68</f>
        <v>3.4813213368059945</v>
      </c>
      <c r="F68" s="172">
        <f ca="1">VLOOKUP($D68,Curves!$A$2:$H$1700,3)*$B68</f>
        <v>0.45017086251801658</v>
      </c>
      <c r="G68" s="172">
        <f ca="1">VLOOKUP($D68,Curves!$A$2:$H$1700,7)*$B68</f>
        <v>-0.1425541064640386</v>
      </c>
      <c r="H68" s="172">
        <f ca="1">VLOOKUP($D68,Curves!$A$2:$H$1700,5)*$B68</f>
        <v>7.5028477086336101E-3</v>
      </c>
      <c r="I68" s="172">
        <f ca="1">VLOOKUP($D68,Curves!$A$2:$H$1700,4)*$B68</f>
        <v>-0.21758258355037466</v>
      </c>
      <c r="J68" s="174">
        <f ca="1">VLOOKUP($D68,Curves!$A$2:$H$1700,8)*$B68</f>
        <v>0.37514238543168049</v>
      </c>
      <c r="K68" s="172">
        <f t="shared" ca="1" si="2"/>
        <v>26.478040649417146</v>
      </c>
      <c r="L68" s="140">
        <f ca="1">VLOOKUP($D68,Curves!$N$2:$T$2600,2)*$B68</f>
        <v>39.067553104286468</v>
      </c>
      <c r="M68" s="141">
        <f ca="1">VLOOKUP($D68,Curves!$N$2:$T$2600,3)*$B68</f>
        <v>19.533776552143234</v>
      </c>
      <c r="N68" s="181">
        <f t="shared" ca="1" si="3"/>
        <v>1</v>
      </c>
      <c r="O68" s="182">
        <f t="shared" ca="1" si="4"/>
        <v>0</v>
      </c>
      <c r="P68" s="173">
        <f t="shared" ca="1" si="5"/>
        <v>30.923477916782563</v>
      </c>
      <c r="Q68" s="140">
        <f ca="1">VLOOKUP($D68,Curves!$N$2:$T$2600,4)*$B68</f>
        <v>39.067553104286468</v>
      </c>
      <c r="R68" s="141">
        <f ca="1">VLOOKUP($D68,Curves!$N$2:$T$2600,5)*$B68</f>
        <v>19.533776552143234</v>
      </c>
      <c r="S68" s="181">
        <f t="shared" ca="1" si="6"/>
        <v>1</v>
      </c>
      <c r="T68" s="182">
        <f t="shared" ca="1" si="7"/>
        <v>0</v>
      </c>
      <c r="U68" s="151">
        <f t="shared" ca="1" si="8"/>
        <v>27.040754227564669</v>
      </c>
      <c r="V68" s="151">
        <f t="shared" ca="1" si="9"/>
        <v>28.166181383859712</v>
      </c>
      <c r="W68" s="151">
        <f t="shared" ca="1" si="10"/>
        <v>26.478040649417146</v>
      </c>
      <c r="X68" s="343">
        <f ca="1">VLOOKUP($D68,[2]CurveFetch!$D$8:$S$13000,16,0)*$B68</f>
        <v>39.067553104286468</v>
      </c>
      <c r="Y68" s="141">
        <f ca="1">VLOOKUP($D68,Curves!$N$2:$T$2600,7)*$B68</f>
        <v>19.533776552143234</v>
      </c>
      <c r="Z68" s="200">
        <f t="shared" ca="1" si="11"/>
        <v>1</v>
      </c>
      <c r="AA68" s="181">
        <f t="shared" ca="1" si="12"/>
        <v>0</v>
      </c>
      <c r="AB68" s="181">
        <f t="shared" ca="1" si="13"/>
        <v>1</v>
      </c>
      <c r="AC68" s="181">
        <f t="shared" ca="1" si="13"/>
        <v>1</v>
      </c>
      <c r="AD68" s="181">
        <f t="shared" ca="1" si="14"/>
        <v>1</v>
      </c>
      <c r="AE68" s="182">
        <f t="shared" ca="1" si="15"/>
        <v>0</v>
      </c>
      <c r="AF68" s="23">
        <f t="shared" ca="1" si="43"/>
        <v>5880</v>
      </c>
      <c r="AG68" s="23">
        <f t="shared" ca="1" si="44"/>
        <v>0</v>
      </c>
      <c r="AH68" s="23">
        <f t="shared" ca="1" si="35"/>
        <v>38400</v>
      </c>
      <c r="AI68" s="23">
        <f t="shared" ca="1" si="36"/>
        <v>0</v>
      </c>
      <c r="AJ68" s="23">
        <f t="shared" ca="1" si="45"/>
        <v>26160</v>
      </c>
      <c r="AK68" s="23">
        <f t="shared" ca="1" si="46"/>
        <v>0</v>
      </c>
      <c r="AL68" s="23">
        <f t="shared" ca="1" si="47"/>
        <v>26160</v>
      </c>
      <c r="AM68" s="23">
        <f t="shared" ca="1" si="48"/>
        <v>0</v>
      </c>
      <c r="AN68" s="23">
        <f t="shared" ca="1" si="69"/>
        <v>48000</v>
      </c>
      <c r="AO68" s="23">
        <f t="shared" ca="1" si="70"/>
        <v>0</v>
      </c>
      <c r="AP68" s="23">
        <f t="shared" ca="1" si="87"/>
        <v>54000</v>
      </c>
      <c r="AQ68" s="23">
        <f t="shared" ca="1" si="56"/>
        <v>0</v>
      </c>
      <c r="AR68" s="23">
        <f t="shared" ca="1" si="96"/>
        <v>60000</v>
      </c>
      <c r="AS68" s="23">
        <f t="shared" ca="1" si="97"/>
        <v>0</v>
      </c>
      <c r="AT68" s="23">
        <f t="shared" ca="1" si="106"/>
        <v>60000</v>
      </c>
      <c r="AU68" s="23">
        <f t="shared" ca="1" si="107"/>
        <v>0</v>
      </c>
      <c r="AV68" s="23">
        <f t="shared" ca="1" si="98"/>
        <v>86400</v>
      </c>
      <c r="AW68" s="23">
        <f t="shared" ca="1" si="99"/>
        <v>0</v>
      </c>
      <c r="AX68" s="23">
        <f t="shared" ca="1" si="110"/>
        <v>61200</v>
      </c>
      <c r="AY68" s="23">
        <f t="shared" ca="1" si="111"/>
        <v>0</v>
      </c>
      <c r="AZ68" s="23">
        <f t="shared" ca="1" si="116"/>
        <v>66000</v>
      </c>
      <c r="BA68" s="23">
        <f t="shared" ca="1" si="117"/>
        <v>0</v>
      </c>
      <c r="BB68" s="23">
        <f t="shared" ca="1" si="132"/>
        <v>132000</v>
      </c>
      <c r="BC68" s="23">
        <f t="shared" ca="1" si="133"/>
        <v>0</v>
      </c>
      <c r="BD68" s="228">
        <f t="shared" ca="1" si="19"/>
        <v>243000</v>
      </c>
      <c r="BE68" s="26">
        <f t="shared" ca="1" si="20"/>
        <v>604200</v>
      </c>
      <c r="BF68" s="228">
        <f t="shared" ca="1" si="21"/>
        <v>664200</v>
      </c>
      <c r="BG68" s="23">
        <f t="shared" ca="1" si="37"/>
        <v>62400</v>
      </c>
      <c r="BH68" s="23">
        <f t="shared" ca="1" si="38"/>
        <v>0</v>
      </c>
      <c r="BI68" s="23">
        <f t="shared" ca="1" si="49"/>
        <v>60000</v>
      </c>
      <c r="BJ68" s="23">
        <f t="shared" ca="1" si="50"/>
        <v>0</v>
      </c>
      <c r="BK68" s="23">
        <f t="shared" ca="1" si="39"/>
        <v>10560</v>
      </c>
      <c r="BL68" s="23">
        <f t="shared" ca="1" si="40"/>
        <v>0</v>
      </c>
      <c r="BM68" s="23">
        <f t="shared" ca="1" si="52"/>
        <v>6120</v>
      </c>
      <c r="BN68" s="23">
        <f t="shared" ca="1" si="53"/>
        <v>0</v>
      </c>
      <c r="BO68" s="23">
        <f t="shared" ca="1" si="138"/>
        <v>20400</v>
      </c>
      <c r="BP68" s="23">
        <f t="shared" ca="1" si="139"/>
        <v>0</v>
      </c>
      <c r="BQ68" s="23">
        <f t="shared" ca="1" si="73"/>
        <v>72000</v>
      </c>
      <c r="BR68" s="23">
        <f t="shared" ca="1" si="74"/>
        <v>0</v>
      </c>
      <c r="BS68" s="23">
        <f t="shared" ca="1" si="83"/>
        <v>105600</v>
      </c>
      <c r="BT68" s="23">
        <f t="shared" ca="1" si="84"/>
        <v>0</v>
      </c>
      <c r="BU68" s="23">
        <f t="shared" ca="1" si="85"/>
        <v>127200</v>
      </c>
      <c r="BV68" s="23">
        <f t="shared" ca="1" si="86"/>
        <v>0</v>
      </c>
      <c r="BW68" s="23">
        <f t="shared" ca="1" si="88"/>
        <v>60000</v>
      </c>
      <c r="BX68" s="23">
        <f t="shared" ca="1" si="89"/>
        <v>0</v>
      </c>
      <c r="BY68" s="23">
        <f t="shared" ca="1" si="108"/>
        <v>63600</v>
      </c>
      <c r="BZ68" s="23">
        <f t="shared" ca="1" si="109"/>
        <v>0</v>
      </c>
      <c r="CA68" s="23">
        <f t="shared" ca="1" si="120"/>
        <v>62400</v>
      </c>
      <c r="CB68" s="23">
        <f t="shared" ca="1" si="121"/>
        <v>0</v>
      </c>
      <c r="CC68" s="23">
        <f t="shared" ca="1" si="136"/>
        <v>132000</v>
      </c>
      <c r="CD68" s="23">
        <f t="shared" ca="1" si="137"/>
        <v>0</v>
      </c>
      <c r="CE68" s="23">
        <f t="shared" ca="1" si="140"/>
        <v>120000</v>
      </c>
      <c r="CF68" s="23">
        <f t="shared" ca="1" si="141"/>
        <v>0</v>
      </c>
      <c r="CG68" s="389">
        <f t="shared" ca="1" si="22"/>
        <v>371880</v>
      </c>
      <c r="CH68" s="224">
        <f t="shared" ca="1" si="23"/>
        <v>695880</v>
      </c>
      <c r="CI68" s="93">
        <f t="shared" ca="1" si="24"/>
        <v>902280</v>
      </c>
      <c r="CJ68" s="23">
        <f t="shared" ca="1" si="57"/>
        <v>125760</v>
      </c>
      <c r="CK68" s="23">
        <f t="shared" ca="1" si="58"/>
        <v>0</v>
      </c>
      <c r="CL68" s="23">
        <f t="shared" ca="1" si="90"/>
        <v>115200</v>
      </c>
      <c r="CM68" s="23">
        <f t="shared" ca="1" si="91"/>
        <v>0</v>
      </c>
      <c r="CN68" s="23">
        <f t="shared" ca="1" si="124"/>
        <v>120000</v>
      </c>
      <c r="CO68" s="23">
        <f t="shared" ca="1" si="125"/>
        <v>0</v>
      </c>
      <c r="CP68" s="228">
        <f t="shared" ca="1" si="25"/>
        <v>125760</v>
      </c>
      <c r="CQ68" s="224">
        <f t="shared" ca="1" si="26"/>
        <v>240960</v>
      </c>
      <c r="CR68" s="228">
        <f t="shared" ca="1" si="27"/>
        <v>360960</v>
      </c>
      <c r="CS68" s="23">
        <f t="shared" ca="1" si="28"/>
        <v>65400</v>
      </c>
      <c r="CT68" s="23">
        <f t="shared" ca="1" si="29"/>
        <v>32700</v>
      </c>
      <c r="CU68" s="23">
        <f t="shared" ca="1" si="33"/>
        <v>62400</v>
      </c>
      <c r="CV68" s="23">
        <f t="shared" ca="1" si="34"/>
        <v>31200</v>
      </c>
      <c r="CW68" s="23">
        <f t="shared" ca="1" si="41"/>
        <v>60000</v>
      </c>
      <c r="CX68" s="23">
        <f t="shared" ca="1" si="42"/>
        <v>30000</v>
      </c>
      <c r="CY68" s="23">
        <f t="shared" ca="1" si="54"/>
        <v>8400</v>
      </c>
      <c r="CZ68" s="23">
        <f t="shared" ca="1" si="55"/>
        <v>4200</v>
      </c>
      <c r="DA68" s="23">
        <f t="shared" ca="1" si="61"/>
        <v>27000</v>
      </c>
      <c r="DB68" s="23">
        <f t="shared" ca="1" si="62"/>
        <v>13500</v>
      </c>
      <c r="DC68" s="23">
        <f t="shared" ca="1" si="63"/>
        <v>15600</v>
      </c>
      <c r="DD68" s="23">
        <f t="shared" ca="1" si="64"/>
        <v>7800</v>
      </c>
      <c r="DE68" s="23">
        <f t="shared" ca="1" si="71"/>
        <v>42000</v>
      </c>
      <c r="DF68" s="23">
        <f t="shared" ca="1" si="72"/>
        <v>21000</v>
      </c>
      <c r="DG68" s="23">
        <f t="shared" ca="1" si="118"/>
        <v>63600</v>
      </c>
      <c r="DH68" s="23">
        <f t="shared" ca="1" si="119"/>
        <v>31800</v>
      </c>
      <c r="DI68" s="23">
        <f t="shared" ca="1" si="75"/>
        <v>72000</v>
      </c>
      <c r="DJ68" s="23">
        <f t="shared" ca="1" si="76"/>
        <v>36000</v>
      </c>
      <c r="DK68" s="23">
        <f t="shared" ca="1" si="92"/>
        <v>99000</v>
      </c>
      <c r="DL68" s="23">
        <f t="shared" ca="1" si="93"/>
        <v>49500</v>
      </c>
      <c r="DM68" s="23"/>
      <c r="DN68" s="23"/>
      <c r="DO68" s="23">
        <f t="shared" ca="1" si="94"/>
        <v>240000</v>
      </c>
      <c r="DP68" s="23">
        <f t="shared" ca="1" si="95"/>
        <v>120000</v>
      </c>
      <c r="DQ68" s="23">
        <f t="shared" ca="1" si="100"/>
        <v>120000</v>
      </c>
      <c r="DR68" s="23">
        <f t="shared" ca="1" si="101"/>
        <v>60000</v>
      </c>
      <c r="DS68" s="23">
        <f t="shared" ca="1" si="112"/>
        <v>127200</v>
      </c>
      <c r="DT68" s="23">
        <f t="shared" ca="1" si="113"/>
        <v>63600</v>
      </c>
      <c r="DU68" s="23">
        <f t="shared" ca="1" si="122"/>
        <v>63600</v>
      </c>
      <c r="DV68" s="23">
        <f t="shared" ca="1" si="123"/>
        <v>31800</v>
      </c>
      <c r="DW68" s="23">
        <f t="shared" ca="1" si="126"/>
        <v>150000</v>
      </c>
      <c r="DX68" s="23">
        <f t="shared" ca="1" si="127"/>
        <v>75000</v>
      </c>
      <c r="DY68" s="23">
        <f t="shared" ca="1" si="128"/>
        <v>66000</v>
      </c>
      <c r="DZ68" s="23">
        <f t="shared" ca="1" si="129"/>
        <v>33000</v>
      </c>
      <c r="EA68" s="23">
        <f t="shared" ca="1" si="144"/>
        <v>129600</v>
      </c>
      <c r="EB68" s="23">
        <f t="shared" ca="1" si="145"/>
        <v>64800</v>
      </c>
      <c r="EC68" s="228">
        <f t="shared" ca="1" si="30"/>
        <v>610200</v>
      </c>
      <c r="ED68" s="93">
        <f t="shared" ca="1" si="31"/>
        <v>1450800</v>
      </c>
      <c r="EE68" s="228">
        <f t="shared" ca="1" si="32"/>
        <v>2117700</v>
      </c>
      <c r="EJ68" s="23">
        <f t="shared" ca="1" si="67"/>
        <v>60000</v>
      </c>
      <c r="EK68" s="23">
        <f t="shared" ca="1" si="68"/>
        <v>30000</v>
      </c>
      <c r="EL68" s="23">
        <f t="shared" ca="1" si="79"/>
        <v>26400</v>
      </c>
      <c r="EM68" s="23">
        <f t="shared" ca="1" si="80"/>
        <v>13200</v>
      </c>
      <c r="EN68" s="23">
        <f t="shared" ca="1" si="104"/>
        <v>120000</v>
      </c>
      <c r="EO68" s="23">
        <f t="shared" ca="1" si="105"/>
        <v>60000</v>
      </c>
      <c r="EP68" s="23">
        <f t="shared" ca="1" si="134"/>
        <v>168000</v>
      </c>
      <c r="EQ68" s="23">
        <f t="shared" ca="1" si="135"/>
        <v>84000</v>
      </c>
      <c r="ER68" s="23">
        <f t="shared" ca="1" si="114"/>
        <v>60000</v>
      </c>
      <c r="ES68" s="23">
        <f t="shared" ca="1" si="115"/>
        <v>30000</v>
      </c>
      <c r="ET68" s="23">
        <f t="shared" ca="1" si="130"/>
        <v>60000</v>
      </c>
      <c r="EU68" s="23">
        <f t="shared" ca="1" si="131"/>
        <v>30000</v>
      </c>
      <c r="EV68" s="23">
        <f t="shared" ca="1" si="142"/>
        <v>120000</v>
      </c>
      <c r="EW68" s="23">
        <f t="shared" ca="1" si="143"/>
        <v>60000</v>
      </c>
      <c r="EX68" s="228">
        <f t="shared" ca="1" si="16"/>
        <v>39600</v>
      </c>
      <c r="EY68" s="93">
        <f t="shared" ca="1" si="17"/>
        <v>489600</v>
      </c>
      <c r="EZ68" s="93">
        <f t="shared" ca="1" si="18"/>
        <v>921600</v>
      </c>
    </row>
    <row r="69" spans="1:156" x14ac:dyDescent="0.2">
      <c r="A69" s="172">
        <f ca="1">VLOOKUP($D69,Curves!$A$2:$I$1700,9)</f>
        <v>5.8862957876654999E-2</v>
      </c>
      <c r="B69" s="86">
        <f t="shared" ca="1" si="0"/>
        <v>0.74634413361087504</v>
      </c>
      <c r="C69" s="86">
        <f t="shared" si="1"/>
        <v>28</v>
      </c>
      <c r="D69" s="139">
        <v>38749</v>
      </c>
      <c r="E69" s="173">
        <f ca="1">VLOOKUP($D69,Curves!$A$2:$H$1700,2)*$B69</f>
        <v>3.3839243017917071</v>
      </c>
      <c r="F69" s="172">
        <f ca="1">VLOOKUP($D69,Curves!$A$2:$H$1700,3)*$B69</f>
        <v>0.44780648016652502</v>
      </c>
      <c r="G69" s="172">
        <f ca="1">VLOOKUP($D69,Curves!$A$2:$H$1700,7)*$B69</f>
        <v>-0.14180538538606627</v>
      </c>
      <c r="H69" s="172">
        <f ca="1">VLOOKUP($D69,Curves!$A$2:$H$1700,5)*$B69</f>
        <v>7.4634413361087506E-3</v>
      </c>
      <c r="I69" s="172">
        <f ca="1">VLOOKUP($D69,Curves!$A$2:$H$1700,4)*$B69</f>
        <v>-0.21643979874715374</v>
      </c>
      <c r="J69" s="174">
        <f ca="1">VLOOKUP($D69,Curves!$A$2:$H$1700,8)*$B69</f>
        <v>0.37317206680543752</v>
      </c>
      <c r="K69" s="172">
        <f t="shared" ca="1" si="2"/>
        <v>25.756133772834151</v>
      </c>
      <c r="L69" s="140">
        <f ca="1">VLOOKUP($D69,Curves!$N$2:$T$2600,2)*$B69</f>
        <v>31.398921604249598</v>
      </c>
      <c r="M69" s="141">
        <f ca="1">VLOOKUP($D69,Curves!$N$2:$T$2600,3)*$B69</f>
        <v>15.699460802124799</v>
      </c>
      <c r="N69" s="181">
        <f t="shared" ca="1" si="3"/>
        <v>1</v>
      </c>
      <c r="O69" s="182">
        <f t="shared" ca="1" si="4"/>
        <v>0</v>
      </c>
      <c r="P69" s="173">
        <f t="shared" ca="1" si="5"/>
        <v>30.178222764478583</v>
      </c>
      <c r="Q69" s="140">
        <f ca="1">VLOOKUP($D69,Curves!$N$2:$T$2600,4)*$B69</f>
        <v>31.398921604249598</v>
      </c>
      <c r="R69" s="141">
        <f ca="1">VLOOKUP($D69,Curves!$N$2:$T$2600,5)*$B69</f>
        <v>15.699460802124799</v>
      </c>
      <c r="S69" s="181">
        <f t="shared" ca="1" si="6"/>
        <v>1</v>
      </c>
      <c r="T69" s="182">
        <f t="shared" ca="1" si="7"/>
        <v>0</v>
      </c>
      <c r="U69" s="151">
        <f t="shared" ca="1" si="8"/>
        <v>26.315891873042304</v>
      </c>
      <c r="V69" s="151">
        <f t="shared" ca="1" si="9"/>
        <v>27.435408073458618</v>
      </c>
      <c r="W69" s="151">
        <f t="shared" ca="1" si="10"/>
        <v>25.756133772834151</v>
      </c>
      <c r="X69" s="343">
        <f ca="1">VLOOKUP($D69,[2]CurveFetch!$D$8:$S$13000,16,0)*$B69</f>
        <v>31.398921604249598</v>
      </c>
      <c r="Y69" s="141">
        <f ca="1">VLOOKUP($D69,Curves!$N$2:$T$2600,7)*$B69</f>
        <v>15.699460802124799</v>
      </c>
      <c r="Z69" s="200">
        <f t="shared" ca="1" si="11"/>
        <v>1</v>
      </c>
      <c r="AA69" s="181">
        <f t="shared" ca="1" si="12"/>
        <v>0</v>
      </c>
      <c r="AB69" s="181">
        <f t="shared" ca="1" si="13"/>
        <v>1</v>
      </c>
      <c r="AC69" s="181">
        <f t="shared" ca="1" si="13"/>
        <v>1</v>
      </c>
      <c r="AD69" s="181">
        <f t="shared" ca="1" si="14"/>
        <v>1</v>
      </c>
      <c r="AE69" s="182">
        <f t="shared" ca="1" si="15"/>
        <v>0</v>
      </c>
      <c r="AF69" s="23">
        <f t="shared" ca="1" si="43"/>
        <v>5880</v>
      </c>
      <c r="AG69" s="23">
        <f t="shared" ca="1" si="44"/>
        <v>0</v>
      </c>
      <c r="AH69" s="23">
        <f t="shared" ca="1" si="35"/>
        <v>38400</v>
      </c>
      <c r="AI69" s="23">
        <f t="shared" ca="1" si="36"/>
        <v>0</v>
      </c>
      <c r="AJ69" s="23">
        <f t="shared" ca="1" si="45"/>
        <v>26160</v>
      </c>
      <c r="AK69" s="23">
        <f t="shared" ca="1" si="46"/>
        <v>0</v>
      </c>
      <c r="AL69" s="23">
        <f t="shared" ca="1" si="47"/>
        <v>26160</v>
      </c>
      <c r="AM69" s="23">
        <f t="shared" ca="1" si="48"/>
        <v>0</v>
      </c>
      <c r="AN69" s="23">
        <f t="shared" ca="1" si="69"/>
        <v>48000</v>
      </c>
      <c r="AO69" s="23">
        <f t="shared" ca="1" si="70"/>
        <v>0</v>
      </c>
      <c r="AP69" s="23">
        <f t="shared" ca="1" si="87"/>
        <v>54000</v>
      </c>
      <c r="AQ69" s="23">
        <f t="shared" ca="1" si="56"/>
        <v>0</v>
      </c>
      <c r="AR69" s="23">
        <f t="shared" ca="1" si="96"/>
        <v>60000</v>
      </c>
      <c r="AS69" s="23">
        <f t="shared" ca="1" si="97"/>
        <v>0</v>
      </c>
      <c r="AT69" s="23">
        <f t="shared" ca="1" si="106"/>
        <v>60000</v>
      </c>
      <c r="AU69" s="23">
        <f t="shared" ca="1" si="107"/>
        <v>0</v>
      </c>
      <c r="AV69" s="23">
        <f t="shared" ca="1" si="98"/>
        <v>86400</v>
      </c>
      <c r="AW69" s="23">
        <f t="shared" ca="1" si="99"/>
        <v>0</v>
      </c>
      <c r="AX69" s="23">
        <f t="shared" ref="AX69:AX100" ca="1" si="146">$AX$7*$J$2*$J$5*$N69</f>
        <v>61200</v>
      </c>
      <c r="AY69" s="23">
        <f t="shared" ref="AY69:AY100" ca="1" si="147">$AX$7*$J$3*$J$5*$O69</f>
        <v>0</v>
      </c>
      <c r="AZ69" s="23">
        <f t="shared" ca="1" si="116"/>
        <v>66000</v>
      </c>
      <c r="BA69" s="23">
        <f t="shared" ca="1" si="117"/>
        <v>0</v>
      </c>
      <c r="BB69" s="23">
        <f t="shared" ca="1" si="132"/>
        <v>132000</v>
      </c>
      <c r="BC69" s="23">
        <f t="shared" ca="1" si="133"/>
        <v>0</v>
      </c>
      <c r="BD69" s="228">
        <f t="shared" ca="1" si="19"/>
        <v>243000</v>
      </c>
      <c r="BE69" s="26">
        <f t="shared" ca="1" si="20"/>
        <v>604200</v>
      </c>
      <c r="BF69" s="228">
        <f t="shared" ca="1" si="21"/>
        <v>664200</v>
      </c>
      <c r="BG69" s="23">
        <f t="shared" ca="1" si="37"/>
        <v>62400</v>
      </c>
      <c r="BH69" s="23">
        <f t="shared" ca="1" si="38"/>
        <v>0</v>
      </c>
      <c r="BI69" s="23">
        <f t="shared" ca="1" si="49"/>
        <v>60000</v>
      </c>
      <c r="BJ69" s="23">
        <f t="shared" ca="1" si="50"/>
        <v>0</v>
      </c>
      <c r="BK69" s="23">
        <f t="shared" ca="1" si="39"/>
        <v>10560</v>
      </c>
      <c r="BL69" s="23">
        <f t="shared" ca="1" si="40"/>
        <v>0</v>
      </c>
      <c r="BM69" s="23">
        <f t="shared" ca="1" si="52"/>
        <v>6120</v>
      </c>
      <c r="BN69" s="23">
        <f t="shared" ca="1" si="53"/>
        <v>0</v>
      </c>
      <c r="BO69" s="23">
        <f t="shared" ca="1" si="138"/>
        <v>20400</v>
      </c>
      <c r="BP69" s="23">
        <f t="shared" ca="1" si="139"/>
        <v>0</v>
      </c>
      <c r="BQ69" s="23">
        <f t="shared" ca="1" si="73"/>
        <v>72000</v>
      </c>
      <c r="BR69" s="23">
        <f t="shared" ca="1" si="74"/>
        <v>0</v>
      </c>
      <c r="BS69" s="23">
        <f t="shared" ca="1" si="83"/>
        <v>105600</v>
      </c>
      <c r="BT69" s="23">
        <f t="shared" ca="1" si="84"/>
        <v>0</v>
      </c>
      <c r="BU69" s="23">
        <f t="shared" ca="1" si="85"/>
        <v>127200</v>
      </c>
      <c r="BV69" s="23">
        <f t="shared" ca="1" si="86"/>
        <v>0</v>
      </c>
      <c r="BW69" s="23">
        <f t="shared" ca="1" si="88"/>
        <v>60000</v>
      </c>
      <c r="BX69" s="23">
        <f t="shared" ca="1" si="89"/>
        <v>0</v>
      </c>
      <c r="BY69" s="23">
        <f t="shared" ca="1" si="108"/>
        <v>63600</v>
      </c>
      <c r="BZ69" s="23">
        <f t="shared" ca="1" si="109"/>
        <v>0</v>
      </c>
      <c r="CA69" s="23">
        <f t="shared" ca="1" si="120"/>
        <v>62400</v>
      </c>
      <c r="CB69" s="23">
        <f t="shared" ca="1" si="121"/>
        <v>0</v>
      </c>
      <c r="CC69" s="23">
        <f t="shared" ca="1" si="136"/>
        <v>132000</v>
      </c>
      <c r="CD69" s="23">
        <f t="shared" ca="1" si="137"/>
        <v>0</v>
      </c>
      <c r="CE69" s="23">
        <f t="shared" ca="1" si="140"/>
        <v>120000</v>
      </c>
      <c r="CF69" s="23">
        <f t="shared" ca="1" si="141"/>
        <v>0</v>
      </c>
      <c r="CG69" s="389">
        <f t="shared" ca="1" si="22"/>
        <v>371880</v>
      </c>
      <c r="CH69" s="224">
        <f t="shared" ca="1" si="23"/>
        <v>695880</v>
      </c>
      <c r="CI69" s="93">
        <f t="shared" ca="1" si="24"/>
        <v>902280</v>
      </c>
      <c r="CJ69" s="23">
        <f t="shared" ca="1" si="57"/>
        <v>125760</v>
      </c>
      <c r="CK69" s="23">
        <f t="shared" ca="1" si="58"/>
        <v>0</v>
      </c>
      <c r="CL69" s="23">
        <f t="shared" ca="1" si="90"/>
        <v>115200</v>
      </c>
      <c r="CM69" s="23">
        <f t="shared" ca="1" si="91"/>
        <v>0</v>
      </c>
      <c r="CN69" s="23">
        <f t="shared" ca="1" si="124"/>
        <v>120000</v>
      </c>
      <c r="CO69" s="23">
        <f t="shared" ca="1" si="125"/>
        <v>0</v>
      </c>
      <c r="CP69" s="228">
        <f t="shared" ca="1" si="25"/>
        <v>125760</v>
      </c>
      <c r="CQ69" s="224">
        <f t="shared" ca="1" si="26"/>
        <v>240960</v>
      </c>
      <c r="CR69" s="228">
        <f t="shared" ca="1" si="27"/>
        <v>360960</v>
      </c>
      <c r="CS69" s="23">
        <f t="shared" ca="1" si="28"/>
        <v>65400</v>
      </c>
      <c r="CT69" s="23">
        <f t="shared" ca="1" si="29"/>
        <v>32700</v>
      </c>
      <c r="CU69" s="23">
        <f t="shared" ca="1" si="33"/>
        <v>62400</v>
      </c>
      <c r="CV69" s="23">
        <f t="shared" ca="1" si="34"/>
        <v>31200</v>
      </c>
      <c r="CW69" s="23">
        <f t="shared" ca="1" si="41"/>
        <v>60000</v>
      </c>
      <c r="CX69" s="23">
        <f t="shared" ca="1" si="42"/>
        <v>30000</v>
      </c>
      <c r="CY69" s="23">
        <f t="shared" ca="1" si="54"/>
        <v>8400</v>
      </c>
      <c r="CZ69" s="23">
        <f t="shared" ca="1" si="55"/>
        <v>4200</v>
      </c>
      <c r="DA69" s="23">
        <f t="shared" ca="1" si="61"/>
        <v>27000</v>
      </c>
      <c r="DB69" s="23">
        <f t="shared" ca="1" si="62"/>
        <v>13500</v>
      </c>
      <c r="DC69" s="23">
        <f t="shared" ca="1" si="63"/>
        <v>15600</v>
      </c>
      <c r="DD69" s="23">
        <f t="shared" ca="1" si="64"/>
        <v>7800</v>
      </c>
      <c r="DE69" s="23">
        <f t="shared" ca="1" si="71"/>
        <v>42000</v>
      </c>
      <c r="DF69" s="23">
        <f t="shared" ca="1" si="72"/>
        <v>21000</v>
      </c>
      <c r="DG69" s="23">
        <f t="shared" ca="1" si="118"/>
        <v>63600</v>
      </c>
      <c r="DH69" s="23">
        <f t="shared" ca="1" si="119"/>
        <v>31800</v>
      </c>
      <c r="DI69" s="23">
        <f t="shared" ca="1" si="75"/>
        <v>72000</v>
      </c>
      <c r="DJ69" s="23">
        <f t="shared" ca="1" si="76"/>
        <v>36000</v>
      </c>
      <c r="DK69" s="23">
        <f t="shared" ca="1" si="92"/>
        <v>99000</v>
      </c>
      <c r="DL69" s="23">
        <f t="shared" ca="1" si="93"/>
        <v>49500</v>
      </c>
      <c r="DM69" s="23"/>
      <c r="DN69" s="23"/>
      <c r="DO69" s="23">
        <f t="shared" ca="1" si="94"/>
        <v>240000</v>
      </c>
      <c r="DP69" s="23">
        <f t="shared" ca="1" si="95"/>
        <v>120000</v>
      </c>
      <c r="DQ69" s="23">
        <f t="shared" ca="1" si="100"/>
        <v>120000</v>
      </c>
      <c r="DR69" s="23">
        <f t="shared" ca="1" si="101"/>
        <v>60000</v>
      </c>
      <c r="DS69" s="23">
        <f t="shared" ca="1" si="112"/>
        <v>127200</v>
      </c>
      <c r="DT69" s="23">
        <f t="shared" ca="1" si="113"/>
        <v>63600</v>
      </c>
      <c r="DU69" s="23">
        <f t="shared" ca="1" si="122"/>
        <v>63600</v>
      </c>
      <c r="DV69" s="23">
        <f t="shared" ca="1" si="123"/>
        <v>31800</v>
      </c>
      <c r="DW69" s="23">
        <f t="shared" ca="1" si="126"/>
        <v>150000</v>
      </c>
      <c r="DX69" s="23">
        <f t="shared" ca="1" si="127"/>
        <v>75000</v>
      </c>
      <c r="DY69" s="23">
        <f t="shared" ca="1" si="128"/>
        <v>66000</v>
      </c>
      <c r="DZ69" s="23">
        <f t="shared" ca="1" si="129"/>
        <v>33000</v>
      </c>
      <c r="EA69" s="23">
        <f t="shared" ca="1" si="144"/>
        <v>129600</v>
      </c>
      <c r="EB69" s="23">
        <f t="shared" ca="1" si="145"/>
        <v>64800</v>
      </c>
      <c r="EC69" s="228">
        <f t="shared" ca="1" si="30"/>
        <v>610200</v>
      </c>
      <c r="ED69" s="93">
        <f t="shared" ca="1" si="31"/>
        <v>1450800</v>
      </c>
      <c r="EE69" s="228">
        <f t="shared" ca="1" si="32"/>
        <v>2117700</v>
      </c>
      <c r="EJ69" s="23">
        <f t="shared" ca="1" si="67"/>
        <v>60000</v>
      </c>
      <c r="EK69" s="23">
        <f t="shared" ca="1" si="68"/>
        <v>30000</v>
      </c>
      <c r="EL69" s="23">
        <f t="shared" ca="1" si="79"/>
        <v>26400</v>
      </c>
      <c r="EM69" s="23">
        <f t="shared" ca="1" si="80"/>
        <v>13200</v>
      </c>
      <c r="EN69" s="23">
        <f t="shared" ca="1" si="104"/>
        <v>120000</v>
      </c>
      <c r="EO69" s="23">
        <f t="shared" ca="1" si="105"/>
        <v>60000</v>
      </c>
      <c r="EP69" s="23">
        <f t="shared" ca="1" si="134"/>
        <v>168000</v>
      </c>
      <c r="EQ69" s="23">
        <f t="shared" ca="1" si="135"/>
        <v>84000</v>
      </c>
      <c r="ER69" s="23">
        <f t="shared" ca="1" si="114"/>
        <v>60000</v>
      </c>
      <c r="ES69" s="23">
        <f t="shared" ca="1" si="115"/>
        <v>30000</v>
      </c>
      <c r="ET69" s="23">
        <f t="shared" ca="1" si="130"/>
        <v>60000</v>
      </c>
      <c r="EU69" s="23">
        <f t="shared" ca="1" si="131"/>
        <v>30000</v>
      </c>
      <c r="EV69" s="23">
        <f t="shared" ca="1" si="142"/>
        <v>120000</v>
      </c>
      <c r="EW69" s="23">
        <f t="shared" ca="1" si="143"/>
        <v>60000</v>
      </c>
      <c r="EX69" s="228">
        <f t="shared" ca="1" si="16"/>
        <v>39600</v>
      </c>
      <c r="EY69" s="93">
        <f t="shared" ca="1" si="17"/>
        <v>489600</v>
      </c>
      <c r="EZ69" s="93">
        <f t="shared" ca="1" si="18"/>
        <v>921600</v>
      </c>
    </row>
    <row r="70" spans="1:156" x14ac:dyDescent="0.2">
      <c r="A70" s="172">
        <f ca="1">VLOOKUP($D70,Curves!$A$2:$I$1700,9)</f>
        <v>5.8922090415496002E-2</v>
      </c>
      <c r="B70" s="86">
        <f t="shared" ca="1" si="0"/>
        <v>0.74281380768185112</v>
      </c>
      <c r="C70" s="86">
        <f t="shared" si="1"/>
        <v>31</v>
      </c>
      <c r="D70" s="139">
        <v>38777</v>
      </c>
      <c r="E70" s="173">
        <f ca="1">VLOOKUP($D70,Curves!$A$2:$H$1700,2)*$B70</f>
        <v>3.2564957328772355</v>
      </c>
      <c r="F70" s="172">
        <f ca="1">VLOOKUP($D70,Curves!$A$2:$H$1700,3)*$B70</f>
        <v>0.44568828460911064</v>
      </c>
      <c r="G70" s="172">
        <f ca="1">VLOOKUP($D70,Curves!$A$2:$H$1700,7)*$B70</f>
        <v>-0.14113462345955172</v>
      </c>
      <c r="H70" s="172">
        <f ca="1">VLOOKUP($D70,Curves!$A$2:$H$1700,5)*$B70</f>
        <v>7.4281380768185115E-3</v>
      </c>
      <c r="I70" s="172">
        <f ca="1">VLOOKUP($D70,Curves!$A$2:$H$1700,4)*$B70</f>
        <v>-0.21541600422773682</v>
      </c>
      <c r="J70" s="174">
        <f ca="1">VLOOKUP($D70,Curves!$A$2:$H$1700,8)*$B70</f>
        <v>0.37140690384092556</v>
      </c>
      <c r="K70" s="172">
        <f t="shared" ca="1" si="2"/>
        <v>24.808097964871241</v>
      </c>
      <c r="L70" s="140">
        <f ca="1">VLOOKUP($D70,Curves!$N$2:$T$2600,2)*$B70</f>
        <v>23.822261656499272</v>
      </c>
      <c r="M70" s="141">
        <f ca="1">VLOOKUP($D70,Curves!$N$2:$T$2600,3)*$B70</f>
        <v>11.911130828249636</v>
      </c>
      <c r="N70" s="181">
        <f t="shared" ca="1" si="3"/>
        <v>0</v>
      </c>
      <c r="O70" s="182">
        <f t="shared" ca="1" si="4"/>
        <v>0</v>
      </c>
      <c r="P70" s="173">
        <f t="shared" ref="P70:P133" ca="1" si="148">($E70+J70)*$J$5+$J$4</f>
        <v>29.209269775386208</v>
      </c>
      <c r="Q70" s="140">
        <f ca="1">VLOOKUP($D70,Curves!$N$2:$T$2600,4)*$B70</f>
        <v>23.822261656499272</v>
      </c>
      <c r="R70" s="141">
        <f ca="1">VLOOKUP($D70,Curves!$N$2:$T$2600,5)*$B70</f>
        <v>11.911130828249636</v>
      </c>
      <c r="S70" s="181">
        <f t="shared" ca="1" si="6"/>
        <v>0</v>
      </c>
      <c r="T70" s="182">
        <f t="shared" ca="1" si="7"/>
        <v>0</v>
      </c>
      <c r="U70" s="151">
        <f t="shared" ca="1" si="8"/>
        <v>25.365208320632629</v>
      </c>
      <c r="V70" s="151">
        <f t="shared" ca="1" si="9"/>
        <v>26.479429032155405</v>
      </c>
      <c r="W70" s="151">
        <f t="shared" ca="1" si="10"/>
        <v>24.808097964871241</v>
      </c>
      <c r="X70" s="343">
        <f ca="1">VLOOKUP($D70,[2]CurveFetch!$D$8:$S$13000,16,0)*$B70</f>
        <v>23.822261656499272</v>
      </c>
      <c r="Y70" s="141">
        <f ca="1">VLOOKUP($D70,Curves!$N$2:$T$2600,7)*$B70</f>
        <v>11.911130828249636</v>
      </c>
      <c r="Z70" s="200">
        <f t="shared" ca="1" si="11"/>
        <v>0</v>
      </c>
      <c r="AA70" s="181">
        <f t="shared" ca="1" si="12"/>
        <v>0</v>
      </c>
      <c r="AB70" s="181">
        <f t="shared" ca="1" si="13"/>
        <v>0</v>
      </c>
      <c r="AC70" s="181">
        <f t="shared" ca="1" si="13"/>
        <v>0</v>
      </c>
      <c r="AD70" s="181">
        <f t="shared" ca="1" si="14"/>
        <v>0</v>
      </c>
      <c r="AE70" s="182">
        <f t="shared" ca="1" si="15"/>
        <v>0</v>
      </c>
      <c r="AF70" s="23">
        <f t="shared" ca="1" si="43"/>
        <v>0</v>
      </c>
      <c r="AG70" s="23">
        <f t="shared" ca="1" si="44"/>
        <v>0</v>
      </c>
      <c r="AH70" s="23">
        <f t="shared" ca="1" si="35"/>
        <v>0</v>
      </c>
      <c r="AI70" s="23">
        <f t="shared" ca="1" si="36"/>
        <v>0</v>
      </c>
      <c r="AJ70" s="23">
        <f t="shared" ca="1" si="45"/>
        <v>0</v>
      </c>
      <c r="AK70" s="23">
        <f t="shared" ca="1" si="46"/>
        <v>0</v>
      </c>
      <c r="AL70" s="23">
        <f t="shared" ca="1" si="47"/>
        <v>0</v>
      </c>
      <c r="AM70" s="23">
        <f t="shared" ca="1" si="48"/>
        <v>0</v>
      </c>
      <c r="AN70" s="23">
        <f t="shared" ca="1" si="69"/>
        <v>0</v>
      </c>
      <c r="AO70" s="23">
        <f t="shared" ca="1" si="70"/>
        <v>0</v>
      </c>
      <c r="AP70" s="23">
        <f t="shared" ca="1" si="87"/>
        <v>0</v>
      </c>
      <c r="AQ70" s="23">
        <f t="shared" ca="1" si="56"/>
        <v>0</v>
      </c>
      <c r="AR70" s="23">
        <f t="shared" ca="1" si="96"/>
        <v>0</v>
      </c>
      <c r="AS70" s="23">
        <f t="shared" ca="1" si="97"/>
        <v>0</v>
      </c>
      <c r="AT70" s="23">
        <f t="shared" ca="1" si="106"/>
        <v>0</v>
      </c>
      <c r="AU70" s="23">
        <f t="shared" ca="1" si="107"/>
        <v>0</v>
      </c>
      <c r="AV70" s="23">
        <f t="shared" ca="1" si="98"/>
        <v>0</v>
      </c>
      <c r="AW70" s="23">
        <f t="shared" ca="1" si="99"/>
        <v>0</v>
      </c>
      <c r="AX70" s="23">
        <f t="shared" ca="1" si="146"/>
        <v>0</v>
      </c>
      <c r="AY70" s="23">
        <f t="shared" ca="1" si="147"/>
        <v>0</v>
      </c>
      <c r="AZ70" s="23">
        <f t="shared" ca="1" si="116"/>
        <v>0</v>
      </c>
      <c r="BA70" s="23">
        <f t="shared" ca="1" si="117"/>
        <v>0</v>
      </c>
      <c r="BB70" s="23">
        <f t="shared" ca="1" si="132"/>
        <v>0</v>
      </c>
      <c r="BC70" s="23">
        <f t="shared" ca="1" si="133"/>
        <v>0</v>
      </c>
      <c r="BD70" s="228">
        <f t="shared" ca="1" si="19"/>
        <v>0</v>
      </c>
      <c r="BE70" s="26">
        <f t="shared" ca="1" si="20"/>
        <v>0</v>
      </c>
      <c r="BF70" s="228">
        <f t="shared" ca="1" si="21"/>
        <v>0</v>
      </c>
      <c r="BG70" s="23">
        <f t="shared" ca="1" si="37"/>
        <v>0</v>
      </c>
      <c r="BH70" s="23">
        <f t="shared" ca="1" si="38"/>
        <v>0</v>
      </c>
      <c r="BI70" s="23">
        <f t="shared" ca="1" si="49"/>
        <v>0</v>
      </c>
      <c r="BJ70" s="23">
        <f t="shared" ca="1" si="50"/>
        <v>0</v>
      </c>
      <c r="BK70" s="23">
        <f t="shared" ca="1" si="39"/>
        <v>0</v>
      </c>
      <c r="BL70" s="23">
        <f t="shared" ca="1" si="40"/>
        <v>0</v>
      </c>
      <c r="BM70" s="23">
        <f t="shared" ca="1" si="52"/>
        <v>0</v>
      </c>
      <c r="BN70" s="23">
        <f t="shared" ca="1" si="53"/>
        <v>0</v>
      </c>
      <c r="BO70" s="23">
        <f t="shared" ca="1" si="138"/>
        <v>0</v>
      </c>
      <c r="BP70" s="23">
        <f t="shared" ca="1" si="139"/>
        <v>0</v>
      </c>
      <c r="BQ70" s="23">
        <f t="shared" ca="1" si="73"/>
        <v>0</v>
      </c>
      <c r="BR70" s="23">
        <f t="shared" ca="1" si="74"/>
        <v>0</v>
      </c>
      <c r="BS70" s="23">
        <f t="shared" ca="1" si="83"/>
        <v>0</v>
      </c>
      <c r="BT70" s="23">
        <f t="shared" ca="1" si="84"/>
        <v>0</v>
      </c>
      <c r="BU70" s="23">
        <f t="shared" ca="1" si="85"/>
        <v>0</v>
      </c>
      <c r="BV70" s="23">
        <f t="shared" ca="1" si="86"/>
        <v>0</v>
      </c>
      <c r="BW70" s="23">
        <f t="shared" ca="1" si="88"/>
        <v>0</v>
      </c>
      <c r="BX70" s="23">
        <f t="shared" ca="1" si="89"/>
        <v>0</v>
      </c>
      <c r="BY70" s="23">
        <f t="shared" ca="1" si="108"/>
        <v>0</v>
      </c>
      <c r="BZ70" s="23">
        <f t="shared" ca="1" si="109"/>
        <v>0</v>
      </c>
      <c r="CA70" s="23">
        <f t="shared" ca="1" si="120"/>
        <v>0</v>
      </c>
      <c r="CB70" s="23">
        <f t="shared" ca="1" si="121"/>
        <v>0</v>
      </c>
      <c r="CC70" s="23">
        <f t="shared" ca="1" si="136"/>
        <v>0</v>
      </c>
      <c r="CD70" s="23">
        <f t="shared" ca="1" si="137"/>
        <v>0</v>
      </c>
      <c r="CE70" s="23">
        <f t="shared" ca="1" si="140"/>
        <v>0</v>
      </c>
      <c r="CF70" s="23">
        <f t="shared" ca="1" si="141"/>
        <v>0</v>
      </c>
      <c r="CG70" s="389">
        <f t="shared" ca="1" si="22"/>
        <v>0</v>
      </c>
      <c r="CH70" s="224">
        <f t="shared" ca="1" si="23"/>
        <v>0</v>
      </c>
      <c r="CI70" s="93">
        <f t="shared" ca="1" si="24"/>
        <v>0</v>
      </c>
      <c r="CJ70" s="23">
        <f t="shared" ca="1" si="57"/>
        <v>0</v>
      </c>
      <c r="CK70" s="23">
        <f t="shared" ca="1" si="58"/>
        <v>0</v>
      </c>
      <c r="CL70" s="23">
        <f t="shared" ca="1" si="90"/>
        <v>0</v>
      </c>
      <c r="CM70" s="23">
        <f t="shared" ca="1" si="91"/>
        <v>0</v>
      </c>
      <c r="CN70" s="23">
        <f t="shared" ca="1" si="124"/>
        <v>0</v>
      </c>
      <c r="CO70" s="23">
        <f t="shared" ca="1" si="125"/>
        <v>0</v>
      </c>
      <c r="CP70" s="228">
        <f t="shared" ca="1" si="25"/>
        <v>0</v>
      </c>
      <c r="CQ70" s="224">
        <f t="shared" ca="1" si="26"/>
        <v>0</v>
      </c>
      <c r="CR70" s="228">
        <f t="shared" ca="1" si="27"/>
        <v>0</v>
      </c>
      <c r="CS70" s="23">
        <f t="shared" ca="1" si="28"/>
        <v>0</v>
      </c>
      <c r="CT70" s="23">
        <f t="shared" ca="1" si="29"/>
        <v>0</v>
      </c>
      <c r="CU70" s="23">
        <f t="shared" ca="1" si="33"/>
        <v>0</v>
      </c>
      <c r="CV70" s="23">
        <f t="shared" ca="1" si="34"/>
        <v>0</v>
      </c>
      <c r="CW70" s="23">
        <f t="shared" ca="1" si="41"/>
        <v>0</v>
      </c>
      <c r="CX70" s="23">
        <f t="shared" ca="1" si="42"/>
        <v>0</v>
      </c>
      <c r="CY70" s="23">
        <f t="shared" ca="1" si="54"/>
        <v>0</v>
      </c>
      <c r="CZ70" s="23">
        <f t="shared" ca="1" si="55"/>
        <v>0</v>
      </c>
      <c r="DA70" s="23">
        <f t="shared" ca="1" si="61"/>
        <v>0</v>
      </c>
      <c r="DB70" s="23">
        <f t="shared" ca="1" si="62"/>
        <v>0</v>
      </c>
      <c r="DC70" s="23">
        <f t="shared" ca="1" si="63"/>
        <v>0</v>
      </c>
      <c r="DD70" s="23">
        <f t="shared" ca="1" si="64"/>
        <v>0</v>
      </c>
      <c r="DE70" s="23">
        <f t="shared" ca="1" si="71"/>
        <v>0</v>
      </c>
      <c r="DF70" s="23">
        <f t="shared" ca="1" si="72"/>
        <v>0</v>
      </c>
      <c r="DG70" s="23">
        <f t="shared" ca="1" si="118"/>
        <v>0</v>
      </c>
      <c r="DH70" s="23">
        <f t="shared" ca="1" si="119"/>
        <v>0</v>
      </c>
      <c r="DI70" s="23">
        <f t="shared" ca="1" si="75"/>
        <v>0</v>
      </c>
      <c r="DJ70" s="23">
        <f t="shared" ca="1" si="76"/>
        <v>0</v>
      </c>
      <c r="DK70" s="23">
        <f t="shared" ca="1" si="92"/>
        <v>0</v>
      </c>
      <c r="DL70" s="23">
        <f t="shared" ca="1" si="93"/>
        <v>0</v>
      </c>
      <c r="DM70" s="23"/>
      <c r="DN70" s="23"/>
      <c r="DO70" s="23">
        <f t="shared" ca="1" si="94"/>
        <v>0</v>
      </c>
      <c r="DP70" s="23">
        <f t="shared" ca="1" si="95"/>
        <v>0</v>
      </c>
      <c r="DQ70" s="23">
        <f t="shared" ca="1" si="100"/>
        <v>0</v>
      </c>
      <c r="DR70" s="23">
        <f t="shared" ca="1" si="101"/>
        <v>0</v>
      </c>
      <c r="DS70" s="23">
        <f t="shared" ca="1" si="112"/>
        <v>0</v>
      </c>
      <c r="DT70" s="23">
        <f t="shared" ca="1" si="113"/>
        <v>0</v>
      </c>
      <c r="DU70" s="23">
        <f t="shared" ca="1" si="122"/>
        <v>0</v>
      </c>
      <c r="DV70" s="23">
        <f t="shared" ca="1" si="123"/>
        <v>0</v>
      </c>
      <c r="DW70" s="23">
        <f t="shared" ca="1" si="126"/>
        <v>0</v>
      </c>
      <c r="DX70" s="23">
        <f t="shared" ca="1" si="127"/>
        <v>0</v>
      </c>
      <c r="DY70" s="23">
        <f t="shared" ca="1" si="128"/>
        <v>0</v>
      </c>
      <c r="DZ70" s="23">
        <f t="shared" ca="1" si="129"/>
        <v>0</v>
      </c>
      <c r="EA70" s="23">
        <f t="shared" ca="1" si="144"/>
        <v>0</v>
      </c>
      <c r="EB70" s="23">
        <f t="shared" ca="1" si="145"/>
        <v>0</v>
      </c>
      <c r="EC70" s="228">
        <f t="shared" ca="1" si="30"/>
        <v>0</v>
      </c>
      <c r="ED70" s="93">
        <f t="shared" ca="1" si="31"/>
        <v>0</v>
      </c>
      <c r="EE70" s="228">
        <f t="shared" ca="1" si="32"/>
        <v>0</v>
      </c>
      <c r="EJ70" s="23">
        <f t="shared" ca="1" si="67"/>
        <v>0</v>
      </c>
      <c r="EK70" s="23">
        <f t="shared" ca="1" si="68"/>
        <v>0</v>
      </c>
      <c r="EL70" s="23">
        <f t="shared" ca="1" si="79"/>
        <v>0</v>
      </c>
      <c r="EM70" s="23">
        <f t="shared" ca="1" si="80"/>
        <v>0</v>
      </c>
      <c r="EN70" s="23">
        <f t="shared" ca="1" si="104"/>
        <v>0</v>
      </c>
      <c r="EO70" s="23">
        <f t="shared" ca="1" si="105"/>
        <v>0</v>
      </c>
      <c r="EP70" s="23">
        <f t="shared" ca="1" si="134"/>
        <v>0</v>
      </c>
      <c r="EQ70" s="23">
        <f t="shared" ca="1" si="135"/>
        <v>0</v>
      </c>
      <c r="ER70" s="23">
        <f t="shared" ca="1" si="114"/>
        <v>0</v>
      </c>
      <c r="ES70" s="23">
        <f t="shared" ca="1" si="115"/>
        <v>0</v>
      </c>
      <c r="ET70" s="23">
        <f t="shared" ca="1" si="130"/>
        <v>0</v>
      </c>
      <c r="EU70" s="23">
        <f t="shared" ca="1" si="131"/>
        <v>0</v>
      </c>
      <c r="EV70" s="23">
        <f t="shared" ca="1" si="142"/>
        <v>0</v>
      </c>
      <c r="EW70" s="23">
        <f t="shared" ca="1" si="143"/>
        <v>0</v>
      </c>
      <c r="EX70" s="228">
        <f t="shared" ca="1" si="16"/>
        <v>0</v>
      </c>
      <c r="EY70" s="93">
        <f t="shared" ca="1" si="17"/>
        <v>0</v>
      </c>
      <c r="EZ70" s="93">
        <f t="shared" ca="1" si="18"/>
        <v>0</v>
      </c>
    </row>
    <row r="71" spans="1:156" x14ac:dyDescent="0.2">
      <c r="A71" s="172">
        <f ca="1">VLOOKUP($D71,Curves!$A$2:$I$1700,9)</f>
        <v>5.8987558584855E-2</v>
      </c>
      <c r="B71" s="86">
        <f t="shared" ref="B71:B134" ca="1" si="149">(1+($A71/2))^(-2*($D71-$A$1)/365.25)</f>
        <v>0.73891712448755631</v>
      </c>
      <c r="C71" s="86">
        <f t="shared" ref="C71:C134" si="150">D72-D71</f>
        <v>30</v>
      </c>
      <c r="D71" s="139">
        <v>38808</v>
      </c>
      <c r="E71" s="173">
        <f ca="1">VLOOKUP($D71,Curves!$A$2:$H$1700,2)*$B71</f>
        <v>3.1041908399722238</v>
      </c>
      <c r="F71" s="172">
        <f ca="1">VLOOKUP($D71,Curves!$A$2:$H$1700,3)*$B71</f>
        <v>0.56157701461054277</v>
      </c>
      <c r="G71" s="172">
        <f ca="1">VLOOKUP($D71,Curves!$A$2:$H$1700,7)*$B71</f>
        <v>-0.17364552425457572</v>
      </c>
      <c r="H71" s="172">
        <f ca="1">VLOOKUP($D71,Curves!$A$2:$H$1700,5)*$B71</f>
        <v>7.3891712448755633E-3</v>
      </c>
      <c r="I71" s="172">
        <f ca="1">VLOOKUP($D71,Curves!$A$2:$H$1700,4)*$B71</f>
        <v>-0.26231557919308246</v>
      </c>
      <c r="J71" s="174">
        <f ca="1">VLOOKUP($D71,Curves!$A$2:$H$1700,8)*$B71</f>
        <v>0.48768530216178718</v>
      </c>
      <c r="K71" s="172">
        <f t="shared" ref="K71:K134" ca="1" si="151">($E71+$I71)*$J$5+$J$4</f>
        <v>23.31406445584356</v>
      </c>
      <c r="L71" s="140">
        <f ca="1">VLOOKUP($D71,Curves!$N$2:$T$2600,2)*$B71</f>
        <v>23.064706907179481</v>
      </c>
      <c r="M71" s="141">
        <f ca="1">VLOOKUP($D71,Curves!$N$2:$T$2600,3)*$B71</f>
        <v>11.532353453589741</v>
      </c>
      <c r="N71" s="181">
        <f t="shared" ref="N71:N134" ca="1" si="152">IF($K71&lt;$L71,1,0)</f>
        <v>0</v>
      </c>
      <c r="O71" s="182">
        <f t="shared" ref="O71:O134" ca="1" si="153">IF($K71&lt;$M71,1,0)</f>
        <v>0</v>
      </c>
      <c r="P71" s="173">
        <f t="shared" ca="1" si="148"/>
        <v>28.939071066005081</v>
      </c>
      <c r="Q71" s="140">
        <f ca="1">VLOOKUP($D71,Curves!$N$2:$T$2600,4)*$B71</f>
        <v>23.064706907179481</v>
      </c>
      <c r="R71" s="141">
        <f ca="1">VLOOKUP($D71,Curves!$N$2:$T$2600,5)*$B71</f>
        <v>11.532353453589741</v>
      </c>
      <c r="S71" s="181">
        <f t="shared" ref="S71:S134" ca="1" si="154">IF($P71&lt;$Q71,1,0)</f>
        <v>0</v>
      </c>
      <c r="T71" s="182">
        <f t="shared" ref="T71:T134" ca="1" si="155">IF($P71&lt;$R71,1,0)</f>
        <v>0</v>
      </c>
      <c r="U71" s="151">
        <f t="shared" ref="U71:U134" ca="1" si="156">($E71+G71)*$J$5+$J$4</f>
        <v>23.979089867882358</v>
      </c>
      <c r="V71" s="151">
        <f t="shared" ref="V71:V134" ca="1" si="157">($E71+H71)*$J$5+$J$4</f>
        <v>25.336850084128244</v>
      </c>
      <c r="W71" s="151">
        <f t="shared" ref="W71:W134" ca="1" si="158">($E71+I71)*$J$5+$J$4</f>
        <v>23.31406445584356</v>
      </c>
      <c r="X71" s="343">
        <f ca="1">VLOOKUP($D71,[2]CurveFetch!$D$8:$S$13000,16,0)*$B71</f>
        <v>23.064706907179481</v>
      </c>
      <c r="Y71" s="141">
        <f ca="1">VLOOKUP($D71,Curves!$N$2:$T$2600,7)*$B71</f>
        <v>11.532353453589741</v>
      </c>
      <c r="Z71" s="200">
        <f t="shared" ref="Z71:Z134" ca="1" si="159">IF($U71&lt;$X71,1,0)</f>
        <v>0</v>
      </c>
      <c r="AA71" s="181">
        <f t="shared" ref="AA71:AA134" ca="1" si="160">IF($U71&lt;$Y71,1,0)</f>
        <v>0</v>
      </c>
      <c r="AB71" s="181">
        <f t="shared" ref="AB71:AC134" ca="1" si="161">IF($V71&lt;$X71,1,0)</f>
        <v>0</v>
      </c>
      <c r="AC71" s="181">
        <f t="shared" ca="1" si="161"/>
        <v>0</v>
      </c>
      <c r="AD71" s="181">
        <f t="shared" ref="AD71:AD134" ca="1" si="162">IF($W71&lt;$X71,1,0)</f>
        <v>0</v>
      </c>
      <c r="AE71" s="182">
        <f t="shared" ref="AE71:AE134" ca="1" si="163">IF($W71&lt;$Y71,1,0)</f>
        <v>0</v>
      </c>
      <c r="AF71" s="23">
        <f t="shared" ca="1" si="43"/>
        <v>0</v>
      </c>
      <c r="AG71" s="23">
        <f t="shared" ca="1" si="44"/>
        <v>0</v>
      </c>
      <c r="AH71" s="23">
        <f t="shared" ca="1" si="35"/>
        <v>0</v>
      </c>
      <c r="AI71" s="23">
        <f t="shared" ca="1" si="36"/>
        <v>0</v>
      </c>
      <c r="AJ71" s="23">
        <f t="shared" ca="1" si="45"/>
        <v>0</v>
      </c>
      <c r="AK71" s="23">
        <f t="shared" ca="1" si="46"/>
        <v>0</v>
      </c>
      <c r="AL71" s="23">
        <f t="shared" ca="1" si="47"/>
        <v>0</v>
      </c>
      <c r="AM71" s="23">
        <f t="shared" ca="1" si="48"/>
        <v>0</v>
      </c>
      <c r="AN71" s="23">
        <f t="shared" ca="1" si="69"/>
        <v>0</v>
      </c>
      <c r="AO71" s="23">
        <f t="shared" ca="1" si="70"/>
        <v>0</v>
      </c>
      <c r="AP71" s="23">
        <f t="shared" ca="1" si="87"/>
        <v>0</v>
      </c>
      <c r="AQ71" s="23">
        <f t="shared" ca="1" si="56"/>
        <v>0</v>
      </c>
      <c r="AR71" s="23">
        <f t="shared" ca="1" si="96"/>
        <v>0</v>
      </c>
      <c r="AS71" s="23">
        <f t="shared" ca="1" si="97"/>
        <v>0</v>
      </c>
      <c r="AT71" s="23">
        <f t="shared" ca="1" si="106"/>
        <v>0</v>
      </c>
      <c r="AU71" s="23">
        <f t="shared" ca="1" si="107"/>
        <v>0</v>
      </c>
      <c r="AV71" s="23">
        <f t="shared" ca="1" si="98"/>
        <v>0</v>
      </c>
      <c r="AW71" s="23">
        <f t="shared" ca="1" si="99"/>
        <v>0</v>
      </c>
      <c r="AX71" s="23">
        <f t="shared" ca="1" si="146"/>
        <v>0</v>
      </c>
      <c r="AY71" s="23">
        <f t="shared" ca="1" si="147"/>
        <v>0</v>
      </c>
      <c r="AZ71" s="23">
        <f t="shared" ca="1" si="116"/>
        <v>0</v>
      </c>
      <c r="BA71" s="23">
        <f t="shared" ca="1" si="117"/>
        <v>0</v>
      </c>
      <c r="BB71" s="23">
        <f t="shared" ca="1" si="132"/>
        <v>0</v>
      </c>
      <c r="BC71" s="23">
        <f t="shared" ca="1" si="133"/>
        <v>0</v>
      </c>
      <c r="BD71" s="228">
        <f t="shared" ca="1" si="19"/>
        <v>0</v>
      </c>
      <c r="BE71" s="26">
        <f t="shared" ca="1" si="20"/>
        <v>0</v>
      </c>
      <c r="BF71" s="228">
        <f t="shared" ca="1" si="21"/>
        <v>0</v>
      </c>
      <c r="BG71" s="23">
        <f t="shared" ca="1" si="37"/>
        <v>0</v>
      </c>
      <c r="BH71" s="23">
        <f t="shared" ca="1" si="38"/>
        <v>0</v>
      </c>
      <c r="BI71" s="23">
        <f t="shared" ca="1" si="49"/>
        <v>0</v>
      </c>
      <c r="BJ71" s="23">
        <f t="shared" ca="1" si="50"/>
        <v>0</v>
      </c>
      <c r="BK71" s="23">
        <f t="shared" ca="1" si="39"/>
        <v>0</v>
      </c>
      <c r="BL71" s="23">
        <f t="shared" ca="1" si="40"/>
        <v>0</v>
      </c>
      <c r="BM71" s="23">
        <f t="shared" ca="1" si="52"/>
        <v>0</v>
      </c>
      <c r="BN71" s="23">
        <f t="shared" ca="1" si="53"/>
        <v>0</v>
      </c>
      <c r="BO71" s="23">
        <f t="shared" ca="1" si="138"/>
        <v>0</v>
      </c>
      <c r="BP71" s="23">
        <f t="shared" ca="1" si="139"/>
        <v>0</v>
      </c>
      <c r="BQ71" s="23">
        <f t="shared" ca="1" si="73"/>
        <v>0</v>
      </c>
      <c r="BR71" s="23">
        <f t="shared" ca="1" si="74"/>
        <v>0</v>
      </c>
      <c r="BS71" s="23">
        <f t="shared" ca="1" si="83"/>
        <v>0</v>
      </c>
      <c r="BT71" s="23">
        <f t="shared" ca="1" si="84"/>
        <v>0</v>
      </c>
      <c r="BU71" s="23">
        <f t="shared" ca="1" si="85"/>
        <v>0</v>
      </c>
      <c r="BV71" s="23">
        <f t="shared" ca="1" si="86"/>
        <v>0</v>
      </c>
      <c r="BW71" s="23">
        <f t="shared" ca="1" si="88"/>
        <v>0</v>
      </c>
      <c r="BX71" s="23">
        <f t="shared" ca="1" si="89"/>
        <v>0</v>
      </c>
      <c r="BY71" s="23">
        <f t="shared" ca="1" si="108"/>
        <v>0</v>
      </c>
      <c r="BZ71" s="23">
        <f t="shared" ca="1" si="109"/>
        <v>0</v>
      </c>
      <c r="CA71" s="23">
        <f t="shared" ca="1" si="120"/>
        <v>0</v>
      </c>
      <c r="CB71" s="23">
        <f t="shared" ca="1" si="121"/>
        <v>0</v>
      </c>
      <c r="CC71" s="23">
        <f t="shared" ca="1" si="136"/>
        <v>0</v>
      </c>
      <c r="CD71" s="23">
        <f t="shared" ca="1" si="137"/>
        <v>0</v>
      </c>
      <c r="CE71" s="23">
        <f t="shared" ca="1" si="140"/>
        <v>0</v>
      </c>
      <c r="CF71" s="23">
        <f t="shared" ca="1" si="141"/>
        <v>0</v>
      </c>
      <c r="CG71" s="389">
        <f t="shared" ca="1" si="22"/>
        <v>0</v>
      </c>
      <c r="CH71" s="224">
        <f t="shared" ca="1" si="23"/>
        <v>0</v>
      </c>
      <c r="CI71" s="93">
        <f t="shared" ca="1" si="24"/>
        <v>0</v>
      </c>
      <c r="CJ71" s="23">
        <f t="shared" ca="1" si="57"/>
        <v>0</v>
      </c>
      <c r="CK71" s="23">
        <f t="shared" ca="1" si="58"/>
        <v>0</v>
      </c>
      <c r="CL71" s="23">
        <f t="shared" ca="1" si="90"/>
        <v>0</v>
      </c>
      <c r="CM71" s="23">
        <f t="shared" ca="1" si="91"/>
        <v>0</v>
      </c>
      <c r="CN71" s="23">
        <f t="shared" ca="1" si="124"/>
        <v>0</v>
      </c>
      <c r="CO71" s="23">
        <f t="shared" ca="1" si="125"/>
        <v>0</v>
      </c>
      <c r="CP71" s="228">
        <f t="shared" ca="1" si="25"/>
        <v>0</v>
      </c>
      <c r="CQ71" s="224">
        <f t="shared" ca="1" si="26"/>
        <v>0</v>
      </c>
      <c r="CR71" s="228">
        <f t="shared" ca="1" si="27"/>
        <v>0</v>
      </c>
      <c r="CS71" s="23">
        <f t="shared" ca="1" si="28"/>
        <v>0</v>
      </c>
      <c r="CT71" s="23">
        <f t="shared" ca="1" si="29"/>
        <v>0</v>
      </c>
      <c r="CU71" s="23">
        <f t="shared" ca="1" si="33"/>
        <v>0</v>
      </c>
      <c r="CV71" s="23">
        <f t="shared" ca="1" si="34"/>
        <v>0</v>
      </c>
      <c r="CW71" s="23">
        <f t="shared" ca="1" si="41"/>
        <v>0</v>
      </c>
      <c r="CX71" s="23">
        <f t="shared" ca="1" si="42"/>
        <v>0</v>
      </c>
      <c r="CY71" s="23">
        <f t="shared" ca="1" si="54"/>
        <v>0</v>
      </c>
      <c r="CZ71" s="23">
        <f t="shared" ca="1" si="55"/>
        <v>0</v>
      </c>
      <c r="DA71" s="23">
        <f t="shared" ca="1" si="61"/>
        <v>0</v>
      </c>
      <c r="DB71" s="23">
        <f t="shared" ca="1" si="62"/>
        <v>0</v>
      </c>
      <c r="DC71" s="23">
        <f t="shared" ca="1" si="63"/>
        <v>0</v>
      </c>
      <c r="DD71" s="23">
        <f t="shared" ca="1" si="64"/>
        <v>0</v>
      </c>
      <c r="DE71" s="23">
        <f t="shared" ca="1" si="71"/>
        <v>0</v>
      </c>
      <c r="DF71" s="23">
        <f t="shared" ca="1" si="72"/>
        <v>0</v>
      </c>
      <c r="DG71" s="23">
        <f t="shared" ca="1" si="118"/>
        <v>0</v>
      </c>
      <c r="DH71" s="23">
        <f t="shared" ca="1" si="119"/>
        <v>0</v>
      </c>
      <c r="DI71" s="23">
        <f t="shared" ca="1" si="75"/>
        <v>0</v>
      </c>
      <c r="DJ71" s="23">
        <f t="shared" ca="1" si="76"/>
        <v>0</v>
      </c>
      <c r="DK71" s="23">
        <f t="shared" ca="1" si="92"/>
        <v>0</v>
      </c>
      <c r="DL71" s="23">
        <f t="shared" ca="1" si="93"/>
        <v>0</v>
      </c>
      <c r="DM71" s="23"/>
      <c r="DN71" s="23"/>
      <c r="DO71" s="23">
        <f t="shared" ca="1" si="94"/>
        <v>0</v>
      </c>
      <c r="DP71" s="23">
        <f t="shared" ca="1" si="95"/>
        <v>0</v>
      </c>
      <c r="DQ71" s="23">
        <f t="shared" ca="1" si="100"/>
        <v>0</v>
      </c>
      <c r="DR71" s="23">
        <f t="shared" ca="1" si="101"/>
        <v>0</v>
      </c>
      <c r="DS71" s="23">
        <f t="shared" ca="1" si="112"/>
        <v>0</v>
      </c>
      <c r="DT71" s="23">
        <f t="shared" ca="1" si="113"/>
        <v>0</v>
      </c>
      <c r="DU71" s="23">
        <f t="shared" ca="1" si="122"/>
        <v>0</v>
      </c>
      <c r="DV71" s="23">
        <f t="shared" ca="1" si="123"/>
        <v>0</v>
      </c>
      <c r="DW71" s="23">
        <f t="shared" ca="1" si="126"/>
        <v>0</v>
      </c>
      <c r="DX71" s="23">
        <f t="shared" ca="1" si="127"/>
        <v>0</v>
      </c>
      <c r="DY71" s="23">
        <f t="shared" ca="1" si="128"/>
        <v>0</v>
      </c>
      <c r="DZ71" s="23">
        <f t="shared" ca="1" si="129"/>
        <v>0</v>
      </c>
      <c r="EA71" s="23">
        <f t="shared" ca="1" si="144"/>
        <v>0</v>
      </c>
      <c r="EB71" s="23">
        <f t="shared" ca="1" si="145"/>
        <v>0</v>
      </c>
      <c r="EC71" s="228">
        <f t="shared" ca="1" si="30"/>
        <v>0</v>
      </c>
      <c r="ED71" s="93">
        <f t="shared" ca="1" si="31"/>
        <v>0</v>
      </c>
      <c r="EE71" s="228">
        <f t="shared" ca="1" si="32"/>
        <v>0</v>
      </c>
      <c r="EJ71" s="23">
        <f t="shared" ca="1" si="67"/>
        <v>0</v>
      </c>
      <c r="EK71" s="23">
        <f t="shared" ca="1" si="68"/>
        <v>0</v>
      </c>
      <c r="EL71" s="23">
        <f t="shared" ca="1" si="79"/>
        <v>0</v>
      </c>
      <c r="EM71" s="23">
        <f t="shared" ca="1" si="80"/>
        <v>0</v>
      </c>
      <c r="EN71" s="23">
        <f t="shared" ca="1" si="104"/>
        <v>0</v>
      </c>
      <c r="EO71" s="23">
        <f t="shared" ca="1" si="105"/>
        <v>0</v>
      </c>
      <c r="EP71" s="23">
        <f t="shared" ca="1" si="134"/>
        <v>0</v>
      </c>
      <c r="EQ71" s="23">
        <f t="shared" ca="1" si="135"/>
        <v>0</v>
      </c>
      <c r="ER71" s="23">
        <f t="shared" ca="1" si="114"/>
        <v>0</v>
      </c>
      <c r="ES71" s="23">
        <f t="shared" ca="1" si="115"/>
        <v>0</v>
      </c>
      <c r="ET71" s="23">
        <f t="shared" ca="1" si="130"/>
        <v>0</v>
      </c>
      <c r="EU71" s="23">
        <f t="shared" ca="1" si="131"/>
        <v>0</v>
      </c>
      <c r="EV71" s="23">
        <f t="shared" ca="1" si="142"/>
        <v>0</v>
      </c>
      <c r="EW71" s="23">
        <f t="shared" ca="1" si="143"/>
        <v>0</v>
      </c>
      <c r="EX71" s="228">
        <f t="shared" ca="1" si="16"/>
        <v>0</v>
      </c>
      <c r="EY71" s="93">
        <f t="shared" ca="1" si="17"/>
        <v>0</v>
      </c>
      <c r="EZ71" s="93">
        <f t="shared" ca="1" si="18"/>
        <v>0</v>
      </c>
    </row>
    <row r="72" spans="1:156" x14ac:dyDescent="0.2">
      <c r="A72" s="172">
        <f ca="1">VLOOKUP($D72,Curves!$A$2:$I$1700,9)</f>
        <v>5.9050914879139001E-2</v>
      </c>
      <c r="B72" s="86">
        <f t="shared" ca="1" si="149"/>
        <v>0.73515805618350838</v>
      </c>
      <c r="C72" s="86">
        <f t="shared" si="150"/>
        <v>31</v>
      </c>
      <c r="D72" s="139">
        <v>38838</v>
      </c>
      <c r="E72" s="173">
        <f ca="1">VLOOKUP($D72,Curves!$A$2:$H$1700,2)*$B72</f>
        <v>3.070020042622331</v>
      </c>
      <c r="F72" s="172">
        <f ca="1">VLOOKUP($D72,Curves!$A$2:$H$1700,3)*$B72</f>
        <v>0.55872012269946636</v>
      </c>
      <c r="G72" s="172">
        <f ca="1">VLOOKUP($D72,Curves!$A$2:$H$1700,7)*$B72</f>
        <v>-0.17276214320312447</v>
      </c>
      <c r="H72" s="172">
        <f ca="1">VLOOKUP($D72,Curves!$A$2:$H$1700,5)*$B72</f>
        <v>7.3515805618350836E-3</v>
      </c>
      <c r="I72" s="172">
        <f ca="1">VLOOKUP($D72,Curves!$A$2:$H$1700,4)*$B72</f>
        <v>-0.26098110994514545</v>
      </c>
      <c r="J72" s="174">
        <f ca="1">VLOOKUP($D72,Curves!$A$2:$H$1700,8)*$B72</f>
        <v>0.48520431708111555</v>
      </c>
      <c r="K72" s="172">
        <f t="shared" ca="1" si="151"/>
        <v>23.067791995078892</v>
      </c>
      <c r="L72" s="140">
        <f ca="1">VLOOKUP($D72,Curves!$N$2:$T$2600,2)*$B72</f>
        <v>26.623160878240807</v>
      </c>
      <c r="M72" s="141">
        <f ca="1">VLOOKUP($D72,Curves!$N$2:$T$2600,3)*$B72</f>
        <v>13.311580439120403</v>
      </c>
      <c r="N72" s="181">
        <f t="shared" ca="1" si="152"/>
        <v>1</v>
      </c>
      <c r="O72" s="182">
        <f t="shared" ca="1" si="153"/>
        <v>0</v>
      </c>
      <c r="P72" s="173">
        <f t="shared" ca="1" si="148"/>
        <v>28.66418269777585</v>
      </c>
      <c r="Q72" s="140">
        <f ca="1">VLOOKUP($D72,Curves!$N$2:$T$2600,4)*$B72</f>
        <v>26.623160878240807</v>
      </c>
      <c r="R72" s="141">
        <f ca="1">VLOOKUP($D72,Curves!$N$2:$T$2600,5)*$B72</f>
        <v>13.311580439120403</v>
      </c>
      <c r="S72" s="181">
        <f t="shared" ca="1" si="154"/>
        <v>0</v>
      </c>
      <c r="T72" s="182">
        <f t="shared" ca="1" si="155"/>
        <v>0</v>
      </c>
      <c r="U72" s="151">
        <f t="shared" ca="1" si="156"/>
        <v>23.729434245644047</v>
      </c>
      <c r="V72" s="151">
        <f t="shared" ca="1" si="157"/>
        <v>25.080287173881246</v>
      </c>
      <c r="W72" s="151">
        <f t="shared" ca="1" si="158"/>
        <v>23.067791995078892</v>
      </c>
      <c r="X72" s="343">
        <f ca="1">VLOOKUP($D72,[2]CurveFetch!$D$8:$S$13000,16,0)*$B72</f>
        <v>26.623160878240807</v>
      </c>
      <c r="Y72" s="141">
        <f ca="1">VLOOKUP($D72,Curves!$N$2:$T$2600,7)*$B72</f>
        <v>13.311580439120403</v>
      </c>
      <c r="Z72" s="200">
        <f t="shared" ca="1" si="159"/>
        <v>1</v>
      </c>
      <c r="AA72" s="181">
        <f t="shared" ca="1" si="160"/>
        <v>0</v>
      </c>
      <c r="AB72" s="181">
        <f t="shared" ca="1" si="161"/>
        <v>1</v>
      </c>
      <c r="AC72" s="181">
        <f t="shared" ca="1" si="161"/>
        <v>1</v>
      </c>
      <c r="AD72" s="181">
        <f t="shared" ca="1" si="162"/>
        <v>1</v>
      </c>
      <c r="AE72" s="182">
        <f t="shared" ca="1" si="163"/>
        <v>0</v>
      </c>
      <c r="AF72" s="23">
        <f t="shared" ca="1" si="43"/>
        <v>5880</v>
      </c>
      <c r="AG72" s="23">
        <f t="shared" ca="1" si="44"/>
        <v>0</v>
      </c>
      <c r="AH72" s="23">
        <f t="shared" ca="1" si="35"/>
        <v>38400</v>
      </c>
      <c r="AI72" s="23">
        <f t="shared" ca="1" si="36"/>
        <v>0</v>
      </c>
      <c r="AJ72" s="23">
        <f t="shared" ca="1" si="45"/>
        <v>26160</v>
      </c>
      <c r="AK72" s="23">
        <f t="shared" ca="1" si="46"/>
        <v>0</v>
      </c>
      <c r="AL72" s="23">
        <f t="shared" ca="1" si="47"/>
        <v>26160</v>
      </c>
      <c r="AM72" s="23">
        <f t="shared" ca="1" si="48"/>
        <v>0</v>
      </c>
      <c r="AN72" s="23">
        <f t="shared" ca="1" si="69"/>
        <v>48000</v>
      </c>
      <c r="AO72" s="23">
        <f t="shared" ca="1" si="70"/>
        <v>0</v>
      </c>
      <c r="AP72" s="23">
        <f t="shared" ca="1" si="87"/>
        <v>54000</v>
      </c>
      <c r="AQ72" s="23">
        <f t="shared" ca="1" si="56"/>
        <v>0</v>
      </c>
      <c r="AR72" s="23">
        <f t="shared" ca="1" si="96"/>
        <v>60000</v>
      </c>
      <c r="AS72" s="23">
        <f t="shared" ca="1" si="97"/>
        <v>0</v>
      </c>
      <c r="AT72" s="23">
        <f t="shared" ca="1" si="106"/>
        <v>60000</v>
      </c>
      <c r="AU72" s="23">
        <f t="shared" ca="1" si="107"/>
        <v>0</v>
      </c>
      <c r="AV72" s="23">
        <f t="shared" ca="1" si="98"/>
        <v>86400</v>
      </c>
      <c r="AW72" s="23">
        <f t="shared" ca="1" si="99"/>
        <v>0</v>
      </c>
      <c r="AX72" s="23">
        <f t="shared" ca="1" si="146"/>
        <v>61200</v>
      </c>
      <c r="AY72" s="23">
        <f t="shared" ca="1" si="147"/>
        <v>0</v>
      </c>
      <c r="AZ72" s="23">
        <f t="shared" ca="1" si="116"/>
        <v>66000</v>
      </c>
      <c r="BA72" s="23">
        <f t="shared" ca="1" si="117"/>
        <v>0</v>
      </c>
      <c r="BB72" s="23">
        <f t="shared" ca="1" si="132"/>
        <v>132000</v>
      </c>
      <c r="BC72" s="23">
        <f t="shared" ca="1" si="133"/>
        <v>0</v>
      </c>
      <c r="BD72" s="228">
        <f t="shared" ca="1" si="19"/>
        <v>243000</v>
      </c>
      <c r="BE72" s="26">
        <f t="shared" ca="1" si="20"/>
        <v>604200</v>
      </c>
      <c r="BF72" s="228">
        <f t="shared" ca="1" si="21"/>
        <v>664200</v>
      </c>
      <c r="BG72" s="23">
        <f t="shared" ca="1" si="37"/>
        <v>0</v>
      </c>
      <c r="BH72" s="23">
        <f t="shared" ca="1" si="38"/>
        <v>0</v>
      </c>
      <c r="BI72" s="23">
        <f t="shared" ca="1" si="49"/>
        <v>0</v>
      </c>
      <c r="BJ72" s="23">
        <f t="shared" ca="1" si="50"/>
        <v>0</v>
      </c>
      <c r="BK72" s="23">
        <f t="shared" ca="1" si="39"/>
        <v>0</v>
      </c>
      <c r="BL72" s="23">
        <f t="shared" ca="1" si="40"/>
        <v>0</v>
      </c>
      <c r="BM72" s="23">
        <f t="shared" ca="1" si="52"/>
        <v>0</v>
      </c>
      <c r="BN72" s="23">
        <f t="shared" ca="1" si="53"/>
        <v>0</v>
      </c>
      <c r="BO72" s="23">
        <f t="shared" ca="1" si="138"/>
        <v>0</v>
      </c>
      <c r="BP72" s="23">
        <f t="shared" ca="1" si="139"/>
        <v>0</v>
      </c>
      <c r="BQ72" s="23">
        <f t="shared" ca="1" si="73"/>
        <v>0</v>
      </c>
      <c r="BR72" s="23">
        <f t="shared" ca="1" si="74"/>
        <v>0</v>
      </c>
      <c r="BS72" s="23">
        <f t="shared" ca="1" si="83"/>
        <v>0</v>
      </c>
      <c r="BT72" s="23">
        <f t="shared" ca="1" si="84"/>
        <v>0</v>
      </c>
      <c r="BU72" s="23">
        <f t="shared" ca="1" si="85"/>
        <v>0</v>
      </c>
      <c r="BV72" s="23">
        <f t="shared" ca="1" si="86"/>
        <v>0</v>
      </c>
      <c r="BW72" s="23">
        <f t="shared" ca="1" si="88"/>
        <v>0</v>
      </c>
      <c r="BX72" s="23">
        <f t="shared" ca="1" si="89"/>
        <v>0</v>
      </c>
      <c r="BY72" s="23">
        <f t="shared" ca="1" si="108"/>
        <v>0</v>
      </c>
      <c r="BZ72" s="23">
        <f t="shared" ca="1" si="109"/>
        <v>0</v>
      </c>
      <c r="CA72" s="23">
        <f t="shared" ca="1" si="120"/>
        <v>0</v>
      </c>
      <c r="CB72" s="23">
        <f t="shared" ca="1" si="121"/>
        <v>0</v>
      </c>
      <c r="CC72" s="23">
        <f t="shared" ca="1" si="136"/>
        <v>0</v>
      </c>
      <c r="CD72" s="23">
        <f t="shared" ca="1" si="137"/>
        <v>0</v>
      </c>
      <c r="CE72" s="23">
        <f t="shared" ca="1" si="140"/>
        <v>0</v>
      </c>
      <c r="CF72" s="23">
        <f t="shared" ca="1" si="141"/>
        <v>0</v>
      </c>
      <c r="CG72" s="389">
        <f t="shared" ca="1" si="22"/>
        <v>0</v>
      </c>
      <c r="CH72" s="224">
        <f t="shared" ca="1" si="23"/>
        <v>0</v>
      </c>
      <c r="CI72" s="93">
        <f t="shared" ca="1" si="24"/>
        <v>0</v>
      </c>
      <c r="CJ72" s="23">
        <f t="shared" ca="1" si="57"/>
        <v>125760</v>
      </c>
      <c r="CK72" s="23">
        <f t="shared" ca="1" si="58"/>
        <v>0</v>
      </c>
      <c r="CL72" s="23">
        <f t="shared" ca="1" si="90"/>
        <v>115200</v>
      </c>
      <c r="CM72" s="23">
        <f t="shared" ca="1" si="91"/>
        <v>0</v>
      </c>
      <c r="CN72" s="23">
        <f t="shared" ca="1" si="124"/>
        <v>120000</v>
      </c>
      <c r="CO72" s="23">
        <f t="shared" ca="1" si="125"/>
        <v>0</v>
      </c>
      <c r="CP72" s="228">
        <f t="shared" ca="1" si="25"/>
        <v>125760</v>
      </c>
      <c r="CQ72" s="224">
        <f t="shared" ca="1" si="26"/>
        <v>240960</v>
      </c>
      <c r="CR72" s="228">
        <f t="shared" ca="1" si="27"/>
        <v>360960</v>
      </c>
      <c r="CS72" s="23">
        <f t="shared" ca="1" si="28"/>
        <v>65400</v>
      </c>
      <c r="CT72" s="23">
        <f t="shared" ca="1" si="29"/>
        <v>32700</v>
      </c>
      <c r="CU72" s="23">
        <f t="shared" ca="1" si="33"/>
        <v>62400</v>
      </c>
      <c r="CV72" s="23">
        <f t="shared" ca="1" si="34"/>
        <v>31200</v>
      </c>
      <c r="CW72" s="23">
        <f t="shared" ca="1" si="41"/>
        <v>60000</v>
      </c>
      <c r="CX72" s="23">
        <f t="shared" ca="1" si="42"/>
        <v>30000</v>
      </c>
      <c r="CY72" s="23">
        <f t="shared" ca="1" si="54"/>
        <v>8400</v>
      </c>
      <c r="CZ72" s="23">
        <f t="shared" ca="1" si="55"/>
        <v>4200</v>
      </c>
      <c r="DA72" s="23">
        <f t="shared" ca="1" si="61"/>
        <v>27000</v>
      </c>
      <c r="DB72" s="23">
        <f t="shared" ca="1" si="62"/>
        <v>13500</v>
      </c>
      <c r="DC72" s="23">
        <f t="shared" ca="1" si="63"/>
        <v>15600</v>
      </c>
      <c r="DD72" s="23">
        <f t="shared" ca="1" si="64"/>
        <v>7800</v>
      </c>
      <c r="DE72" s="23">
        <f t="shared" ca="1" si="71"/>
        <v>42000</v>
      </c>
      <c r="DF72" s="23">
        <f t="shared" ca="1" si="72"/>
        <v>21000</v>
      </c>
      <c r="DG72" s="23">
        <f t="shared" ca="1" si="118"/>
        <v>63600</v>
      </c>
      <c r="DH72" s="23">
        <f t="shared" ca="1" si="119"/>
        <v>31800</v>
      </c>
      <c r="DI72" s="23">
        <f t="shared" ca="1" si="75"/>
        <v>72000</v>
      </c>
      <c r="DJ72" s="23">
        <f t="shared" ca="1" si="76"/>
        <v>36000</v>
      </c>
      <c r="DK72" s="23">
        <f t="shared" ca="1" si="92"/>
        <v>99000</v>
      </c>
      <c r="DL72" s="23">
        <f t="shared" ca="1" si="93"/>
        <v>49500</v>
      </c>
      <c r="DM72" s="23"/>
      <c r="DN72" s="23"/>
      <c r="DO72" s="23">
        <f t="shared" ca="1" si="94"/>
        <v>240000</v>
      </c>
      <c r="DP72" s="23">
        <f t="shared" ca="1" si="95"/>
        <v>120000</v>
      </c>
      <c r="DQ72" s="23">
        <f t="shared" ca="1" si="100"/>
        <v>120000</v>
      </c>
      <c r="DR72" s="23">
        <f t="shared" ca="1" si="101"/>
        <v>60000</v>
      </c>
      <c r="DS72" s="23">
        <f t="shared" ca="1" si="112"/>
        <v>127200</v>
      </c>
      <c r="DT72" s="23">
        <f t="shared" ca="1" si="113"/>
        <v>63600</v>
      </c>
      <c r="DU72" s="23">
        <f t="shared" ca="1" si="122"/>
        <v>63600</v>
      </c>
      <c r="DV72" s="23">
        <f t="shared" ca="1" si="123"/>
        <v>31800</v>
      </c>
      <c r="DW72" s="23">
        <f t="shared" ca="1" si="126"/>
        <v>150000</v>
      </c>
      <c r="DX72" s="23">
        <f t="shared" ca="1" si="127"/>
        <v>75000</v>
      </c>
      <c r="DY72" s="23">
        <f t="shared" ca="1" si="128"/>
        <v>66000</v>
      </c>
      <c r="DZ72" s="23">
        <f t="shared" ca="1" si="129"/>
        <v>33000</v>
      </c>
      <c r="EA72" s="23">
        <f t="shared" ca="1" si="144"/>
        <v>129600</v>
      </c>
      <c r="EB72" s="23">
        <f t="shared" ca="1" si="145"/>
        <v>64800</v>
      </c>
      <c r="EC72" s="228">
        <f t="shared" ca="1" si="30"/>
        <v>610200</v>
      </c>
      <c r="ED72" s="93">
        <f t="shared" ca="1" si="31"/>
        <v>1450800</v>
      </c>
      <c r="EE72" s="228">
        <f t="shared" ca="1" si="32"/>
        <v>2117700</v>
      </c>
      <c r="EJ72" s="23">
        <f t="shared" ca="1" si="67"/>
        <v>60000</v>
      </c>
      <c r="EK72" s="23">
        <f t="shared" ca="1" si="68"/>
        <v>30000</v>
      </c>
      <c r="EL72" s="23">
        <f t="shared" ca="1" si="79"/>
        <v>26400</v>
      </c>
      <c r="EM72" s="23">
        <f t="shared" ca="1" si="80"/>
        <v>13200</v>
      </c>
      <c r="EN72" s="23">
        <f t="shared" ca="1" si="104"/>
        <v>120000</v>
      </c>
      <c r="EO72" s="23">
        <f t="shared" ca="1" si="105"/>
        <v>60000</v>
      </c>
      <c r="EP72" s="23">
        <f t="shared" ca="1" si="134"/>
        <v>168000</v>
      </c>
      <c r="EQ72" s="23">
        <f t="shared" ca="1" si="135"/>
        <v>84000</v>
      </c>
      <c r="ER72" s="23">
        <f t="shared" ca="1" si="114"/>
        <v>60000</v>
      </c>
      <c r="ES72" s="23">
        <f t="shared" ca="1" si="115"/>
        <v>30000</v>
      </c>
      <c r="ET72" s="23">
        <f t="shared" ca="1" si="130"/>
        <v>60000</v>
      </c>
      <c r="EU72" s="23">
        <f t="shared" ca="1" si="131"/>
        <v>30000</v>
      </c>
      <c r="EV72" s="23">
        <f t="shared" ca="1" si="142"/>
        <v>120000</v>
      </c>
      <c r="EW72" s="23">
        <f t="shared" ca="1" si="143"/>
        <v>60000</v>
      </c>
      <c r="EX72" s="228">
        <f t="shared" ca="1" si="16"/>
        <v>39600</v>
      </c>
      <c r="EY72" s="93">
        <f t="shared" ca="1" si="17"/>
        <v>489600</v>
      </c>
      <c r="EZ72" s="93">
        <f t="shared" ca="1" si="18"/>
        <v>921600</v>
      </c>
    </row>
    <row r="73" spans="1:156" x14ac:dyDescent="0.2">
      <c r="A73" s="172">
        <f ca="1">VLOOKUP($D73,Curves!$A$2:$I$1700,9)</f>
        <v>5.9116383051301999E-2</v>
      </c>
      <c r="B73" s="86">
        <f t="shared" ca="1" si="149"/>
        <v>0.73128601588496467</v>
      </c>
      <c r="C73" s="86">
        <f t="shared" si="150"/>
        <v>30</v>
      </c>
      <c r="D73" s="139">
        <v>38869</v>
      </c>
      <c r="E73" s="173">
        <f ca="1">VLOOKUP($D73,Curves!$A$2:$H$1700,2)*$B73</f>
        <v>3.0750576967962764</v>
      </c>
      <c r="F73" s="172">
        <f ca="1">VLOOKUP($D73,Curves!$A$2:$H$1700,3)*$B73</f>
        <v>0.55577737207257316</v>
      </c>
      <c r="G73" s="172">
        <f ca="1">VLOOKUP($D73,Curves!$A$2:$H$1700,7)*$B73</f>
        <v>-0.17185221373296669</v>
      </c>
      <c r="H73" s="172">
        <f ca="1">VLOOKUP($D73,Curves!$A$2:$H$1700,5)*$B73</f>
        <v>7.312860158849647E-3</v>
      </c>
      <c r="I73" s="172">
        <f ca="1">VLOOKUP($D73,Curves!$A$2:$H$1700,4)*$B73</f>
        <v>-0.25960653563916242</v>
      </c>
      <c r="J73" s="174">
        <f ca="1">VLOOKUP($D73,Curves!$A$2:$H$1700,8)*$B73</f>
        <v>0.48264877048407673</v>
      </c>
      <c r="K73" s="172">
        <f t="shared" ca="1" si="151"/>
        <v>23.115883708678354</v>
      </c>
      <c r="L73" s="140">
        <f ca="1">VLOOKUP($D73,Curves!$N$2:$T$2600,2)*$B73</f>
        <v>44.765088433585404</v>
      </c>
      <c r="M73" s="141">
        <f ca="1">VLOOKUP($D73,Curves!$N$2:$T$2600,3)*$B73</f>
        <v>22.382544216792702</v>
      </c>
      <c r="N73" s="181">
        <f t="shared" ca="1" si="152"/>
        <v>1</v>
      </c>
      <c r="O73" s="182">
        <f t="shared" ca="1" si="153"/>
        <v>0</v>
      </c>
      <c r="P73" s="173">
        <f t="shared" ca="1" si="148"/>
        <v>28.682798504602648</v>
      </c>
      <c r="Q73" s="140">
        <f ca="1">VLOOKUP($D73,Curves!$N$2:$T$2600,4)*$B73</f>
        <v>44.765088433585404</v>
      </c>
      <c r="R73" s="141">
        <f ca="1">VLOOKUP($D73,Curves!$N$2:$T$2600,5)*$B73</f>
        <v>22.382544216792702</v>
      </c>
      <c r="S73" s="181">
        <f t="shared" ca="1" si="154"/>
        <v>1</v>
      </c>
      <c r="T73" s="182">
        <f t="shared" ca="1" si="155"/>
        <v>0</v>
      </c>
      <c r="U73" s="151">
        <f t="shared" ca="1" si="156"/>
        <v>23.774041122974822</v>
      </c>
      <c r="V73" s="151">
        <f t="shared" ca="1" si="157"/>
        <v>25.117779177163445</v>
      </c>
      <c r="W73" s="151">
        <f t="shared" ca="1" si="158"/>
        <v>23.115883708678354</v>
      </c>
      <c r="X73" s="343">
        <f ca="1">VLOOKUP($D73,[2]CurveFetch!$D$8:$S$13000,16,0)*$B73</f>
        <v>44.765088433585404</v>
      </c>
      <c r="Y73" s="141">
        <f ca="1">VLOOKUP($D73,Curves!$N$2:$T$2600,7)*$B73</f>
        <v>22.382544216792702</v>
      </c>
      <c r="Z73" s="200">
        <f t="shared" ca="1" si="159"/>
        <v>1</v>
      </c>
      <c r="AA73" s="181">
        <f t="shared" ca="1" si="160"/>
        <v>0</v>
      </c>
      <c r="AB73" s="181">
        <f t="shared" ca="1" si="161"/>
        <v>1</v>
      </c>
      <c r="AC73" s="181">
        <f t="shared" ca="1" si="161"/>
        <v>1</v>
      </c>
      <c r="AD73" s="181">
        <f t="shared" ca="1" si="162"/>
        <v>1</v>
      </c>
      <c r="AE73" s="182">
        <f t="shared" ca="1" si="163"/>
        <v>0</v>
      </c>
      <c r="AF73" s="23">
        <f t="shared" ca="1" si="43"/>
        <v>5880</v>
      </c>
      <c r="AG73" s="23">
        <f t="shared" ca="1" si="44"/>
        <v>0</v>
      </c>
      <c r="AH73" s="23">
        <f t="shared" ca="1" si="35"/>
        <v>38400</v>
      </c>
      <c r="AI73" s="23">
        <f t="shared" ca="1" si="36"/>
        <v>0</v>
      </c>
      <c r="AJ73" s="23">
        <f t="shared" ca="1" si="45"/>
        <v>26160</v>
      </c>
      <c r="AK73" s="23">
        <f t="shared" ca="1" si="46"/>
        <v>0</v>
      </c>
      <c r="AL73" s="23">
        <f t="shared" ca="1" si="47"/>
        <v>26160</v>
      </c>
      <c r="AM73" s="23">
        <f t="shared" ca="1" si="48"/>
        <v>0</v>
      </c>
      <c r="AN73" s="23">
        <f t="shared" ca="1" si="69"/>
        <v>48000</v>
      </c>
      <c r="AO73" s="23">
        <f t="shared" ca="1" si="70"/>
        <v>0</v>
      </c>
      <c r="AP73" s="23">
        <f t="shared" ca="1" si="87"/>
        <v>54000</v>
      </c>
      <c r="AQ73" s="23">
        <f t="shared" ca="1" si="56"/>
        <v>0</v>
      </c>
      <c r="AR73" s="23">
        <f t="shared" ca="1" si="96"/>
        <v>60000</v>
      </c>
      <c r="AS73" s="23">
        <f t="shared" ca="1" si="97"/>
        <v>0</v>
      </c>
      <c r="AT73" s="23">
        <f t="shared" ca="1" si="106"/>
        <v>60000</v>
      </c>
      <c r="AU73" s="23">
        <f t="shared" ca="1" si="107"/>
        <v>0</v>
      </c>
      <c r="AV73" s="23">
        <f t="shared" ca="1" si="98"/>
        <v>86400</v>
      </c>
      <c r="AW73" s="23">
        <f t="shared" ca="1" si="99"/>
        <v>0</v>
      </c>
      <c r="AX73" s="23">
        <f t="shared" ca="1" si="146"/>
        <v>61200</v>
      </c>
      <c r="AY73" s="23">
        <f t="shared" ca="1" si="147"/>
        <v>0</v>
      </c>
      <c r="AZ73" s="23">
        <f t="shared" ca="1" si="116"/>
        <v>66000</v>
      </c>
      <c r="BA73" s="23">
        <f t="shared" ca="1" si="117"/>
        <v>0</v>
      </c>
      <c r="BB73" s="23">
        <f t="shared" ca="1" si="132"/>
        <v>132000</v>
      </c>
      <c r="BC73" s="23">
        <f t="shared" ca="1" si="133"/>
        <v>0</v>
      </c>
      <c r="BD73" s="228">
        <f t="shared" ca="1" si="19"/>
        <v>243000</v>
      </c>
      <c r="BE73" s="26">
        <f t="shared" ca="1" si="20"/>
        <v>604200</v>
      </c>
      <c r="BF73" s="228">
        <f t="shared" ca="1" si="21"/>
        <v>664200</v>
      </c>
      <c r="BG73" s="23">
        <f t="shared" ca="1" si="37"/>
        <v>62400</v>
      </c>
      <c r="BH73" s="23">
        <f t="shared" ca="1" si="38"/>
        <v>0</v>
      </c>
      <c r="BI73" s="23">
        <f t="shared" ca="1" si="49"/>
        <v>60000</v>
      </c>
      <c r="BJ73" s="23">
        <f t="shared" ca="1" si="50"/>
        <v>0</v>
      </c>
      <c r="BK73" s="23">
        <f t="shared" ca="1" si="39"/>
        <v>10560</v>
      </c>
      <c r="BL73" s="23">
        <f t="shared" ca="1" si="40"/>
        <v>0</v>
      </c>
      <c r="BM73" s="23">
        <f t="shared" ca="1" si="52"/>
        <v>6120</v>
      </c>
      <c r="BN73" s="23">
        <f t="shared" ca="1" si="53"/>
        <v>0</v>
      </c>
      <c r="BO73" s="23">
        <f t="shared" ca="1" si="138"/>
        <v>20400</v>
      </c>
      <c r="BP73" s="23">
        <f t="shared" ca="1" si="139"/>
        <v>0</v>
      </c>
      <c r="BQ73" s="23">
        <f t="shared" ca="1" si="73"/>
        <v>72000</v>
      </c>
      <c r="BR73" s="23">
        <f t="shared" ca="1" si="74"/>
        <v>0</v>
      </c>
      <c r="BS73" s="23">
        <f t="shared" ca="1" si="83"/>
        <v>105600</v>
      </c>
      <c r="BT73" s="23">
        <f t="shared" ca="1" si="84"/>
        <v>0</v>
      </c>
      <c r="BU73" s="23">
        <f t="shared" ca="1" si="85"/>
        <v>127200</v>
      </c>
      <c r="BV73" s="23">
        <f t="shared" ca="1" si="86"/>
        <v>0</v>
      </c>
      <c r="BW73" s="23">
        <f t="shared" ca="1" si="88"/>
        <v>60000</v>
      </c>
      <c r="BX73" s="23">
        <f t="shared" ca="1" si="89"/>
        <v>0</v>
      </c>
      <c r="BY73" s="23">
        <f t="shared" ca="1" si="108"/>
        <v>63600</v>
      </c>
      <c r="BZ73" s="23">
        <f t="shared" ca="1" si="109"/>
        <v>0</v>
      </c>
      <c r="CA73" s="23">
        <f t="shared" ca="1" si="120"/>
        <v>62400</v>
      </c>
      <c r="CB73" s="23">
        <f t="shared" ca="1" si="121"/>
        <v>0</v>
      </c>
      <c r="CC73" s="23">
        <f t="shared" ca="1" si="136"/>
        <v>132000</v>
      </c>
      <c r="CD73" s="23">
        <f t="shared" ca="1" si="137"/>
        <v>0</v>
      </c>
      <c r="CE73" s="23">
        <f t="shared" ca="1" si="140"/>
        <v>120000</v>
      </c>
      <c r="CF73" s="23">
        <f t="shared" ca="1" si="141"/>
        <v>0</v>
      </c>
      <c r="CG73" s="389">
        <f t="shared" ca="1" si="22"/>
        <v>371880</v>
      </c>
      <c r="CH73" s="224">
        <f t="shared" ca="1" si="23"/>
        <v>695880</v>
      </c>
      <c r="CI73" s="93">
        <f t="shared" ca="1" si="24"/>
        <v>902280</v>
      </c>
      <c r="CJ73" s="23">
        <f t="shared" ca="1" si="57"/>
        <v>125760</v>
      </c>
      <c r="CK73" s="23">
        <f t="shared" ca="1" si="58"/>
        <v>0</v>
      </c>
      <c r="CL73" s="23">
        <f t="shared" ca="1" si="90"/>
        <v>115200</v>
      </c>
      <c r="CM73" s="23">
        <f t="shared" ca="1" si="91"/>
        <v>0</v>
      </c>
      <c r="CN73" s="23">
        <f t="shared" ca="1" si="124"/>
        <v>120000</v>
      </c>
      <c r="CO73" s="23">
        <f t="shared" ca="1" si="125"/>
        <v>0</v>
      </c>
      <c r="CP73" s="228">
        <f t="shared" ca="1" si="25"/>
        <v>125760</v>
      </c>
      <c r="CQ73" s="224">
        <f t="shared" ca="1" si="26"/>
        <v>240960</v>
      </c>
      <c r="CR73" s="228">
        <f t="shared" ca="1" si="27"/>
        <v>360960</v>
      </c>
      <c r="CS73" s="23">
        <f t="shared" ca="1" si="28"/>
        <v>65400</v>
      </c>
      <c r="CT73" s="23">
        <f t="shared" ca="1" si="29"/>
        <v>32700</v>
      </c>
      <c r="CU73" s="23">
        <f t="shared" ca="1" si="33"/>
        <v>62400</v>
      </c>
      <c r="CV73" s="23">
        <f t="shared" ca="1" si="34"/>
        <v>31200</v>
      </c>
      <c r="CW73" s="23">
        <f t="shared" ca="1" si="41"/>
        <v>60000</v>
      </c>
      <c r="CX73" s="23">
        <f t="shared" ca="1" si="42"/>
        <v>30000</v>
      </c>
      <c r="CY73" s="23">
        <f t="shared" ca="1" si="54"/>
        <v>8400</v>
      </c>
      <c r="CZ73" s="23">
        <f t="shared" ca="1" si="55"/>
        <v>4200</v>
      </c>
      <c r="DA73" s="23">
        <f t="shared" ca="1" si="61"/>
        <v>27000</v>
      </c>
      <c r="DB73" s="23">
        <f t="shared" ca="1" si="62"/>
        <v>13500</v>
      </c>
      <c r="DC73" s="23">
        <f t="shared" ca="1" si="63"/>
        <v>15600</v>
      </c>
      <c r="DD73" s="23">
        <f t="shared" ca="1" si="64"/>
        <v>7800</v>
      </c>
      <c r="DE73" s="23">
        <f t="shared" ca="1" si="71"/>
        <v>42000</v>
      </c>
      <c r="DF73" s="23">
        <f t="shared" ca="1" si="72"/>
        <v>21000</v>
      </c>
      <c r="DG73" s="23">
        <f t="shared" ca="1" si="118"/>
        <v>63600</v>
      </c>
      <c r="DH73" s="23">
        <f t="shared" ca="1" si="119"/>
        <v>31800</v>
      </c>
      <c r="DI73" s="23">
        <f t="shared" ca="1" si="75"/>
        <v>72000</v>
      </c>
      <c r="DJ73" s="23">
        <f t="shared" ca="1" si="76"/>
        <v>36000</v>
      </c>
      <c r="DK73" s="23">
        <f t="shared" ca="1" si="92"/>
        <v>99000</v>
      </c>
      <c r="DL73" s="23">
        <f t="shared" ca="1" si="93"/>
        <v>49500</v>
      </c>
      <c r="DM73" s="23"/>
      <c r="DN73" s="23"/>
      <c r="DO73" s="23">
        <f t="shared" ca="1" si="94"/>
        <v>240000</v>
      </c>
      <c r="DP73" s="23">
        <f t="shared" ca="1" si="95"/>
        <v>120000</v>
      </c>
      <c r="DQ73" s="23">
        <f t="shared" ca="1" si="100"/>
        <v>120000</v>
      </c>
      <c r="DR73" s="23">
        <f t="shared" ca="1" si="101"/>
        <v>60000</v>
      </c>
      <c r="DS73" s="23">
        <f t="shared" ca="1" si="112"/>
        <v>127200</v>
      </c>
      <c r="DT73" s="23">
        <f t="shared" ca="1" si="113"/>
        <v>63600</v>
      </c>
      <c r="DU73" s="23">
        <f t="shared" ca="1" si="122"/>
        <v>63600</v>
      </c>
      <c r="DV73" s="23">
        <f t="shared" ca="1" si="123"/>
        <v>31800</v>
      </c>
      <c r="DW73" s="23">
        <f t="shared" ca="1" si="126"/>
        <v>150000</v>
      </c>
      <c r="DX73" s="23">
        <f t="shared" ca="1" si="127"/>
        <v>75000</v>
      </c>
      <c r="DY73" s="23">
        <f t="shared" ca="1" si="128"/>
        <v>66000</v>
      </c>
      <c r="DZ73" s="23">
        <f t="shared" ca="1" si="129"/>
        <v>33000</v>
      </c>
      <c r="EA73" s="23">
        <f t="shared" ca="1" si="144"/>
        <v>129600</v>
      </c>
      <c r="EB73" s="23">
        <f t="shared" ca="1" si="145"/>
        <v>64800</v>
      </c>
      <c r="EC73" s="228">
        <f t="shared" ca="1" si="30"/>
        <v>610200</v>
      </c>
      <c r="ED73" s="93">
        <f t="shared" ca="1" si="31"/>
        <v>1450800</v>
      </c>
      <c r="EE73" s="228">
        <f t="shared" ca="1" si="32"/>
        <v>2117700</v>
      </c>
      <c r="EJ73" s="23">
        <f t="shared" ca="1" si="67"/>
        <v>60000</v>
      </c>
      <c r="EK73" s="23">
        <f t="shared" ca="1" si="68"/>
        <v>30000</v>
      </c>
      <c r="EL73" s="23">
        <f t="shared" ca="1" si="79"/>
        <v>26400</v>
      </c>
      <c r="EM73" s="23">
        <f t="shared" ca="1" si="80"/>
        <v>13200</v>
      </c>
      <c r="EN73" s="23">
        <f t="shared" ca="1" si="104"/>
        <v>120000</v>
      </c>
      <c r="EO73" s="23">
        <f t="shared" ca="1" si="105"/>
        <v>60000</v>
      </c>
      <c r="EP73" s="23">
        <f t="shared" ca="1" si="134"/>
        <v>168000</v>
      </c>
      <c r="EQ73" s="23">
        <f t="shared" ca="1" si="135"/>
        <v>84000</v>
      </c>
      <c r="ER73" s="23">
        <f t="shared" ca="1" si="114"/>
        <v>60000</v>
      </c>
      <c r="ES73" s="23">
        <f t="shared" ca="1" si="115"/>
        <v>30000</v>
      </c>
      <c r="ET73" s="23">
        <f t="shared" ca="1" si="130"/>
        <v>60000</v>
      </c>
      <c r="EU73" s="23">
        <f t="shared" ca="1" si="131"/>
        <v>30000</v>
      </c>
      <c r="EV73" s="23">
        <f t="shared" ca="1" si="142"/>
        <v>120000</v>
      </c>
      <c r="EW73" s="23">
        <f t="shared" ca="1" si="143"/>
        <v>60000</v>
      </c>
      <c r="EX73" s="228">
        <f t="shared" ref="EX73:EX136" ca="1" si="164">SUM(EL73:EM73)</f>
        <v>39600</v>
      </c>
      <c r="EY73" s="93">
        <f t="shared" ref="EY73:EY136" ca="1" si="165">SUM(EL73:EO73,ET73:EW73)</f>
        <v>489600</v>
      </c>
      <c r="EZ73" s="93">
        <f t="shared" ref="EZ73:EZ136" ca="1" si="166">SUM(EJ73:EW73)</f>
        <v>921600</v>
      </c>
    </row>
    <row r="74" spans="1:156" x14ac:dyDescent="0.2">
      <c r="A74" s="172">
        <f ca="1">VLOOKUP($D74,Curves!$A$2:$I$1700,9)</f>
        <v>5.9179739348299003E-2</v>
      </c>
      <c r="B74" s="86">
        <f t="shared" ca="1" si="149"/>
        <v>0.72755082909277402</v>
      </c>
      <c r="C74" s="86">
        <f t="shared" si="150"/>
        <v>31</v>
      </c>
      <c r="D74" s="139">
        <v>38899</v>
      </c>
      <c r="E74" s="173">
        <f ca="1">VLOOKUP($D74,Curves!$A$2:$H$1700,2)*$B74</f>
        <v>3.0811777612078983</v>
      </c>
      <c r="F74" s="172">
        <f ca="1">VLOOKUP($D74,Curves!$A$2:$H$1700,3)*$B74</f>
        <v>0.55293863011050826</v>
      </c>
      <c r="G74" s="172">
        <f ca="1">VLOOKUP($D74,Curves!$A$2:$H$1700,7)*$B74</f>
        <v>-0.17097444483680188</v>
      </c>
      <c r="H74" s="172">
        <f ca="1">VLOOKUP($D74,Curves!$A$2:$H$1700,5)*$B74</f>
        <v>7.2755082909277402E-3</v>
      </c>
      <c r="I74" s="172">
        <f ca="1">VLOOKUP($D74,Curves!$A$2:$H$1700,4)*$B74</f>
        <v>-0.25828054432793479</v>
      </c>
      <c r="J74" s="174">
        <f ca="1">VLOOKUP($D74,Curves!$A$2:$H$1700,8)*$B74</f>
        <v>0.48018354720123085</v>
      </c>
      <c r="K74" s="172">
        <f t="shared" ca="1" si="151"/>
        <v>23.171729126599725</v>
      </c>
      <c r="L74" s="140">
        <f ca="1">VLOOKUP($D74,Curves!$N$2:$T$2600,2)*$B74</f>
        <v>47.314667558224549</v>
      </c>
      <c r="M74" s="141">
        <f ca="1">VLOOKUP($D74,Curves!$N$2:$T$2600,3)*$B74</f>
        <v>23.657333779112275</v>
      </c>
      <c r="N74" s="181">
        <f t="shared" ca="1" si="152"/>
        <v>1</v>
      </c>
      <c r="O74" s="182">
        <f t="shared" ca="1" si="153"/>
        <v>1</v>
      </c>
      <c r="P74" s="173">
        <f t="shared" ca="1" si="148"/>
        <v>28.710209813068467</v>
      </c>
      <c r="Q74" s="140">
        <f ca="1">VLOOKUP($D74,Curves!$N$2:$T$2600,4)*$B74</f>
        <v>47.314667558224549</v>
      </c>
      <c r="R74" s="141">
        <f ca="1">VLOOKUP($D74,Curves!$N$2:$T$2600,5)*$B74</f>
        <v>23.657333779112275</v>
      </c>
      <c r="S74" s="181">
        <f t="shared" ca="1" si="154"/>
        <v>1</v>
      </c>
      <c r="T74" s="182">
        <f t="shared" ca="1" si="155"/>
        <v>0</v>
      </c>
      <c r="U74" s="151">
        <f t="shared" ca="1" si="156"/>
        <v>23.826524872783224</v>
      </c>
      <c r="V74" s="151">
        <f t="shared" ca="1" si="157"/>
        <v>25.163399521241196</v>
      </c>
      <c r="W74" s="151">
        <f t="shared" ca="1" si="158"/>
        <v>23.171729126599725</v>
      </c>
      <c r="X74" s="343">
        <f ca="1">VLOOKUP($D74,[2]CurveFetch!$D$8:$S$13000,16,0)*$B74</f>
        <v>47.314667558224549</v>
      </c>
      <c r="Y74" s="141">
        <f ca="1">VLOOKUP($D74,Curves!$N$2:$T$2600,7)*$B74</f>
        <v>23.657333779112275</v>
      </c>
      <c r="Z74" s="200">
        <f t="shared" ca="1" si="159"/>
        <v>1</v>
      </c>
      <c r="AA74" s="181">
        <f t="shared" ca="1" si="160"/>
        <v>0</v>
      </c>
      <c r="AB74" s="181">
        <f t="shared" ca="1" si="161"/>
        <v>1</v>
      </c>
      <c r="AC74" s="181">
        <f t="shared" ca="1" si="161"/>
        <v>1</v>
      </c>
      <c r="AD74" s="181">
        <f t="shared" ca="1" si="162"/>
        <v>1</v>
      </c>
      <c r="AE74" s="182">
        <f t="shared" ca="1" si="163"/>
        <v>1</v>
      </c>
      <c r="AF74" s="23">
        <f t="shared" ca="1" si="43"/>
        <v>5880</v>
      </c>
      <c r="AG74" s="23">
        <f t="shared" ca="1" si="44"/>
        <v>2940</v>
      </c>
      <c r="AH74" s="23">
        <f t="shared" ca="1" si="35"/>
        <v>38400</v>
      </c>
      <c r="AI74" s="23">
        <f t="shared" ca="1" si="36"/>
        <v>19200</v>
      </c>
      <c r="AJ74" s="23">
        <f t="shared" ca="1" si="45"/>
        <v>26160</v>
      </c>
      <c r="AK74" s="23">
        <f t="shared" ca="1" si="46"/>
        <v>13080</v>
      </c>
      <c r="AL74" s="23">
        <f t="shared" ca="1" si="47"/>
        <v>26160</v>
      </c>
      <c r="AM74" s="23">
        <f t="shared" ca="1" si="48"/>
        <v>13080</v>
      </c>
      <c r="AN74" s="23">
        <f t="shared" ca="1" si="69"/>
        <v>48000</v>
      </c>
      <c r="AO74" s="23">
        <f t="shared" ca="1" si="70"/>
        <v>24000</v>
      </c>
      <c r="AP74" s="23">
        <f t="shared" ca="1" si="87"/>
        <v>54000</v>
      </c>
      <c r="AQ74" s="23">
        <f t="shared" ca="1" si="56"/>
        <v>27000</v>
      </c>
      <c r="AR74" s="23">
        <f t="shared" ca="1" si="96"/>
        <v>60000</v>
      </c>
      <c r="AS74" s="23">
        <f t="shared" ca="1" si="97"/>
        <v>30000</v>
      </c>
      <c r="AT74" s="23">
        <f t="shared" ca="1" si="106"/>
        <v>60000</v>
      </c>
      <c r="AU74" s="23">
        <f t="shared" ca="1" si="107"/>
        <v>30000</v>
      </c>
      <c r="AV74" s="23">
        <f t="shared" ca="1" si="98"/>
        <v>86400</v>
      </c>
      <c r="AW74" s="23">
        <f t="shared" ca="1" si="99"/>
        <v>30000</v>
      </c>
      <c r="AX74" s="23">
        <f t="shared" ca="1" si="146"/>
        <v>61200</v>
      </c>
      <c r="AY74" s="23">
        <f t="shared" ca="1" si="147"/>
        <v>30600</v>
      </c>
      <c r="AZ74" s="23">
        <f t="shared" ca="1" si="116"/>
        <v>66000</v>
      </c>
      <c r="BA74" s="23">
        <f t="shared" ca="1" si="117"/>
        <v>33000</v>
      </c>
      <c r="BB74" s="23">
        <f t="shared" ca="1" si="132"/>
        <v>132000</v>
      </c>
      <c r="BC74" s="23">
        <f t="shared" ca="1" si="133"/>
        <v>66000</v>
      </c>
      <c r="BD74" s="228">
        <f t="shared" ref="BD74:BD137" ca="1" si="167">SUM(AF74:AM74,AR74:AS74,AV74:AW74)</f>
        <v>351300</v>
      </c>
      <c r="BE74" s="26">
        <f t="shared" ref="BE74:BE137" ca="1" si="168">SUM(AF74:AS74,AV74:BC74)</f>
        <v>893100</v>
      </c>
      <c r="BF74" s="228">
        <f t="shared" ref="BF74:BF137" ca="1" si="169">SUM(AF74:BC74)</f>
        <v>983100</v>
      </c>
      <c r="BG74" s="23">
        <f t="shared" ca="1" si="37"/>
        <v>62400</v>
      </c>
      <c r="BH74" s="23">
        <f t="shared" ca="1" si="38"/>
        <v>0</v>
      </c>
      <c r="BI74" s="23">
        <f t="shared" ca="1" si="49"/>
        <v>60000</v>
      </c>
      <c r="BJ74" s="23">
        <f t="shared" ca="1" si="50"/>
        <v>0</v>
      </c>
      <c r="BK74" s="23">
        <f t="shared" ca="1" si="39"/>
        <v>10560</v>
      </c>
      <c r="BL74" s="23">
        <f t="shared" ca="1" si="40"/>
        <v>0</v>
      </c>
      <c r="BM74" s="23">
        <f t="shared" ca="1" si="52"/>
        <v>6120</v>
      </c>
      <c r="BN74" s="23">
        <f t="shared" ca="1" si="53"/>
        <v>0</v>
      </c>
      <c r="BO74" s="23">
        <f t="shared" ca="1" si="138"/>
        <v>20400</v>
      </c>
      <c r="BP74" s="23">
        <f t="shared" ca="1" si="139"/>
        <v>0</v>
      </c>
      <c r="BQ74" s="23">
        <f t="shared" ca="1" si="73"/>
        <v>72000</v>
      </c>
      <c r="BR74" s="23">
        <f t="shared" ca="1" si="74"/>
        <v>0</v>
      </c>
      <c r="BS74" s="23">
        <f t="shared" ca="1" si="83"/>
        <v>105600</v>
      </c>
      <c r="BT74" s="23">
        <f t="shared" ca="1" si="84"/>
        <v>0</v>
      </c>
      <c r="BU74" s="23">
        <f t="shared" ca="1" si="85"/>
        <v>127200</v>
      </c>
      <c r="BV74" s="23">
        <f t="shared" ca="1" si="86"/>
        <v>0</v>
      </c>
      <c r="BW74" s="23">
        <f t="shared" ca="1" si="88"/>
        <v>60000</v>
      </c>
      <c r="BX74" s="23">
        <f t="shared" ca="1" si="89"/>
        <v>0</v>
      </c>
      <c r="BY74" s="23">
        <f t="shared" ca="1" si="108"/>
        <v>63600</v>
      </c>
      <c r="BZ74" s="23">
        <f t="shared" ca="1" si="109"/>
        <v>0</v>
      </c>
      <c r="CA74" s="23">
        <f t="shared" ca="1" si="120"/>
        <v>62400</v>
      </c>
      <c r="CB74" s="23">
        <f t="shared" ca="1" si="121"/>
        <v>0</v>
      </c>
      <c r="CC74" s="23">
        <f t="shared" ca="1" si="136"/>
        <v>132000</v>
      </c>
      <c r="CD74" s="23">
        <f t="shared" ca="1" si="137"/>
        <v>0</v>
      </c>
      <c r="CE74" s="23">
        <f t="shared" ca="1" si="140"/>
        <v>120000</v>
      </c>
      <c r="CF74" s="23">
        <f t="shared" ca="1" si="141"/>
        <v>0</v>
      </c>
      <c r="CG74" s="389">
        <f t="shared" ref="CG74:CG137" ca="1" si="170">SUM(BG74:BN74,BS74:BV74)</f>
        <v>371880</v>
      </c>
      <c r="CH74" s="224">
        <f t="shared" ref="CH74:CH137" ca="1" si="171">SUM(BG74:BN74,BQ74:BV74,CC74:CF74)</f>
        <v>695880</v>
      </c>
      <c r="CI74" s="93">
        <f t="shared" ref="CI74:CI137" ca="1" si="172">SUM(BG74:CF74)</f>
        <v>902280</v>
      </c>
      <c r="CJ74" s="23">
        <f t="shared" ca="1" si="57"/>
        <v>125760</v>
      </c>
      <c r="CK74" s="23">
        <f t="shared" ca="1" si="58"/>
        <v>62880</v>
      </c>
      <c r="CL74" s="23">
        <f t="shared" ca="1" si="90"/>
        <v>115200</v>
      </c>
      <c r="CM74" s="23">
        <f t="shared" ca="1" si="91"/>
        <v>57600</v>
      </c>
      <c r="CN74" s="23">
        <f t="shared" ca="1" si="124"/>
        <v>120000</v>
      </c>
      <c r="CO74" s="23">
        <f t="shared" ca="1" si="125"/>
        <v>60000</v>
      </c>
      <c r="CP74" s="228">
        <f t="shared" ref="CP74:CP137" ca="1" si="173">SUM(CJ74:CK74)</f>
        <v>188640</v>
      </c>
      <c r="CQ74" s="224">
        <f t="shared" ref="CQ74:CQ137" ca="1" si="174">SUM(CJ74:CM74)</f>
        <v>361440</v>
      </c>
      <c r="CR74" s="228">
        <f t="shared" ref="CR74:CR137" ca="1" si="175">SUM(CJ74:CO74)</f>
        <v>541440</v>
      </c>
      <c r="CS74" s="23">
        <f t="shared" ref="CS74:CS137" ca="1" si="176">$CS$7*$J$2*$J$5*$AB74</f>
        <v>65400</v>
      </c>
      <c r="CT74" s="23">
        <f t="shared" ref="CT74:CT137" ca="1" si="177">$CS$7*$J$3*$J$5*$AC74</f>
        <v>32700</v>
      </c>
      <c r="CU74" s="23">
        <f t="shared" ca="1" si="33"/>
        <v>62400</v>
      </c>
      <c r="CV74" s="23">
        <f t="shared" ca="1" si="34"/>
        <v>31200</v>
      </c>
      <c r="CW74" s="23">
        <f t="shared" ca="1" si="41"/>
        <v>60000</v>
      </c>
      <c r="CX74" s="23">
        <f t="shared" ca="1" si="42"/>
        <v>30000</v>
      </c>
      <c r="CY74" s="23">
        <f t="shared" ca="1" si="54"/>
        <v>8400</v>
      </c>
      <c r="CZ74" s="23">
        <f t="shared" ca="1" si="55"/>
        <v>4200</v>
      </c>
      <c r="DA74" s="23">
        <f t="shared" ca="1" si="61"/>
        <v>27000</v>
      </c>
      <c r="DB74" s="23">
        <f t="shared" ca="1" si="62"/>
        <v>13500</v>
      </c>
      <c r="DC74" s="23">
        <f t="shared" ca="1" si="63"/>
        <v>15600</v>
      </c>
      <c r="DD74" s="23">
        <f t="shared" ca="1" si="64"/>
        <v>7800</v>
      </c>
      <c r="DE74" s="23">
        <f t="shared" ca="1" si="71"/>
        <v>42000</v>
      </c>
      <c r="DF74" s="23">
        <f t="shared" ca="1" si="72"/>
        <v>21000</v>
      </c>
      <c r="DG74" s="23">
        <f t="shared" ca="1" si="118"/>
        <v>63600</v>
      </c>
      <c r="DH74" s="23">
        <f t="shared" ca="1" si="119"/>
        <v>31800</v>
      </c>
      <c r="DI74" s="23">
        <f t="shared" ca="1" si="75"/>
        <v>72000</v>
      </c>
      <c r="DJ74" s="23">
        <f t="shared" ca="1" si="76"/>
        <v>36000</v>
      </c>
      <c r="DK74" s="23">
        <f t="shared" ca="1" si="92"/>
        <v>99000</v>
      </c>
      <c r="DL74" s="23">
        <f t="shared" ca="1" si="93"/>
        <v>49500</v>
      </c>
      <c r="DM74" s="23"/>
      <c r="DN74" s="23"/>
      <c r="DO74" s="23">
        <f t="shared" ca="1" si="94"/>
        <v>240000</v>
      </c>
      <c r="DP74" s="23">
        <f t="shared" ca="1" si="95"/>
        <v>120000</v>
      </c>
      <c r="DQ74" s="23">
        <f t="shared" ca="1" si="100"/>
        <v>120000</v>
      </c>
      <c r="DR74" s="23">
        <f t="shared" ca="1" si="101"/>
        <v>60000</v>
      </c>
      <c r="DS74" s="23">
        <f t="shared" ca="1" si="112"/>
        <v>127200</v>
      </c>
      <c r="DT74" s="23">
        <f t="shared" ca="1" si="113"/>
        <v>63600</v>
      </c>
      <c r="DU74" s="23">
        <f t="shared" ca="1" si="122"/>
        <v>63600</v>
      </c>
      <c r="DV74" s="23">
        <f t="shared" ca="1" si="123"/>
        <v>31800</v>
      </c>
      <c r="DW74" s="23">
        <f t="shared" ca="1" si="126"/>
        <v>150000</v>
      </c>
      <c r="DX74" s="23">
        <f t="shared" ca="1" si="127"/>
        <v>75000</v>
      </c>
      <c r="DY74" s="23">
        <f t="shared" ca="1" si="128"/>
        <v>66000</v>
      </c>
      <c r="DZ74" s="23">
        <f t="shared" ca="1" si="129"/>
        <v>33000</v>
      </c>
      <c r="EA74" s="23">
        <f t="shared" ca="1" si="144"/>
        <v>129600</v>
      </c>
      <c r="EB74" s="23">
        <f t="shared" ca="1" si="145"/>
        <v>64800</v>
      </c>
      <c r="EC74" s="228">
        <f t="shared" ref="EC74:EC137" ca="1" si="178">SUM(CS74:DB74,DG74:DH74,DQ74:DR74)</f>
        <v>610200</v>
      </c>
      <c r="ED74" s="93">
        <f t="shared" ref="ED74:ED137" ca="1" si="179">SUM(CS74:DJ74,DM74:DV74)</f>
        <v>1450800</v>
      </c>
      <c r="EE74" s="228">
        <f t="shared" ref="EE74:EE137" ca="1" si="180">SUM(CS74:EB74)</f>
        <v>2117700</v>
      </c>
      <c r="EJ74" s="23">
        <f t="shared" ca="1" si="67"/>
        <v>60000</v>
      </c>
      <c r="EK74" s="23">
        <f t="shared" ca="1" si="68"/>
        <v>30000</v>
      </c>
      <c r="EL74" s="23">
        <f t="shared" ca="1" si="79"/>
        <v>26400</v>
      </c>
      <c r="EM74" s="23">
        <f t="shared" ca="1" si="80"/>
        <v>13200</v>
      </c>
      <c r="EN74" s="23">
        <f t="shared" ca="1" si="104"/>
        <v>120000</v>
      </c>
      <c r="EO74" s="23">
        <f t="shared" ca="1" si="105"/>
        <v>60000</v>
      </c>
      <c r="EP74" s="23">
        <f t="shared" ca="1" si="134"/>
        <v>168000</v>
      </c>
      <c r="EQ74" s="23">
        <f t="shared" ca="1" si="135"/>
        <v>84000</v>
      </c>
      <c r="ER74" s="23">
        <f t="shared" ca="1" si="114"/>
        <v>60000</v>
      </c>
      <c r="ES74" s="23">
        <f t="shared" ca="1" si="115"/>
        <v>30000</v>
      </c>
      <c r="ET74" s="23">
        <f t="shared" ca="1" si="130"/>
        <v>60000</v>
      </c>
      <c r="EU74" s="23">
        <f t="shared" ca="1" si="131"/>
        <v>30000</v>
      </c>
      <c r="EV74" s="23">
        <f t="shared" ca="1" si="142"/>
        <v>120000</v>
      </c>
      <c r="EW74" s="23">
        <f t="shared" ca="1" si="143"/>
        <v>60000</v>
      </c>
      <c r="EX74" s="228">
        <f t="shared" ca="1" si="164"/>
        <v>39600</v>
      </c>
      <c r="EY74" s="93">
        <f t="shared" ca="1" si="165"/>
        <v>489600</v>
      </c>
      <c r="EZ74" s="93">
        <f t="shared" ca="1" si="166"/>
        <v>921600</v>
      </c>
    </row>
    <row r="75" spans="1:156" x14ac:dyDescent="0.2">
      <c r="A75" s="172">
        <f ca="1">VLOOKUP($D75,Curves!$A$2:$I$1700,9)</f>
        <v>5.9245207523265002E-2</v>
      </c>
      <c r="B75" s="86">
        <f t="shared" ca="1" si="149"/>
        <v>0.72370350005592443</v>
      </c>
      <c r="C75" s="86">
        <f t="shared" si="150"/>
        <v>31</v>
      </c>
      <c r="D75" s="139">
        <v>38930</v>
      </c>
      <c r="E75" s="173">
        <f ca="1">VLOOKUP($D75,Curves!$A$2:$H$1700,2)*$B75</f>
        <v>3.0793583927379582</v>
      </c>
      <c r="F75" s="172">
        <f ca="1">VLOOKUP($D75,Curves!$A$2:$H$1700,3)*$B75</f>
        <v>0.55001466004250255</v>
      </c>
      <c r="G75" s="172">
        <f ca="1">VLOOKUP($D75,Curves!$A$2:$H$1700,7)*$B75</f>
        <v>-0.17007032251314222</v>
      </c>
      <c r="H75" s="172">
        <f ca="1">VLOOKUP($D75,Curves!$A$2:$H$1700,5)*$B75</f>
        <v>7.2370350005592447E-3</v>
      </c>
      <c r="I75" s="172">
        <f ca="1">VLOOKUP($D75,Curves!$A$2:$H$1700,4)*$B75</f>
        <v>-0.25691474251985313</v>
      </c>
      <c r="J75" s="174">
        <f ca="1">VLOOKUP($D75,Curves!$A$2:$H$1700,8)*$B75</f>
        <v>0.47764431003691016</v>
      </c>
      <c r="K75" s="172">
        <f t="shared" ca="1" si="151"/>
        <v>23.168327376635787</v>
      </c>
      <c r="L75" s="140">
        <f ca="1">VLOOKUP($D75,Curves!$N$2:$T$2600,2)*$B75</f>
        <v>57.920017479275785</v>
      </c>
      <c r="M75" s="141">
        <f ca="1">VLOOKUP($D75,Curves!$N$2:$T$2600,3)*$B75</f>
        <v>28.960008739637892</v>
      </c>
      <c r="N75" s="181">
        <f t="shared" ca="1" si="152"/>
        <v>1</v>
      </c>
      <c r="O75" s="182">
        <f t="shared" ca="1" si="153"/>
        <v>1</v>
      </c>
      <c r="P75" s="173">
        <f t="shared" ca="1" si="148"/>
        <v>28.677520270811513</v>
      </c>
      <c r="Q75" s="140">
        <f ca="1">VLOOKUP($D75,Curves!$N$2:$T$2600,4)*$B75</f>
        <v>57.920017479275785</v>
      </c>
      <c r="R75" s="141">
        <f ca="1">VLOOKUP($D75,Curves!$N$2:$T$2600,5)*$B75</f>
        <v>28.960008739637892</v>
      </c>
      <c r="S75" s="181">
        <f t="shared" ca="1" si="154"/>
        <v>1</v>
      </c>
      <c r="T75" s="182">
        <f t="shared" ca="1" si="155"/>
        <v>1</v>
      </c>
      <c r="U75" s="151">
        <f t="shared" ca="1" si="156"/>
        <v>23.819660526686118</v>
      </c>
      <c r="V75" s="151">
        <f t="shared" ca="1" si="157"/>
        <v>25.149465708038882</v>
      </c>
      <c r="W75" s="151">
        <f t="shared" ca="1" si="158"/>
        <v>23.168327376635787</v>
      </c>
      <c r="X75" s="343">
        <f ca="1">VLOOKUP($D75,[2]CurveFetch!$D$8:$S$13000,16,0)*$B75</f>
        <v>57.920017479275785</v>
      </c>
      <c r="Y75" s="141">
        <f ca="1">VLOOKUP($D75,Curves!$N$2:$T$2600,7)*$B75</f>
        <v>28.960008739637892</v>
      </c>
      <c r="Z75" s="200">
        <f t="shared" ca="1" si="159"/>
        <v>1</v>
      </c>
      <c r="AA75" s="181">
        <f t="shared" ca="1" si="160"/>
        <v>1</v>
      </c>
      <c r="AB75" s="181">
        <f t="shared" ca="1" si="161"/>
        <v>1</v>
      </c>
      <c r="AC75" s="181">
        <f t="shared" ca="1" si="161"/>
        <v>1</v>
      </c>
      <c r="AD75" s="181">
        <f t="shared" ca="1" si="162"/>
        <v>1</v>
      </c>
      <c r="AE75" s="182">
        <f t="shared" ca="1" si="163"/>
        <v>1</v>
      </c>
      <c r="AF75" s="23">
        <f t="shared" ca="1" si="43"/>
        <v>5880</v>
      </c>
      <c r="AG75" s="23">
        <f t="shared" ca="1" si="44"/>
        <v>2940</v>
      </c>
      <c r="AH75" s="23">
        <f t="shared" ca="1" si="35"/>
        <v>38400</v>
      </c>
      <c r="AI75" s="23">
        <f t="shared" ca="1" si="36"/>
        <v>19200</v>
      </c>
      <c r="AJ75" s="23">
        <f t="shared" ca="1" si="45"/>
        <v>26160</v>
      </c>
      <c r="AK75" s="23">
        <f t="shared" ca="1" si="46"/>
        <v>13080</v>
      </c>
      <c r="AL75" s="23">
        <f t="shared" ca="1" si="47"/>
        <v>26160</v>
      </c>
      <c r="AM75" s="23">
        <f t="shared" ca="1" si="48"/>
        <v>13080</v>
      </c>
      <c r="AN75" s="23">
        <f t="shared" ca="1" si="69"/>
        <v>48000</v>
      </c>
      <c r="AO75" s="23">
        <f t="shared" ca="1" si="70"/>
        <v>24000</v>
      </c>
      <c r="AP75" s="23">
        <f t="shared" ca="1" si="87"/>
        <v>54000</v>
      </c>
      <c r="AQ75" s="23">
        <f t="shared" ca="1" si="56"/>
        <v>27000</v>
      </c>
      <c r="AR75" s="23">
        <f t="shared" ca="1" si="96"/>
        <v>60000</v>
      </c>
      <c r="AS75" s="23">
        <f t="shared" ca="1" si="97"/>
        <v>30000</v>
      </c>
      <c r="AT75" s="23">
        <f t="shared" ca="1" si="106"/>
        <v>60000</v>
      </c>
      <c r="AU75" s="23">
        <f t="shared" ca="1" si="107"/>
        <v>30000</v>
      </c>
      <c r="AV75" s="23">
        <f t="shared" ca="1" si="98"/>
        <v>86400</v>
      </c>
      <c r="AW75" s="23">
        <f t="shared" ca="1" si="99"/>
        <v>30000</v>
      </c>
      <c r="AX75" s="23">
        <f t="shared" ca="1" si="146"/>
        <v>61200</v>
      </c>
      <c r="AY75" s="23">
        <f t="shared" ca="1" si="147"/>
        <v>30600</v>
      </c>
      <c r="AZ75" s="23">
        <f t="shared" ca="1" si="116"/>
        <v>66000</v>
      </c>
      <c r="BA75" s="23">
        <f t="shared" ca="1" si="117"/>
        <v>33000</v>
      </c>
      <c r="BB75" s="23">
        <f t="shared" ca="1" si="132"/>
        <v>132000</v>
      </c>
      <c r="BC75" s="23">
        <f t="shared" ca="1" si="133"/>
        <v>66000</v>
      </c>
      <c r="BD75" s="228">
        <f t="shared" ca="1" si="167"/>
        <v>351300</v>
      </c>
      <c r="BE75" s="26">
        <f t="shared" ca="1" si="168"/>
        <v>893100</v>
      </c>
      <c r="BF75" s="228">
        <f t="shared" ca="1" si="169"/>
        <v>983100</v>
      </c>
      <c r="BG75" s="23">
        <f t="shared" ca="1" si="37"/>
        <v>62400</v>
      </c>
      <c r="BH75" s="23">
        <f t="shared" ca="1" si="38"/>
        <v>31200</v>
      </c>
      <c r="BI75" s="23">
        <f t="shared" ca="1" si="49"/>
        <v>60000</v>
      </c>
      <c r="BJ75" s="23">
        <f t="shared" ca="1" si="50"/>
        <v>30000</v>
      </c>
      <c r="BK75" s="23">
        <f t="shared" ca="1" si="39"/>
        <v>10560</v>
      </c>
      <c r="BL75" s="23">
        <f t="shared" ca="1" si="40"/>
        <v>5280</v>
      </c>
      <c r="BM75" s="23">
        <f t="shared" ca="1" si="52"/>
        <v>6120</v>
      </c>
      <c r="BN75" s="23">
        <f t="shared" ca="1" si="53"/>
        <v>3060</v>
      </c>
      <c r="BO75" s="23">
        <f t="shared" ca="1" si="138"/>
        <v>20400</v>
      </c>
      <c r="BP75" s="23">
        <f t="shared" ca="1" si="139"/>
        <v>10200</v>
      </c>
      <c r="BQ75" s="23">
        <f t="shared" ca="1" si="73"/>
        <v>72000</v>
      </c>
      <c r="BR75" s="23">
        <f t="shared" ca="1" si="74"/>
        <v>36000</v>
      </c>
      <c r="BS75" s="23">
        <f t="shared" ca="1" si="83"/>
        <v>105600</v>
      </c>
      <c r="BT75" s="23">
        <f t="shared" ca="1" si="84"/>
        <v>52800</v>
      </c>
      <c r="BU75" s="23">
        <f t="shared" ca="1" si="85"/>
        <v>127200</v>
      </c>
      <c r="BV75" s="23">
        <f t="shared" ca="1" si="86"/>
        <v>63600</v>
      </c>
      <c r="BW75" s="23">
        <f t="shared" ca="1" si="88"/>
        <v>60000</v>
      </c>
      <c r="BX75" s="23">
        <f t="shared" ca="1" si="89"/>
        <v>30000</v>
      </c>
      <c r="BY75" s="23">
        <f t="shared" ca="1" si="108"/>
        <v>63600</v>
      </c>
      <c r="BZ75" s="23">
        <f t="shared" ca="1" si="109"/>
        <v>31800</v>
      </c>
      <c r="CA75" s="23">
        <f t="shared" ca="1" si="120"/>
        <v>62400</v>
      </c>
      <c r="CB75" s="23">
        <f t="shared" ca="1" si="121"/>
        <v>31200</v>
      </c>
      <c r="CC75" s="23">
        <f t="shared" ca="1" si="136"/>
        <v>132000</v>
      </c>
      <c r="CD75" s="23">
        <f t="shared" ca="1" si="137"/>
        <v>66000</v>
      </c>
      <c r="CE75" s="23">
        <f t="shared" ca="1" si="140"/>
        <v>120000</v>
      </c>
      <c r="CF75" s="23">
        <f t="shared" ca="1" si="141"/>
        <v>60000</v>
      </c>
      <c r="CG75" s="389">
        <f t="shared" ca="1" si="170"/>
        <v>557820</v>
      </c>
      <c r="CH75" s="224">
        <f t="shared" ca="1" si="171"/>
        <v>1043820</v>
      </c>
      <c r="CI75" s="93">
        <f t="shared" ca="1" si="172"/>
        <v>1353420</v>
      </c>
      <c r="CJ75" s="23">
        <f t="shared" ca="1" si="57"/>
        <v>125760</v>
      </c>
      <c r="CK75" s="23">
        <f t="shared" ca="1" si="58"/>
        <v>62880</v>
      </c>
      <c r="CL75" s="23">
        <f t="shared" ca="1" si="90"/>
        <v>115200</v>
      </c>
      <c r="CM75" s="23">
        <f t="shared" ca="1" si="91"/>
        <v>57600</v>
      </c>
      <c r="CN75" s="23">
        <f t="shared" ca="1" si="124"/>
        <v>120000</v>
      </c>
      <c r="CO75" s="23">
        <f t="shared" ca="1" si="125"/>
        <v>60000</v>
      </c>
      <c r="CP75" s="228">
        <f t="shared" ca="1" si="173"/>
        <v>188640</v>
      </c>
      <c r="CQ75" s="224">
        <f t="shared" ca="1" si="174"/>
        <v>361440</v>
      </c>
      <c r="CR75" s="228">
        <f t="shared" ca="1" si="175"/>
        <v>541440</v>
      </c>
      <c r="CS75" s="23">
        <f t="shared" ca="1" si="176"/>
        <v>65400</v>
      </c>
      <c r="CT75" s="23">
        <f t="shared" ca="1" si="177"/>
        <v>32700</v>
      </c>
      <c r="CU75" s="23">
        <f t="shared" ca="1" si="33"/>
        <v>62400</v>
      </c>
      <c r="CV75" s="23">
        <f t="shared" ca="1" si="34"/>
        <v>31200</v>
      </c>
      <c r="CW75" s="23">
        <f t="shared" ca="1" si="41"/>
        <v>60000</v>
      </c>
      <c r="CX75" s="23">
        <f t="shared" ca="1" si="42"/>
        <v>30000</v>
      </c>
      <c r="CY75" s="23">
        <f t="shared" ca="1" si="54"/>
        <v>8400</v>
      </c>
      <c r="CZ75" s="23">
        <f t="shared" ca="1" si="55"/>
        <v>4200</v>
      </c>
      <c r="DA75" s="23">
        <f t="shared" ca="1" si="61"/>
        <v>27000</v>
      </c>
      <c r="DB75" s="23">
        <f t="shared" ca="1" si="62"/>
        <v>13500</v>
      </c>
      <c r="DC75" s="23">
        <f t="shared" ca="1" si="63"/>
        <v>15600</v>
      </c>
      <c r="DD75" s="23">
        <f t="shared" ca="1" si="64"/>
        <v>7800</v>
      </c>
      <c r="DE75" s="23">
        <f t="shared" ca="1" si="71"/>
        <v>42000</v>
      </c>
      <c r="DF75" s="23">
        <f t="shared" ca="1" si="72"/>
        <v>21000</v>
      </c>
      <c r="DG75" s="23">
        <f t="shared" ca="1" si="118"/>
        <v>63600</v>
      </c>
      <c r="DH75" s="23">
        <f t="shared" ca="1" si="119"/>
        <v>31800</v>
      </c>
      <c r="DI75" s="23">
        <f t="shared" ca="1" si="75"/>
        <v>72000</v>
      </c>
      <c r="DJ75" s="23">
        <f t="shared" ca="1" si="76"/>
        <v>36000</v>
      </c>
      <c r="DK75" s="23">
        <f t="shared" ca="1" si="92"/>
        <v>99000</v>
      </c>
      <c r="DL75" s="23">
        <f t="shared" ca="1" si="93"/>
        <v>49500</v>
      </c>
      <c r="DM75" s="23"/>
      <c r="DN75" s="23"/>
      <c r="DO75" s="23">
        <f t="shared" ca="1" si="94"/>
        <v>240000</v>
      </c>
      <c r="DP75" s="23">
        <f t="shared" ca="1" si="95"/>
        <v>120000</v>
      </c>
      <c r="DQ75" s="23">
        <f t="shared" ca="1" si="100"/>
        <v>120000</v>
      </c>
      <c r="DR75" s="23">
        <f t="shared" ca="1" si="101"/>
        <v>60000</v>
      </c>
      <c r="DS75" s="23">
        <f t="shared" ca="1" si="112"/>
        <v>127200</v>
      </c>
      <c r="DT75" s="23">
        <f t="shared" ca="1" si="113"/>
        <v>63600</v>
      </c>
      <c r="DU75" s="23">
        <f t="shared" ca="1" si="122"/>
        <v>63600</v>
      </c>
      <c r="DV75" s="23">
        <f t="shared" ca="1" si="123"/>
        <v>31800</v>
      </c>
      <c r="DW75" s="23">
        <f t="shared" ca="1" si="126"/>
        <v>150000</v>
      </c>
      <c r="DX75" s="23">
        <f t="shared" ca="1" si="127"/>
        <v>75000</v>
      </c>
      <c r="DY75" s="23">
        <f t="shared" ca="1" si="128"/>
        <v>66000</v>
      </c>
      <c r="DZ75" s="23">
        <f t="shared" ca="1" si="129"/>
        <v>33000</v>
      </c>
      <c r="EA75" s="23">
        <f t="shared" ca="1" si="144"/>
        <v>129600</v>
      </c>
      <c r="EB75" s="23">
        <f t="shared" ca="1" si="145"/>
        <v>64800</v>
      </c>
      <c r="EC75" s="228">
        <f t="shared" ca="1" si="178"/>
        <v>610200</v>
      </c>
      <c r="ED75" s="93">
        <f t="shared" ca="1" si="179"/>
        <v>1450800</v>
      </c>
      <c r="EE75" s="228">
        <f t="shared" ca="1" si="180"/>
        <v>2117700</v>
      </c>
      <c r="EJ75" s="23">
        <f t="shared" ca="1" si="67"/>
        <v>60000</v>
      </c>
      <c r="EK75" s="23">
        <f t="shared" ca="1" si="68"/>
        <v>30000</v>
      </c>
      <c r="EL75" s="23">
        <f t="shared" ca="1" si="79"/>
        <v>26400</v>
      </c>
      <c r="EM75" s="23">
        <f t="shared" ca="1" si="80"/>
        <v>13200</v>
      </c>
      <c r="EN75" s="23">
        <f t="shared" ca="1" si="104"/>
        <v>120000</v>
      </c>
      <c r="EO75" s="23">
        <f t="shared" ca="1" si="105"/>
        <v>60000</v>
      </c>
      <c r="EP75" s="23">
        <f t="shared" ca="1" si="134"/>
        <v>168000</v>
      </c>
      <c r="EQ75" s="23">
        <f t="shared" ca="1" si="135"/>
        <v>84000</v>
      </c>
      <c r="ER75" s="23">
        <f t="shared" ca="1" si="114"/>
        <v>60000</v>
      </c>
      <c r="ES75" s="23">
        <f t="shared" ca="1" si="115"/>
        <v>30000</v>
      </c>
      <c r="ET75" s="23">
        <f t="shared" ca="1" si="130"/>
        <v>60000</v>
      </c>
      <c r="EU75" s="23">
        <f t="shared" ca="1" si="131"/>
        <v>30000</v>
      </c>
      <c r="EV75" s="23">
        <f t="shared" ca="1" si="142"/>
        <v>120000</v>
      </c>
      <c r="EW75" s="23">
        <f t="shared" ca="1" si="143"/>
        <v>60000</v>
      </c>
      <c r="EX75" s="228">
        <f t="shared" ca="1" si="164"/>
        <v>39600</v>
      </c>
      <c r="EY75" s="93">
        <f t="shared" ca="1" si="165"/>
        <v>489600</v>
      </c>
      <c r="EZ75" s="93">
        <f t="shared" ca="1" si="166"/>
        <v>921600</v>
      </c>
    </row>
    <row r="76" spans="1:156" x14ac:dyDescent="0.2">
      <c r="A76" s="172">
        <f ca="1">VLOOKUP($D76,Curves!$A$2:$I$1700,9)</f>
        <v>5.9310675699655001E-2</v>
      </c>
      <c r="B76" s="86">
        <f t="shared" ca="1" si="149"/>
        <v>0.71986875417202512</v>
      </c>
      <c r="C76" s="86">
        <f t="shared" si="150"/>
        <v>30</v>
      </c>
      <c r="D76" s="139">
        <v>38961</v>
      </c>
      <c r="E76" s="173">
        <f ca="1">VLOOKUP($D76,Curves!$A$2:$H$1700,2)*$B76</f>
        <v>3.078158792839579</v>
      </c>
      <c r="F76" s="172">
        <f ca="1">VLOOKUP($D76,Curves!$A$2:$H$1700,3)*$B76</f>
        <v>0.54710025317073907</v>
      </c>
      <c r="G76" s="172">
        <f ca="1">VLOOKUP($D76,Curves!$A$2:$H$1700,7)*$B76</f>
        <v>-0.16916915723042589</v>
      </c>
      <c r="H76" s="172">
        <f ca="1">VLOOKUP($D76,Curves!$A$2:$H$1700,5)*$B76</f>
        <v>7.1986875417202516E-3</v>
      </c>
      <c r="I76" s="172">
        <f ca="1">VLOOKUP($D76,Curves!$A$2:$H$1700,4)*$B76</f>
        <v>-0.25555340773106888</v>
      </c>
      <c r="J76" s="174">
        <f ca="1">VLOOKUP($D76,Curves!$A$2:$H$1700,8)*$B76</f>
        <v>0.47511337775353663</v>
      </c>
      <c r="K76" s="172">
        <f t="shared" ca="1" si="151"/>
        <v>23.169540388313827</v>
      </c>
      <c r="L76" s="140">
        <f ca="1">VLOOKUP($D76,Curves!$N$2:$T$2600,2)*$B76</f>
        <v>36.017049403738099</v>
      </c>
      <c r="M76" s="141">
        <f ca="1">VLOOKUP($D76,Curves!$N$2:$T$2600,3)*$B76</f>
        <v>18.00852470186905</v>
      </c>
      <c r="N76" s="181">
        <f t="shared" ca="1" si="152"/>
        <v>1</v>
      </c>
      <c r="O76" s="182">
        <f t="shared" ca="1" si="153"/>
        <v>0</v>
      </c>
      <c r="P76" s="173">
        <f t="shared" ca="1" si="148"/>
        <v>28.649541279448368</v>
      </c>
      <c r="Q76" s="140">
        <f ca="1">VLOOKUP($D76,Curves!$N$2:$T$2600,4)*$B76</f>
        <v>36.017049403738099</v>
      </c>
      <c r="R76" s="141">
        <f ca="1">VLOOKUP($D76,Curves!$N$2:$T$2600,5)*$B76</f>
        <v>18.00852470186905</v>
      </c>
      <c r="S76" s="181">
        <f t="shared" ca="1" si="154"/>
        <v>1</v>
      </c>
      <c r="T76" s="182">
        <f t="shared" ca="1" si="155"/>
        <v>0</v>
      </c>
      <c r="U76" s="151">
        <f t="shared" ca="1" si="156"/>
        <v>23.81742226706865</v>
      </c>
      <c r="V76" s="151">
        <f t="shared" ca="1" si="157"/>
        <v>25.140181102859746</v>
      </c>
      <c r="W76" s="151">
        <f t="shared" ca="1" si="158"/>
        <v>23.169540388313827</v>
      </c>
      <c r="X76" s="343">
        <f ca="1">VLOOKUP($D76,[2]CurveFetch!$D$8:$S$13000,16,0)*$B76</f>
        <v>36.017049403738099</v>
      </c>
      <c r="Y76" s="141">
        <f ca="1">VLOOKUP($D76,Curves!$N$2:$T$2600,7)*$B76</f>
        <v>18.00852470186905</v>
      </c>
      <c r="Z76" s="200">
        <f t="shared" ca="1" si="159"/>
        <v>1</v>
      </c>
      <c r="AA76" s="181">
        <f t="shared" ca="1" si="160"/>
        <v>0</v>
      </c>
      <c r="AB76" s="181">
        <f t="shared" ca="1" si="161"/>
        <v>1</v>
      </c>
      <c r="AC76" s="181">
        <f t="shared" ca="1" si="161"/>
        <v>1</v>
      </c>
      <c r="AD76" s="181">
        <f t="shared" ca="1" si="162"/>
        <v>1</v>
      </c>
      <c r="AE76" s="182">
        <f t="shared" ca="1" si="163"/>
        <v>0</v>
      </c>
      <c r="AF76" s="23">
        <f t="shared" ca="1" si="43"/>
        <v>5880</v>
      </c>
      <c r="AG76" s="23">
        <f t="shared" ca="1" si="44"/>
        <v>0</v>
      </c>
      <c r="AH76" s="23">
        <f t="shared" ca="1" si="35"/>
        <v>38400</v>
      </c>
      <c r="AI76" s="23">
        <f t="shared" ca="1" si="36"/>
        <v>0</v>
      </c>
      <c r="AJ76" s="23">
        <f t="shared" ca="1" si="45"/>
        <v>26160</v>
      </c>
      <c r="AK76" s="23">
        <f t="shared" ca="1" si="46"/>
        <v>0</v>
      </c>
      <c r="AL76" s="23">
        <f t="shared" ca="1" si="47"/>
        <v>26160</v>
      </c>
      <c r="AM76" s="23">
        <f t="shared" ca="1" si="48"/>
        <v>0</v>
      </c>
      <c r="AN76" s="23">
        <f t="shared" ca="1" si="69"/>
        <v>48000</v>
      </c>
      <c r="AO76" s="23">
        <f t="shared" ca="1" si="70"/>
        <v>0</v>
      </c>
      <c r="AP76" s="23">
        <f t="shared" ca="1" si="87"/>
        <v>54000</v>
      </c>
      <c r="AQ76" s="23">
        <f t="shared" ca="1" si="56"/>
        <v>0</v>
      </c>
      <c r="AR76" s="23">
        <f t="shared" ca="1" si="96"/>
        <v>60000</v>
      </c>
      <c r="AS76" s="23">
        <f t="shared" ca="1" si="97"/>
        <v>0</v>
      </c>
      <c r="AT76" s="23">
        <f t="shared" ca="1" si="106"/>
        <v>60000</v>
      </c>
      <c r="AU76" s="23">
        <f t="shared" ca="1" si="107"/>
        <v>0</v>
      </c>
      <c r="AV76" s="23">
        <f t="shared" ca="1" si="98"/>
        <v>86400</v>
      </c>
      <c r="AW76" s="23">
        <f t="shared" ca="1" si="99"/>
        <v>0</v>
      </c>
      <c r="AX76" s="23">
        <f t="shared" ca="1" si="146"/>
        <v>61200</v>
      </c>
      <c r="AY76" s="23">
        <f t="shared" ca="1" si="147"/>
        <v>0</v>
      </c>
      <c r="AZ76" s="23">
        <f t="shared" ca="1" si="116"/>
        <v>66000</v>
      </c>
      <c r="BA76" s="23">
        <f t="shared" ca="1" si="117"/>
        <v>0</v>
      </c>
      <c r="BB76" s="23">
        <f t="shared" ca="1" si="132"/>
        <v>132000</v>
      </c>
      <c r="BC76" s="23">
        <f t="shared" ca="1" si="133"/>
        <v>0</v>
      </c>
      <c r="BD76" s="228">
        <f t="shared" ca="1" si="167"/>
        <v>243000</v>
      </c>
      <c r="BE76" s="26">
        <f t="shared" ca="1" si="168"/>
        <v>604200</v>
      </c>
      <c r="BF76" s="228">
        <f t="shared" ca="1" si="169"/>
        <v>664200</v>
      </c>
      <c r="BG76" s="23">
        <f t="shared" ca="1" si="37"/>
        <v>62400</v>
      </c>
      <c r="BH76" s="23">
        <f t="shared" ca="1" si="38"/>
        <v>0</v>
      </c>
      <c r="BI76" s="23">
        <f t="shared" ca="1" si="49"/>
        <v>60000</v>
      </c>
      <c r="BJ76" s="23">
        <f t="shared" ca="1" si="50"/>
        <v>0</v>
      </c>
      <c r="BK76" s="23">
        <f t="shared" ca="1" si="39"/>
        <v>10560</v>
      </c>
      <c r="BL76" s="23">
        <f t="shared" ca="1" si="40"/>
        <v>0</v>
      </c>
      <c r="BM76" s="23">
        <f t="shared" ca="1" si="52"/>
        <v>6120</v>
      </c>
      <c r="BN76" s="23">
        <f t="shared" ca="1" si="53"/>
        <v>0</v>
      </c>
      <c r="BO76" s="23">
        <f t="shared" ca="1" si="138"/>
        <v>20400</v>
      </c>
      <c r="BP76" s="23">
        <f t="shared" ca="1" si="139"/>
        <v>0</v>
      </c>
      <c r="BQ76" s="23">
        <f t="shared" ca="1" si="73"/>
        <v>72000</v>
      </c>
      <c r="BR76" s="23">
        <f t="shared" ca="1" si="74"/>
        <v>0</v>
      </c>
      <c r="BS76" s="23">
        <f t="shared" ca="1" si="83"/>
        <v>105600</v>
      </c>
      <c r="BT76" s="23">
        <f t="shared" ca="1" si="84"/>
        <v>0</v>
      </c>
      <c r="BU76" s="23">
        <f t="shared" ca="1" si="85"/>
        <v>127200</v>
      </c>
      <c r="BV76" s="23">
        <f t="shared" ca="1" si="86"/>
        <v>0</v>
      </c>
      <c r="BW76" s="23">
        <f t="shared" ca="1" si="88"/>
        <v>60000</v>
      </c>
      <c r="BX76" s="23">
        <f t="shared" ca="1" si="89"/>
        <v>0</v>
      </c>
      <c r="BY76" s="23">
        <f t="shared" ca="1" si="108"/>
        <v>63600</v>
      </c>
      <c r="BZ76" s="23">
        <f t="shared" ca="1" si="109"/>
        <v>0</v>
      </c>
      <c r="CA76" s="23">
        <f t="shared" ca="1" si="120"/>
        <v>62400</v>
      </c>
      <c r="CB76" s="23">
        <f t="shared" ca="1" si="121"/>
        <v>0</v>
      </c>
      <c r="CC76" s="23">
        <f t="shared" ca="1" si="136"/>
        <v>132000</v>
      </c>
      <c r="CD76" s="23">
        <f t="shared" ca="1" si="137"/>
        <v>0</v>
      </c>
      <c r="CE76" s="23">
        <f t="shared" ca="1" si="140"/>
        <v>120000</v>
      </c>
      <c r="CF76" s="23">
        <f t="shared" ca="1" si="141"/>
        <v>0</v>
      </c>
      <c r="CG76" s="389">
        <f t="shared" ca="1" si="170"/>
        <v>371880</v>
      </c>
      <c r="CH76" s="224">
        <f t="shared" ca="1" si="171"/>
        <v>695880</v>
      </c>
      <c r="CI76" s="93">
        <f t="shared" ca="1" si="172"/>
        <v>902280</v>
      </c>
      <c r="CJ76" s="23">
        <f t="shared" ca="1" si="57"/>
        <v>125760</v>
      </c>
      <c r="CK76" s="23">
        <f t="shared" ca="1" si="58"/>
        <v>0</v>
      </c>
      <c r="CL76" s="23">
        <f t="shared" ca="1" si="90"/>
        <v>115200</v>
      </c>
      <c r="CM76" s="23">
        <f t="shared" ca="1" si="91"/>
        <v>0</v>
      </c>
      <c r="CN76" s="23">
        <f t="shared" ca="1" si="124"/>
        <v>120000</v>
      </c>
      <c r="CO76" s="23">
        <f t="shared" ca="1" si="125"/>
        <v>0</v>
      </c>
      <c r="CP76" s="228">
        <f t="shared" ca="1" si="173"/>
        <v>125760</v>
      </c>
      <c r="CQ76" s="224">
        <f t="shared" ca="1" si="174"/>
        <v>240960</v>
      </c>
      <c r="CR76" s="228">
        <f t="shared" ca="1" si="175"/>
        <v>360960</v>
      </c>
      <c r="CS76" s="23">
        <f t="shared" ca="1" si="176"/>
        <v>65400</v>
      </c>
      <c r="CT76" s="23">
        <f t="shared" ca="1" si="177"/>
        <v>32700</v>
      </c>
      <c r="CU76" s="23">
        <f t="shared" ref="CU76:CU139" ca="1" si="181">$CU$7*$J$2*$J$5*$AB76</f>
        <v>62400</v>
      </c>
      <c r="CV76" s="23">
        <f t="shared" ref="CV76:CV139" ca="1" si="182">$CU$7*$J$3*$J$5*$AC76</f>
        <v>31200</v>
      </c>
      <c r="CW76" s="23">
        <f t="shared" ca="1" si="41"/>
        <v>60000</v>
      </c>
      <c r="CX76" s="23">
        <f t="shared" ca="1" si="42"/>
        <v>30000</v>
      </c>
      <c r="CY76" s="23">
        <f t="shared" ca="1" si="54"/>
        <v>8400</v>
      </c>
      <c r="CZ76" s="23">
        <f t="shared" ca="1" si="55"/>
        <v>4200</v>
      </c>
      <c r="DA76" s="23">
        <f t="shared" ca="1" si="61"/>
        <v>27000</v>
      </c>
      <c r="DB76" s="23">
        <f t="shared" ca="1" si="62"/>
        <v>13500</v>
      </c>
      <c r="DC76" s="23">
        <f t="shared" ca="1" si="63"/>
        <v>15600</v>
      </c>
      <c r="DD76" s="23">
        <f t="shared" ca="1" si="64"/>
        <v>7800</v>
      </c>
      <c r="DE76" s="23">
        <f t="shared" ca="1" si="71"/>
        <v>42000</v>
      </c>
      <c r="DF76" s="23">
        <f t="shared" ca="1" si="72"/>
        <v>21000</v>
      </c>
      <c r="DG76" s="23">
        <f t="shared" ca="1" si="118"/>
        <v>63600</v>
      </c>
      <c r="DH76" s="23">
        <f t="shared" ca="1" si="119"/>
        <v>31800</v>
      </c>
      <c r="DI76" s="23">
        <f t="shared" ca="1" si="75"/>
        <v>72000</v>
      </c>
      <c r="DJ76" s="23">
        <f t="shared" ca="1" si="76"/>
        <v>36000</v>
      </c>
      <c r="DK76" s="23">
        <f t="shared" ca="1" si="92"/>
        <v>99000</v>
      </c>
      <c r="DL76" s="23">
        <f t="shared" ca="1" si="93"/>
        <v>49500</v>
      </c>
      <c r="DM76" s="23"/>
      <c r="DN76" s="23"/>
      <c r="DO76" s="23">
        <f t="shared" ca="1" si="94"/>
        <v>240000</v>
      </c>
      <c r="DP76" s="23">
        <f t="shared" ca="1" si="95"/>
        <v>120000</v>
      </c>
      <c r="DQ76" s="23">
        <f t="shared" ca="1" si="100"/>
        <v>120000</v>
      </c>
      <c r="DR76" s="23">
        <f t="shared" ca="1" si="101"/>
        <v>60000</v>
      </c>
      <c r="DS76" s="23">
        <f t="shared" ca="1" si="112"/>
        <v>127200</v>
      </c>
      <c r="DT76" s="23">
        <f t="shared" ca="1" si="113"/>
        <v>63600</v>
      </c>
      <c r="DU76" s="23">
        <f t="shared" ca="1" si="122"/>
        <v>63600</v>
      </c>
      <c r="DV76" s="23">
        <f t="shared" ca="1" si="123"/>
        <v>31800</v>
      </c>
      <c r="DW76" s="23">
        <f t="shared" ca="1" si="126"/>
        <v>150000</v>
      </c>
      <c r="DX76" s="23">
        <f t="shared" ca="1" si="127"/>
        <v>75000</v>
      </c>
      <c r="DY76" s="23">
        <f t="shared" ca="1" si="128"/>
        <v>66000</v>
      </c>
      <c r="DZ76" s="23">
        <f t="shared" ca="1" si="129"/>
        <v>33000</v>
      </c>
      <c r="EA76" s="23">
        <f t="shared" ca="1" si="144"/>
        <v>129600</v>
      </c>
      <c r="EB76" s="23">
        <f t="shared" ca="1" si="145"/>
        <v>64800</v>
      </c>
      <c r="EC76" s="228">
        <f t="shared" ca="1" si="178"/>
        <v>610200</v>
      </c>
      <c r="ED76" s="93">
        <f t="shared" ca="1" si="179"/>
        <v>1450800</v>
      </c>
      <c r="EE76" s="228">
        <f t="shared" ca="1" si="180"/>
        <v>2117700</v>
      </c>
      <c r="EJ76" s="23">
        <f t="shared" ca="1" si="67"/>
        <v>60000</v>
      </c>
      <c r="EK76" s="23">
        <f t="shared" ca="1" si="68"/>
        <v>30000</v>
      </c>
      <c r="EL76" s="23">
        <f t="shared" ca="1" si="79"/>
        <v>26400</v>
      </c>
      <c r="EM76" s="23">
        <f t="shared" ca="1" si="80"/>
        <v>13200</v>
      </c>
      <c r="EN76" s="23">
        <f t="shared" ca="1" si="104"/>
        <v>120000</v>
      </c>
      <c r="EO76" s="23">
        <f t="shared" ca="1" si="105"/>
        <v>60000</v>
      </c>
      <c r="EP76" s="23">
        <f t="shared" ca="1" si="134"/>
        <v>168000</v>
      </c>
      <c r="EQ76" s="23">
        <f t="shared" ca="1" si="135"/>
        <v>84000</v>
      </c>
      <c r="ER76" s="23">
        <f t="shared" ca="1" si="114"/>
        <v>60000</v>
      </c>
      <c r="ES76" s="23">
        <f t="shared" ca="1" si="115"/>
        <v>30000</v>
      </c>
      <c r="ET76" s="23">
        <f t="shared" ca="1" si="130"/>
        <v>60000</v>
      </c>
      <c r="EU76" s="23">
        <f t="shared" ca="1" si="131"/>
        <v>30000</v>
      </c>
      <c r="EV76" s="23">
        <f t="shared" ca="1" si="142"/>
        <v>120000</v>
      </c>
      <c r="EW76" s="23">
        <f t="shared" ca="1" si="143"/>
        <v>60000</v>
      </c>
      <c r="EX76" s="228">
        <f t="shared" ca="1" si="164"/>
        <v>39600</v>
      </c>
      <c r="EY76" s="93">
        <f t="shared" ca="1" si="165"/>
        <v>489600</v>
      </c>
      <c r="EZ76" s="93">
        <f t="shared" ca="1" si="166"/>
        <v>921600</v>
      </c>
    </row>
    <row r="77" spans="1:156" x14ac:dyDescent="0.2">
      <c r="A77" s="172">
        <f ca="1">VLOOKUP($D77,Curves!$A$2:$I$1700,9)</f>
        <v>5.9374032000744002E-2</v>
      </c>
      <c r="B77" s="86">
        <f t="shared" ca="1" si="149"/>
        <v>0.71616970583640738</v>
      </c>
      <c r="C77" s="86">
        <f t="shared" si="150"/>
        <v>31</v>
      </c>
      <c r="D77" s="139">
        <v>38991</v>
      </c>
      <c r="E77" s="173">
        <f ca="1">VLOOKUP($D77,Curves!$A$2:$H$1700,2)*$B77</f>
        <v>3.0838267533315702</v>
      </c>
      <c r="F77" s="172">
        <f ca="1">VLOOKUP($D77,Curves!$A$2:$H$1700,3)*$B77</f>
        <v>0.54428897643566965</v>
      </c>
      <c r="G77" s="172">
        <f ca="1">VLOOKUP($D77,Curves!$A$2:$H$1700,7)*$B77</f>
        <v>-0.16829988087155573</v>
      </c>
      <c r="H77" s="172">
        <f ca="1">VLOOKUP($D77,Curves!$A$2:$H$1700,5)*$B77</f>
        <v>7.1616970583640738E-3</v>
      </c>
      <c r="I77" s="172">
        <f ca="1">VLOOKUP($D77,Curves!$A$2:$H$1700,4)*$B77</f>
        <v>-0.25424024557192459</v>
      </c>
      <c r="J77" s="174">
        <f ca="1">VLOOKUP($D77,Curves!$A$2:$H$1700,8)*$B77</f>
        <v>0.4726720058520289</v>
      </c>
      <c r="K77" s="172">
        <f t="shared" ca="1" si="151"/>
        <v>23.221898808197345</v>
      </c>
      <c r="L77" s="140">
        <f ca="1">VLOOKUP($D77,Curves!$N$2:$T$2600,2)*$B77</f>
        <v>46.288268214295101</v>
      </c>
      <c r="M77" s="141">
        <f ca="1">VLOOKUP($D77,Curves!$N$2:$T$2600,3)*$B77</f>
        <v>23.144134107147551</v>
      </c>
      <c r="N77" s="181">
        <f t="shared" ca="1" si="152"/>
        <v>1</v>
      </c>
      <c r="O77" s="182">
        <f t="shared" ca="1" si="153"/>
        <v>0</v>
      </c>
      <c r="P77" s="173">
        <f t="shared" ca="1" si="148"/>
        <v>28.673740693876994</v>
      </c>
      <c r="Q77" s="140">
        <f ca="1">VLOOKUP($D77,Curves!$N$2:$T$2600,4)*$B77</f>
        <v>46.288268214295101</v>
      </c>
      <c r="R77" s="141">
        <f ca="1">VLOOKUP($D77,Curves!$N$2:$T$2600,5)*$B77</f>
        <v>23.144134107147551</v>
      </c>
      <c r="S77" s="181">
        <f t="shared" ca="1" si="154"/>
        <v>1</v>
      </c>
      <c r="T77" s="182">
        <f t="shared" ca="1" si="155"/>
        <v>0</v>
      </c>
      <c r="U77" s="151">
        <f t="shared" ca="1" si="156"/>
        <v>23.866451543450108</v>
      </c>
      <c r="V77" s="151">
        <f t="shared" ca="1" si="157"/>
        <v>25.182413377924505</v>
      </c>
      <c r="W77" s="151">
        <f t="shared" ca="1" si="158"/>
        <v>23.221898808197345</v>
      </c>
      <c r="X77" s="343">
        <f ca="1">VLOOKUP($D77,[2]CurveFetch!$D$8:$S$13000,16,0)*$B77</f>
        <v>46.288268214295101</v>
      </c>
      <c r="Y77" s="141">
        <f ca="1">VLOOKUP($D77,Curves!$N$2:$T$2600,7)*$B77</f>
        <v>23.144134107147551</v>
      </c>
      <c r="Z77" s="200">
        <f t="shared" ca="1" si="159"/>
        <v>1</v>
      </c>
      <c r="AA77" s="181">
        <f t="shared" ca="1" si="160"/>
        <v>0</v>
      </c>
      <c r="AB77" s="181">
        <f t="shared" ca="1" si="161"/>
        <v>1</v>
      </c>
      <c r="AC77" s="181">
        <f t="shared" ca="1" si="161"/>
        <v>1</v>
      </c>
      <c r="AD77" s="181">
        <f t="shared" ca="1" si="162"/>
        <v>1</v>
      </c>
      <c r="AE77" s="182">
        <f t="shared" ca="1" si="163"/>
        <v>0</v>
      </c>
      <c r="AF77" s="23">
        <f t="shared" ca="1" si="43"/>
        <v>5880</v>
      </c>
      <c r="AG77" s="23">
        <f t="shared" ca="1" si="44"/>
        <v>0</v>
      </c>
      <c r="AH77" s="23">
        <f t="shared" ref="AH77:AH140" ca="1" si="183">$AH$7*$J$2*$J$5*$N77</f>
        <v>38400</v>
      </c>
      <c r="AI77" s="23">
        <f t="shared" ref="AI77:AI140" ca="1" si="184">$AH$7*$J$3*$J$5*$O77</f>
        <v>0</v>
      </c>
      <c r="AJ77" s="23">
        <f t="shared" ca="1" si="45"/>
        <v>26160</v>
      </c>
      <c r="AK77" s="23">
        <f t="shared" ca="1" si="46"/>
        <v>0</v>
      </c>
      <c r="AL77" s="23">
        <f t="shared" ca="1" si="47"/>
        <v>26160</v>
      </c>
      <c r="AM77" s="23">
        <f t="shared" ca="1" si="48"/>
        <v>0</v>
      </c>
      <c r="AN77" s="23">
        <f t="shared" ca="1" si="69"/>
        <v>48000</v>
      </c>
      <c r="AO77" s="23">
        <f t="shared" ca="1" si="70"/>
        <v>0</v>
      </c>
      <c r="AP77" s="23">
        <f t="shared" ca="1" si="87"/>
        <v>54000</v>
      </c>
      <c r="AQ77" s="23">
        <f t="shared" ca="1" si="56"/>
        <v>0</v>
      </c>
      <c r="AR77" s="23">
        <f t="shared" ca="1" si="96"/>
        <v>60000</v>
      </c>
      <c r="AS77" s="23">
        <f t="shared" ca="1" si="97"/>
        <v>0</v>
      </c>
      <c r="AT77" s="23">
        <f t="shared" ca="1" si="106"/>
        <v>60000</v>
      </c>
      <c r="AU77" s="23">
        <f t="shared" ca="1" si="107"/>
        <v>0</v>
      </c>
      <c r="AV77" s="23">
        <f t="shared" ca="1" si="98"/>
        <v>86400</v>
      </c>
      <c r="AW77" s="23">
        <f t="shared" ca="1" si="99"/>
        <v>0</v>
      </c>
      <c r="AX77" s="23">
        <f t="shared" ca="1" si="146"/>
        <v>61200</v>
      </c>
      <c r="AY77" s="23">
        <f t="shared" ca="1" si="147"/>
        <v>0</v>
      </c>
      <c r="AZ77" s="23">
        <f t="shared" ca="1" si="116"/>
        <v>66000</v>
      </c>
      <c r="BA77" s="23">
        <f t="shared" ca="1" si="117"/>
        <v>0</v>
      </c>
      <c r="BB77" s="23">
        <f t="shared" ca="1" si="132"/>
        <v>132000</v>
      </c>
      <c r="BC77" s="23">
        <f t="shared" ca="1" si="133"/>
        <v>0</v>
      </c>
      <c r="BD77" s="228">
        <f t="shared" ca="1" si="167"/>
        <v>243000</v>
      </c>
      <c r="BE77" s="26">
        <f t="shared" ca="1" si="168"/>
        <v>604200</v>
      </c>
      <c r="BF77" s="228">
        <f t="shared" ca="1" si="169"/>
        <v>664200</v>
      </c>
      <c r="BG77" s="23">
        <f t="shared" ref="BG77:BG140" ca="1" si="185">$BG$7*$J$2*$J$5*$S77</f>
        <v>62400</v>
      </c>
      <c r="BH77" s="23">
        <f t="shared" ref="BH77:BH140" ca="1" si="186">$BG$7*$J$3*$J$5*$T77</f>
        <v>0</v>
      </c>
      <c r="BI77" s="23">
        <f t="shared" ca="1" si="49"/>
        <v>60000</v>
      </c>
      <c r="BJ77" s="23">
        <f t="shared" ca="1" si="50"/>
        <v>0</v>
      </c>
      <c r="BK77" s="23">
        <f t="shared" ref="BK77:BK140" ca="1" si="187">$BK$7*$J$2*$J$5*$S77</f>
        <v>10560</v>
      </c>
      <c r="BL77" s="23">
        <f t="shared" ref="BL77:BL140" ca="1" si="188">$BK$7*$J$3*$J$5*$T77</f>
        <v>0</v>
      </c>
      <c r="BM77" s="23">
        <f t="shared" ca="1" si="52"/>
        <v>6120</v>
      </c>
      <c r="BN77" s="23">
        <f t="shared" ca="1" si="53"/>
        <v>0</v>
      </c>
      <c r="BO77" s="23">
        <f t="shared" ca="1" si="138"/>
        <v>20400</v>
      </c>
      <c r="BP77" s="23">
        <f t="shared" ca="1" si="139"/>
        <v>0</v>
      </c>
      <c r="BQ77" s="23">
        <f t="shared" ref="BQ77:BQ140" ca="1" si="189">$BQ$7*$J$2*$J$5*$S77</f>
        <v>72000</v>
      </c>
      <c r="BR77" s="23">
        <f t="shared" ref="BR77:BR140" ca="1" si="190">$BQ$7*$J$3*$J$5*$T77</f>
        <v>0</v>
      </c>
      <c r="BS77" s="23">
        <f t="shared" ca="1" si="83"/>
        <v>105600</v>
      </c>
      <c r="BT77" s="23">
        <f t="shared" ca="1" si="84"/>
        <v>0</v>
      </c>
      <c r="BU77" s="23">
        <f t="shared" ca="1" si="85"/>
        <v>127200</v>
      </c>
      <c r="BV77" s="23">
        <f t="shared" ca="1" si="86"/>
        <v>0</v>
      </c>
      <c r="BW77" s="23">
        <f t="shared" ca="1" si="88"/>
        <v>60000</v>
      </c>
      <c r="BX77" s="23">
        <f t="shared" ca="1" si="89"/>
        <v>0</v>
      </c>
      <c r="BY77" s="23">
        <f t="shared" ca="1" si="108"/>
        <v>63600</v>
      </c>
      <c r="BZ77" s="23">
        <f t="shared" ca="1" si="109"/>
        <v>0</v>
      </c>
      <c r="CA77" s="23">
        <f t="shared" ca="1" si="120"/>
        <v>62400</v>
      </c>
      <c r="CB77" s="23">
        <f t="shared" ca="1" si="121"/>
        <v>0</v>
      </c>
      <c r="CC77" s="23">
        <f t="shared" ca="1" si="136"/>
        <v>132000</v>
      </c>
      <c r="CD77" s="23">
        <f t="shared" ca="1" si="137"/>
        <v>0</v>
      </c>
      <c r="CE77" s="23">
        <f t="shared" ca="1" si="140"/>
        <v>120000</v>
      </c>
      <c r="CF77" s="23">
        <f t="shared" ca="1" si="141"/>
        <v>0</v>
      </c>
      <c r="CG77" s="389">
        <f t="shared" ca="1" si="170"/>
        <v>371880</v>
      </c>
      <c r="CH77" s="224">
        <f t="shared" ca="1" si="171"/>
        <v>695880</v>
      </c>
      <c r="CI77" s="93">
        <f t="shared" ca="1" si="172"/>
        <v>902280</v>
      </c>
      <c r="CJ77" s="23">
        <f t="shared" ca="1" si="57"/>
        <v>125760</v>
      </c>
      <c r="CK77" s="23">
        <f t="shared" ca="1" si="58"/>
        <v>0</v>
      </c>
      <c r="CL77" s="23">
        <f t="shared" ca="1" si="90"/>
        <v>115200</v>
      </c>
      <c r="CM77" s="23">
        <f t="shared" ca="1" si="91"/>
        <v>0</v>
      </c>
      <c r="CN77" s="23">
        <f t="shared" ca="1" si="124"/>
        <v>120000</v>
      </c>
      <c r="CO77" s="23">
        <f t="shared" ca="1" si="125"/>
        <v>0</v>
      </c>
      <c r="CP77" s="228">
        <f t="shared" ca="1" si="173"/>
        <v>125760</v>
      </c>
      <c r="CQ77" s="224">
        <f t="shared" ca="1" si="174"/>
        <v>240960</v>
      </c>
      <c r="CR77" s="228">
        <f t="shared" ca="1" si="175"/>
        <v>360960</v>
      </c>
      <c r="CS77" s="23">
        <f t="shared" ca="1" si="176"/>
        <v>65400</v>
      </c>
      <c r="CT77" s="23">
        <f t="shared" ca="1" si="177"/>
        <v>32700</v>
      </c>
      <c r="CU77" s="23">
        <f t="shared" ca="1" si="181"/>
        <v>62400</v>
      </c>
      <c r="CV77" s="23">
        <f t="shared" ca="1" si="182"/>
        <v>31200</v>
      </c>
      <c r="CW77" s="23">
        <f t="shared" ref="CW77:CW140" ca="1" si="191">$CW$7*$J$2*$J$5*$AB77</f>
        <v>60000</v>
      </c>
      <c r="CX77" s="23">
        <f t="shared" ref="CX77:CX140" ca="1" si="192">$CW$7*$J$3*$J$5*$AC77</f>
        <v>30000</v>
      </c>
      <c r="CY77" s="23">
        <f t="shared" ca="1" si="54"/>
        <v>8400</v>
      </c>
      <c r="CZ77" s="23">
        <f t="shared" ca="1" si="55"/>
        <v>4200</v>
      </c>
      <c r="DA77" s="23">
        <f t="shared" ca="1" si="61"/>
        <v>27000</v>
      </c>
      <c r="DB77" s="23">
        <f t="shared" ca="1" si="62"/>
        <v>13500</v>
      </c>
      <c r="DC77" s="23">
        <f t="shared" ca="1" si="63"/>
        <v>15600</v>
      </c>
      <c r="DD77" s="23">
        <f t="shared" ca="1" si="64"/>
        <v>7800</v>
      </c>
      <c r="DE77" s="23">
        <f t="shared" ca="1" si="71"/>
        <v>42000</v>
      </c>
      <c r="DF77" s="23">
        <f t="shared" ca="1" si="72"/>
        <v>21000</v>
      </c>
      <c r="DG77" s="23">
        <f t="shared" ca="1" si="118"/>
        <v>63600</v>
      </c>
      <c r="DH77" s="23">
        <f t="shared" ca="1" si="119"/>
        <v>31800</v>
      </c>
      <c r="DI77" s="23">
        <f t="shared" ca="1" si="75"/>
        <v>72000</v>
      </c>
      <c r="DJ77" s="23">
        <f t="shared" ca="1" si="76"/>
        <v>36000</v>
      </c>
      <c r="DK77" s="23">
        <f t="shared" ca="1" si="92"/>
        <v>99000</v>
      </c>
      <c r="DL77" s="23">
        <f t="shared" ca="1" si="93"/>
        <v>49500</v>
      </c>
      <c r="DM77" s="23"/>
      <c r="DN77" s="23"/>
      <c r="DO77" s="23">
        <f t="shared" ca="1" si="94"/>
        <v>240000</v>
      </c>
      <c r="DP77" s="23">
        <f t="shared" ca="1" si="95"/>
        <v>120000</v>
      </c>
      <c r="DQ77" s="23">
        <f t="shared" ca="1" si="100"/>
        <v>120000</v>
      </c>
      <c r="DR77" s="23">
        <f t="shared" ca="1" si="101"/>
        <v>60000</v>
      </c>
      <c r="DS77" s="23">
        <f t="shared" ca="1" si="112"/>
        <v>127200</v>
      </c>
      <c r="DT77" s="23">
        <f t="shared" ca="1" si="113"/>
        <v>63600</v>
      </c>
      <c r="DU77" s="23">
        <f t="shared" ca="1" si="122"/>
        <v>63600</v>
      </c>
      <c r="DV77" s="23">
        <f t="shared" ca="1" si="123"/>
        <v>31800</v>
      </c>
      <c r="DW77" s="23">
        <f t="shared" ca="1" si="126"/>
        <v>150000</v>
      </c>
      <c r="DX77" s="23">
        <f t="shared" ca="1" si="127"/>
        <v>75000</v>
      </c>
      <c r="DY77" s="23">
        <f t="shared" ca="1" si="128"/>
        <v>66000</v>
      </c>
      <c r="DZ77" s="23">
        <f t="shared" ca="1" si="129"/>
        <v>33000</v>
      </c>
      <c r="EA77" s="23">
        <f t="shared" ca="1" si="144"/>
        <v>129600</v>
      </c>
      <c r="EB77" s="23">
        <f t="shared" ca="1" si="145"/>
        <v>64800</v>
      </c>
      <c r="EC77" s="228">
        <f t="shared" ca="1" si="178"/>
        <v>610200</v>
      </c>
      <c r="ED77" s="93">
        <f t="shared" ca="1" si="179"/>
        <v>1450800</v>
      </c>
      <c r="EE77" s="228">
        <f t="shared" ca="1" si="180"/>
        <v>2117700</v>
      </c>
      <c r="EJ77" s="23">
        <f t="shared" ca="1" si="67"/>
        <v>60000</v>
      </c>
      <c r="EK77" s="23">
        <f t="shared" ca="1" si="68"/>
        <v>30000</v>
      </c>
      <c r="EL77" s="23">
        <f t="shared" ca="1" si="79"/>
        <v>26400</v>
      </c>
      <c r="EM77" s="23">
        <f t="shared" ca="1" si="80"/>
        <v>13200</v>
      </c>
      <c r="EN77" s="23">
        <f t="shared" ca="1" si="104"/>
        <v>120000</v>
      </c>
      <c r="EO77" s="23">
        <f t="shared" ca="1" si="105"/>
        <v>60000</v>
      </c>
      <c r="EP77" s="23">
        <f t="shared" ca="1" si="134"/>
        <v>168000</v>
      </c>
      <c r="EQ77" s="23">
        <f t="shared" ca="1" si="135"/>
        <v>84000</v>
      </c>
      <c r="ER77" s="23">
        <f t="shared" ca="1" si="114"/>
        <v>60000</v>
      </c>
      <c r="ES77" s="23">
        <f t="shared" ca="1" si="115"/>
        <v>30000</v>
      </c>
      <c r="ET77" s="23">
        <f t="shared" ca="1" si="130"/>
        <v>60000</v>
      </c>
      <c r="EU77" s="23">
        <f t="shared" ca="1" si="131"/>
        <v>30000</v>
      </c>
      <c r="EV77" s="23">
        <f t="shared" ca="1" si="142"/>
        <v>120000</v>
      </c>
      <c r="EW77" s="23">
        <f t="shared" ca="1" si="143"/>
        <v>60000</v>
      </c>
      <c r="EX77" s="228">
        <f t="shared" ca="1" si="164"/>
        <v>39600</v>
      </c>
      <c r="EY77" s="93">
        <f t="shared" ca="1" si="165"/>
        <v>489600</v>
      </c>
      <c r="EZ77" s="93">
        <f t="shared" ca="1" si="166"/>
        <v>921600</v>
      </c>
    </row>
    <row r="78" spans="1:156" x14ac:dyDescent="0.2">
      <c r="A78" s="172">
        <f ca="1">VLOOKUP($D78,Curves!$A$2:$I$1700,9)</f>
        <v>5.9439500179938001E-2</v>
      </c>
      <c r="B78" s="86">
        <f t="shared" ca="1" si="149"/>
        <v>0.71235976708401416</v>
      </c>
      <c r="C78" s="86">
        <f t="shared" si="150"/>
        <v>30</v>
      </c>
      <c r="D78" s="139">
        <v>39022</v>
      </c>
      <c r="E78" s="173">
        <f ca="1">VLOOKUP($D78,Curves!$A$2:$H$1700,2)*$B78</f>
        <v>3.1671515244555266</v>
      </c>
      <c r="F78" s="172">
        <f ca="1">VLOOKUP($D78,Curves!$A$2:$H$1700,3)*$B78</f>
        <v>0.42741586025040851</v>
      </c>
      <c r="G78" s="172">
        <f ca="1">VLOOKUP($D78,Curves!$A$2:$H$1700,7)*$B78</f>
        <v>-0.13534835574596268</v>
      </c>
      <c r="H78" s="172">
        <f ca="1">VLOOKUP($D78,Curves!$A$2:$H$1700,5)*$B78</f>
        <v>7.1235976708401419E-3</v>
      </c>
      <c r="I78" s="172">
        <f ca="1">VLOOKUP($D78,Curves!$A$2:$H$1700,4)*$B78</f>
        <v>-0.20658433245436408</v>
      </c>
      <c r="J78" s="174">
        <f ca="1">VLOOKUP($D78,Curves!$A$2:$H$1700,8)*$B78</f>
        <v>0.35617988354200708</v>
      </c>
      <c r="K78" s="172">
        <f t="shared" ca="1" si="151"/>
        <v>24.204253940008719</v>
      </c>
      <c r="L78" s="140">
        <f ca="1">VLOOKUP($D78,Curves!$N$2:$T$2600,2)*$B78</f>
        <v>24.67122704939737</v>
      </c>
      <c r="M78" s="141">
        <f ca="1">VLOOKUP($D78,Curves!$N$2:$T$2600,3)*$B78</f>
        <v>12.335613524698685</v>
      </c>
      <c r="N78" s="181">
        <f t="shared" ca="1" si="152"/>
        <v>1</v>
      </c>
      <c r="O78" s="182">
        <f t="shared" ca="1" si="153"/>
        <v>0</v>
      </c>
      <c r="P78" s="173">
        <f t="shared" ca="1" si="148"/>
        <v>28.424985559981504</v>
      </c>
      <c r="Q78" s="140">
        <f ca="1">VLOOKUP($D78,Curves!$N$2:$T$2600,4)*$B78</f>
        <v>24.67122704939737</v>
      </c>
      <c r="R78" s="141">
        <f ca="1">VLOOKUP($D78,Curves!$N$2:$T$2600,5)*$B78</f>
        <v>12.335613524698685</v>
      </c>
      <c r="S78" s="181">
        <f t="shared" ca="1" si="154"/>
        <v>0</v>
      </c>
      <c r="T78" s="182">
        <f t="shared" ca="1" si="155"/>
        <v>0</v>
      </c>
      <c r="U78" s="151">
        <f t="shared" ca="1" si="156"/>
        <v>24.73852376532173</v>
      </c>
      <c r="V78" s="151">
        <f t="shared" ca="1" si="157"/>
        <v>25.807063415947749</v>
      </c>
      <c r="W78" s="151">
        <f t="shared" ca="1" si="158"/>
        <v>24.204253940008719</v>
      </c>
      <c r="X78" s="343">
        <f ca="1">VLOOKUP($D78,[2]CurveFetch!$D$8:$S$13000,16,0)*$B78</f>
        <v>24.67122704939737</v>
      </c>
      <c r="Y78" s="141">
        <f ca="1">VLOOKUP($D78,Curves!$N$2:$T$2600,7)*$B78</f>
        <v>12.335613524698685</v>
      </c>
      <c r="Z78" s="200">
        <f t="shared" ca="1" si="159"/>
        <v>0</v>
      </c>
      <c r="AA78" s="181">
        <f t="shared" ca="1" si="160"/>
        <v>0</v>
      </c>
      <c r="AB78" s="181">
        <f t="shared" ca="1" si="161"/>
        <v>0</v>
      </c>
      <c r="AC78" s="181">
        <f t="shared" ca="1" si="161"/>
        <v>0</v>
      </c>
      <c r="AD78" s="181">
        <f t="shared" ca="1" si="162"/>
        <v>1</v>
      </c>
      <c r="AE78" s="182">
        <f t="shared" ca="1" si="163"/>
        <v>0</v>
      </c>
      <c r="AF78" s="23">
        <f t="shared" ref="AF78:AF141" ca="1" si="193">$AF$7*$J$2*$J$5*$N78</f>
        <v>5880</v>
      </c>
      <c r="AG78" s="23">
        <f t="shared" ref="AG78:AG141" ca="1" si="194">$AF$7*$J$3*$J$5*$O78</f>
        <v>0</v>
      </c>
      <c r="AH78" s="23">
        <f t="shared" ca="1" si="183"/>
        <v>38400</v>
      </c>
      <c r="AI78" s="23">
        <f t="shared" ca="1" si="184"/>
        <v>0</v>
      </c>
      <c r="AJ78" s="23">
        <f t="shared" ref="AJ78:AJ141" ca="1" si="195">$AJ$7*$J$2*$J$5*$N78</f>
        <v>26160</v>
      </c>
      <c r="AK78" s="23">
        <f t="shared" ref="AK78:AK141" ca="1" si="196">$AJ$7*$J$3*$J$5*$O78</f>
        <v>0</v>
      </c>
      <c r="AL78" s="23">
        <f t="shared" ref="AL78:AL141" ca="1" si="197">$AL$7*$J$2*$J$5*$N78</f>
        <v>26160</v>
      </c>
      <c r="AM78" s="23">
        <f t="shared" ref="AM78:AM141" ca="1" si="198">$AL$7*$J$3*$J$5*$O78</f>
        <v>0</v>
      </c>
      <c r="AN78" s="23">
        <f t="shared" ca="1" si="69"/>
        <v>48000</v>
      </c>
      <c r="AO78" s="23">
        <f t="shared" ca="1" si="70"/>
        <v>0</v>
      </c>
      <c r="AP78" s="23">
        <f t="shared" ca="1" si="87"/>
        <v>54000</v>
      </c>
      <c r="AQ78" s="23">
        <f t="shared" ca="1" si="56"/>
        <v>0</v>
      </c>
      <c r="AR78" s="23">
        <f t="shared" ca="1" si="96"/>
        <v>60000</v>
      </c>
      <c r="AS78" s="23">
        <f t="shared" ca="1" si="97"/>
        <v>0</v>
      </c>
      <c r="AT78" s="23">
        <f t="shared" ca="1" si="106"/>
        <v>60000</v>
      </c>
      <c r="AU78" s="23">
        <f t="shared" ca="1" si="107"/>
        <v>0</v>
      </c>
      <c r="AV78" s="23">
        <f t="shared" ca="1" si="98"/>
        <v>86400</v>
      </c>
      <c r="AW78" s="23">
        <f t="shared" ca="1" si="99"/>
        <v>0</v>
      </c>
      <c r="AX78" s="23">
        <f t="shared" ca="1" si="146"/>
        <v>61200</v>
      </c>
      <c r="AY78" s="23">
        <f t="shared" ca="1" si="147"/>
        <v>0</v>
      </c>
      <c r="AZ78" s="23">
        <f t="shared" ca="1" si="116"/>
        <v>66000</v>
      </c>
      <c r="BA78" s="23">
        <f t="shared" ca="1" si="117"/>
        <v>0</v>
      </c>
      <c r="BB78" s="23">
        <f t="shared" ca="1" si="132"/>
        <v>132000</v>
      </c>
      <c r="BC78" s="23">
        <f t="shared" ca="1" si="133"/>
        <v>0</v>
      </c>
      <c r="BD78" s="228">
        <f t="shared" ca="1" si="167"/>
        <v>243000</v>
      </c>
      <c r="BE78" s="26">
        <f t="shared" ca="1" si="168"/>
        <v>604200</v>
      </c>
      <c r="BF78" s="228">
        <f t="shared" ca="1" si="169"/>
        <v>664200</v>
      </c>
      <c r="BG78" s="23">
        <f t="shared" ca="1" si="185"/>
        <v>0</v>
      </c>
      <c r="BH78" s="23">
        <f t="shared" ca="1" si="186"/>
        <v>0</v>
      </c>
      <c r="BI78" s="23">
        <f t="shared" ref="BI78:BI141" ca="1" si="199">$BI$7*$J$2*$J$5*$S78</f>
        <v>0</v>
      </c>
      <c r="BJ78" s="23">
        <f t="shared" ref="BJ78:BJ141" ca="1" si="200">$BI$7*$J$3*$J$5*$T78</f>
        <v>0</v>
      </c>
      <c r="BK78" s="23">
        <f t="shared" ca="1" si="187"/>
        <v>0</v>
      </c>
      <c r="BL78" s="23">
        <f t="shared" ca="1" si="188"/>
        <v>0</v>
      </c>
      <c r="BM78" s="23">
        <f t="shared" ca="1" si="52"/>
        <v>0</v>
      </c>
      <c r="BN78" s="23">
        <f t="shared" ca="1" si="53"/>
        <v>0</v>
      </c>
      <c r="BO78" s="23">
        <f t="shared" ca="1" si="138"/>
        <v>0</v>
      </c>
      <c r="BP78" s="23">
        <f t="shared" ca="1" si="139"/>
        <v>0</v>
      </c>
      <c r="BQ78" s="23">
        <f t="shared" ca="1" si="189"/>
        <v>0</v>
      </c>
      <c r="BR78" s="23">
        <f t="shared" ca="1" si="190"/>
        <v>0</v>
      </c>
      <c r="BS78" s="23">
        <f t="shared" ca="1" si="83"/>
        <v>0</v>
      </c>
      <c r="BT78" s="23">
        <f t="shared" ca="1" si="84"/>
        <v>0</v>
      </c>
      <c r="BU78" s="23">
        <f t="shared" ca="1" si="85"/>
        <v>0</v>
      </c>
      <c r="BV78" s="23">
        <f t="shared" ca="1" si="86"/>
        <v>0</v>
      </c>
      <c r="BW78" s="23">
        <f t="shared" ca="1" si="88"/>
        <v>0</v>
      </c>
      <c r="BX78" s="23">
        <f t="shared" ca="1" si="89"/>
        <v>0</v>
      </c>
      <c r="BY78" s="23">
        <f t="shared" ca="1" si="108"/>
        <v>0</v>
      </c>
      <c r="BZ78" s="23">
        <f t="shared" ca="1" si="109"/>
        <v>0</v>
      </c>
      <c r="CA78" s="23">
        <f t="shared" ca="1" si="120"/>
        <v>0</v>
      </c>
      <c r="CB78" s="23">
        <f t="shared" ca="1" si="121"/>
        <v>0</v>
      </c>
      <c r="CC78" s="23">
        <f t="shared" ca="1" si="136"/>
        <v>0</v>
      </c>
      <c r="CD78" s="23">
        <f t="shared" ca="1" si="137"/>
        <v>0</v>
      </c>
      <c r="CE78" s="23">
        <f t="shared" ca="1" si="140"/>
        <v>0</v>
      </c>
      <c r="CF78" s="23">
        <f t="shared" ca="1" si="141"/>
        <v>0</v>
      </c>
      <c r="CG78" s="389">
        <f t="shared" ca="1" si="170"/>
        <v>0</v>
      </c>
      <c r="CH78" s="224">
        <f t="shared" ca="1" si="171"/>
        <v>0</v>
      </c>
      <c r="CI78" s="93">
        <f t="shared" ca="1" si="172"/>
        <v>0</v>
      </c>
      <c r="CJ78" s="23">
        <f t="shared" ca="1" si="57"/>
        <v>125760</v>
      </c>
      <c r="CK78" s="23">
        <f t="shared" ca="1" si="58"/>
        <v>0</v>
      </c>
      <c r="CL78" s="23">
        <f t="shared" ca="1" si="90"/>
        <v>115200</v>
      </c>
      <c r="CM78" s="23">
        <f t="shared" ca="1" si="91"/>
        <v>0</v>
      </c>
      <c r="CN78" s="23">
        <f t="shared" ca="1" si="124"/>
        <v>120000</v>
      </c>
      <c r="CO78" s="23">
        <f t="shared" ca="1" si="125"/>
        <v>0</v>
      </c>
      <c r="CP78" s="228">
        <f t="shared" ca="1" si="173"/>
        <v>125760</v>
      </c>
      <c r="CQ78" s="224">
        <f t="shared" ca="1" si="174"/>
        <v>240960</v>
      </c>
      <c r="CR78" s="228">
        <f t="shared" ca="1" si="175"/>
        <v>360960</v>
      </c>
      <c r="CS78" s="23">
        <f t="shared" ca="1" si="176"/>
        <v>0</v>
      </c>
      <c r="CT78" s="23">
        <f t="shared" ca="1" si="177"/>
        <v>0</v>
      </c>
      <c r="CU78" s="23">
        <f t="shared" ca="1" si="181"/>
        <v>0</v>
      </c>
      <c r="CV78" s="23">
        <f t="shared" ca="1" si="182"/>
        <v>0</v>
      </c>
      <c r="CW78" s="23">
        <f t="shared" ca="1" si="191"/>
        <v>0</v>
      </c>
      <c r="CX78" s="23">
        <f t="shared" ca="1" si="192"/>
        <v>0</v>
      </c>
      <c r="CY78" s="23">
        <f t="shared" ca="1" si="54"/>
        <v>0</v>
      </c>
      <c r="CZ78" s="23">
        <f t="shared" ca="1" si="55"/>
        <v>0</v>
      </c>
      <c r="DA78" s="23">
        <f t="shared" ca="1" si="61"/>
        <v>0</v>
      </c>
      <c r="DB78" s="23">
        <f t="shared" ca="1" si="62"/>
        <v>0</v>
      </c>
      <c r="DC78" s="23">
        <f t="shared" ca="1" si="63"/>
        <v>0</v>
      </c>
      <c r="DD78" s="23">
        <f t="shared" ca="1" si="64"/>
        <v>0</v>
      </c>
      <c r="DE78" s="23">
        <f t="shared" ca="1" si="71"/>
        <v>0</v>
      </c>
      <c r="DF78" s="23">
        <f t="shared" ca="1" si="72"/>
        <v>0</v>
      </c>
      <c r="DG78" s="23">
        <f t="shared" ca="1" si="118"/>
        <v>0</v>
      </c>
      <c r="DH78" s="23">
        <f t="shared" ca="1" si="119"/>
        <v>0</v>
      </c>
      <c r="DI78" s="23">
        <f t="shared" ca="1" si="75"/>
        <v>0</v>
      </c>
      <c r="DJ78" s="23">
        <f t="shared" ca="1" si="76"/>
        <v>0</v>
      </c>
      <c r="DK78" s="23">
        <f t="shared" ca="1" si="92"/>
        <v>0</v>
      </c>
      <c r="DL78" s="23">
        <f t="shared" ca="1" si="93"/>
        <v>0</v>
      </c>
      <c r="DM78" s="23"/>
      <c r="DN78" s="23"/>
      <c r="DO78" s="23">
        <f t="shared" ca="1" si="94"/>
        <v>0</v>
      </c>
      <c r="DP78" s="23">
        <f t="shared" ca="1" si="95"/>
        <v>0</v>
      </c>
      <c r="DQ78" s="23">
        <f t="shared" ca="1" si="100"/>
        <v>0</v>
      </c>
      <c r="DR78" s="23">
        <f t="shared" ca="1" si="101"/>
        <v>0</v>
      </c>
      <c r="DS78" s="23">
        <f t="shared" ca="1" si="112"/>
        <v>0</v>
      </c>
      <c r="DT78" s="23">
        <f t="shared" ca="1" si="113"/>
        <v>0</v>
      </c>
      <c r="DU78" s="23">
        <f t="shared" ca="1" si="122"/>
        <v>0</v>
      </c>
      <c r="DV78" s="23">
        <f t="shared" ca="1" si="123"/>
        <v>0</v>
      </c>
      <c r="DW78" s="23">
        <f t="shared" ca="1" si="126"/>
        <v>0</v>
      </c>
      <c r="DX78" s="23">
        <f t="shared" ca="1" si="127"/>
        <v>0</v>
      </c>
      <c r="DY78" s="23">
        <f t="shared" ca="1" si="128"/>
        <v>0</v>
      </c>
      <c r="DZ78" s="23">
        <f t="shared" ca="1" si="129"/>
        <v>0</v>
      </c>
      <c r="EA78" s="23">
        <f t="shared" ca="1" si="144"/>
        <v>0</v>
      </c>
      <c r="EB78" s="23">
        <f t="shared" ca="1" si="145"/>
        <v>0</v>
      </c>
      <c r="EC78" s="228">
        <f t="shared" ca="1" si="178"/>
        <v>0</v>
      </c>
      <c r="ED78" s="93">
        <f t="shared" ca="1" si="179"/>
        <v>0</v>
      </c>
      <c r="EE78" s="228">
        <f t="shared" ca="1" si="180"/>
        <v>0</v>
      </c>
      <c r="EJ78" s="23">
        <f t="shared" ca="1" si="67"/>
        <v>0</v>
      </c>
      <c r="EK78" s="23">
        <f t="shared" ca="1" si="68"/>
        <v>0</v>
      </c>
      <c r="EL78" s="23">
        <f t="shared" ca="1" si="79"/>
        <v>0</v>
      </c>
      <c r="EM78" s="23">
        <f t="shared" ca="1" si="80"/>
        <v>0</v>
      </c>
      <c r="EN78" s="23">
        <f t="shared" ca="1" si="104"/>
        <v>0</v>
      </c>
      <c r="EO78" s="23">
        <f t="shared" ca="1" si="105"/>
        <v>0</v>
      </c>
      <c r="EP78" s="23">
        <f t="shared" ca="1" si="134"/>
        <v>0</v>
      </c>
      <c r="EQ78" s="23">
        <f t="shared" ca="1" si="135"/>
        <v>0</v>
      </c>
      <c r="ER78" s="23">
        <f t="shared" ca="1" si="114"/>
        <v>0</v>
      </c>
      <c r="ES78" s="23">
        <f t="shared" ca="1" si="115"/>
        <v>0</v>
      </c>
      <c r="ET78" s="23">
        <f t="shared" ca="1" si="130"/>
        <v>0</v>
      </c>
      <c r="EU78" s="23">
        <f t="shared" ca="1" si="131"/>
        <v>0</v>
      </c>
      <c r="EV78" s="23">
        <f t="shared" ca="1" si="142"/>
        <v>0</v>
      </c>
      <c r="EW78" s="23">
        <f t="shared" ca="1" si="143"/>
        <v>0</v>
      </c>
      <c r="EX78" s="228">
        <f t="shared" ca="1" si="164"/>
        <v>0</v>
      </c>
      <c r="EY78" s="93">
        <f t="shared" ca="1" si="165"/>
        <v>0</v>
      </c>
      <c r="EZ78" s="93">
        <f t="shared" ca="1" si="166"/>
        <v>0</v>
      </c>
    </row>
    <row r="79" spans="1:156" x14ac:dyDescent="0.2">
      <c r="A79" s="172">
        <f ca="1">VLOOKUP($D79,Curves!$A$2:$I$1700,9)</f>
        <v>5.9502856483739E-2</v>
      </c>
      <c r="B79" s="86">
        <f t="shared" ca="1" si="149"/>
        <v>0.70868475456488667</v>
      </c>
      <c r="C79" s="86">
        <f t="shared" si="150"/>
        <v>31</v>
      </c>
      <c r="D79" s="139">
        <v>39052</v>
      </c>
      <c r="E79" s="173">
        <f ca="1">VLOOKUP($D79,Curves!$A$2:$H$1700,2)*$B79</f>
        <v>3.2393980131160967</v>
      </c>
      <c r="F79" s="172">
        <f ca="1">VLOOKUP($D79,Curves!$A$2:$H$1700,3)*$B79</f>
        <v>0.425210852738932</v>
      </c>
      <c r="G79" s="172">
        <f ca="1">VLOOKUP($D79,Curves!$A$2:$H$1700,7)*$B79</f>
        <v>-0.13465010336732847</v>
      </c>
      <c r="H79" s="172">
        <f ca="1">VLOOKUP($D79,Curves!$A$2:$H$1700,5)*$B79</f>
        <v>7.0868475456488667E-3</v>
      </c>
      <c r="I79" s="172">
        <f ca="1">VLOOKUP($D79,Curves!$A$2:$H$1700,4)*$B79</f>
        <v>-0.20551857882381711</v>
      </c>
      <c r="J79" s="174">
        <f ca="1">VLOOKUP($D79,Curves!$A$2:$H$1700,8)*$B79</f>
        <v>0.35434237728244333</v>
      </c>
      <c r="K79" s="172">
        <f t="shared" ca="1" si="151"/>
        <v>24.754095757192097</v>
      </c>
      <c r="L79" s="140">
        <f ca="1">VLOOKUP($D79,Curves!$N$2:$T$2600,2)*$B79</f>
        <v>13.913678654847876</v>
      </c>
      <c r="M79" s="141">
        <f ca="1">VLOOKUP($D79,Curves!$N$2:$T$2600,3)*$B79</f>
        <v>6.9568393274239382</v>
      </c>
      <c r="N79" s="181">
        <f t="shared" ca="1" si="152"/>
        <v>0</v>
      </c>
      <c r="O79" s="182">
        <f t="shared" ca="1" si="153"/>
        <v>0</v>
      </c>
      <c r="P79" s="173">
        <f t="shared" ca="1" si="148"/>
        <v>28.953052927989052</v>
      </c>
      <c r="Q79" s="140">
        <f ca="1">VLOOKUP($D79,Curves!$N$2:$T$2600,4)*$B79</f>
        <v>13.913678654847876</v>
      </c>
      <c r="R79" s="141">
        <f ca="1">VLOOKUP($D79,Curves!$N$2:$T$2600,5)*$B79</f>
        <v>6.9568393274239382</v>
      </c>
      <c r="S79" s="181">
        <f t="shared" ca="1" si="154"/>
        <v>0</v>
      </c>
      <c r="T79" s="182">
        <f t="shared" ca="1" si="155"/>
        <v>0</v>
      </c>
      <c r="U79" s="151">
        <f t="shared" ca="1" si="156"/>
        <v>25.285609323115761</v>
      </c>
      <c r="V79" s="151">
        <f t="shared" ca="1" si="157"/>
        <v>26.348636454963092</v>
      </c>
      <c r="W79" s="151">
        <f t="shared" ca="1" si="158"/>
        <v>24.754095757192097</v>
      </c>
      <c r="X79" s="343">
        <f ca="1">VLOOKUP($D79,[2]CurveFetch!$D$8:$S$13000,16,0)*$B79</f>
        <v>13.913678654847876</v>
      </c>
      <c r="Y79" s="141">
        <f ca="1">VLOOKUP($D79,Curves!$N$2:$T$2600,7)*$B79</f>
        <v>6.9568393274239382</v>
      </c>
      <c r="Z79" s="200">
        <f t="shared" ca="1" si="159"/>
        <v>0</v>
      </c>
      <c r="AA79" s="181">
        <f t="shared" ca="1" si="160"/>
        <v>0</v>
      </c>
      <c r="AB79" s="181">
        <f t="shared" ca="1" si="161"/>
        <v>0</v>
      </c>
      <c r="AC79" s="181">
        <f t="shared" ca="1" si="161"/>
        <v>0</v>
      </c>
      <c r="AD79" s="181">
        <f t="shared" ca="1" si="162"/>
        <v>0</v>
      </c>
      <c r="AE79" s="182">
        <f t="shared" ca="1" si="163"/>
        <v>0</v>
      </c>
      <c r="AF79" s="23">
        <f t="shared" ca="1" si="193"/>
        <v>0</v>
      </c>
      <c r="AG79" s="23">
        <f t="shared" ca="1" si="194"/>
        <v>0</v>
      </c>
      <c r="AH79" s="23">
        <f t="shared" ca="1" si="183"/>
        <v>0</v>
      </c>
      <c r="AI79" s="23">
        <f t="shared" ca="1" si="184"/>
        <v>0</v>
      </c>
      <c r="AJ79" s="23">
        <f t="shared" ca="1" si="195"/>
        <v>0</v>
      </c>
      <c r="AK79" s="23">
        <f t="shared" ca="1" si="196"/>
        <v>0</v>
      </c>
      <c r="AL79" s="23">
        <f t="shared" ca="1" si="197"/>
        <v>0</v>
      </c>
      <c r="AM79" s="23">
        <f t="shared" ca="1" si="198"/>
        <v>0</v>
      </c>
      <c r="AN79" s="23">
        <f t="shared" ca="1" si="69"/>
        <v>0</v>
      </c>
      <c r="AO79" s="23">
        <f t="shared" ca="1" si="70"/>
        <v>0</v>
      </c>
      <c r="AP79" s="23">
        <f t="shared" ca="1" si="87"/>
        <v>0</v>
      </c>
      <c r="AQ79" s="23">
        <f t="shared" ca="1" si="56"/>
        <v>0</v>
      </c>
      <c r="AR79" s="23">
        <f t="shared" ca="1" si="96"/>
        <v>0</v>
      </c>
      <c r="AS79" s="23">
        <f t="shared" ca="1" si="97"/>
        <v>0</v>
      </c>
      <c r="AT79" s="23">
        <f t="shared" ca="1" si="106"/>
        <v>0</v>
      </c>
      <c r="AU79" s="23">
        <f t="shared" ca="1" si="107"/>
        <v>0</v>
      </c>
      <c r="AV79" s="23">
        <f t="shared" ca="1" si="98"/>
        <v>0</v>
      </c>
      <c r="AW79" s="23">
        <f t="shared" ca="1" si="99"/>
        <v>0</v>
      </c>
      <c r="AX79" s="23">
        <f t="shared" ca="1" si="146"/>
        <v>0</v>
      </c>
      <c r="AY79" s="23">
        <f t="shared" ca="1" si="147"/>
        <v>0</v>
      </c>
      <c r="AZ79" s="23">
        <f t="shared" ca="1" si="116"/>
        <v>0</v>
      </c>
      <c r="BA79" s="23">
        <f t="shared" ca="1" si="117"/>
        <v>0</v>
      </c>
      <c r="BB79" s="23">
        <f t="shared" ca="1" si="132"/>
        <v>0</v>
      </c>
      <c r="BC79" s="23">
        <f t="shared" ca="1" si="133"/>
        <v>0</v>
      </c>
      <c r="BD79" s="228">
        <f t="shared" ca="1" si="167"/>
        <v>0</v>
      </c>
      <c r="BE79" s="26">
        <f t="shared" ca="1" si="168"/>
        <v>0</v>
      </c>
      <c r="BF79" s="228">
        <f t="shared" ca="1" si="169"/>
        <v>0</v>
      </c>
      <c r="BG79" s="23">
        <f t="shared" ca="1" si="185"/>
        <v>0</v>
      </c>
      <c r="BH79" s="23">
        <f t="shared" ca="1" si="186"/>
        <v>0</v>
      </c>
      <c r="BI79" s="23">
        <f t="shared" ca="1" si="199"/>
        <v>0</v>
      </c>
      <c r="BJ79" s="23">
        <f t="shared" ca="1" si="200"/>
        <v>0</v>
      </c>
      <c r="BK79" s="23">
        <f t="shared" ca="1" si="187"/>
        <v>0</v>
      </c>
      <c r="BL79" s="23">
        <f t="shared" ca="1" si="188"/>
        <v>0</v>
      </c>
      <c r="BM79" s="23">
        <f t="shared" ref="BM79:BM142" ca="1" si="201">$BM$7*$J$2*$J$5*$S79</f>
        <v>0</v>
      </c>
      <c r="BN79" s="23">
        <f t="shared" ref="BN79:BN142" ca="1" si="202">$BM$7*$J$3*$J$5*$T79</f>
        <v>0</v>
      </c>
      <c r="BO79" s="23">
        <f t="shared" ca="1" si="138"/>
        <v>0</v>
      </c>
      <c r="BP79" s="23">
        <f t="shared" ca="1" si="139"/>
        <v>0</v>
      </c>
      <c r="BQ79" s="23">
        <f t="shared" ca="1" si="189"/>
        <v>0</v>
      </c>
      <c r="BR79" s="23">
        <f t="shared" ca="1" si="190"/>
        <v>0</v>
      </c>
      <c r="BS79" s="23">
        <f t="shared" ca="1" si="83"/>
        <v>0</v>
      </c>
      <c r="BT79" s="23">
        <f t="shared" ca="1" si="84"/>
        <v>0</v>
      </c>
      <c r="BU79" s="23">
        <f t="shared" ca="1" si="85"/>
        <v>0</v>
      </c>
      <c r="BV79" s="23">
        <f t="shared" ca="1" si="86"/>
        <v>0</v>
      </c>
      <c r="BW79" s="23">
        <f t="shared" ca="1" si="88"/>
        <v>0</v>
      </c>
      <c r="BX79" s="23">
        <f t="shared" ca="1" si="89"/>
        <v>0</v>
      </c>
      <c r="BY79" s="23">
        <f t="shared" ca="1" si="108"/>
        <v>0</v>
      </c>
      <c r="BZ79" s="23">
        <f t="shared" ca="1" si="109"/>
        <v>0</v>
      </c>
      <c r="CA79" s="23">
        <f t="shared" ca="1" si="120"/>
        <v>0</v>
      </c>
      <c r="CB79" s="23">
        <f t="shared" ca="1" si="121"/>
        <v>0</v>
      </c>
      <c r="CC79" s="23">
        <f t="shared" ca="1" si="136"/>
        <v>0</v>
      </c>
      <c r="CD79" s="23">
        <f t="shared" ca="1" si="137"/>
        <v>0</v>
      </c>
      <c r="CE79" s="23">
        <f t="shared" ca="1" si="140"/>
        <v>0</v>
      </c>
      <c r="CF79" s="23">
        <f t="shared" ca="1" si="141"/>
        <v>0</v>
      </c>
      <c r="CG79" s="389">
        <f t="shared" ca="1" si="170"/>
        <v>0</v>
      </c>
      <c r="CH79" s="224">
        <f t="shared" ca="1" si="171"/>
        <v>0</v>
      </c>
      <c r="CI79" s="93">
        <f t="shared" ca="1" si="172"/>
        <v>0</v>
      </c>
      <c r="CJ79" s="23">
        <f t="shared" ca="1" si="57"/>
        <v>0</v>
      </c>
      <c r="CK79" s="23">
        <f t="shared" ca="1" si="58"/>
        <v>0</v>
      </c>
      <c r="CL79" s="23">
        <f t="shared" ca="1" si="90"/>
        <v>0</v>
      </c>
      <c r="CM79" s="23">
        <f t="shared" ca="1" si="91"/>
        <v>0</v>
      </c>
      <c r="CN79" s="23">
        <f t="shared" ca="1" si="124"/>
        <v>0</v>
      </c>
      <c r="CO79" s="23">
        <f t="shared" ca="1" si="125"/>
        <v>0</v>
      </c>
      <c r="CP79" s="228">
        <f t="shared" ca="1" si="173"/>
        <v>0</v>
      </c>
      <c r="CQ79" s="224">
        <f t="shared" ca="1" si="174"/>
        <v>0</v>
      </c>
      <c r="CR79" s="228">
        <f t="shared" ca="1" si="175"/>
        <v>0</v>
      </c>
      <c r="CS79" s="23">
        <f t="shared" ca="1" si="176"/>
        <v>0</v>
      </c>
      <c r="CT79" s="23">
        <f t="shared" ca="1" si="177"/>
        <v>0</v>
      </c>
      <c r="CU79" s="23">
        <f t="shared" ca="1" si="181"/>
        <v>0</v>
      </c>
      <c r="CV79" s="23">
        <f t="shared" ca="1" si="182"/>
        <v>0</v>
      </c>
      <c r="CW79" s="23">
        <f t="shared" ca="1" si="191"/>
        <v>0</v>
      </c>
      <c r="CX79" s="23">
        <f t="shared" ca="1" si="192"/>
        <v>0</v>
      </c>
      <c r="CY79" s="23">
        <f t="shared" ref="CY79:CY142" ca="1" si="203">$CY$7*$J$2*$J$5*$AB79</f>
        <v>0</v>
      </c>
      <c r="CZ79" s="23">
        <f t="shared" ref="CZ79:CZ142" ca="1" si="204">$CY$7*$J$3*$J$5*$AC79</f>
        <v>0</v>
      </c>
      <c r="DA79" s="23">
        <f t="shared" ca="1" si="61"/>
        <v>0</v>
      </c>
      <c r="DB79" s="23">
        <f t="shared" ca="1" si="62"/>
        <v>0</v>
      </c>
      <c r="DC79" s="23">
        <f t="shared" ca="1" si="63"/>
        <v>0</v>
      </c>
      <c r="DD79" s="23">
        <f t="shared" ca="1" si="64"/>
        <v>0</v>
      </c>
      <c r="DE79" s="23">
        <f t="shared" ca="1" si="71"/>
        <v>0</v>
      </c>
      <c r="DF79" s="23">
        <f t="shared" ca="1" si="72"/>
        <v>0</v>
      </c>
      <c r="DG79" s="23">
        <f t="shared" ca="1" si="118"/>
        <v>0</v>
      </c>
      <c r="DH79" s="23">
        <f t="shared" ca="1" si="119"/>
        <v>0</v>
      </c>
      <c r="DI79" s="23">
        <f t="shared" ca="1" si="75"/>
        <v>0</v>
      </c>
      <c r="DJ79" s="23">
        <f t="shared" ca="1" si="76"/>
        <v>0</v>
      </c>
      <c r="DK79" s="23">
        <f t="shared" ca="1" si="92"/>
        <v>0</v>
      </c>
      <c r="DL79" s="23">
        <f t="shared" ca="1" si="93"/>
        <v>0</v>
      </c>
      <c r="DM79" s="23"/>
      <c r="DN79" s="23"/>
      <c r="DO79" s="23">
        <f t="shared" ca="1" si="94"/>
        <v>0</v>
      </c>
      <c r="DP79" s="23">
        <f t="shared" ca="1" si="95"/>
        <v>0</v>
      </c>
      <c r="DQ79" s="23">
        <f t="shared" ca="1" si="100"/>
        <v>0</v>
      </c>
      <c r="DR79" s="23">
        <f t="shared" ca="1" si="101"/>
        <v>0</v>
      </c>
      <c r="DS79" s="23">
        <f t="shared" ca="1" si="112"/>
        <v>0</v>
      </c>
      <c r="DT79" s="23">
        <f t="shared" ca="1" si="113"/>
        <v>0</v>
      </c>
      <c r="DU79" s="23">
        <f t="shared" ca="1" si="122"/>
        <v>0</v>
      </c>
      <c r="DV79" s="23">
        <f t="shared" ca="1" si="123"/>
        <v>0</v>
      </c>
      <c r="DW79" s="23">
        <f t="shared" ca="1" si="126"/>
        <v>0</v>
      </c>
      <c r="DX79" s="23">
        <f t="shared" ca="1" si="127"/>
        <v>0</v>
      </c>
      <c r="DY79" s="23">
        <f t="shared" ca="1" si="128"/>
        <v>0</v>
      </c>
      <c r="DZ79" s="23">
        <f t="shared" ca="1" si="129"/>
        <v>0</v>
      </c>
      <c r="EA79" s="23">
        <f t="shared" ca="1" si="144"/>
        <v>0</v>
      </c>
      <c r="EB79" s="23">
        <f t="shared" ca="1" si="145"/>
        <v>0</v>
      </c>
      <c r="EC79" s="228">
        <f t="shared" ca="1" si="178"/>
        <v>0</v>
      </c>
      <c r="ED79" s="93">
        <f t="shared" ca="1" si="179"/>
        <v>0</v>
      </c>
      <c r="EE79" s="228">
        <f t="shared" ca="1" si="180"/>
        <v>0</v>
      </c>
      <c r="EJ79" s="23">
        <f t="shared" ca="1" si="67"/>
        <v>0</v>
      </c>
      <c r="EK79" s="23">
        <f t="shared" ca="1" si="68"/>
        <v>0</v>
      </c>
      <c r="EL79" s="23">
        <f t="shared" ca="1" si="79"/>
        <v>0</v>
      </c>
      <c r="EM79" s="23">
        <f t="shared" ca="1" si="80"/>
        <v>0</v>
      </c>
      <c r="EN79" s="23">
        <f t="shared" ca="1" si="104"/>
        <v>0</v>
      </c>
      <c r="EO79" s="23">
        <f t="shared" ca="1" si="105"/>
        <v>0</v>
      </c>
      <c r="EP79" s="23">
        <f t="shared" ca="1" si="134"/>
        <v>0</v>
      </c>
      <c r="EQ79" s="23">
        <f t="shared" ca="1" si="135"/>
        <v>0</v>
      </c>
      <c r="ER79" s="23">
        <f t="shared" ca="1" si="114"/>
        <v>0</v>
      </c>
      <c r="ES79" s="23">
        <f t="shared" ca="1" si="115"/>
        <v>0</v>
      </c>
      <c r="ET79" s="23">
        <f t="shared" ca="1" si="130"/>
        <v>0</v>
      </c>
      <c r="EU79" s="23">
        <f t="shared" ca="1" si="131"/>
        <v>0</v>
      </c>
      <c r="EV79" s="23">
        <f t="shared" ca="1" si="142"/>
        <v>0</v>
      </c>
      <c r="EW79" s="23">
        <f t="shared" ca="1" si="143"/>
        <v>0</v>
      </c>
      <c r="EX79" s="228">
        <f t="shared" ca="1" si="164"/>
        <v>0</v>
      </c>
      <c r="EY79" s="93">
        <f t="shared" ca="1" si="165"/>
        <v>0</v>
      </c>
      <c r="EZ79" s="93">
        <f t="shared" ca="1" si="166"/>
        <v>0</v>
      </c>
    </row>
    <row r="80" spans="1:156" x14ac:dyDescent="0.2">
      <c r="A80" s="172">
        <f ca="1">VLOOKUP($D80,Curves!$A$2:$I$1700,9)</f>
        <v>5.9568324665736E-2</v>
      </c>
      <c r="B80" s="86">
        <f t="shared" ca="1" si="149"/>
        <v>0.70489968175343698</v>
      </c>
      <c r="C80" s="86">
        <f t="shared" si="150"/>
        <v>31</v>
      </c>
      <c r="D80" s="139">
        <v>39083</v>
      </c>
      <c r="E80" s="173">
        <f ca="1">VLOOKUP($D80,Curves!$A$2:$H$1700,2)*$B80</f>
        <v>3.2954060121973177</v>
      </c>
      <c r="F80" s="172">
        <f ca="1">VLOOKUP($D80,Curves!$A$2:$H$1700,3)*$B80</f>
        <v>0.42293980905206219</v>
      </c>
      <c r="G80" s="172">
        <f ca="1">VLOOKUP($D80,Curves!$A$2:$H$1700,7)*$B80</f>
        <v>-0.13393093953315302</v>
      </c>
      <c r="H80" s="172">
        <f ca="1">VLOOKUP($D80,Curves!$A$2:$H$1700,5)*$B80</f>
        <v>7.0489968175343701E-3</v>
      </c>
      <c r="I80" s="172">
        <f ca="1">VLOOKUP($D80,Curves!$A$2:$H$1700,4)*$B80</f>
        <v>-0.20442090770849672</v>
      </c>
      <c r="J80" s="174">
        <f ca="1">VLOOKUP($D80,Curves!$A$2:$H$1700,8)*$B80</f>
        <v>0.35244984087671849</v>
      </c>
      <c r="K80" s="172">
        <f t="shared" ca="1" si="151"/>
        <v>25.182388283666157</v>
      </c>
      <c r="L80" s="140">
        <f ca="1">VLOOKUP($D80,Curves!$N$2:$T$2600,2)*$B80</f>
        <v>36.138514924262509</v>
      </c>
      <c r="M80" s="141">
        <f ca="1">VLOOKUP($D80,Curves!$N$2:$T$2600,3)*$B80</f>
        <v>18.069257462131254</v>
      </c>
      <c r="N80" s="181">
        <f t="shared" ca="1" si="152"/>
        <v>1</v>
      </c>
      <c r="O80" s="182">
        <f t="shared" ca="1" si="153"/>
        <v>0</v>
      </c>
      <c r="P80" s="173">
        <f t="shared" ca="1" si="148"/>
        <v>29.358918898055272</v>
      </c>
      <c r="Q80" s="140">
        <f ca="1">VLOOKUP($D80,Curves!$N$2:$T$2600,4)*$B80</f>
        <v>36.138514924262509</v>
      </c>
      <c r="R80" s="141">
        <f ca="1">VLOOKUP($D80,Curves!$N$2:$T$2600,5)*$B80</f>
        <v>18.069257462131254</v>
      </c>
      <c r="S80" s="181">
        <f t="shared" ca="1" si="154"/>
        <v>1</v>
      </c>
      <c r="T80" s="182">
        <f t="shared" ca="1" si="155"/>
        <v>0</v>
      </c>
      <c r="U80" s="151">
        <f t="shared" ca="1" si="156"/>
        <v>25.711063044981234</v>
      </c>
      <c r="V80" s="151">
        <f t="shared" ca="1" si="157"/>
        <v>26.768412567611392</v>
      </c>
      <c r="W80" s="151">
        <f t="shared" ca="1" si="158"/>
        <v>25.182388283666157</v>
      </c>
      <c r="X80" s="343">
        <f ca="1">VLOOKUP($D80,[2]CurveFetch!$D$8:$S$13000,16,0)*$B80</f>
        <v>36.138514924262509</v>
      </c>
      <c r="Y80" s="141">
        <f ca="1">VLOOKUP($D80,Curves!$N$2:$T$2600,7)*$B80</f>
        <v>18.069257462131254</v>
      </c>
      <c r="Z80" s="200">
        <f t="shared" ca="1" si="159"/>
        <v>1</v>
      </c>
      <c r="AA80" s="181">
        <f t="shared" ca="1" si="160"/>
        <v>0</v>
      </c>
      <c r="AB80" s="181">
        <f t="shared" ca="1" si="161"/>
        <v>1</v>
      </c>
      <c r="AC80" s="181">
        <f t="shared" ca="1" si="161"/>
        <v>1</v>
      </c>
      <c r="AD80" s="181">
        <f t="shared" ca="1" si="162"/>
        <v>1</v>
      </c>
      <c r="AE80" s="182">
        <f t="shared" ca="1" si="163"/>
        <v>0</v>
      </c>
      <c r="AF80" s="23">
        <f t="shared" ca="1" si="193"/>
        <v>5880</v>
      </c>
      <c r="AG80" s="23">
        <f t="shared" ca="1" si="194"/>
        <v>0</v>
      </c>
      <c r="AH80" s="23">
        <f t="shared" ca="1" si="183"/>
        <v>38400</v>
      </c>
      <c r="AI80" s="23">
        <f t="shared" ca="1" si="184"/>
        <v>0</v>
      </c>
      <c r="AJ80" s="23">
        <f t="shared" ca="1" si="195"/>
        <v>26160</v>
      </c>
      <c r="AK80" s="23">
        <f t="shared" ca="1" si="196"/>
        <v>0</v>
      </c>
      <c r="AL80" s="23">
        <f t="shared" ca="1" si="197"/>
        <v>26160</v>
      </c>
      <c r="AM80" s="23">
        <f t="shared" ca="1" si="198"/>
        <v>0</v>
      </c>
      <c r="AN80" s="23">
        <f t="shared" ca="1" si="69"/>
        <v>48000</v>
      </c>
      <c r="AO80" s="23">
        <f t="shared" ca="1" si="70"/>
        <v>0</v>
      </c>
      <c r="AP80" s="23">
        <f t="shared" ca="1" si="87"/>
        <v>54000</v>
      </c>
      <c r="AQ80" s="23">
        <f t="shared" ref="AQ80:AQ143" ca="1" si="205">$AP$7*$J$3*$J$5*$O80</f>
        <v>0</v>
      </c>
      <c r="AR80" s="23">
        <f t="shared" ca="1" si="96"/>
        <v>60000</v>
      </c>
      <c r="AS80" s="23">
        <f t="shared" ca="1" si="97"/>
        <v>0</v>
      </c>
      <c r="AT80" s="23">
        <f t="shared" ca="1" si="106"/>
        <v>60000</v>
      </c>
      <c r="AU80" s="23">
        <f t="shared" ca="1" si="107"/>
        <v>0</v>
      </c>
      <c r="AV80" s="23">
        <f t="shared" ca="1" si="98"/>
        <v>86400</v>
      </c>
      <c r="AW80" s="23">
        <f t="shared" ca="1" si="99"/>
        <v>0</v>
      </c>
      <c r="AX80" s="23">
        <f t="shared" ca="1" si="146"/>
        <v>61200</v>
      </c>
      <c r="AY80" s="23">
        <f t="shared" ca="1" si="147"/>
        <v>0</v>
      </c>
      <c r="AZ80" s="23">
        <f t="shared" ca="1" si="116"/>
        <v>66000</v>
      </c>
      <c r="BA80" s="23">
        <f t="shared" ca="1" si="117"/>
        <v>0</v>
      </c>
      <c r="BB80" s="23">
        <f t="shared" ca="1" si="132"/>
        <v>132000</v>
      </c>
      <c r="BC80" s="23">
        <f t="shared" ca="1" si="133"/>
        <v>0</v>
      </c>
      <c r="BD80" s="228">
        <f t="shared" ca="1" si="167"/>
        <v>243000</v>
      </c>
      <c r="BE80" s="26">
        <f t="shared" ca="1" si="168"/>
        <v>604200</v>
      </c>
      <c r="BF80" s="228">
        <f t="shared" ca="1" si="169"/>
        <v>664200</v>
      </c>
      <c r="BG80" s="23">
        <f t="shared" ca="1" si="185"/>
        <v>62400</v>
      </c>
      <c r="BH80" s="23">
        <f t="shared" ca="1" si="186"/>
        <v>0</v>
      </c>
      <c r="BI80" s="23">
        <f t="shared" ca="1" si="199"/>
        <v>60000</v>
      </c>
      <c r="BJ80" s="23">
        <f t="shared" ca="1" si="200"/>
        <v>0</v>
      </c>
      <c r="BK80" s="23">
        <f t="shared" ca="1" si="187"/>
        <v>10560</v>
      </c>
      <c r="BL80" s="23">
        <f t="shared" ca="1" si="188"/>
        <v>0</v>
      </c>
      <c r="BM80" s="23">
        <f t="shared" ca="1" si="201"/>
        <v>6120</v>
      </c>
      <c r="BN80" s="23">
        <f t="shared" ca="1" si="202"/>
        <v>0</v>
      </c>
      <c r="BO80" s="23">
        <f t="shared" ca="1" si="138"/>
        <v>20400</v>
      </c>
      <c r="BP80" s="23">
        <f t="shared" ca="1" si="139"/>
        <v>0</v>
      </c>
      <c r="BQ80" s="23">
        <f t="shared" ca="1" si="189"/>
        <v>72000</v>
      </c>
      <c r="BR80" s="23">
        <f t="shared" ca="1" si="190"/>
        <v>0</v>
      </c>
      <c r="BS80" s="23">
        <f t="shared" ca="1" si="83"/>
        <v>105600</v>
      </c>
      <c r="BT80" s="23">
        <f t="shared" ca="1" si="84"/>
        <v>0</v>
      </c>
      <c r="BU80" s="23">
        <f t="shared" ca="1" si="85"/>
        <v>127200</v>
      </c>
      <c r="BV80" s="23">
        <f t="shared" ca="1" si="86"/>
        <v>0</v>
      </c>
      <c r="BW80" s="23">
        <f t="shared" ca="1" si="88"/>
        <v>60000</v>
      </c>
      <c r="BX80" s="23">
        <f t="shared" ca="1" si="89"/>
        <v>0</v>
      </c>
      <c r="BY80" s="23">
        <f t="shared" ca="1" si="108"/>
        <v>63600</v>
      </c>
      <c r="BZ80" s="23">
        <f t="shared" ca="1" si="109"/>
        <v>0</v>
      </c>
      <c r="CA80" s="23">
        <f t="shared" ca="1" si="120"/>
        <v>62400</v>
      </c>
      <c r="CB80" s="23">
        <f t="shared" ca="1" si="121"/>
        <v>0</v>
      </c>
      <c r="CC80" s="23">
        <f t="shared" ca="1" si="136"/>
        <v>132000</v>
      </c>
      <c r="CD80" s="23">
        <f t="shared" ca="1" si="137"/>
        <v>0</v>
      </c>
      <c r="CE80" s="23">
        <f t="shared" ca="1" si="140"/>
        <v>120000</v>
      </c>
      <c r="CF80" s="23">
        <f t="shared" ca="1" si="141"/>
        <v>0</v>
      </c>
      <c r="CG80" s="389">
        <f t="shared" ca="1" si="170"/>
        <v>371880</v>
      </c>
      <c r="CH80" s="224">
        <f t="shared" ca="1" si="171"/>
        <v>695880</v>
      </c>
      <c r="CI80" s="93">
        <f t="shared" ca="1" si="172"/>
        <v>902280</v>
      </c>
      <c r="CJ80" s="23">
        <f t="shared" ref="CJ80:CJ143" ca="1" si="206">$CJ$7*$J$2*$J$5*$N80</f>
        <v>125760</v>
      </c>
      <c r="CK80" s="23">
        <f t="shared" ref="CK80:CK143" ca="1" si="207">$CJ$7*$J$3*$J$5*$O80</f>
        <v>0</v>
      </c>
      <c r="CL80" s="23">
        <f t="shared" ca="1" si="90"/>
        <v>115200</v>
      </c>
      <c r="CM80" s="23">
        <f t="shared" ca="1" si="91"/>
        <v>0</v>
      </c>
      <c r="CN80" s="23">
        <f t="shared" ca="1" si="124"/>
        <v>120000</v>
      </c>
      <c r="CO80" s="23">
        <f t="shared" ca="1" si="125"/>
        <v>0</v>
      </c>
      <c r="CP80" s="228">
        <f t="shared" ca="1" si="173"/>
        <v>125760</v>
      </c>
      <c r="CQ80" s="224">
        <f t="shared" ca="1" si="174"/>
        <v>240960</v>
      </c>
      <c r="CR80" s="228">
        <f t="shared" ca="1" si="175"/>
        <v>360960</v>
      </c>
      <c r="CS80" s="23">
        <f t="shared" ca="1" si="176"/>
        <v>65400</v>
      </c>
      <c r="CT80" s="23">
        <f t="shared" ca="1" si="177"/>
        <v>32700</v>
      </c>
      <c r="CU80" s="23">
        <f t="shared" ca="1" si="181"/>
        <v>62400</v>
      </c>
      <c r="CV80" s="23">
        <f t="shared" ca="1" si="182"/>
        <v>31200</v>
      </c>
      <c r="CW80" s="23">
        <f t="shared" ca="1" si="191"/>
        <v>60000</v>
      </c>
      <c r="CX80" s="23">
        <f t="shared" ca="1" si="192"/>
        <v>30000</v>
      </c>
      <c r="CY80" s="23">
        <f t="shared" ca="1" si="203"/>
        <v>8400</v>
      </c>
      <c r="CZ80" s="23">
        <f t="shared" ca="1" si="204"/>
        <v>4200</v>
      </c>
      <c r="DA80" s="23">
        <f t="shared" ca="1" si="61"/>
        <v>27000</v>
      </c>
      <c r="DB80" s="23">
        <f t="shared" ca="1" si="62"/>
        <v>13500</v>
      </c>
      <c r="DC80" s="23">
        <f t="shared" ca="1" si="63"/>
        <v>15600</v>
      </c>
      <c r="DD80" s="23">
        <f t="shared" ca="1" si="64"/>
        <v>7800</v>
      </c>
      <c r="DE80" s="23">
        <f t="shared" ca="1" si="71"/>
        <v>42000</v>
      </c>
      <c r="DF80" s="23">
        <f t="shared" ca="1" si="72"/>
        <v>21000</v>
      </c>
      <c r="DG80" s="23">
        <f t="shared" ca="1" si="118"/>
        <v>63600</v>
      </c>
      <c r="DH80" s="23">
        <f t="shared" ca="1" si="119"/>
        <v>31800</v>
      </c>
      <c r="DI80" s="23">
        <f t="shared" ca="1" si="75"/>
        <v>72000</v>
      </c>
      <c r="DJ80" s="23">
        <f t="shared" ca="1" si="76"/>
        <v>36000</v>
      </c>
      <c r="DK80" s="23">
        <f t="shared" ca="1" si="92"/>
        <v>99000</v>
      </c>
      <c r="DL80" s="23">
        <f t="shared" ca="1" si="93"/>
        <v>49500</v>
      </c>
      <c r="DM80" s="23"/>
      <c r="DN80" s="23"/>
      <c r="DO80" s="23">
        <f t="shared" ca="1" si="94"/>
        <v>240000</v>
      </c>
      <c r="DP80" s="23">
        <f t="shared" ca="1" si="95"/>
        <v>120000</v>
      </c>
      <c r="DQ80" s="23">
        <f t="shared" ca="1" si="100"/>
        <v>120000</v>
      </c>
      <c r="DR80" s="23">
        <f t="shared" ca="1" si="101"/>
        <v>60000</v>
      </c>
      <c r="DS80" s="23">
        <f t="shared" ca="1" si="112"/>
        <v>127200</v>
      </c>
      <c r="DT80" s="23">
        <f t="shared" ca="1" si="113"/>
        <v>63600</v>
      </c>
      <c r="DU80" s="23">
        <f t="shared" ca="1" si="122"/>
        <v>63600</v>
      </c>
      <c r="DV80" s="23">
        <f t="shared" ca="1" si="123"/>
        <v>31800</v>
      </c>
      <c r="DW80" s="23">
        <f t="shared" ca="1" si="126"/>
        <v>150000</v>
      </c>
      <c r="DX80" s="23">
        <f t="shared" ca="1" si="127"/>
        <v>75000</v>
      </c>
      <c r="DY80" s="23">
        <f t="shared" ca="1" si="128"/>
        <v>66000</v>
      </c>
      <c r="DZ80" s="23">
        <f t="shared" ca="1" si="129"/>
        <v>33000</v>
      </c>
      <c r="EA80" s="23">
        <f t="shared" ca="1" si="144"/>
        <v>129600</v>
      </c>
      <c r="EB80" s="23">
        <f t="shared" ca="1" si="145"/>
        <v>64800</v>
      </c>
      <c r="EC80" s="228">
        <f t="shared" ca="1" si="178"/>
        <v>610200</v>
      </c>
      <c r="ED80" s="93">
        <f t="shared" ca="1" si="179"/>
        <v>1450800</v>
      </c>
      <c r="EE80" s="228">
        <f t="shared" ca="1" si="180"/>
        <v>2117700</v>
      </c>
      <c r="EJ80" s="23">
        <f t="shared" ca="1" si="67"/>
        <v>60000</v>
      </c>
      <c r="EK80" s="23">
        <f t="shared" ca="1" si="68"/>
        <v>30000</v>
      </c>
      <c r="EL80" s="23">
        <f t="shared" ca="1" si="79"/>
        <v>26400</v>
      </c>
      <c r="EM80" s="23">
        <f t="shared" ca="1" si="80"/>
        <v>13200</v>
      </c>
      <c r="EN80" s="23">
        <f t="shared" ca="1" si="104"/>
        <v>120000</v>
      </c>
      <c r="EO80" s="23">
        <f t="shared" ca="1" si="105"/>
        <v>60000</v>
      </c>
      <c r="EP80" s="23">
        <f t="shared" ca="1" si="134"/>
        <v>168000</v>
      </c>
      <c r="EQ80" s="23">
        <f t="shared" ca="1" si="135"/>
        <v>84000</v>
      </c>
      <c r="ER80" s="23">
        <f t="shared" ca="1" si="114"/>
        <v>60000</v>
      </c>
      <c r="ES80" s="23">
        <f t="shared" ca="1" si="115"/>
        <v>30000</v>
      </c>
      <c r="ET80" s="23">
        <f t="shared" ca="1" si="130"/>
        <v>60000</v>
      </c>
      <c r="EU80" s="23">
        <f t="shared" ca="1" si="131"/>
        <v>30000</v>
      </c>
      <c r="EV80" s="23">
        <f t="shared" ca="1" si="142"/>
        <v>120000</v>
      </c>
      <c r="EW80" s="23">
        <f t="shared" ca="1" si="143"/>
        <v>60000</v>
      </c>
      <c r="EX80" s="228">
        <f t="shared" ca="1" si="164"/>
        <v>39600</v>
      </c>
      <c r="EY80" s="93">
        <f t="shared" ca="1" si="165"/>
        <v>489600</v>
      </c>
      <c r="EZ80" s="93">
        <f t="shared" ca="1" si="166"/>
        <v>921600</v>
      </c>
    </row>
    <row r="81" spans="1:156" x14ac:dyDescent="0.2">
      <c r="A81" s="172">
        <f ca="1">VLOOKUP($D81,Curves!$A$2:$I$1700,9)</f>
        <v>5.9633792849157E-2</v>
      </c>
      <c r="B81" s="86">
        <f t="shared" ca="1" si="149"/>
        <v>0.70112726706414774</v>
      </c>
      <c r="C81" s="86">
        <f t="shared" si="150"/>
        <v>28</v>
      </c>
      <c r="D81" s="139">
        <v>39114</v>
      </c>
      <c r="E81" s="173">
        <f ca="1">VLOOKUP($D81,Curves!$A$2:$H$1700,2)*$B81</f>
        <v>3.2034504832160908</v>
      </c>
      <c r="F81" s="172">
        <f ca="1">VLOOKUP($D81,Curves!$A$2:$H$1700,3)*$B81</f>
        <v>0.42067636023848864</v>
      </c>
      <c r="G81" s="172">
        <f ca="1">VLOOKUP($D81,Curves!$A$2:$H$1700,7)*$B81</f>
        <v>-0.13321418074218808</v>
      </c>
      <c r="H81" s="172">
        <f ca="1">VLOOKUP($D81,Curves!$A$2:$H$1700,5)*$B81</f>
        <v>7.0112726706414779E-3</v>
      </c>
      <c r="I81" s="172">
        <f ca="1">VLOOKUP($D81,Curves!$A$2:$H$1700,4)*$B81</f>
        <v>-0.20332690744860282</v>
      </c>
      <c r="J81" s="174">
        <f ca="1">VLOOKUP($D81,Curves!$A$2:$H$1700,8)*$B81</f>
        <v>0.35056363353207387</v>
      </c>
      <c r="K81" s="172">
        <f t="shared" ca="1" si="151"/>
        <v>24.500926818256161</v>
      </c>
      <c r="L81" s="140">
        <f ca="1">VLOOKUP($D81,Curves!$N$2:$T$2600,2)*$B81</f>
        <v>28.933839606296424</v>
      </c>
      <c r="M81" s="141">
        <f ca="1">VLOOKUP($D81,Curves!$N$2:$T$2600,3)*$B81</f>
        <v>14.466919803148212</v>
      </c>
      <c r="N81" s="181">
        <f t="shared" ca="1" si="152"/>
        <v>1</v>
      </c>
      <c r="O81" s="182">
        <f t="shared" ca="1" si="153"/>
        <v>0</v>
      </c>
      <c r="P81" s="173">
        <f t="shared" ca="1" si="148"/>
        <v>28.655105875611234</v>
      </c>
      <c r="Q81" s="140">
        <f ca="1">VLOOKUP($D81,Curves!$N$2:$T$2600,4)*$B81</f>
        <v>28.933839606296424</v>
      </c>
      <c r="R81" s="141">
        <f ca="1">VLOOKUP($D81,Curves!$N$2:$T$2600,5)*$B81</f>
        <v>14.466919803148212</v>
      </c>
      <c r="S81" s="181">
        <f t="shared" ca="1" si="154"/>
        <v>1</v>
      </c>
      <c r="T81" s="182">
        <f t="shared" ca="1" si="155"/>
        <v>0</v>
      </c>
      <c r="U81" s="151">
        <f t="shared" ca="1" si="156"/>
        <v>25.026772268554272</v>
      </c>
      <c r="V81" s="151">
        <f t="shared" ca="1" si="157"/>
        <v>26.078463169150492</v>
      </c>
      <c r="W81" s="151">
        <f t="shared" ca="1" si="158"/>
        <v>24.500926818256161</v>
      </c>
      <c r="X81" s="343">
        <f ca="1">VLOOKUP($D81,[2]CurveFetch!$D$8:$S$13000,16,0)*$B81</f>
        <v>28.933839606296424</v>
      </c>
      <c r="Y81" s="141">
        <f ca="1">VLOOKUP($D81,Curves!$N$2:$T$2600,7)*$B81</f>
        <v>14.466919803148212</v>
      </c>
      <c r="Z81" s="200">
        <f t="shared" ca="1" si="159"/>
        <v>1</v>
      </c>
      <c r="AA81" s="181">
        <f t="shared" ca="1" si="160"/>
        <v>0</v>
      </c>
      <c r="AB81" s="181">
        <f t="shared" ca="1" si="161"/>
        <v>1</v>
      </c>
      <c r="AC81" s="181">
        <f t="shared" ca="1" si="161"/>
        <v>1</v>
      </c>
      <c r="AD81" s="181">
        <f t="shared" ca="1" si="162"/>
        <v>1</v>
      </c>
      <c r="AE81" s="182">
        <f t="shared" ca="1" si="163"/>
        <v>0</v>
      </c>
      <c r="AF81" s="23">
        <f t="shared" ca="1" si="193"/>
        <v>5880</v>
      </c>
      <c r="AG81" s="23">
        <f t="shared" ca="1" si="194"/>
        <v>0</v>
      </c>
      <c r="AH81" s="23">
        <f t="shared" ca="1" si="183"/>
        <v>38400</v>
      </c>
      <c r="AI81" s="23">
        <f t="shared" ca="1" si="184"/>
        <v>0</v>
      </c>
      <c r="AJ81" s="23">
        <f t="shared" ca="1" si="195"/>
        <v>26160</v>
      </c>
      <c r="AK81" s="23">
        <f t="shared" ca="1" si="196"/>
        <v>0</v>
      </c>
      <c r="AL81" s="23">
        <f t="shared" ca="1" si="197"/>
        <v>26160</v>
      </c>
      <c r="AM81" s="23">
        <f t="shared" ca="1" si="198"/>
        <v>0</v>
      </c>
      <c r="AN81" s="23">
        <f t="shared" ca="1" si="69"/>
        <v>48000</v>
      </c>
      <c r="AO81" s="23">
        <f t="shared" ca="1" si="70"/>
        <v>0</v>
      </c>
      <c r="AP81" s="23">
        <f t="shared" ca="1" si="87"/>
        <v>54000</v>
      </c>
      <c r="AQ81" s="23">
        <f t="shared" ca="1" si="205"/>
        <v>0</v>
      </c>
      <c r="AR81" s="23">
        <f t="shared" ca="1" si="96"/>
        <v>60000</v>
      </c>
      <c r="AS81" s="23">
        <f t="shared" ca="1" si="97"/>
        <v>0</v>
      </c>
      <c r="AT81" s="23">
        <f t="shared" ca="1" si="106"/>
        <v>60000</v>
      </c>
      <c r="AU81" s="23">
        <f t="shared" ca="1" si="107"/>
        <v>0</v>
      </c>
      <c r="AV81" s="23">
        <f t="shared" ca="1" si="98"/>
        <v>86400</v>
      </c>
      <c r="AW81" s="23">
        <f t="shared" ca="1" si="99"/>
        <v>0</v>
      </c>
      <c r="AX81" s="23">
        <f t="shared" ca="1" si="146"/>
        <v>61200</v>
      </c>
      <c r="AY81" s="23">
        <f t="shared" ca="1" si="147"/>
        <v>0</v>
      </c>
      <c r="AZ81" s="23">
        <f t="shared" ca="1" si="116"/>
        <v>66000</v>
      </c>
      <c r="BA81" s="23">
        <f t="shared" ca="1" si="117"/>
        <v>0</v>
      </c>
      <c r="BB81" s="23">
        <f t="shared" ca="1" si="132"/>
        <v>132000</v>
      </c>
      <c r="BC81" s="23">
        <f t="shared" ca="1" si="133"/>
        <v>0</v>
      </c>
      <c r="BD81" s="228">
        <f t="shared" ca="1" si="167"/>
        <v>243000</v>
      </c>
      <c r="BE81" s="26">
        <f t="shared" ca="1" si="168"/>
        <v>604200</v>
      </c>
      <c r="BF81" s="228">
        <f t="shared" ca="1" si="169"/>
        <v>664200</v>
      </c>
      <c r="BG81" s="23">
        <f t="shared" ca="1" si="185"/>
        <v>62400</v>
      </c>
      <c r="BH81" s="23">
        <f t="shared" ca="1" si="186"/>
        <v>0</v>
      </c>
      <c r="BI81" s="23">
        <f t="shared" ca="1" si="199"/>
        <v>60000</v>
      </c>
      <c r="BJ81" s="23">
        <f t="shared" ca="1" si="200"/>
        <v>0</v>
      </c>
      <c r="BK81" s="23">
        <f t="shared" ca="1" si="187"/>
        <v>10560</v>
      </c>
      <c r="BL81" s="23">
        <f t="shared" ca="1" si="188"/>
        <v>0</v>
      </c>
      <c r="BM81" s="23">
        <f t="shared" ca="1" si="201"/>
        <v>6120</v>
      </c>
      <c r="BN81" s="23">
        <f t="shared" ca="1" si="202"/>
        <v>0</v>
      </c>
      <c r="BO81" s="23">
        <f t="shared" ca="1" si="138"/>
        <v>20400</v>
      </c>
      <c r="BP81" s="23">
        <f t="shared" ca="1" si="139"/>
        <v>0</v>
      </c>
      <c r="BQ81" s="23">
        <f t="shared" ca="1" si="189"/>
        <v>72000</v>
      </c>
      <c r="BR81" s="23">
        <f t="shared" ca="1" si="190"/>
        <v>0</v>
      </c>
      <c r="BS81" s="23">
        <f t="shared" ca="1" si="83"/>
        <v>105600</v>
      </c>
      <c r="BT81" s="23">
        <f t="shared" ca="1" si="84"/>
        <v>0</v>
      </c>
      <c r="BU81" s="23">
        <f t="shared" ca="1" si="85"/>
        <v>127200</v>
      </c>
      <c r="BV81" s="23">
        <f t="shared" ca="1" si="86"/>
        <v>0</v>
      </c>
      <c r="BW81" s="23">
        <f t="shared" ca="1" si="88"/>
        <v>60000</v>
      </c>
      <c r="BX81" s="23">
        <f t="shared" ca="1" si="89"/>
        <v>0</v>
      </c>
      <c r="BY81" s="23">
        <f t="shared" ca="1" si="108"/>
        <v>63600</v>
      </c>
      <c r="BZ81" s="23">
        <f t="shared" ca="1" si="109"/>
        <v>0</v>
      </c>
      <c r="CA81" s="23">
        <f t="shared" ca="1" si="120"/>
        <v>62400</v>
      </c>
      <c r="CB81" s="23">
        <f t="shared" ca="1" si="121"/>
        <v>0</v>
      </c>
      <c r="CC81" s="23">
        <f t="shared" ca="1" si="136"/>
        <v>132000</v>
      </c>
      <c r="CD81" s="23">
        <f t="shared" ca="1" si="137"/>
        <v>0</v>
      </c>
      <c r="CE81" s="23">
        <f t="shared" ca="1" si="140"/>
        <v>120000</v>
      </c>
      <c r="CF81" s="23">
        <f t="shared" ca="1" si="141"/>
        <v>0</v>
      </c>
      <c r="CG81" s="389">
        <f t="shared" ca="1" si="170"/>
        <v>371880</v>
      </c>
      <c r="CH81" s="224">
        <f t="shared" ca="1" si="171"/>
        <v>695880</v>
      </c>
      <c r="CI81" s="93">
        <f t="shared" ca="1" si="172"/>
        <v>902280</v>
      </c>
      <c r="CJ81" s="23">
        <f t="shared" ca="1" si="206"/>
        <v>125760</v>
      </c>
      <c r="CK81" s="23">
        <f t="shared" ca="1" si="207"/>
        <v>0</v>
      </c>
      <c r="CL81" s="23">
        <f t="shared" ca="1" si="90"/>
        <v>115200</v>
      </c>
      <c r="CM81" s="23">
        <f t="shared" ca="1" si="91"/>
        <v>0</v>
      </c>
      <c r="CN81" s="23">
        <f t="shared" ca="1" si="124"/>
        <v>120000</v>
      </c>
      <c r="CO81" s="23">
        <f t="shared" ca="1" si="125"/>
        <v>0</v>
      </c>
      <c r="CP81" s="228">
        <f t="shared" ca="1" si="173"/>
        <v>125760</v>
      </c>
      <c r="CQ81" s="224">
        <f t="shared" ca="1" si="174"/>
        <v>240960</v>
      </c>
      <c r="CR81" s="228">
        <f t="shared" ca="1" si="175"/>
        <v>360960</v>
      </c>
      <c r="CS81" s="23">
        <f t="shared" ca="1" si="176"/>
        <v>65400</v>
      </c>
      <c r="CT81" s="23">
        <f t="shared" ca="1" si="177"/>
        <v>32700</v>
      </c>
      <c r="CU81" s="23">
        <f t="shared" ca="1" si="181"/>
        <v>62400</v>
      </c>
      <c r="CV81" s="23">
        <f t="shared" ca="1" si="182"/>
        <v>31200</v>
      </c>
      <c r="CW81" s="23">
        <f t="shared" ca="1" si="191"/>
        <v>60000</v>
      </c>
      <c r="CX81" s="23">
        <f t="shared" ca="1" si="192"/>
        <v>30000</v>
      </c>
      <c r="CY81" s="23">
        <f t="shared" ca="1" si="203"/>
        <v>8400</v>
      </c>
      <c r="CZ81" s="23">
        <f t="shared" ca="1" si="204"/>
        <v>4200</v>
      </c>
      <c r="DA81" s="23">
        <f t="shared" ca="1" si="61"/>
        <v>27000</v>
      </c>
      <c r="DB81" s="23">
        <f t="shared" ca="1" si="62"/>
        <v>13500</v>
      </c>
      <c r="DC81" s="23">
        <f t="shared" ca="1" si="63"/>
        <v>15600</v>
      </c>
      <c r="DD81" s="23">
        <f t="shared" ca="1" si="64"/>
        <v>7800</v>
      </c>
      <c r="DE81" s="23">
        <f t="shared" ca="1" si="71"/>
        <v>42000</v>
      </c>
      <c r="DF81" s="23">
        <f t="shared" ca="1" si="72"/>
        <v>21000</v>
      </c>
      <c r="DG81" s="23">
        <f t="shared" ca="1" si="118"/>
        <v>63600</v>
      </c>
      <c r="DH81" s="23">
        <f t="shared" ca="1" si="119"/>
        <v>31800</v>
      </c>
      <c r="DI81" s="23">
        <f t="shared" ca="1" si="75"/>
        <v>72000</v>
      </c>
      <c r="DJ81" s="23">
        <f t="shared" ca="1" si="76"/>
        <v>36000</v>
      </c>
      <c r="DK81" s="23">
        <f t="shared" ca="1" si="92"/>
        <v>99000</v>
      </c>
      <c r="DL81" s="23">
        <f t="shared" ca="1" si="93"/>
        <v>49500</v>
      </c>
      <c r="DM81" s="23"/>
      <c r="DN81" s="23"/>
      <c r="DO81" s="23">
        <f t="shared" ca="1" si="94"/>
        <v>240000</v>
      </c>
      <c r="DP81" s="23">
        <f t="shared" ca="1" si="95"/>
        <v>120000</v>
      </c>
      <c r="DQ81" s="23">
        <f t="shared" ca="1" si="100"/>
        <v>120000</v>
      </c>
      <c r="DR81" s="23">
        <f t="shared" ca="1" si="101"/>
        <v>60000</v>
      </c>
      <c r="DS81" s="23">
        <f t="shared" ca="1" si="112"/>
        <v>127200</v>
      </c>
      <c r="DT81" s="23">
        <f t="shared" ca="1" si="113"/>
        <v>63600</v>
      </c>
      <c r="DU81" s="23">
        <f t="shared" ca="1" si="122"/>
        <v>63600</v>
      </c>
      <c r="DV81" s="23">
        <f t="shared" ca="1" si="123"/>
        <v>31800</v>
      </c>
      <c r="DW81" s="23">
        <f t="shared" ca="1" si="126"/>
        <v>150000</v>
      </c>
      <c r="DX81" s="23">
        <f t="shared" ca="1" si="127"/>
        <v>75000</v>
      </c>
      <c r="DY81" s="23">
        <f t="shared" ca="1" si="128"/>
        <v>66000</v>
      </c>
      <c r="DZ81" s="23">
        <f t="shared" ca="1" si="129"/>
        <v>33000</v>
      </c>
      <c r="EA81" s="23">
        <f t="shared" ca="1" si="144"/>
        <v>129600</v>
      </c>
      <c r="EB81" s="23">
        <f t="shared" ca="1" si="145"/>
        <v>64800</v>
      </c>
      <c r="EC81" s="228">
        <f t="shared" ca="1" si="178"/>
        <v>610200</v>
      </c>
      <c r="ED81" s="93">
        <f t="shared" ca="1" si="179"/>
        <v>1450800</v>
      </c>
      <c r="EE81" s="228">
        <f t="shared" ca="1" si="180"/>
        <v>2117700</v>
      </c>
      <c r="EJ81" s="23">
        <f t="shared" ca="1" si="67"/>
        <v>60000</v>
      </c>
      <c r="EK81" s="23">
        <f t="shared" ca="1" si="68"/>
        <v>30000</v>
      </c>
      <c r="EL81" s="23">
        <f t="shared" ca="1" si="79"/>
        <v>26400</v>
      </c>
      <c r="EM81" s="23">
        <f t="shared" ca="1" si="80"/>
        <v>13200</v>
      </c>
      <c r="EN81" s="23">
        <f t="shared" ca="1" si="104"/>
        <v>120000</v>
      </c>
      <c r="EO81" s="23">
        <f t="shared" ca="1" si="105"/>
        <v>60000</v>
      </c>
      <c r="EP81" s="23">
        <f t="shared" ca="1" si="134"/>
        <v>168000</v>
      </c>
      <c r="EQ81" s="23">
        <f t="shared" ca="1" si="135"/>
        <v>84000</v>
      </c>
      <c r="ER81" s="23">
        <f t="shared" ca="1" si="114"/>
        <v>60000</v>
      </c>
      <c r="ES81" s="23">
        <f t="shared" ca="1" si="115"/>
        <v>30000</v>
      </c>
      <c r="ET81" s="23">
        <f t="shared" ca="1" si="130"/>
        <v>60000</v>
      </c>
      <c r="EU81" s="23">
        <f t="shared" ca="1" si="131"/>
        <v>30000</v>
      </c>
      <c r="EV81" s="23">
        <f t="shared" ca="1" si="142"/>
        <v>120000</v>
      </c>
      <c r="EW81" s="23">
        <f t="shared" ca="1" si="143"/>
        <v>60000</v>
      </c>
      <c r="EX81" s="228">
        <f t="shared" ca="1" si="164"/>
        <v>39600</v>
      </c>
      <c r="EY81" s="93">
        <f t="shared" ca="1" si="165"/>
        <v>489600</v>
      </c>
      <c r="EZ81" s="93">
        <f t="shared" ca="1" si="166"/>
        <v>921600</v>
      </c>
    </row>
    <row r="82" spans="1:156" x14ac:dyDescent="0.2">
      <c r="A82" s="172">
        <f ca="1">VLOOKUP($D82,Curves!$A$2:$I$1700,9)</f>
        <v>5.9692925403148002E-2</v>
      </c>
      <c r="B82" s="86">
        <f t="shared" ca="1" si="149"/>
        <v>0.69773081611837262</v>
      </c>
      <c r="C82" s="86">
        <f t="shared" si="150"/>
        <v>31</v>
      </c>
      <c r="D82" s="139">
        <v>39142</v>
      </c>
      <c r="E82" s="173">
        <f ca="1">VLOOKUP($D82,Curves!$A$2:$H$1700,2)*$B82</f>
        <v>3.0832724764270885</v>
      </c>
      <c r="F82" s="172">
        <f ca="1">VLOOKUP($D82,Curves!$A$2:$H$1700,3)*$B82</f>
        <v>0.41863848967102357</v>
      </c>
      <c r="G82" s="172">
        <f ca="1">VLOOKUP($D82,Curves!$A$2:$H$1700,7)*$B82</f>
        <v>-0.1325688550624908</v>
      </c>
      <c r="H82" s="172">
        <f ca="1">VLOOKUP($D82,Curves!$A$2:$H$1700,5)*$B82</f>
        <v>6.9773081611837267E-3</v>
      </c>
      <c r="I82" s="172">
        <f ca="1">VLOOKUP($D82,Curves!$A$2:$H$1700,4)*$B82</f>
        <v>-0.20234193667432804</v>
      </c>
      <c r="J82" s="174">
        <f ca="1">VLOOKUP($D82,Curves!$A$2:$H$1700,8)*$B82</f>
        <v>0.34886540805918631</v>
      </c>
      <c r="K82" s="172">
        <f t="shared" ca="1" si="151"/>
        <v>23.606979048145703</v>
      </c>
      <c r="L82" s="140">
        <f ca="1">VLOOKUP($D82,Curves!$N$2:$T$2600,2)*$B82</f>
        <v>21.816368066062829</v>
      </c>
      <c r="M82" s="141">
        <f ca="1">VLOOKUP($D82,Curves!$N$2:$T$2600,3)*$B82</f>
        <v>10.908184033031414</v>
      </c>
      <c r="N82" s="181">
        <f t="shared" ca="1" si="152"/>
        <v>0</v>
      </c>
      <c r="O82" s="182">
        <f t="shared" ca="1" si="153"/>
        <v>0</v>
      </c>
      <c r="P82" s="173">
        <f t="shared" ca="1" si="148"/>
        <v>27.741034133647062</v>
      </c>
      <c r="Q82" s="140">
        <f ca="1">VLOOKUP($D82,Curves!$N$2:$T$2600,4)*$B82</f>
        <v>21.816368066062829</v>
      </c>
      <c r="R82" s="141">
        <f ca="1">VLOOKUP($D82,Curves!$N$2:$T$2600,5)*$B82</f>
        <v>10.908184033031414</v>
      </c>
      <c r="S82" s="181">
        <f t="shared" ca="1" si="154"/>
        <v>0</v>
      </c>
      <c r="T82" s="182">
        <f t="shared" ca="1" si="155"/>
        <v>0</v>
      </c>
      <c r="U82" s="151">
        <f t="shared" ca="1" si="156"/>
        <v>24.130277160234485</v>
      </c>
      <c r="V82" s="151">
        <f t="shared" ca="1" si="157"/>
        <v>25.17687338441204</v>
      </c>
      <c r="W82" s="151">
        <f t="shared" ca="1" si="158"/>
        <v>23.606979048145703</v>
      </c>
      <c r="X82" s="343">
        <f ca="1">VLOOKUP($D82,[2]CurveFetch!$D$8:$S$13000,16,0)*$B82</f>
        <v>21.816368066062829</v>
      </c>
      <c r="Y82" s="141">
        <f ca="1">VLOOKUP($D82,Curves!$N$2:$T$2600,7)*$B82</f>
        <v>10.908184033031414</v>
      </c>
      <c r="Z82" s="200">
        <f t="shared" ca="1" si="159"/>
        <v>0</v>
      </c>
      <c r="AA82" s="181">
        <f t="shared" ca="1" si="160"/>
        <v>0</v>
      </c>
      <c r="AB82" s="181">
        <f t="shared" ca="1" si="161"/>
        <v>0</v>
      </c>
      <c r="AC82" s="181">
        <f t="shared" ca="1" si="161"/>
        <v>0</v>
      </c>
      <c r="AD82" s="181">
        <f t="shared" ca="1" si="162"/>
        <v>0</v>
      </c>
      <c r="AE82" s="182">
        <f t="shared" ca="1" si="163"/>
        <v>0</v>
      </c>
      <c r="AF82" s="23">
        <f t="shared" ca="1" si="193"/>
        <v>0</v>
      </c>
      <c r="AG82" s="23">
        <f t="shared" ca="1" si="194"/>
        <v>0</v>
      </c>
      <c r="AH82" s="23">
        <f t="shared" ca="1" si="183"/>
        <v>0</v>
      </c>
      <c r="AI82" s="23">
        <f t="shared" ca="1" si="184"/>
        <v>0</v>
      </c>
      <c r="AJ82" s="23">
        <f t="shared" ca="1" si="195"/>
        <v>0</v>
      </c>
      <c r="AK82" s="23">
        <f t="shared" ca="1" si="196"/>
        <v>0</v>
      </c>
      <c r="AL82" s="23">
        <f t="shared" ca="1" si="197"/>
        <v>0</v>
      </c>
      <c r="AM82" s="23">
        <f t="shared" ca="1" si="198"/>
        <v>0</v>
      </c>
      <c r="AN82" s="23">
        <f t="shared" ca="1" si="69"/>
        <v>0</v>
      </c>
      <c r="AO82" s="23">
        <f t="shared" ca="1" si="70"/>
        <v>0</v>
      </c>
      <c r="AP82" s="23">
        <f t="shared" ca="1" si="87"/>
        <v>0</v>
      </c>
      <c r="AQ82" s="23">
        <f t="shared" ca="1" si="205"/>
        <v>0</v>
      </c>
      <c r="AR82" s="23">
        <f t="shared" ca="1" si="96"/>
        <v>0</v>
      </c>
      <c r="AS82" s="23">
        <f t="shared" ca="1" si="97"/>
        <v>0</v>
      </c>
      <c r="AT82" s="23">
        <f t="shared" ca="1" si="106"/>
        <v>0</v>
      </c>
      <c r="AU82" s="23">
        <f t="shared" ca="1" si="107"/>
        <v>0</v>
      </c>
      <c r="AV82" s="23">
        <f t="shared" ca="1" si="98"/>
        <v>0</v>
      </c>
      <c r="AW82" s="23">
        <f t="shared" ca="1" si="99"/>
        <v>0</v>
      </c>
      <c r="AX82" s="23">
        <f t="shared" ca="1" si="146"/>
        <v>0</v>
      </c>
      <c r="AY82" s="23">
        <f t="shared" ca="1" si="147"/>
        <v>0</v>
      </c>
      <c r="AZ82" s="23">
        <f t="shared" ca="1" si="116"/>
        <v>0</v>
      </c>
      <c r="BA82" s="23">
        <f t="shared" ca="1" si="117"/>
        <v>0</v>
      </c>
      <c r="BB82" s="23">
        <f t="shared" ca="1" si="132"/>
        <v>0</v>
      </c>
      <c r="BC82" s="23">
        <f t="shared" ca="1" si="133"/>
        <v>0</v>
      </c>
      <c r="BD82" s="228">
        <f t="shared" ca="1" si="167"/>
        <v>0</v>
      </c>
      <c r="BE82" s="26">
        <f t="shared" ca="1" si="168"/>
        <v>0</v>
      </c>
      <c r="BF82" s="228">
        <f t="shared" ca="1" si="169"/>
        <v>0</v>
      </c>
      <c r="BG82" s="23">
        <f t="shared" ca="1" si="185"/>
        <v>0</v>
      </c>
      <c r="BH82" s="23">
        <f t="shared" ca="1" si="186"/>
        <v>0</v>
      </c>
      <c r="BI82" s="23">
        <f t="shared" ca="1" si="199"/>
        <v>0</v>
      </c>
      <c r="BJ82" s="23">
        <f t="shared" ca="1" si="200"/>
        <v>0</v>
      </c>
      <c r="BK82" s="23">
        <f t="shared" ca="1" si="187"/>
        <v>0</v>
      </c>
      <c r="BL82" s="23">
        <f t="shared" ca="1" si="188"/>
        <v>0</v>
      </c>
      <c r="BM82" s="23">
        <f t="shared" ca="1" si="201"/>
        <v>0</v>
      </c>
      <c r="BN82" s="23">
        <f t="shared" ca="1" si="202"/>
        <v>0</v>
      </c>
      <c r="BO82" s="23">
        <f t="shared" ca="1" si="138"/>
        <v>0</v>
      </c>
      <c r="BP82" s="23">
        <f t="shared" ca="1" si="139"/>
        <v>0</v>
      </c>
      <c r="BQ82" s="23">
        <f t="shared" ca="1" si="189"/>
        <v>0</v>
      </c>
      <c r="BR82" s="23">
        <f t="shared" ca="1" si="190"/>
        <v>0</v>
      </c>
      <c r="BS82" s="23">
        <f t="shared" ca="1" si="83"/>
        <v>0</v>
      </c>
      <c r="BT82" s="23">
        <f t="shared" ca="1" si="84"/>
        <v>0</v>
      </c>
      <c r="BU82" s="23">
        <f t="shared" ca="1" si="85"/>
        <v>0</v>
      </c>
      <c r="BV82" s="23">
        <f t="shared" ca="1" si="86"/>
        <v>0</v>
      </c>
      <c r="BW82" s="23">
        <f t="shared" ca="1" si="88"/>
        <v>0</v>
      </c>
      <c r="BX82" s="23">
        <f t="shared" ca="1" si="89"/>
        <v>0</v>
      </c>
      <c r="BY82" s="23">
        <f t="shared" ca="1" si="108"/>
        <v>0</v>
      </c>
      <c r="BZ82" s="23">
        <f t="shared" ca="1" si="109"/>
        <v>0</v>
      </c>
      <c r="CA82" s="23">
        <f t="shared" ca="1" si="120"/>
        <v>0</v>
      </c>
      <c r="CB82" s="23">
        <f t="shared" ca="1" si="121"/>
        <v>0</v>
      </c>
      <c r="CC82" s="23">
        <f t="shared" ca="1" si="136"/>
        <v>0</v>
      </c>
      <c r="CD82" s="23">
        <f t="shared" ca="1" si="137"/>
        <v>0</v>
      </c>
      <c r="CE82" s="23">
        <f t="shared" ca="1" si="140"/>
        <v>0</v>
      </c>
      <c r="CF82" s="23">
        <f t="shared" ca="1" si="141"/>
        <v>0</v>
      </c>
      <c r="CG82" s="389">
        <f t="shared" ca="1" si="170"/>
        <v>0</v>
      </c>
      <c r="CH82" s="224">
        <f t="shared" ca="1" si="171"/>
        <v>0</v>
      </c>
      <c r="CI82" s="93">
        <f t="shared" ca="1" si="172"/>
        <v>0</v>
      </c>
      <c r="CJ82" s="23">
        <f t="shared" ca="1" si="206"/>
        <v>0</v>
      </c>
      <c r="CK82" s="23">
        <f t="shared" ca="1" si="207"/>
        <v>0</v>
      </c>
      <c r="CL82" s="23">
        <f t="shared" ca="1" si="90"/>
        <v>0</v>
      </c>
      <c r="CM82" s="23">
        <f t="shared" ca="1" si="91"/>
        <v>0</v>
      </c>
      <c r="CN82" s="23">
        <f t="shared" ca="1" si="124"/>
        <v>0</v>
      </c>
      <c r="CO82" s="23">
        <f t="shared" ca="1" si="125"/>
        <v>0</v>
      </c>
      <c r="CP82" s="228">
        <f t="shared" ca="1" si="173"/>
        <v>0</v>
      </c>
      <c r="CQ82" s="224">
        <f t="shared" ca="1" si="174"/>
        <v>0</v>
      </c>
      <c r="CR82" s="228">
        <f t="shared" ca="1" si="175"/>
        <v>0</v>
      </c>
      <c r="CS82" s="23">
        <f t="shared" ca="1" si="176"/>
        <v>0</v>
      </c>
      <c r="CT82" s="23">
        <f t="shared" ca="1" si="177"/>
        <v>0</v>
      </c>
      <c r="CU82" s="23">
        <f t="shared" ca="1" si="181"/>
        <v>0</v>
      </c>
      <c r="CV82" s="23">
        <f t="shared" ca="1" si="182"/>
        <v>0</v>
      </c>
      <c r="CW82" s="23">
        <f t="shared" ca="1" si="191"/>
        <v>0</v>
      </c>
      <c r="CX82" s="23">
        <f t="shared" ca="1" si="192"/>
        <v>0</v>
      </c>
      <c r="CY82" s="23">
        <f t="shared" ca="1" si="203"/>
        <v>0</v>
      </c>
      <c r="CZ82" s="23">
        <f t="shared" ca="1" si="204"/>
        <v>0</v>
      </c>
      <c r="DA82" s="23">
        <f t="shared" ca="1" si="61"/>
        <v>0</v>
      </c>
      <c r="DB82" s="23">
        <f t="shared" ca="1" si="62"/>
        <v>0</v>
      </c>
      <c r="DC82" s="23">
        <f t="shared" ca="1" si="63"/>
        <v>0</v>
      </c>
      <c r="DD82" s="23">
        <f t="shared" ca="1" si="64"/>
        <v>0</v>
      </c>
      <c r="DE82" s="23">
        <f t="shared" ca="1" si="71"/>
        <v>0</v>
      </c>
      <c r="DF82" s="23">
        <f t="shared" ca="1" si="72"/>
        <v>0</v>
      </c>
      <c r="DG82" s="23">
        <f t="shared" ca="1" si="118"/>
        <v>0</v>
      </c>
      <c r="DH82" s="23">
        <f t="shared" ca="1" si="119"/>
        <v>0</v>
      </c>
      <c r="DI82" s="23">
        <f t="shared" ca="1" si="75"/>
        <v>0</v>
      </c>
      <c r="DJ82" s="23">
        <f t="shared" ca="1" si="76"/>
        <v>0</v>
      </c>
      <c r="DK82" s="23">
        <f t="shared" ca="1" si="92"/>
        <v>0</v>
      </c>
      <c r="DL82" s="23">
        <f t="shared" ca="1" si="93"/>
        <v>0</v>
      </c>
      <c r="DM82" s="23"/>
      <c r="DN82" s="23"/>
      <c r="DO82" s="23">
        <f t="shared" ca="1" si="94"/>
        <v>0</v>
      </c>
      <c r="DP82" s="23">
        <f t="shared" ca="1" si="95"/>
        <v>0</v>
      </c>
      <c r="DQ82" s="23">
        <f t="shared" ca="1" si="100"/>
        <v>0</v>
      </c>
      <c r="DR82" s="23">
        <f t="shared" ca="1" si="101"/>
        <v>0</v>
      </c>
      <c r="DS82" s="23">
        <f t="shared" ca="1" si="112"/>
        <v>0</v>
      </c>
      <c r="DT82" s="23">
        <f t="shared" ca="1" si="113"/>
        <v>0</v>
      </c>
      <c r="DU82" s="23">
        <f t="shared" ca="1" si="122"/>
        <v>0</v>
      </c>
      <c r="DV82" s="23">
        <f t="shared" ca="1" si="123"/>
        <v>0</v>
      </c>
      <c r="DW82" s="23">
        <f t="shared" ca="1" si="126"/>
        <v>0</v>
      </c>
      <c r="DX82" s="23">
        <f t="shared" ca="1" si="127"/>
        <v>0</v>
      </c>
      <c r="DY82" s="23">
        <f t="shared" ca="1" si="128"/>
        <v>0</v>
      </c>
      <c r="DZ82" s="23">
        <f t="shared" ca="1" si="129"/>
        <v>0</v>
      </c>
      <c r="EA82" s="23">
        <f t="shared" ca="1" si="144"/>
        <v>0</v>
      </c>
      <c r="EB82" s="23">
        <f t="shared" ca="1" si="145"/>
        <v>0</v>
      </c>
      <c r="EC82" s="228">
        <f t="shared" ca="1" si="178"/>
        <v>0</v>
      </c>
      <c r="ED82" s="93">
        <f t="shared" ca="1" si="179"/>
        <v>0</v>
      </c>
      <c r="EE82" s="228">
        <f t="shared" ca="1" si="180"/>
        <v>0</v>
      </c>
      <c r="EJ82" s="23">
        <f t="shared" ca="1" si="67"/>
        <v>0</v>
      </c>
      <c r="EK82" s="23">
        <f t="shared" ca="1" si="68"/>
        <v>0</v>
      </c>
      <c r="EL82" s="23">
        <f t="shared" ca="1" si="79"/>
        <v>0</v>
      </c>
      <c r="EM82" s="23">
        <f t="shared" ca="1" si="80"/>
        <v>0</v>
      </c>
      <c r="EN82" s="23">
        <f t="shared" ca="1" si="104"/>
        <v>0</v>
      </c>
      <c r="EO82" s="23">
        <f t="shared" ca="1" si="105"/>
        <v>0</v>
      </c>
      <c r="EP82" s="23">
        <f t="shared" ca="1" si="134"/>
        <v>0</v>
      </c>
      <c r="EQ82" s="23">
        <f t="shared" ca="1" si="135"/>
        <v>0</v>
      </c>
      <c r="ER82" s="23">
        <f t="shared" ca="1" si="114"/>
        <v>0</v>
      </c>
      <c r="ES82" s="23">
        <f t="shared" ca="1" si="115"/>
        <v>0</v>
      </c>
      <c r="ET82" s="23">
        <f t="shared" ca="1" si="130"/>
        <v>0</v>
      </c>
      <c r="EU82" s="23">
        <f t="shared" ca="1" si="131"/>
        <v>0</v>
      </c>
      <c r="EV82" s="23">
        <f t="shared" ca="1" si="142"/>
        <v>0</v>
      </c>
      <c r="EW82" s="23">
        <f t="shared" ca="1" si="143"/>
        <v>0</v>
      </c>
      <c r="EX82" s="228">
        <f t="shared" ca="1" si="164"/>
        <v>0</v>
      </c>
      <c r="EY82" s="93">
        <f t="shared" ca="1" si="165"/>
        <v>0</v>
      </c>
      <c r="EZ82" s="93">
        <f t="shared" ca="1" si="166"/>
        <v>0</v>
      </c>
    </row>
    <row r="83" spans="1:156" x14ac:dyDescent="0.2">
      <c r="A83" s="172">
        <f ca="1">VLOOKUP($D83,Curves!$A$2:$I$1700,9)</f>
        <v>5.975839358928E-2</v>
      </c>
      <c r="B83" s="86">
        <f t="shared" ca="1" si="149"/>
        <v>0.69398253021319012</v>
      </c>
      <c r="C83" s="86">
        <f t="shared" si="150"/>
        <v>30</v>
      </c>
      <c r="D83" s="139">
        <v>39173</v>
      </c>
      <c r="E83" s="173">
        <f ca="1">VLOOKUP($D83,Curves!$A$2:$H$1700,2)*$B83</f>
        <v>2.9397099979830732</v>
      </c>
      <c r="F83" s="172">
        <f ca="1">VLOOKUP($D83,Curves!$A$2:$H$1700,3)*$B83</f>
        <v>0.52742672296202453</v>
      </c>
      <c r="G83" s="172">
        <f ca="1">VLOOKUP($D83,Curves!$A$2:$H$1700,7)*$B83</f>
        <v>-0.16308589460009967</v>
      </c>
      <c r="H83" s="172">
        <f ca="1">VLOOKUP($D83,Curves!$A$2:$H$1700,5)*$B83</f>
        <v>6.9398253021319013E-3</v>
      </c>
      <c r="I83" s="172">
        <f ca="1">VLOOKUP($D83,Curves!$A$2:$H$1700,4)*$B83</f>
        <v>-0.24636379822568247</v>
      </c>
      <c r="J83" s="174">
        <f ca="1">VLOOKUP($D83,Curves!$A$2:$H$1700,8)*$B83</f>
        <v>0.45802846994070551</v>
      </c>
      <c r="K83" s="172">
        <f t="shared" ca="1" si="151"/>
        <v>22.200096498180429</v>
      </c>
      <c r="L83" s="140">
        <f ca="1">VLOOKUP($D83,Curves!$N$2:$T$2600,2)*$B83</f>
        <v>21.027323674194552</v>
      </c>
      <c r="M83" s="141">
        <f ca="1">VLOOKUP($D83,Curves!$N$2:$T$2600,3)*$B83</f>
        <v>10.513661837097276</v>
      </c>
      <c r="N83" s="181">
        <f t="shared" ca="1" si="152"/>
        <v>0</v>
      </c>
      <c r="O83" s="182">
        <f t="shared" ca="1" si="153"/>
        <v>0</v>
      </c>
      <c r="P83" s="173">
        <f t="shared" ca="1" si="148"/>
        <v>27.48303850942834</v>
      </c>
      <c r="Q83" s="140">
        <f ca="1">VLOOKUP($D83,Curves!$N$2:$T$2600,4)*$B83</f>
        <v>21.027323674194552</v>
      </c>
      <c r="R83" s="141">
        <f ca="1">VLOOKUP($D83,Curves!$N$2:$T$2600,5)*$B83</f>
        <v>10.513661837097276</v>
      </c>
      <c r="S83" s="181">
        <f t="shared" ca="1" si="154"/>
        <v>0</v>
      </c>
      <c r="T83" s="182">
        <f t="shared" ca="1" si="155"/>
        <v>0</v>
      </c>
      <c r="U83" s="151">
        <f t="shared" ca="1" si="156"/>
        <v>22.824680775372304</v>
      </c>
      <c r="V83" s="151">
        <f t="shared" ca="1" si="157"/>
        <v>24.099873674639039</v>
      </c>
      <c r="W83" s="151">
        <f t="shared" ca="1" si="158"/>
        <v>22.200096498180429</v>
      </c>
      <c r="X83" s="343">
        <f ca="1">VLOOKUP($D83,[2]CurveFetch!$D$8:$S$13000,16,0)*$B83</f>
        <v>21.027323674194552</v>
      </c>
      <c r="Y83" s="141">
        <f ca="1">VLOOKUP($D83,Curves!$N$2:$T$2600,7)*$B83</f>
        <v>10.513661837097276</v>
      </c>
      <c r="Z83" s="200">
        <f t="shared" ca="1" si="159"/>
        <v>0</v>
      </c>
      <c r="AA83" s="181">
        <f t="shared" ca="1" si="160"/>
        <v>0</v>
      </c>
      <c r="AB83" s="181">
        <f t="shared" ca="1" si="161"/>
        <v>0</v>
      </c>
      <c r="AC83" s="181">
        <f t="shared" ca="1" si="161"/>
        <v>0</v>
      </c>
      <c r="AD83" s="181">
        <f t="shared" ca="1" si="162"/>
        <v>0</v>
      </c>
      <c r="AE83" s="182">
        <f t="shared" ca="1" si="163"/>
        <v>0</v>
      </c>
      <c r="AF83" s="23">
        <f t="shared" ca="1" si="193"/>
        <v>0</v>
      </c>
      <c r="AG83" s="23">
        <f t="shared" ca="1" si="194"/>
        <v>0</v>
      </c>
      <c r="AH83" s="23">
        <f t="shared" ca="1" si="183"/>
        <v>0</v>
      </c>
      <c r="AI83" s="23">
        <f t="shared" ca="1" si="184"/>
        <v>0</v>
      </c>
      <c r="AJ83" s="23">
        <f t="shared" ca="1" si="195"/>
        <v>0</v>
      </c>
      <c r="AK83" s="23">
        <f t="shared" ca="1" si="196"/>
        <v>0</v>
      </c>
      <c r="AL83" s="23">
        <f t="shared" ca="1" si="197"/>
        <v>0</v>
      </c>
      <c r="AM83" s="23">
        <f t="shared" ca="1" si="198"/>
        <v>0</v>
      </c>
      <c r="AN83" s="23">
        <f t="shared" ca="1" si="69"/>
        <v>0</v>
      </c>
      <c r="AO83" s="23">
        <f t="shared" ca="1" si="70"/>
        <v>0</v>
      </c>
      <c r="AP83" s="23">
        <f t="shared" ca="1" si="87"/>
        <v>0</v>
      </c>
      <c r="AQ83" s="23">
        <f t="shared" ca="1" si="205"/>
        <v>0</v>
      </c>
      <c r="AR83" s="23">
        <f t="shared" ca="1" si="96"/>
        <v>0</v>
      </c>
      <c r="AS83" s="23">
        <f t="shared" ca="1" si="97"/>
        <v>0</v>
      </c>
      <c r="AT83" s="23">
        <f t="shared" ca="1" si="106"/>
        <v>0</v>
      </c>
      <c r="AU83" s="23">
        <f t="shared" ca="1" si="107"/>
        <v>0</v>
      </c>
      <c r="AV83" s="23">
        <f t="shared" ca="1" si="98"/>
        <v>0</v>
      </c>
      <c r="AW83" s="23">
        <f t="shared" ca="1" si="99"/>
        <v>0</v>
      </c>
      <c r="AX83" s="23">
        <f t="shared" ca="1" si="146"/>
        <v>0</v>
      </c>
      <c r="AY83" s="23">
        <f t="shared" ca="1" si="147"/>
        <v>0</v>
      </c>
      <c r="AZ83" s="23">
        <f t="shared" ca="1" si="116"/>
        <v>0</v>
      </c>
      <c r="BA83" s="23">
        <f t="shared" ca="1" si="117"/>
        <v>0</v>
      </c>
      <c r="BB83" s="23">
        <f t="shared" ca="1" si="132"/>
        <v>0</v>
      </c>
      <c r="BC83" s="23">
        <f t="shared" ca="1" si="133"/>
        <v>0</v>
      </c>
      <c r="BD83" s="228">
        <f t="shared" ca="1" si="167"/>
        <v>0</v>
      </c>
      <c r="BE83" s="26">
        <f t="shared" ca="1" si="168"/>
        <v>0</v>
      </c>
      <c r="BF83" s="228">
        <f t="shared" ca="1" si="169"/>
        <v>0</v>
      </c>
      <c r="BG83" s="23">
        <f t="shared" ca="1" si="185"/>
        <v>0</v>
      </c>
      <c r="BH83" s="23">
        <f t="shared" ca="1" si="186"/>
        <v>0</v>
      </c>
      <c r="BI83" s="23">
        <f t="shared" ca="1" si="199"/>
        <v>0</v>
      </c>
      <c r="BJ83" s="23">
        <f t="shared" ca="1" si="200"/>
        <v>0</v>
      </c>
      <c r="BK83" s="23">
        <f t="shared" ca="1" si="187"/>
        <v>0</v>
      </c>
      <c r="BL83" s="23">
        <f t="shared" ca="1" si="188"/>
        <v>0</v>
      </c>
      <c r="BM83" s="23">
        <f t="shared" ca="1" si="201"/>
        <v>0</v>
      </c>
      <c r="BN83" s="23">
        <f t="shared" ca="1" si="202"/>
        <v>0</v>
      </c>
      <c r="BO83" s="23">
        <f t="shared" ref="BO83:BO146" ca="1" si="208">$BO$7*$J$2*$J$5*$S83</f>
        <v>0</v>
      </c>
      <c r="BP83" s="23">
        <f t="shared" ref="BP83:BP146" ca="1" si="209">$BO$7*$J$3*$J$5*$T83</f>
        <v>0</v>
      </c>
      <c r="BQ83" s="23">
        <f t="shared" ca="1" si="189"/>
        <v>0</v>
      </c>
      <c r="BR83" s="23">
        <f t="shared" ca="1" si="190"/>
        <v>0</v>
      </c>
      <c r="BS83" s="23">
        <f t="shared" ca="1" si="83"/>
        <v>0</v>
      </c>
      <c r="BT83" s="23">
        <f t="shared" ca="1" si="84"/>
        <v>0</v>
      </c>
      <c r="BU83" s="23">
        <f t="shared" ca="1" si="85"/>
        <v>0</v>
      </c>
      <c r="BV83" s="23">
        <f t="shared" ca="1" si="86"/>
        <v>0</v>
      </c>
      <c r="BW83" s="23">
        <f t="shared" ca="1" si="88"/>
        <v>0</v>
      </c>
      <c r="BX83" s="23">
        <f t="shared" ca="1" si="89"/>
        <v>0</v>
      </c>
      <c r="BY83" s="23">
        <f t="shared" ca="1" si="108"/>
        <v>0</v>
      </c>
      <c r="BZ83" s="23">
        <f t="shared" ca="1" si="109"/>
        <v>0</v>
      </c>
      <c r="CA83" s="23">
        <f t="shared" ca="1" si="120"/>
        <v>0</v>
      </c>
      <c r="CB83" s="23">
        <f t="shared" ca="1" si="121"/>
        <v>0</v>
      </c>
      <c r="CC83" s="23">
        <f t="shared" ca="1" si="136"/>
        <v>0</v>
      </c>
      <c r="CD83" s="23">
        <f t="shared" ca="1" si="137"/>
        <v>0</v>
      </c>
      <c r="CE83" s="23">
        <f t="shared" ca="1" si="140"/>
        <v>0</v>
      </c>
      <c r="CF83" s="23">
        <f t="shared" ca="1" si="141"/>
        <v>0</v>
      </c>
      <c r="CG83" s="389">
        <f t="shared" ca="1" si="170"/>
        <v>0</v>
      </c>
      <c r="CH83" s="224">
        <f t="shared" ca="1" si="171"/>
        <v>0</v>
      </c>
      <c r="CI83" s="93">
        <f t="shared" ca="1" si="172"/>
        <v>0</v>
      </c>
      <c r="CJ83" s="23">
        <f t="shared" ca="1" si="206"/>
        <v>0</v>
      </c>
      <c r="CK83" s="23">
        <f t="shared" ca="1" si="207"/>
        <v>0</v>
      </c>
      <c r="CL83" s="23">
        <f t="shared" ca="1" si="90"/>
        <v>0</v>
      </c>
      <c r="CM83" s="23">
        <f t="shared" ca="1" si="91"/>
        <v>0</v>
      </c>
      <c r="CN83" s="23">
        <f t="shared" ca="1" si="124"/>
        <v>0</v>
      </c>
      <c r="CO83" s="23">
        <f t="shared" ca="1" si="125"/>
        <v>0</v>
      </c>
      <c r="CP83" s="228">
        <f t="shared" ca="1" si="173"/>
        <v>0</v>
      </c>
      <c r="CQ83" s="224">
        <f t="shared" ca="1" si="174"/>
        <v>0</v>
      </c>
      <c r="CR83" s="228">
        <f t="shared" ca="1" si="175"/>
        <v>0</v>
      </c>
      <c r="CS83" s="23">
        <f t="shared" ca="1" si="176"/>
        <v>0</v>
      </c>
      <c r="CT83" s="23">
        <f t="shared" ca="1" si="177"/>
        <v>0</v>
      </c>
      <c r="CU83" s="23">
        <f t="shared" ca="1" si="181"/>
        <v>0</v>
      </c>
      <c r="CV83" s="23">
        <f t="shared" ca="1" si="182"/>
        <v>0</v>
      </c>
      <c r="CW83" s="23">
        <f t="shared" ca="1" si="191"/>
        <v>0</v>
      </c>
      <c r="CX83" s="23">
        <f t="shared" ca="1" si="192"/>
        <v>0</v>
      </c>
      <c r="CY83" s="23">
        <f t="shared" ca="1" si="203"/>
        <v>0</v>
      </c>
      <c r="CZ83" s="23">
        <f t="shared" ca="1" si="204"/>
        <v>0</v>
      </c>
      <c r="DA83" s="23">
        <f t="shared" ref="DA83:DA146" ca="1" si="210">$DA$7*$J$2*$J$5*$AB83</f>
        <v>0</v>
      </c>
      <c r="DB83" s="23">
        <f t="shared" ref="DB83:DB146" ca="1" si="211">$DA$7*$J$3*$J$5*$AC83</f>
        <v>0</v>
      </c>
      <c r="DC83" s="23">
        <f t="shared" ref="DC83:DC146" ca="1" si="212">$DC$7*$J$2*$J$5*$AB83</f>
        <v>0</v>
      </c>
      <c r="DD83" s="23">
        <f t="shared" ref="DD83:DD146" ca="1" si="213">$DC$7*$J$3*$J$5*$AC83</f>
        <v>0</v>
      </c>
      <c r="DE83" s="23">
        <f t="shared" ca="1" si="71"/>
        <v>0</v>
      </c>
      <c r="DF83" s="23">
        <f t="shared" ca="1" si="72"/>
        <v>0</v>
      </c>
      <c r="DG83" s="23">
        <f t="shared" ca="1" si="118"/>
        <v>0</v>
      </c>
      <c r="DH83" s="23">
        <f t="shared" ca="1" si="119"/>
        <v>0</v>
      </c>
      <c r="DI83" s="23">
        <f t="shared" ca="1" si="75"/>
        <v>0</v>
      </c>
      <c r="DJ83" s="23">
        <f t="shared" ca="1" si="76"/>
        <v>0</v>
      </c>
      <c r="DK83" s="23">
        <f t="shared" ca="1" si="92"/>
        <v>0</v>
      </c>
      <c r="DL83" s="23">
        <f t="shared" ca="1" si="93"/>
        <v>0</v>
      </c>
      <c r="DM83" s="23"/>
      <c r="DN83" s="23"/>
      <c r="DO83" s="23">
        <f t="shared" ca="1" si="94"/>
        <v>0</v>
      </c>
      <c r="DP83" s="23">
        <f t="shared" ca="1" si="95"/>
        <v>0</v>
      </c>
      <c r="DQ83" s="23">
        <f t="shared" ca="1" si="100"/>
        <v>0</v>
      </c>
      <c r="DR83" s="23">
        <f t="shared" ca="1" si="101"/>
        <v>0</v>
      </c>
      <c r="DS83" s="23">
        <f t="shared" ca="1" si="112"/>
        <v>0</v>
      </c>
      <c r="DT83" s="23">
        <f t="shared" ca="1" si="113"/>
        <v>0</v>
      </c>
      <c r="DU83" s="23">
        <f t="shared" ca="1" si="122"/>
        <v>0</v>
      </c>
      <c r="DV83" s="23">
        <f t="shared" ca="1" si="123"/>
        <v>0</v>
      </c>
      <c r="DW83" s="23">
        <f t="shared" ca="1" si="126"/>
        <v>0</v>
      </c>
      <c r="DX83" s="23">
        <f t="shared" ca="1" si="127"/>
        <v>0</v>
      </c>
      <c r="DY83" s="23">
        <f t="shared" ca="1" si="128"/>
        <v>0</v>
      </c>
      <c r="DZ83" s="23">
        <f t="shared" ca="1" si="129"/>
        <v>0</v>
      </c>
      <c r="EA83" s="23">
        <f t="shared" ca="1" si="144"/>
        <v>0</v>
      </c>
      <c r="EB83" s="23">
        <f t="shared" ca="1" si="145"/>
        <v>0</v>
      </c>
      <c r="EC83" s="228">
        <f t="shared" ca="1" si="178"/>
        <v>0</v>
      </c>
      <c r="ED83" s="93">
        <f t="shared" ca="1" si="179"/>
        <v>0</v>
      </c>
      <c r="EE83" s="228">
        <f t="shared" ca="1" si="180"/>
        <v>0</v>
      </c>
      <c r="EJ83" s="23">
        <f t="shared" ref="EJ83:EJ146" ca="1" si="214">$EJ$7*$J$2*$J$5*$AB83</f>
        <v>0</v>
      </c>
      <c r="EK83" s="23">
        <f t="shared" ref="EK83:EK146" ca="1" si="215">$EJ$7*$J$3*$J$5*$AC83</f>
        <v>0</v>
      </c>
      <c r="EL83" s="23">
        <f t="shared" ca="1" si="79"/>
        <v>0</v>
      </c>
      <c r="EM83" s="23">
        <f t="shared" ca="1" si="80"/>
        <v>0</v>
      </c>
      <c r="EN83" s="23">
        <f t="shared" ca="1" si="104"/>
        <v>0</v>
      </c>
      <c r="EO83" s="23">
        <f t="shared" ca="1" si="105"/>
        <v>0</v>
      </c>
      <c r="EP83" s="23">
        <f t="shared" ca="1" si="134"/>
        <v>0</v>
      </c>
      <c r="EQ83" s="23">
        <f t="shared" ca="1" si="135"/>
        <v>0</v>
      </c>
      <c r="ER83" s="23">
        <f t="shared" ca="1" si="114"/>
        <v>0</v>
      </c>
      <c r="ES83" s="23">
        <f t="shared" ca="1" si="115"/>
        <v>0</v>
      </c>
      <c r="ET83" s="23">
        <f t="shared" ca="1" si="130"/>
        <v>0</v>
      </c>
      <c r="EU83" s="23">
        <f t="shared" ca="1" si="131"/>
        <v>0</v>
      </c>
      <c r="EV83" s="23">
        <f t="shared" ca="1" si="142"/>
        <v>0</v>
      </c>
      <c r="EW83" s="23">
        <f t="shared" ca="1" si="143"/>
        <v>0</v>
      </c>
      <c r="EX83" s="228">
        <f t="shared" ca="1" si="164"/>
        <v>0</v>
      </c>
      <c r="EY83" s="93">
        <f t="shared" ca="1" si="165"/>
        <v>0</v>
      </c>
      <c r="EZ83" s="93">
        <f t="shared" ca="1" si="166"/>
        <v>0</v>
      </c>
    </row>
    <row r="84" spans="1:156" x14ac:dyDescent="0.2">
      <c r="A84" s="172">
        <f ca="1">VLOOKUP($D84,Curves!$A$2:$I$1700,9)</f>
        <v>5.9821749899796002E-2</v>
      </c>
      <c r="B84" s="86">
        <f t="shared" ca="1" si="149"/>
        <v>0.69036724551145223</v>
      </c>
      <c r="C84" s="86">
        <f t="shared" si="150"/>
        <v>31</v>
      </c>
      <c r="D84" s="139">
        <v>39203</v>
      </c>
      <c r="E84" s="173">
        <f ca="1">VLOOKUP($D84,Curves!$A$2:$H$1700,2)*$B84</f>
        <v>2.9071364708487257</v>
      </c>
      <c r="F84" s="172">
        <f ca="1">VLOOKUP($D84,Curves!$A$2:$H$1700,3)*$B84</f>
        <v>0.52467910658870365</v>
      </c>
      <c r="G84" s="172">
        <f ca="1">VLOOKUP($D84,Curves!$A$2:$H$1700,7)*$B84</f>
        <v>-0.16223630269519126</v>
      </c>
      <c r="H84" s="172">
        <f ca="1">VLOOKUP($D84,Curves!$A$2:$H$1700,5)*$B84</f>
        <v>6.903672455114522E-3</v>
      </c>
      <c r="I84" s="172">
        <f ca="1">VLOOKUP($D84,Curves!$A$2:$H$1700,4)*$B84</f>
        <v>-0.24508037215656553</v>
      </c>
      <c r="J84" s="174">
        <f ca="1">VLOOKUP($D84,Curves!$A$2:$H$1700,8)*$B84</f>
        <v>0.45564238203755847</v>
      </c>
      <c r="K84" s="172">
        <f t="shared" ca="1" si="151"/>
        <v>21.965420740191199</v>
      </c>
      <c r="L84" s="140">
        <f ca="1">VLOOKUP($D84,Curves!$N$2:$T$2600,2)*$B84</f>
        <v>24.369618582931508</v>
      </c>
      <c r="M84" s="141">
        <f ca="1">VLOOKUP($D84,Curves!$N$2:$T$2600,3)*$B84</f>
        <v>12.184809291465754</v>
      </c>
      <c r="N84" s="181">
        <f t="shared" ca="1" si="152"/>
        <v>1</v>
      </c>
      <c r="O84" s="182">
        <f t="shared" ca="1" si="153"/>
        <v>0</v>
      </c>
      <c r="P84" s="173">
        <f t="shared" ca="1" si="148"/>
        <v>27.220841396647131</v>
      </c>
      <c r="Q84" s="140">
        <f ca="1">VLOOKUP($D84,Curves!$N$2:$T$2600,4)*$B84</f>
        <v>24.369618582931508</v>
      </c>
      <c r="R84" s="141">
        <f ca="1">VLOOKUP($D84,Curves!$N$2:$T$2600,5)*$B84</f>
        <v>12.184809291465754</v>
      </c>
      <c r="S84" s="181">
        <f t="shared" ca="1" si="154"/>
        <v>0</v>
      </c>
      <c r="T84" s="182">
        <f t="shared" ca="1" si="155"/>
        <v>0</v>
      </c>
      <c r="U84" s="151">
        <f t="shared" ca="1" si="156"/>
        <v>22.586751261151509</v>
      </c>
      <c r="V84" s="151">
        <f t="shared" ca="1" si="157"/>
        <v>23.855301074778801</v>
      </c>
      <c r="W84" s="151">
        <f t="shared" ca="1" si="158"/>
        <v>21.965420740191199</v>
      </c>
      <c r="X84" s="343">
        <f ca="1">VLOOKUP($D84,[2]CurveFetch!$D$8:$S$13000,16,0)*$B84</f>
        <v>24.369618582931508</v>
      </c>
      <c r="Y84" s="141">
        <f ca="1">VLOOKUP($D84,Curves!$N$2:$T$2600,7)*$B84</f>
        <v>12.184809291465754</v>
      </c>
      <c r="Z84" s="200">
        <f t="shared" ca="1" si="159"/>
        <v>1</v>
      </c>
      <c r="AA84" s="181">
        <f t="shared" ca="1" si="160"/>
        <v>0</v>
      </c>
      <c r="AB84" s="181">
        <f t="shared" ca="1" si="161"/>
        <v>1</v>
      </c>
      <c r="AC84" s="181">
        <f t="shared" ca="1" si="161"/>
        <v>1</v>
      </c>
      <c r="AD84" s="181">
        <f t="shared" ca="1" si="162"/>
        <v>1</v>
      </c>
      <c r="AE84" s="182">
        <f t="shared" ca="1" si="163"/>
        <v>0</v>
      </c>
      <c r="AF84" s="23">
        <f t="shared" ca="1" si="193"/>
        <v>5880</v>
      </c>
      <c r="AG84" s="23">
        <f t="shared" ca="1" si="194"/>
        <v>0</v>
      </c>
      <c r="AH84" s="23">
        <f t="shared" ca="1" si="183"/>
        <v>38400</v>
      </c>
      <c r="AI84" s="23">
        <f t="shared" ca="1" si="184"/>
        <v>0</v>
      </c>
      <c r="AJ84" s="23">
        <f t="shared" ca="1" si="195"/>
        <v>26160</v>
      </c>
      <c r="AK84" s="23">
        <f t="shared" ca="1" si="196"/>
        <v>0</v>
      </c>
      <c r="AL84" s="23">
        <f t="shared" ca="1" si="197"/>
        <v>26160</v>
      </c>
      <c r="AM84" s="23">
        <f t="shared" ca="1" si="198"/>
        <v>0</v>
      </c>
      <c r="AN84" s="23">
        <f t="shared" ref="AN84:AN147" ca="1" si="216">$AN$7*$J$2*$J$5*$N84</f>
        <v>48000</v>
      </c>
      <c r="AO84" s="23">
        <f t="shared" ref="AO84:AO147" ca="1" si="217">$AN$7*$J$3*$J$5*$O84</f>
        <v>0</v>
      </c>
      <c r="AP84" s="23">
        <f t="shared" ca="1" si="87"/>
        <v>54000</v>
      </c>
      <c r="AQ84" s="23">
        <f t="shared" ca="1" si="205"/>
        <v>0</v>
      </c>
      <c r="AR84" s="23">
        <f t="shared" ca="1" si="96"/>
        <v>60000</v>
      </c>
      <c r="AS84" s="23">
        <f t="shared" ca="1" si="97"/>
        <v>0</v>
      </c>
      <c r="AT84" s="23">
        <f t="shared" ca="1" si="106"/>
        <v>60000</v>
      </c>
      <c r="AU84" s="23">
        <f t="shared" ca="1" si="107"/>
        <v>0</v>
      </c>
      <c r="AV84" s="23">
        <f t="shared" ca="1" si="98"/>
        <v>86400</v>
      </c>
      <c r="AW84" s="23">
        <f t="shared" ca="1" si="99"/>
        <v>0</v>
      </c>
      <c r="AX84" s="23">
        <f t="shared" ca="1" si="146"/>
        <v>61200</v>
      </c>
      <c r="AY84" s="23">
        <f t="shared" ca="1" si="147"/>
        <v>0</v>
      </c>
      <c r="AZ84" s="23">
        <f t="shared" ca="1" si="116"/>
        <v>66000</v>
      </c>
      <c r="BA84" s="23">
        <f t="shared" ca="1" si="117"/>
        <v>0</v>
      </c>
      <c r="BB84" s="23">
        <f t="shared" ca="1" si="132"/>
        <v>132000</v>
      </c>
      <c r="BC84" s="23">
        <f t="shared" ca="1" si="133"/>
        <v>0</v>
      </c>
      <c r="BD84" s="228">
        <f t="shared" ca="1" si="167"/>
        <v>243000</v>
      </c>
      <c r="BE84" s="26">
        <f t="shared" ca="1" si="168"/>
        <v>604200</v>
      </c>
      <c r="BF84" s="228">
        <f t="shared" ca="1" si="169"/>
        <v>664200</v>
      </c>
      <c r="BG84" s="23">
        <f t="shared" ca="1" si="185"/>
        <v>0</v>
      </c>
      <c r="BH84" s="23">
        <f t="shared" ca="1" si="186"/>
        <v>0</v>
      </c>
      <c r="BI84" s="23">
        <f t="shared" ca="1" si="199"/>
        <v>0</v>
      </c>
      <c r="BJ84" s="23">
        <f t="shared" ca="1" si="200"/>
        <v>0</v>
      </c>
      <c r="BK84" s="23">
        <f t="shared" ca="1" si="187"/>
        <v>0</v>
      </c>
      <c r="BL84" s="23">
        <f t="shared" ca="1" si="188"/>
        <v>0</v>
      </c>
      <c r="BM84" s="23">
        <f t="shared" ca="1" si="201"/>
        <v>0</v>
      </c>
      <c r="BN84" s="23">
        <f t="shared" ca="1" si="202"/>
        <v>0</v>
      </c>
      <c r="BO84" s="23">
        <f t="shared" ca="1" si="208"/>
        <v>0</v>
      </c>
      <c r="BP84" s="23">
        <f t="shared" ca="1" si="209"/>
        <v>0</v>
      </c>
      <c r="BQ84" s="23">
        <f t="shared" ca="1" si="189"/>
        <v>0</v>
      </c>
      <c r="BR84" s="23">
        <f t="shared" ca="1" si="190"/>
        <v>0</v>
      </c>
      <c r="BS84" s="23">
        <f t="shared" ca="1" si="83"/>
        <v>0</v>
      </c>
      <c r="BT84" s="23">
        <f t="shared" ca="1" si="84"/>
        <v>0</v>
      </c>
      <c r="BU84" s="23">
        <f t="shared" ca="1" si="85"/>
        <v>0</v>
      </c>
      <c r="BV84" s="23">
        <f t="shared" ca="1" si="86"/>
        <v>0</v>
      </c>
      <c r="BW84" s="23">
        <f t="shared" ca="1" si="88"/>
        <v>0</v>
      </c>
      <c r="BX84" s="23">
        <f t="shared" ca="1" si="89"/>
        <v>0</v>
      </c>
      <c r="BY84" s="23">
        <f t="shared" ca="1" si="108"/>
        <v>0</v>
      </c>
      <c r="BZ84" s="23">
        <f t="shared" ca="1" si="109"/>
        <v>0</v>
      </c>
      <c r="CA84" s="23">
        <f t="shared" ca="1" si="120"/>
        <v>0</v>
      </c>
      <c r="CB84" s="23">
        <f t="shared" ca="1" si="121"/>
        <v>0</v>
      </c>
      <c r="CC84" s="23">
        <f t="shared" ca="1" si="136"/>
        <v>0</v>
      </c>
      <c r="CD84" s="23">
        <f t="shared" ca="1" si="137"/>
        <v>0</v>
      </c>
      <c r="CE84" s="23">
        <f t="shared" ca="1" si="140"/>
        <v>0</v>
      </c>
      <c r="CF84" s="23">
        <f t="shared" ca="1" si="141"/>
        <v>0</v>
      </c>
      <c r="CG84" s="389">
        <f t="shared" ca="1" si="170"/>
        <v>0</v>
      </c>
      <c r="CH84" s="224">
        <f t="shared" ca="1" si="171"/>
        <v>0</v>
      </c>
      <c r="CI84" s="93">
        <f t="shared" ca="1" si="172"/>
        <v>0</v>
      </c>
      <c r="CJ84" s="23">
        <f t="shared" ca="1" si="206"/>
        <v>125760</v>
      </c>
      <c r="CK84" s="23">
        <f t="shared" ca="1" si="207"/>
        <v>0</v>
      </c>
      <c r="CL84" s="23">
        <f t="shared" ca="1" si="90"/>
        <v>115200</v>
      </c>
      <c r="CM84" s="23">
        <f t="shared" ca="1" si="91"/>
        <v>0</v>
      </c>
      <c r="CN84" s="23">
        <f t="shared" ca="1" si="124"/>
        <v>120000</v>
      </c>
      <c r="CO84" s="23">
        <f t="shared" ca="1" si="125"/>
        <v>0</v>
      </c>
      <c r="CP84" s="228">
        <f t="shared" ca="1" si="173"/>
        <v>125760</v>
      </c>
      <c r="CQ84" s="224">
        <f t="shared" ca="1" si="174"/>
        <v>240960</v>
      </c>
      <c r="CR84" s="228">
        <f t="shared" ca="1" si="175"/>
        <v>360960</v>
      </c>
      <c r="CS84" s="23">
        <f t="shared" ca="1" si="176"/>
        <v>65400</v>
      </c>
      <c r="CT84" s="23">
        <f t="shared" ca="1" si="177"/>
        <v>32700</v>
      </c>
      <c r="CU84" s="23">
        <f t="shared" ca="1" si="181"/>
        <v>62400</v>
      </c>
      <c r="CV84" s="23">
        <f t="shared" ca="1" si="182"/>
        <v>31200</v>
      </c>
      <c r="CW84" s="23">
        <f t="shared" ca="1" si="191"/>
        <v>60000</v>
      </c>
      <c r="CX84" s="23">
        <f t="shared" ca="1" si="192"/>
        <v>30000</v>
      </c>
      <c r="CY84" s="23">
        <f t="shared" ca="1" si="203"/>
        <v>8400</v>
      </c>
      <c r="CZ84" s="23">
        <f t="shared" ca="1" si="204"/>
        <v>4200</v>
      </c>
      <c r="DA84" s="23">
        <f t="shared" ca="1" si="210"/>
        <v>27000</v>
      </c>
      <c r="DB84" s="23">
        <f t="shared" ca="1" si="211"/>
        <v>13500</v>
      </c>
      <c r="DC84" s="23">
        <f t="shared" ca="1" si="212"/>
        <v>15600</v>
      </c>
      <c r="DD84" s="23">
        <f t="shared" ca="1" si="213"/>
        <v>7800</v>
      </c>
      <c r="DE84" s="23">
        <f t="shared" ca="1" si="71"/>
        <v>42000</v>
      </c>
      <c r="DF84" s="23">
        <f t="shared" ca="1" si="72"/>
        <v>21000</v>
      </c>
      <c r="DG84" s="23">
        <f t="shared" ca="1" si="118"/>
        <v>63600</v>
      </c>
      <c r="DH84" s="23">
        <f t="shared" ca="1" si="119"/>
        <v>31800</v>
      </c>
      <c r="DI84" s="23">
        <f t="shared" ca="1" si="75"/>
        <v>72000</v>
      </c>
      <c r="DJ84" s="23">
        <f t="shared" ca="1" si="76"/>
        <v>36000</v>
      </c>
      <c r="DK84" s="23">
        <f t="shared" ca="1" si="92"/>
        <v>99000</v>
      </c>
      <c r="DL84" s="23">
        <f t="shared" ca="1" si="93"/>
        <v>49500</v>
      </c>
      <c r="DM84" s="23"/>
      <c r="DN84" s="23"/>
      <c r="DO84" s="23">
        <f t="shared" ca="1" si="94"/>
        <v>240000</v>
      </c>
      <c r="DP84" s="23">
        <f t="shared" ca="1" si="95"/>
        <v>120000</v>
      </c>
      <c r="DQ84" s="23">
        <f t="shared" ca="1" si="100"/>
        <v>120000</v>
      </c>
      <c r="DR84" s="23">
        <f t="shared" ca="1" si="101"/>
        <v>60000</v>
      </c>
      <c r="DS84" s="23">
        <f t="shared" ca="1" si="112"/>
        <v>127200</v>
      </c>
      <c r="DT84" s="23">
        <f t="shared" ca="1" si="113"/>
        <v>63600</v>
      </c>
      <c r="DU84" s="23">
        <f t="shared" ca="1" si="122"/>
        <v>63600</v>
      </c>
      <c r="DV84" s="23">
        <f t="shared" ca="1" si="123"/>
        <v>31800</v>
      </c>
      <c r="DW84" s="23">
        <f t="shared" ca="1" si="126"/>
        <v>150000</v>
      </c>
      <c r="DX84" s="23">
        <f t="shared" ca="1" si="127"/>
        <v>75000</v>
      </c>
      <c r="DY84" s="23">
        <f t="shared" ca="1" si="128"/>
        <v>66000</v>
      </c>
      <c r="DZ84" s="23">
        <f t="shared" ca="1" si="129"/>
        <v>33000</v>
      </c>
      <c r="EA84" s="23">
        <f t="shared" ca="1" si="144"/>
        <v>129600</v>
      </c>
      <c r="EB84" s="23">
        <f t="shared" ca="1" si="145"/>
        <v>64800</v>
      </c>
      <c r="EC84" s="228">
        <f t="shared" ca="1" si="178"/>
        <v>610200</v>
      </c>
      <c r="ED84" s="93">
        <f t="shared" ca="1" si="179"/>
        <v>1450800</v>
      </c>
      <c r="EE84" s="228">
        <f t="shared" ca="1" si="180"/>
        <v>2117700</v>
      </c>
      <c r="EJ84" s="23">
        <f t="shared" ca="1" si="214"/>
        <v>60000</v>
      </c>
      <c r="EK84" s="23">
        <f t="shared" ca="1" si="215"/>
        <v>30000</v>
      </c>
      <c r="EL84" s="23">
        <f t="shared" ca="1" si="79"/>
        <v>26400</v>
      </c>
      <c r="EM84" s="23">
        <f t="shared" ca="1" si="80"/>
        <v>13200</v>
      </c>
      <c r="EN84" s="23">
        <f t="shared" ca="1" si="104"/>
        <v>120000</v>
      </c>
      <c r="EO84" s="23">
        <f t="shared" ca="1" si="105"/>
        <v>60000</v>
      </c>
      <c r="EP84" s="23">
        <f t="shared" ca="1" si="134"/>
        <v>168000</v>
      </c>
      <c r="EQ84" s="23">
        <f t="shared" ca="1" si="135"/>
        <v>84000</v>
      </c>
      <c r="ER84" s="23">
        <f t="shared" ca="1" si="114"/>
        <v>60000</v>
      </c>
      <c r="ES84" s="23">
        <f t="shared" ca="1" si="115"/>
        <v>30000</v>
      </c>
      <c r="ET84" s="23">
        <f t="shared" ca="1" si="130"/>
        <v>60000</v>
      </c>
      <c r="EU84" s="23">
        <f t="shared" ca="1" si="131"/>
        <v>30000</v>
      </c>
      <c r="EV84" s="23">
        <f t="shared" ca="1" si="142"/>
        <v>120000</v>
      </c>
      <c r="EW84" s="23">
        <f t="shared" ca="1" si="143"/>
        <v>60000</v>
      </c>
      <c r="EX84" s="228">
        <f t="shared" ca="1" si="164"/>
        <v>39600</v>
      </c>
      <c r="EY84" s="93">
        <f t="shared" ca="1" si="165"/>
        <v>489600</v>
      </c>
      <c r="EZ84" s="93">
        <f t="shared" ca="1" si="166"/>
        <v>921600</v>
      </c>
    </row>
    <row r="85" spans="1:156" x14ac:dyDescent="0.2">
      <c r="A85" s="172">
        <f ca="1">VLOOKUP($D85,Curves!$A$2:$I$1700,9)</f>
        <v>5.9887218088730002E-2</v>
      </c>
      <c r="B85" s="86">
        <f t="shared" ca="1" si="149"/>
        <v>0.6866439550280089</v>
      </c>
      <c r="C85" s="86">
        <f t="shared" si="150"/>
        <v>30</v>
      </c>
      <c r="D85" s="139">
        <v>39234</v>
      </c>
      <c r="E85" s="173">
        <f ca="1">VLOOKUP($D85,Curves!$A$2:$H$1700,2)*$B85</f>
        <v>2.911370369318758</v>
      </c>
      <c r="F85" s="172">
        <f ca="1">VLOOKUP($D85,Curves!$A$2:$H$1700,3)*$B85</f>
        <v>0.5218494058212868</v>
      </c>
      <c r="G85" s="172">
        <f ca="1">VLOOKUP($D85,Curves!$A$2:$H$1700,7)*$B85</f>
        <v>-0.16136132943158207</v>
      </c>
      <c r="H85" s="172">
        <f ca="1">VLOOKUP($D85,Curves!$A$2:$H$1700,5)*$B85</f>
        <v>6.8664395502800891E-3</v>
      </c>
      <c r="I85" s="172">
        <f ca="1">VLOOKUP($D85,Curves!$A$2:$H$1700,4)*$B85</f>
        <v>-0.24375860403494315</v>
      </c>
      <c r="J85" s="174">
        <f ca="1">VLOOKUP($D85,Curves!$A$2:$H$1700,8)*$B85</f>
        <v>0</v>
      </c>
      <c r="K85" s="172">
        <f t="shared" ca="1" si="151"/>
        <v>22.007088239628612</v>
      </c>
      <c r="L85" s="140">
        <f ca="1">VLOOKUP($D85,Curves!$N$2:$T$2600,2)*$B85</f>
        <v>41.404287166211425</v>
      </c>
      <c r="M85" s="141">
        <f ca="1">VLOOKUP($D85,Curves!$N$2:$T$2600,3)*$B85</f>
        <v>20.702143583105713</v>
      </c>
      <c r="N85" s="181">
        <f t="shared" ca="1" si="152"/>
        <v>1</v>
      </c>
      <c r="O85" s="182">
        <f t="shared" ca="1" si="153"/>
        <v>0</v>
      </c>
      <c r="P85" s="173">
        <f t="shared" ca="1" si="148"/>
        <v>23.835277769890684</v>
      </c>
      <c r="Q85" s="140">
        <f ca="1">VLOOKUP($D85,Curves!$N$2:$T$2600,4)*$B85</f>
        <v>41.404287166211425</v>
      </c>
      <c r="R85" s="141">
        <f ca="1">VLOOKUP($D85,Curves!$N$2:$T$2600,5)*$B85</f>
        <v>20.702143583105713</v>
      </c>
      <c r="S85" s="181">
        <f t="shared" ca="1" si="154"/>
        <v>1</v>
      </c>
      <c r="T85" s="182">
        <f t="shared" ca="1" si="155"/>
        <v>0</v>
      </c>
      <c r="U85" s="151">
        <f t="shared" ca="1" si="156"/>
        <v>22.625067799153822</v>
      </c>
      <c r="V85" s="151">
        <f t="shared" ca="1" si="157"/>
        <v>23.886776066517786</v>
      </c>
      <c r="W85" s="151">
        <f t="shared" ca="1" si="158"/>
        <v>22.007088239628612</v>
      </c>
      <c r="X85" s="343">
        <f ca="1">VLOOKUP($D85,[2]CurveFetch!$D$8:$S$13000,16,0)*$B85</f>
        <v>41.404287166211425</v>
      </c>
      <c r="Y85" s="141">
        <f ca="1">VLOOKUP($D85,Curves!$N$2:$T$2600,7)*$B85</f>
        <v>20.702143583105713</v>
      </c>
      <c r="Z85" s="200">
        <f t="shared" ca="1" si="159"/>
        <v>1</v>
      </c>
      <c r="AA85" s="181">
        <f t="shared" ca="1" si="160"/>
        <v>0</v>
      </c>
      <c r="AB85" s="181">
        <f t="shared" ca="1" si="161"/>
        <v>1</v>
      </c>
      <c r="AC85" s="181">
        <f t="shared" ca="1" si="161"/>
        <v>1</v>
      </c>
      <c r="AD85" s="181">
        <f t="shared" ca="1" si="162"/>
        <v>1</v>
      </c>
      <c r="AE85" s="182">
        <f t="shared" ca="1" si="163"/>
        <v>0</v>
      </c>
      <c r="AF85" s="23">
        <f t="shared" ca="1" si="193"/>
        <v>5880</v>
      </c>
      <c r="AG85" s="23">
        <f t="shared" ca="1" si="194"/>
        <v>0</v>
      </c>
      <c r="AH85" s="23">
        <f t="shared" ca="1" si="183"/>
        <v>38400</v>
      </c>
      <c r="AI85" s="23">
        <f t="shared" ca="1" si="184"/>
        <v>0</v>
      </c>
      <c r="AJ85" s="23">
        <f t="shared" ca="1" si="195"/>
        <v>26160</v>
      </c>
      <c r="AK85" s="23">
        <f t="shared" ca="1" si="196"/>
        <v>0</v>
      </c>
      <c r="AL85" s="23">
        <f t="shared" ca="1" si="197"/>
        <v>26160</v>
      </c>
      <c r="AM85" s="23">
        <f t="shared" ca="1" si="198"/>
        <v>0</v>
      </c>
      <c r="AN85" s="23">
        <f t="shared" ca="1" si="216"/>
        <v>48000</v>
      </c>
      <c r="AO85" s="23">
        <f t="shared" ca="1" si="217"/>
        <v>0</v>
      </c>
      <c r="AP85" s="23">
        <f t="shared" ca="1" si="87"/>
        <v>54000</v>
      </c>
      <c r="AQ85" s="23">
        <f t="shared" ca="1" si="205"/>
        <v>0</v>
      </c>
      <c r="AR85" s="23">
        <f t="shared" ca="1" si="96"/>
        <v>60000</v>
      </c>
      <c r="AS85" s="23">
        <f t="shared" ca="1" si="97"/>
        <v>0</v>
      </c>
      <c r="AT85" s="23">
        <f t="shared" ca="1" si="106"/>
        <v>60000</v>
      </c>
      <c r="AU85" s="23">
        <f t="shared" ca="1" si="107"/>
        <v>0</v>
      </c>
      <c r="AV85" s="23">
        <f t="shared" ca="1" si="98"/>
        <v>86400</v>
      </c>
      <c r="AW85" s="23">
        <f t="shared" ca="1" si="99"/>
        <v>0</v>
      </c>
      <c r="AX85" s="23">
        <f t="shared" ca="1" si="146"/>
        <v>61200</v>
      </c>
      <c r="AY85" s="23">
        <f t="shared" ca="1" si="147"/>
        <v>0</v>
      </c>
      <c r="AZ85" s="23">
        <f t="shared" ca="1" si="116"/>
        <v>66000</v>
      </c>
      <c r="BA85" s="23">
        <f t="shared" ca="1" si="117"/>
        <v>0</v>
      </c>
      <c r="BB85" s="23">
        <f t="shared" ca="1" si="132"/>
        <v>132000</v>
      </c>
      <c r="BC85" s="23">
        <f t="shared" ca="1" si="133"/>
        <v>0</v>
      </c>
      <c r="BD85" s="228">
        <f t="shared" ca="1" si="167"/>
        <v>243000</v>
      </c>
      <c r="BE85" s="26">
        <f t="shared" ca="1" si="168"/>
        <v>604200</v>
      </c>
      <c r="BF85" s="228">
        <f t="shared" ca="1" si="169"/>
        <v>664200</v>
      </c>
      <c r="BG85" s="23">
        <f t="shared" ca="1" si="185"/>
        <v>62400</v>
      </c>
      <c r="BH85" s="23">
        <f t="shared" ca="1" si="186"/>
        <v>0</v>
      </c>
      <c r="BI85" s="23">
        <f t="shared" ca="1" si="199"/>
        <v>60000</v>
      </c>
      <c r="BJ85" s="23">
        <f t="shared" ca="1" si="200"/>
        <v>0</v>
      </c>
      <c r="BK85" s="23">
        <f t="shared" ca="1" si="187"/>
        <v>10560</v>
      </c>
      <c r="BL85" s="23">
        <f t="shared" ca="1" si="188"/>
        <v>0</v>
      </c>
      <c r="BM85" s="23">
        <f t="shared" ca="1" si="201"/>
        <v>6120</v>
      </c>
      <c r="BN85" s="23">
        <f t="shared" ca="1" si="202"/>
        <v>0</v>
      </c>
      <c r="BO85" s="23">
        <f t="shared" ca="1" si="208"/>
        <v>20400</v>
      </c>
      <c r="BP85" s="23">
        <f t="shared" ca="1" si="209"/>
        <v>0</v>
      </c>
      <c r="BQ85" s="23">
        <f t="shared" ca="1" si="189"/>
        <v>72000</v>
      </c>
      <c r="BR85" s="23">
        <f t="shared" ca="1" si="190"/>
        <v>0</v>
      </c>
      <c r="BS85" s="23">
        <f t="shared" ca="1" si="83"/>
        <v>105600</v>
      </c>
      <c r="BT85" s="23">
        <f t="shared" ca="1" si="84"/>
        <v>0</v>
      </c>
      <c r="BU85" s="23">
        <f t="shared" ca="1" si="85"/>
        <v>127200</v>
      </c>
      <c r="BV85" s="23">
        <f t="shared" ca="1" si="86"/>
        <v>0</v>
      </c>
      <c r="BW85" s="23">
        <f t="shared" ca="1" si="88"/>
        <v>60000</v>
      </c>
      <c r="BX85" s="23">
        <f t="shared" ca="1" si="89"/>
        <v>0</v>
      </c>
      <c r="BY85" s="23">
        <f t="shared" ca="1" si="108"/>
        <v>63600</v>
      </c>
      <c r="BZ85" s="23">
        <f t="shared" ca="1" si="109"/>
        <v>0</v>
      </c>
      <c r="CA85" s="23">
        <f t="shared" ca="1" si="120"/>
        <v>62400</v>
      </c>
      <c r="CB85" s="23">
        <f t="shared" ca="1" si="121"/>
        <v>0</v>
      </c>
      <c r="CC85" s="23">
        <f t="shared" ca="1" si="136"/>
        <v>132000</v>
      </c>
      <c r="CD85" s="23">
        <f t="shared" ca="1" si="137"/>
        <v>0</v>
      </c>
      <c r="CE85" s="23">
        <f t="shared" ca="1" si="140"/>
        <v>120000</v>
      </c>
      <c r="CF85" s="23">
        <f t="shared" ca="1" si="141"/>
        <v>0</v>
      </c>
      <c r="CG85" s="389">
        <f t="shared" ca="1" si="170"/>
        <v>371880</v>
      </c>
      <c r="CH85" s="224">
        <f t="shared" ca="1" si="171"/>
        <v>695880</v>
      </c>
      <c r="CI85" s="93">
        <f t="shared" ca="1" si="172"/>
        <v>902280</v>
      </c>
      <c r="CJ85" s="23">
        <f t="shared" ca="1" si="206"/>
        <v>125760</v>
      </c>
      <c r="CK85" s="23">
        <f t="shared" ca="1" si="207"/>
        <v>0</v>
      </c>
      <c r="CL85" s="23">
        <f t="shared" ca="1" si="90"/>
        <v>115200</v>
      </c>
      <c r="CM85" s="23">
        <f t="shared" ca="1" si="91"/>
        <v>0</v>
      </c>
      <c r="CN85" s="23">
        <f t="shared" ca="1" si="124"/>
        <v>120000</v>
      </c>
      <c r="CO85" s="23">
        <f t="shared" ca="1" si="125"/>
        <v>0</v>
      </c>
      <c r="CP85" s="228">
        <f t="shared" ca="1" si="173"/>
        <v>125760</v>
      </c>
      <c r="CQ85" s="224">
        <f t="shared" ca="1" si="174"/>
        <v>240960</v>
      </c>
      <c r="CR85" s="228">
        <f t="shared" ca="1" si="175"/>
        <v>360960</v>
      </c>
      <c r="CS85" s="23">
        <f t="shared" ca="1" si="176"/>
        <v>65400</v>
      </c>
      <c r="CT85" s="23">
        <f t="shared" ca="1" si="177"/>
        <v>32700</v>
      </c>
      <c r="CU85" s="23">
        <f t="shared" ca="1" si="181"/>
        <v>62400</v>
      </c>
      <c r="CV85" s="23">
        <f t="shared" ca="1" si="182"/>
        <v>31200</v>
      </c>
      <c r="CW85" s="23">
        <f t="shared" ca="1" si="191"/>
        <v>60000</v>
      </c>
      <c r="CX85" s="23">
        <f t="shared" ca="1" si="192"/>
        <v>30000</v>
      </c>
      <c r="CY85" s="23">
        <f t="shared" ca="1" si="203"/>
        <v>8400</v>
      </c>
      <c r="CZ85" s="23">
        <f t="shared" ca="1" si="204"/>
        <v>4200</v>
      </c>
      <c r="DA85" s="23">
        <f t="shared" ca="1" si="210"/>
        <v>27000</v>
      </c>
      <c r="DB85" s="23">
        <f t="shared" ca="1" si="211"/>
        <v>13500</v>
      </c>
      <c r="DC85" s="23">
        <f t="shared" ca="1" si="212"/>
        <v>15600</v>
      </c>
      <c r="DD85" s="23">
        <f t="shared" ca="1" si="213"/>
        <v>7800</v>
      </c>
      <c r="DE85" s="23">
        <f t="shared" ca="1" si="71"/>
        <v>42000</v>
      </c>
      <c r="DF85" s="23">
        <f t="shared" ca="1" si="72"/>
        <v>21000</v>
      </c>
      <c r="DG85" s="23">
        <f t="shared" ca="1" si="118"/>
        <v>63600</v>
      </c>
      <c r="DH85" s="23">
        <f t="shared" ca="1" si="119"/>
        <v>31800</v>
      </c>
      <c r="DI85" s="23">
        <f t="shared" ca="1" si="75"/>
        <v>72000</v>
      </c>
      <c r="DJ85" s="23">
        <f t="shared" ca="1" si="76"/>
        <v>36000</v>
      </c>
      <c r="DK85" s="23">
        <f t="shared" ca="1" si="92"/>
        <v>99000</v>
      </c>
      <c r="DL85" s="23">
        <f t="shared" ca="1" si="93"/>
        <v>49500</v>
      </c>
      <c r="DM85" s="23"/>
      <c r="DN85" s="23"/>
      <c r="DO85" s="23">
        <f t="shared" ca="1" si="94"/>
        <v>240000</v>
      </c>
      <c r="DP85" s="23">
        <f t="shared" ca="1" si="95"/>
        <v>120000</v>
      </c>
      <c r="DQ85" s="23">
        <f t="shared" ca="1" si="100"/>
        <v>120000</v>
      </c>
      <c r="DR85" s="23">
        <f t="shared" ca="1" si="101"/>
        <v>60000</v>
      </c>
      <c r="DS85" s="23">
        <f t="shared" ca="1" si="112"/>
        <v>127200</v>
      </c>
      <c r="DT85" s="23">
        <f t="shared" ca="1" si="113"/>
        <v>63600</v>
      </c>
      <c r="DU85" s="23">
        <f t="shared" ca="1" si="122"/>
        <v>63600</v>
      </c>
      <c r="DV85" s="23">
        <f t="shared" ca="1" si="123"/>
        <v>31800</v>
      </c>
      <c r="DW85" s="23">
        <f t="shared" ca="1" si="126"/>
        <v>150000</v>
      </c>
      <c r="DX85" s="23">
        <f t="shared" ca="1" si="127"/>
        <v>75000</v>
      </c>
      <c r="DY85" s="23">
        <f t="shared" ca="1" si="128"/>
        <v>66000</v>
      </c>
      <c r="DZ85" s="23">
        <f t="shared" ca="1" si="129"/>
        <v>33000</v>
      </c>
      <c r="EA85" s="23">
        <f t="shared" ca="1" si="144"/>
        <v>129600</v>
      </c>
      <c r="EB85" s="23">
        <f t="shared" ca="1" si="145"/>
        <v>64800</v>
      </c>
      <c r="EC85" s="228">
        <f t="shared" ca="1" si="178"/>
        <v>610200</v>
      </c>
      <c r="ED85" s="93">
        <f t="shared" ca="1" si="179"/>
        <v>1450800</v>
      </c>
      <c r="EE85" s="228">
        <f t="shared" ca="1" si="180"/>
        <v>2117700</v>
      </c>
      <c r="EJ85" s="23">
        <f t="shared" ca="1" si="214"/>
        <v>60000</v>
      </c>
      <c r="EK85" s="23">
        <f t="shared" ca="1" si="215"/>
        <v>30000</v>
      </c>
      <c r="EL85" s="23">
        <f t="shared" ca="1" si="79"/>
        <v>26400</v>
      </c>
      <c r="EM85" s="23">
        <f t="shared" ca="1" si="80"/>
        <v>13200</v>
      </c>
      <c r="EN85" s="23">
        <f t="shared" ca="1" si="104"/>
        <v>120000</v>
      </c>
      <c r="EO85" s="23">
        <f t="shared" ca="1" si="105"/>
        <v>60000</v>
      </c>
      <c r="EP85" s="23">
        <f t="shared" ca="1" si="134"/>
        <v>168000</v>
      </c>
      <c r="EQ85" s="23">
        <f t="shared" ca="1" si="135"/>
        <v>84000</v>
      </c>
      <c r="ER85" s="23">
        <f t="shared" ca="1" si="114"/>
        <v>60000</v>
      </c>
      <c r="ES85" s="23">
        <f t="shared" ca="1" si="115"/>
        <v>30000</v>
      </c>
      <c r="ET85" s="23">
        <f t="shared" ca="1" si="130"/>
        <v>60000</v>
      </c>
      <c r="EU85" s="23">
        <f t="shared" ca="1" si="131"/>
        <v>30000</v>
      </c>
      <c r="EV85" s="23">
        <f t="shared" ca="1" si="142"/>
        <v>120000</v>
      </c>
      <c r="EW85" s="23">
        <f t="shared" ca="1" si="143"/>
        <v>60000</v>
      </c>
      <c r="EX85" s="228">
        <f t="shared" ca="1" si="164"/>
        <v>39600</v>
      </c>
      <c r="EY85" s="93">
        <f t="shared" ca="1" si="165"/>
        <v>489600</v>
      </c>
      <c r="EZ85" s="93">
        <f t="shared" ca="1" si="166"/>
        <v>921600</v>
      </c>
    </row>
    <row r="86" spans="1:156" x14ac:dyDescent="0.2">
      <c r="A86" s="172">
        <f ca="1">VLOOKUP($D86,Curves!$A$2:$I$1700,9)</f>
        <v>5.9950574401959E-2</v>
      </c>
      <c r="B86" s="86">
        <f t="shared" ca="1" si="149"/>
        <v>0.68305288209216486</v>
      </c>
      <c r="C86" s="86">
        <f t="shared" si="150"/>
        <v>31</v>
      </c>
      <c r="D86" s="139">
        <v>39264</v>
      </c>
      <c r="E86" s="173">
        <f ca="1">VLOOKUP($D86,Curves!$A$2:$H$1700,2)*$B86</f>
        <v>2.9166358065335438</v>
      </c>
      <c r="F86" s="172">
        <f ca="1">VLOOKUP($D86,Curves!$A$2:$H$1700,3)*$B86</f>
        <v>0.51912019039004531</v>
      </c>
      <c r="G86" s="172">
        <f ca="1">VLOOKUP($D86,Curves!$A$2:$H$1700,7)*$B86</f>
        <v>-0.16051742729165874</v>
      </c>
      <c r="H86" s="172">
        <f ca="1">VLOOKUP($D86,Curves!$A$2:$H$1700,5)*$B86</f>
        <v>6.830528820921649E-3</v>
      </c>
      <c r="I86" s="172">
        <f ca="1">VLOOKUP($D86,Curves!$A$2:$H$1700,4)*$B86</f>
        <v>-0.24248377314271852</v>
      </c>
      <c r="J86" s="174">
        <f ca="1">VLOOKUP($D86,Curves!$A$2:$H$1700,8)*$B86</f>
        <v>0</v>
      </c>
      <c r="K86" s="172">
        <f t="shared" ca="1" si="151"/>
        <v>22.056140250431191</v>
      </c>
      <c r="L86" s="140">
        <f ca="1">VLOOKUP($D86,Curves!$N$2:$T$2600,2)*$B86</f>
        <v>41.846415157917974</v>
      </c>
      <c r="M86" s="141">
        <f ca="1">VLOOKUP($D86,Curves!$N$2:$T$2600,3)*$B86</f>
        <v>20.923207578958987</v>
      </c>
      <c r="N86" s="181">
        <f t="shared" ca="1" si="152"/>
        <v>1</v>
      </c>
      <c r="O86" s="182">
        <f t="shared" ca="1" si="153"/>
        <v>0</v>
      </c>
      <c r="P86" s="173">
        <f t="shared" ca="1" si="148"/>
        <v>23.87476854900158</v>
      </c>
      <c r="Q86" s="140">
        <f ca="1">VLOOKUP($D86,Curves!$N$2:$T$2600,4)*$B86</f>
        <v>41.846415157917974</v>
      </c>
      <c r="R86" s="141">
        <f ca="1">VLOOKUP($D86,Curves!$N$2:$T$2600,5)*$B86</f>
        <v>20.923207578958987</v>
      </c>
      <c r="S86" s="181">
        <f t="shared" ca="1" si="154"/>
        <v>1</v>
      </c>
      <c r="T86" s="182">
        <f t="shared" ca="1" si="155"/>
        <v>0</v>
      </c>
      <c r="U86" s="151">
        <f t="shared" ca="1" si="156"/>
        <v>22.670887844314137</v>
      </c>
      <c r="V86" s="151">
        <f t="shared" ca="1" si="157"/>
        <v>23.925997515158492</v>
      </c>
      <c r="W86" s="151">
        <f t="shared" ca="1" si="158"/>
        <v>22.056140250431191</v>
      </c>
      <c r="X86" s="343">
        <f ca="1">VLOOKUP($D86,[2]CurveFetch!$D$8:$S$13000,16,0)*$B86</f>
        <v>41.846415157917974</v>
      </c>
      <c r="Y86" s="141">
        <f ca="1">VLOOKUP($D86,Curves!$N$2:$T$2600,7)*$B86</f>
        <v>20.923207578958987</v>
      </c>
      <c r="Z86" s="200">
        <f t="shared" ca="1" si="159"/>
        <v>1</v>
      </c>
      <c r="AA86" s="181">
        <f t="shared" ca="1" si="160"/>
        <v>0</v>
      </c>
      <c r="AB86" s="181">
        <f t="shared" ca="1" si="161"/>
        <v>1</v>
      </c>
      <c r="AC86" s="181">
        <f t="shared" ca="1" si="161"/>
        <v>1</v>
      </c>
      <c r="AD86" s="181">
        <f t="shared" ca="1" si="162"/>
        <v>1</v>
      </c>
      <c r="AE86" s="182">
        <f t="shared" ca="1" si="163"/>
        <v>0</v>
      </c>
      <c r="AF86" s="23">
        <f t="shared" ca="1" si="193"/>
        <v>5880</v>
      </c>
      <c r="AG86" s="23">
        <f t="shared" ca="1" si="194"/>
        <v>0</v>
      </c>
      <c r="AH86" s="23">
        <f t="shared" ca="1" si="183"/>
        <v>38400</v>
      </c>
      <c r="AI86" s="23">
        <f t="shared" ca="1" si="184"/>
        <v>0</v>
      </c>
      <c r="AJ86" s="23">
        <f t="shared" ca="1" si="195"/>
        <v>26160</v>
      </c>
      <c r="AK86" s="23">
        <f t="shared" ca="1" si="196"/>
        <v>0</v>
      </c>
      <c r="AL86" s="23">
        <f t="shared" ca="1" si="197"/>
        <v>26160</v>
      </c>
      <c r="AM86" s="23">
        <f t="shared" ca="1" si="198"/>
        <v>0</v>
      </c>
      <c r="AN86" s="23">
        <f t="shared" ca="1" si="216"/>
        <v>48000</v>
      </c>
      <c r="AO86" s="23">
        <f t="shared" ca="1" si="217"/>
        <v>0</v>
      </c>
      <c r="AP86" s="23">
        <f t="shared" ca="1" si="87"/>
        <v>54000</v>
      </c>
      <c r="AQ86" s="23">
        <f t="shared" ca="1" si="205"/>
        <v>0</v>
      </c>
      <c r="AR86" s="23">
        <f t="shared" ca="1" si="96"/>
        <v>60000</v>
      </c>
      <c r="AS86" s="23">
        <f t="shared" ca="1" si="97"/>
        <v>0</v>
      </c>
      <c r="AT86" s="23">
        <f t="shared" ca="1" si="106"/>
        <v>60000</v>
      </c>
      <c r="AU86" s="23">
        <f t="shared" ca="1" si="107"/>
        <v>0</v>
      </c>
      <c r="AV86" s="23">
        <f t="shared" ca="1" si="98"/>
        <v>86400</v>
      </c>
      <c r="AW86" s="23">
        <f t="shared" ca="1" si="99"/>
        <v>0</v>
      </c>
      <c r="AX86" s="23">
        <f t="shared" ca="1" si="146"/>
        <v>61200</v>
      </c>
      <c r="AY86" s="23">
        <f t="shared" ca="1" si="147"/>
        <v>0</v>
      </c>
      <c r="AZ86" s="23">
        <f t="shared" ca="1" si="116"/>
        <v>66000</v>
      </c>
      <c r="BA86" s="23">
        <f t="shared" ca="1" si="117"/>
        <v>0</v>
      </c>
      <c r="BB86" s="23">
        <f t="shared" ca="1" si="132"/>
        <v>132000</v>
      </c>
      <c r="BC86" s="23">
        <f t="shared" ca="1" si="133"/>
        <v>0</v>
      </c>
      <c r="BD86" s="228">
        <f t="shared" ca="1" si="167"/>
        <v>243000</v>
      </c>
      <c r="BE86" s="26">
        <f t="shared" ca="1" si="168"/>
        <v>604200</v>
      </c>
      <c r="BF86" s="228">
        <f t="shared" ca="1" si="169"/>
        <v>664200</v>
      </c>
      <c r="BG86" s="23">
        <f t="shared" ca="1" si="185"/>
        <v>62400</v>
      </c>
      <c r="BH86" s="23">
        <f t="shared" ca="1" si="186"/>
        <v>0</v>
      </c>
      <c r="BI86" s="23">
        <f t="shared" ca="1" si="199"/>
        <v>60000</v>
      </c>
      <c r="BJ86" s="23">
        <f t="shared" ca="1" si="200"/>
        <v>0</v>
      </c>
      <c r="BK86" s="23">
        <f t="shared" ca="1" si="187"/>
        <v>10560</v>
      </c>
      <c r="BL86" s="23">
        <f t="shared" ca="1" si="188"/>
        <v>0</v>
      </c>
      <c r="BM86" s="23">
        <f t="shared" ca="1" si="201"/>
        <v>6120</v>
      </c>
      <c r="BN86" s="23">
        <f t="shared" ca="1" si="202"/>
        <v>0</v>
      </c>
      <c r="BO86" s="23">
        <f t="shared" ca="1" si="208"/>
        <v>20400</v>
      </c>
      <c r="BP86" s="23">
        <f t="shared" ca="1" si="209"/>
        <v>0</v>
      </c>
      <c r="BQ86" s="23">
        <f t="shared" ca="1" si="189"/>
        <v>72000</v>
      </c>
      <c r="BR86" s="23">
        <f t="shared" ca="1" si="190"/>
        <v>0</v>
      </c>
      <c r="BS86" s="23">
        <f t="shared" ca="1" si="83"/>
        <v>105600</v>
      </c>
      <c r="BT86" s="23">
        <f t="shared" ca="1" si="84"/>
        <v>0</v>
      </c>
      <c r="BU86" s="23">
        <f t="shared" ca="1" si="85"/>
        <v>127200</v>
      </c>
      <c r="BV86" s="23">
        <f t="shared" ca="1" si="86"/>
        <v>0</v>
      </c>
      <c r="BW86" s="23">
        <f t="shared" ca="1" si="88"/>
        <v>60000</v>
      </c>
      <c r="BX86" s="23">
        <f t="shared" ca="1" si="89"/>
        <v>0</v>
      </c>
      <c r="BY86" s="23">
        <f t="shared" ca="1" si="108"/>
        <v>63600</v>
      </c>
      <c r="BZ86" s="23">
        <f t="shared" ca="1" si="109"/>
        <v>0</v>
      </c>
      <c r="CA86" s="23">
        <f t="shared" ca="1" si="120"/>
        <v>62400</v>
      </c>
      <c r="CB86" s="23">
        <f t="shared" ca="1" si="121"/>
        <v>0</v>
      </c>
      <c r="CC86" s="23">
        <f t="shared" ca="1" si="136"/>
        <v>132000</v>
      </c>
      <c r="CD86" s="23">
        <f t="shared" ca="1" si="137"/>
        <v>0</v>
      </c>
      <c r="CE86" s="23">
        <f t="shared" ca="1" si="140"/>
        <v>120000</v>
      </c>
      <c r="CF86" s="23">
        <f t="shared" ca="1" si="141"/>
        <v>0</v>
      </c>
      <c r="CG86" s="389">
        <f t="shared" ca="1" si="170"/>
        <v>371880</v>
      </c>
      <c r="CH86" s="224">
        <f t="shared" ca="1" si="171"/>
        <v>695880</v>
      </c>
      <c r="CI86" s="93">
        <f t="shared" ca="1" si="172"/>
        <v>902280</v>
      </c>
      <c r="CJ86" s="23">
        <f t="shared" ca="1" si="206"/>
        <v>125760</v>
      </c>
      <c r="CK86" s="23">
        <f t="shared" ca="1" si="207"/>
        <v>0</v>
      </c>
      <c r="CL86" s="23">
        <f t="shared" ca="1" si="90"/>
        <v>115200</v>
      </c>
      <c r="CM86" s="23">
        <f t="shared" ca="1" si="91"/>
        <v>0</v>
      </c>
      <c r="CN86" s="23">
        <f t="shared" ca="1" si="124"/>
        <v>120000</v>
      </c>
      <c r="CO86" s="23">
        <f t="shared" ca="1" si="125"/>
        <v>0</v>
      </c>
      <c r="CP86" s="228">
        <f t="shared" ca="1" si="173"/>
        <v>125760</v>
      </c>
      <c r="CQ86" s="224">
        <f t="shared" ca="1" si="174"/>
        <v>240960</v>
      </c>
      <c r="CR86" s="228">
        <f t="shared" ca="1" si="175"/>
        <v>360960</v>
      </c>
      <c r="CS86" s="23">
        <f t="shared" ca="1" si="176"/>
        <v>65400</v>
      </c>
      <c r="CT86" s="23">
        <f t="shared" ca="1" si="177"/>
        <v>32700</v>
      </c>
      <c r="CU86" s="23">
        <f t="shared" ca="1" si="181"/>
        <v>62400</v>
      </c>
      <c r="CV86" s="23">
        <f t="shared" ca="1" si="182"/>
        <v>31200</v>
      </c>
      <c r="CW86" s="23">
        <f t="shared" ca="1" si="191"/>
        <v>60000</v>
      </c>
      <c r="CX86" s="23">
        <f t="shared" ca="1" si="192"/>
        <v>30000</v>
      </c>
      <c r="CY86" s="23">
        <f t="shared" ca="1" si="203"/>
        <v>8400</v>
      </c>
      <c r="CZ86" s="23">
        <f t="shared" ca="1" si="204"/>
        <v>4200</v>
      </c>
      <c r="DA86" s="23">
        <f t="shared" ca="1" si="210"/>
        <v>27000</v>
      </c>
      <c r="DB86" s="23">
        <f t="shared" ca="1" si="211"/>
        <v>13500</v>
      </c>
      <c r="DC86" s="23">
        <f t="shared" ca="1" si="212"/>
        <v>15600</v>
      </c>
      <c r="DD86" s="23">
        <f t="shared" ca="1" si="213"/>
        <v>7800</v>
      </c>
      <c r="DE86" s="23">
        <f t="shared" ref="DE86:DE149" ca="1" si="218">$DE$7*$J$2*$J$5*$AB86</f>
        <v>42000</v>
      </c>
      <c r="DF86" s="23">
        <f t="shared" ref="DF86:DF149" ca="1" si="219">$DE$7*$J$3*$J$5*$AC86</f>
        <v>21000</v>
      </c>
      <c r="DG86" s="23">
        <f t="shared" ca="1" si="118"/>
        <v>63600</v>
      </c>
      <c r="DH86" s="23">
        <f t="shared" ca="1" si="119"/>
        <v>31800</v>
      </c>
      <c r="DI86" s="23">
        <f t="shared" ca="1" si="75"/>
        <v>72000</v>
      </c>
      <c r="DJ86" s="23">
        <f t="shared" ca="1" si="76"/>
        <v>36000</v>
      </c>
      <c r="DK86" s="23">
        <f t="shared" ca="1" si="92"/>
        <v>99000</v>
      </c>
      <c r="DL86" s="23">
        <f t="shared" ca="1" si="93"/>
        <v>49500</v>
      </c>
      <c r="DM86" s="23"/>
      <c r="DN86" s="23"/>
      <c r="DO86" s="23">
        <f t="shared" ca="1" si="94"/>
        <v>240000</v>
      </c>
      <c r="DP86" s="23">
        <f t="shared" ca="1" si="95"/>
        <v>120000</v>
      </c>
      <c r="DQ86" s="23">
        <f t="shared" ca="1" si="100"/>
        <v>120000</v>
      </c>
      <c r="DR86" s="23">
        <f t="shared" ca="1" si="101"/>
        <v>60000</v>
      </c>
      <c r="DS86" s="23">
        <f t="shared" ca="1" si="112"/>
        <v>127200</v>
      </c>
      <c r="DT86" s="23">
        <f t="shared" ca="1" si="113"/>
        <v>63600</v>
      </c>
      <c r="DU86" s="23">
        <f t="shared" ca="1" si="122"/>
        <v>63600</v>
      </c>
      <c r="DV86" s="23">
        <f t="shared" ca="1" si="123"/>
        <v>31800</v>
      </c>
      <c r="DW86" s="23">
        <f t="shared" ca="1" si="126"/>
        <v>150000</v>
      </c>
      <c r="DX86" s="23">
        <f t="shared" ca="1" si="127"/>
        <v>75000</v>
      </c>
      <c r="DY86" s="23">
        <f t="shared" ca="1" si="128"/>
        <v>66000</v>
      </c>
      <c r="DZ86" s="23">
        <f t="shared" ca="1" si="129"/>
        <v>33000</v>
      </c>
      <c r="EA86" s="23">
        <f t="shared" ca="1" si="144"/>
        <v>129600</v>
      </c>
      <c r="EB86" s="23">
        <f t="shared" ca="1" si="145"/>
        <v>64800</v>
      </c>
      <c r="EC86" s="228">
        <f t="shared" ca="1" si="178"/>
        <v>610200</v>
      </c>
      <c r="ED86" s="93">
        <f t="shared" ca="1" si="179"/>
        <v>1450800</v>
      </c>
      <c r="EE86" s="228">
        <f t="shared" ca="1" si="180"/>
        <v>2117700</v>
      </c>
      <c r="EJ86" s="23">
        <f t="shared" ca="1" si="214"/>
        <v>60000</v>
      </c>
      <c r="EK86" s="23">
        <f t="shared" ca="1" si="215"/>
        <v>30000</v>
      </c>
      <c r="EL86" s="23">
        <f t="shared" ca="1" si="79"/>
        <v>26400</v>
      </c>
      <c r="EM86" s="23">
        <f t="shared" ca="1" si="80"/>
        <v>13200</v>
      </c>
      <c r="EN86" s="23">
        <f t="shared" ca="1" si="104"/>
        <v>120000</v>
      </c>
      <c r="EO86" s="23">
        <f t="shared" ca="1" si="105"/>
        <v>60000</v>
      </c>
      <c r="EP86" s="23">
        <f t="shared" ca="1" si="134"/>
        <v>168000</v>
      </c>
      <c r="EQ86" s="23">
        <f t="shared" ca="1" si="135"/>
        <v>84000</v>
      </c>
      <c r="ER86" s="23">
        <f t="shared" ca="1" si="114"/>
        <v>60000</v>
      </c>
      <c r="ES86" s="23">
        <f t="shared" ca="1" si="115"/>
        <v>30000</v>
      </c>
      <c r="ET86" s="23">
        <f t="shared" ca="1" si="130"/>
        <v>60000</v>
      </c>
      <c r="EU86" s="23">
        <f t="shared" ca="1" si="131"/>
        <v>30000</v>
      </c>
      <c r="EV86" s="23">
        <f t="shared" ca="1" si="142"/>
        <v>120000</v>
      </c>
      <c r="EW86" s="23">
        <f t="shared" ca="1" si="143"/>
        <v>60000</v>
      </c>
      <c r="EX86" s="228">
        <f t="shared" ca="1" si="164"/>
        <v>39600</v>
      </c>
      <c r="EY86" s="93">
        <f t="shared" ca="1" si="165"/>
        <v>489600</v>
      </c>
      <c r="EZ86" s="93">
        <f t="shared" ca="1" si="166"/>
        <v>921600</v>
      </c>
    </row>
    <row r="87" spans="1:156" x14ac:dyDescent="0.2">
      <c r="A87" s="172">
        <f ca="1">VLOOKUP($D87,Curves!$A$2:$I$1700,9)</f>
        <v>6.0016042593695001E-2</v>
      </c>
      <c r="B87" s="86">
        <f t="shared" ca="1" si="149"/>
        <v>0.67935463291544385</v>
      </c>
      <c r="C87" s="86">
        <f t="shared" si="150"/>
        <v>31</v>
      </c>
      <c r="D87" s="139">
        <v>39295</v>
      </c>
      <c r="E87" s="173">
        <f ca="1">VLOOKUP($D87,Curves!$A$2:$H$1700,2)*$B87</f>
        <v>2.9144313752072541</v>
      </c>
      <c r="F87" s="172">
        <f ca="1">VLOOKUP($D87,Curves!$A$2:$H$1700,3)*$B87</f>
        <v>0.51630952101573735</v>
      </c>
      <c r="G87" s="172">
        <f ca="1">VLOOKUP($D87,Curves!$A$2:$H$1700,7)*$B87</f>
        <v>-0.15964833873512929</v>
      </c>
      <c r="H87" s="172">
        <f ca="1">VLOOKUP($D87,Curves!$A$2:$H$1700,5)*$B87</f>
        <v>6.7935463291544382E-3</v>
      </c>
      <c r="I87" s="172">
        <f ca="1">VLOOKUP($D87,Curves!$A$2:$H$1700,4)*$B87</f>
        <v>-0.24117089468498254</v>
      </c>
      <c r="J87" s="174">
        <f ca="1">VLOOKUP($D87,Curves!$A$2:$H$1700,8)*$B87</f>
        <v>0</v>
      </c>
      <c r="K87" s="172">
        <f t="shared" ca="1" si="151"/>
        <v>22.049453603917037</v>
      </c>
      <c r="L87" s="140">
        <f ca="1">VLOOKUP($D87,Curves!$N$2:$T$2600,2)*$B87</f>
        <v>51.810165853736827</v>
      </c>
      <c r="M87" s="141">
        <f ca="1">VLOOKUP($D87,Curves!$N$2:$T$2600,3)*$B87</f>
        <v>25.905082926868413</v>
      </c>
      <c r="N87" s="181">
        <f t="shared" ca="1" si="152"/>
        <v>1</v>
      </c>
      <c r="O87" s="182">
        <f t="shared" ca="1" si="153"/>
        <v>1</v>
      </c>
      <c r="P87" s="173">
        <f t="shared" ca="1" si="148"/>
        <v>23.858235314054404</v>
      </c>
      <c r="Q87" s="140">
        <f ca="1">VLOOKUP($D87,Curves!$N$2:$T$2600,4)*$B87</f>
        <v>51.810165853736827</v>
      </c>
      <c r="R87" s="141">
        <f ca="1">VLOOKUP($D87,Curves!$N$2:$T$2600,5)*$B87</f>
        <v>25.905082926868413</v>
      </c>
      <c r="S87" s="181">
        <f t="shared" ca="1" si="154"/>
        <v>1</v>
      </c>
      <c r="T87" s="182">
        <f t="shared" ca="1" si="155"/>
        <v>1</v>
      </c>
      <c r="U87" s="151">
        <f t="shared" ca="1" si="156"/>
        <v>22.660872773540934</v>
      </c>
      <c r="V87" s="151">
        <f t="shared" ca="1" si="157"/>
        <v>23.909186911523065</v>
      </c>
      <c r="W87" s="151">
        <f t="shared" ca="1" si="158"/>
        <v>22.049453603917037</v>
      </c>
      <c r="X87" s="343">
        <f ca="1">VLOOKUP($D87,[2]CurveFetch!$D$8:$S$13000,16,0)*$B87</f>
        <v>51.810165853736827</v>
      </c>
      <c r="Y87" s="141">
        <f ca="1">VLOOKUP($D87,Curves!$N$2:$T$2600,7)*$B87</f>
        <v>25.905082926868413</v>
      </c>
      <c r="Z87" s="200">
        <f t="shared" ca="1" si="159"/>
        <v>1</v>
      </c>
      <c r="AA87" s="181">
        <f t="shared" ca="1" si="160"/>
        <v>1</v>
      </c>
      <c r="AB87" s="181">
        <f t="shared" ca="1" si="161"/>
        <v>1</v>
      </c>
      <c r="AC87" s="181">
        <f t="shared" ca="1" si="161"/>
        <v>1</v>
      </c>
      <c r="AD87" s="181">
        <f t="shared" ca="1" si="162"/>
        <v>1</v>
      </c>
      <c r="AE87" s="182">
        <f t="shared" ca="1" si="163"/>
        <v>1</v>
      </c>
      <c r="AF87" s="23">
        <f t="shared" ca="1" si="193"/>
        <v>5880</v>
      </c>
      <c r="AG87" s="23">
        <f t="shared" ca="1" si="194"/>
        <v>2940</v>
      </c>
      <c r="AH87" s="23">
        <f t="shared" ca="1" si="183"/>
        <v>38400</v>
      </c>
      <c r="AI87" s="23">
        <f t="shared" ca="1" si="184"/>
        <v>19200</v>
      </c>
      <c r="AJ87" s="23">
        <f t="shared" ca="1" si="195"/>
        <v>26160</v>
      </c>
      <c r="AK87" s="23">
        <f t="shared" ca="1" si="196"/>
        <v>13080</v>
      </c>
      <c r="AL87" s="23">
        <f t="shared" ca="1" si="197"/>
        <v>26160</v>
      </c>
      <c r="AM87" s="23">
        <f t="shared" ca="1" si="198"/>
        <v>13080</v>
      </c>
      <c r="AN87" s="23">
        <f t="shared" ca="1" si="216"/>
        <v>48000</v>
      </c>
      <c r="AO87" s="23">
        <f t="shared" ca="1" si="217"/>
        <v>24000</v>
      </c>
      <c r="AP87" s="23">
        <f t="shared" ca="1" si="87"/>
        <v>54000</v>
      </c>
      <c r="AQ87" s="23">
        <f t="shared" ca="1" si="205"/>
        <v>27000</v>
      </c>
      <c r="AR87" s="23">
        <f t="shared" ca="1" si="96"/>
        <v>60000</v>
      </c>
      <c r="AS87" s="23">
        <f t="shared" ca="1" si="97"/>
        <v>30000</v>
      </c>
      <c r="AT87" s="23">
        <f t="shared" ca="1" si="106"/>
        <v>60000</v>
      </c>
      <c r="AU87" s="23">
        <f t="shared" ca="1" si="107"/>
        <v>30000</v>
      </c>
      <c r="AV87" s="23">
        <f t="shared" ca="1" si="98"/>
        <v>86400</v>
      </c>
      <c r="AW87" s="23">
        <f t="shared" ca="1" si="99"/>
        <v>30000</v>
      </c>
      <c r="AX87" s="23">
        <f t="shared" ca="1" si="146"/>
        <v>61200</v>
      </c>
      <c r="AY87" s="23">
        <f t="shared" ca="1" si="147"/>
        <v>30600</v>
      </c>
      <c r="AZ87" s="23">
        <f t="shared" ca="1" si="116"/>
        <v>66000</v>
      </c>
      <c r="BA87" s="23">
        <f t="shared" ca="1" si="117"/>
        <v>33000</v>
      </c>
      <c r="BB87" s="23">
        <f t="shared" ca="1" si="132"/>
        <v>132000</v>
      </c>
      <c r="BC87" s="23">
        <f t="shared" ca="1" si="133"/>
        <v>66000</v>
      </c>
      <c r="BD87" s="228">
        <f t="shared" ca="1" si="167"/>
        <v>351300</v>
      </c>
      <c r="BE87" s="26">
        <f t="shared" ca="1" si="168"/>
        <v>893100</v>
      </c>
      <c r="BF87" s="228">
        <f t="shared" ca="1" si="169"/>
        <v>983100</v>
      </c>
      <c r="BG87" s="23">
        <f t="shared" ca="1" si="185"/>
        <v>62400</v>
      </c>
      <c r="BH87" s="23">
        <f t="shared" ca="1" si="186"/>
        <v>31200</v>
      </c>
      <c r="BI87" s="23">
        <f t="shared" ca="1" si="199"/>
        <v>60000</v>
      </c>
      <c r="BJ87" s="23">
        <f t="shared" ca="1" si="200"/>
        <v>30000</v>
      </c>
      <c r="BK87" s="23">
        <f t="shared" ca="1" si="187"/>
        <v>10560</v>
      </c>
      <c r="BL87" s="23">
        <f t="shared" ca="1" si="188"/>
        <v>5280</v>
      </c>
      <c r="BM87" s="23">
        <f t="shared" ca="1" si="201"/>
        <v>6120</v>
      </c>
      <c r="BN87" s="23">
        <f t="shared" ca="1" si="202"/>
        <v>3060</v>
      </c>
      <c r="BO87" s="23">
        <f t="shared" ca="1" si="208"/>
        <v>20400</v>
      </c>
      <c r="BP87" s="23">
        <f t="shared" ca="1" si="209"/>
        <v>10200</v>
      </c>
      <c r="BQ87" s="23">
        <f t="shared" ca="1" si="189"/>
        <v>72000</v>
      </c>
      <c r="BR87" s="23">
        <f t="shared" ca="1" si="190"/>
        <v>36000</v>
      </c>
      <c r="BS87" s="23">
        <f t="shared" ca="1" si="83"/>
        <v>105600</v>
      </c>
      <c r="BT87" s="23">
        <f t="shared" ca="1" si="84"/>
        <v>52800</v>
      </c>
      <c r="BU87" s="23">
        <f t="shared" ca="1" si="85"/>
        <v>127200</v>
      </c>
      <c r="BV87" s="23">
        <f t="shared" ca="1" si="86"/>
        <v>63600</v>
      </c>
      <c r="BW87" s="23">
        <f t="shared" ca="1" si="88"/>
        <v>60000</v>
      </c>
      <c r="BX87" s="23">
        <f t="shared" ca="1" si="89"/>
        <v>30000</v>
      </c>
      <c r="BY87" s="23">
        <f t="shared" ca="1" si="108"/>
        <v>63600</v>
      </c>
      <c r="BZ87" s="23">
        <f t="shared" ca="1" si="109"/>
        <v>31800</v>
      </c>
      <c r="CA87" s="23">
        <f t="shared" ca="1" si="120"/>
        <v>62400</v>
      </c>
      <c r="CB87" s="23">
        <f t="shared" ca="1" si="121"/>
        <v>31200</v>
      </c>
      <c r="CC87" s="23">
        <f t="shared" ca="1" si="136"/>
        <v>132000</v>
      </c>
      <c r="CD87" s="23">
        <f t="shared" ca="1" si="137"/>
        <v>66000</v>
      </c>
      <c r="CE87" s="23">
        <f t="shared" ca="1" si="140"/>
        <v>120000</v>
      </c>
      <c r="CF87" s="23">
        <f t="shared" ca="1" si="141"/>
        <v>60000</v>
      </c>
      <c r="CG87" s="389">
        <f t="shared" ca="1" si="170"/>
        <v>557820</v>
      </c>
      <c r="CH87" s="224">
        <f t="shared" ca="1" si="171"/>
        <v>1043820</v>
      </c>
      <c r="CI87" s="93">
        <f t="shared" ca="1" si="172"/>
        <v>1353420</v>
      </c>
      <c r="CJ87" s="23">
        <f t="shared" ca="1" si="206"/>
        <v>125760</v>
      </c>
      <c r="CK87" s="23">
        <f t="shared" ca="1" si="207"/>
        <v>62880</v>
      </c>
      <c r="CL87" s="23">
        <f t="shared" ca="1" si="90"/>
        <v>115200</v>
      </c>
      <c r="CM87" s="23">
        <f t="shared" ca="1" si="91"/>
        <v>57600</v>
      </c>
      <c r="CN87" s="23">
        <f t="shared" ca="1" si="124"/>
        <v>120000</v>
      </c>
      <c r="CO87" s="23">
        <f t="shared" ca="1" si="125"/>
        <v>60000</v>
      </c>
      <c r="CP87" s="228">
        <f t="shared" ca="1" si="173"/>
        <v>188640</v>
      </c>
      <c r="CQ87" s="224">
        <f t="shared" ca="1" si="174"/>
        <v>361440</v>
      </c>
      <c r="CR87" s="228">
        <f t="shared" ca="1" si="175"/>
        <v>541440</v>
      </c>
      <c r="CS87" s="23">
        <f t="shared" ca="1" si="176"/>
        <v>65400</v>
      </c>
      <c r="CT87" s="23">
        <f t="shared" ca="1" si="177"/>
        <v>32700</v>
      </c>
      <c r="CU87" s="23">
        <f t="shared" ca="1" si="181"/>
        <v>62400</v>
      </c>
      <c r="CV87" s="23">
        <f t="shared" ca="1" si="182"/>
        <v>31200</v>
      </c>
      <c r="CW87" s="23">
        <f t="shared" ca="1" si="191"/>
        <v>60000</v>
      </c>
      <c r="CX87" s="23">
        <f t="shared" ca="1" si="192"/>
        <v>30000</v>
      </c>
      <c r="CY87" s="23">
        <f t="shared" ca="1" si="203"/>
        <v>8400</v>
      </c>
      <c r="CZ87" s="23">
        <f t="shared" ca="1" si="204"/>
        <v>4200</v>
      </c>
      <c r="DA87" s="23">
        <f t="shared" ca="1" si="210"/>
        <v>27000</v>
      </c>
      <c r="DB87" s="23">
        <f t="shared" ca="1" si="211"/>
        <v>13500</v>
      </c>
      <c r="DC87" s="23">
        <f t="shared" ca="1" si="212"/>
        <v>15600</v>
      </c>
      <c r="DD87" s="23">
        <f t="shared" ca="1" si="213"/>
        <v>7800</v>
      </c>
      <c r="DE87" s="23">
        <f t="shared" ca="1" si="218"/>
        <v>42000</v>
      </c>
      <c r="DF87" s="23">
        <f t="shared" ca="1" si="219"/>
        <v>21000</v>
      </c>
      <c r="DG87" s="23">
        <f t="shared" ca="1" si="118"/>
        <v>63600</v>
      </c>
      <c r="DH87" s="23">
        <f t="shared" ca="1" si="119"/>
        <v>31800</v>
      </c>
      <c r="DI87" s="23">
        <f t="shared" ca="1" si="75"/>
        <v>72000</v>
      </c>
      <c r="DJ87" s="23">
        <f t="shared" ca="1" si="76"/>
        <v>36000</v>
      </c>
      <c r="DK87" s="23">
        <f t="shared" ca="1" si="92"/>
        <v>99000</v>
      </c>
      <c r="DL87" s="23">
        <f t="shared" ca="1" si="93"/>
        <v>49500</v>
      </c>
      <c r="DM87" s="23"/>
      <c r="DN87" s="23"/>
      <c r="DO87" s="23">
        <f t="shared" ca="1" si="94"/>
        <v>240000</v>
      </c>
      <c r="DP87" s="23">
        <f t="shared" ca="1" si="95"/>
        <v>120000</v>
      </c>
      <c r="DQ87" s="23">
        <f t="shared" ca="1" si="100"/>
        <v>120000</v>
      </c>
      <c r="DR87" s="23">
        <f t="shared" ca="1" si="101"/>
        <v>60000</v>
      </c>
      <c r="DS87" s="23">
        <f t="shared" ca="1" si="112"/>
        <v>127200</v>
      </c>
      <c r="DT87" s="23">
        <f t="shared" ca="1" si="113"/>
        <v>63600</v>
      </c>
      <c r="DU87" s="23">
        <f t="shared" ca="1" si="122"/>
        <v>63600</v>
      </c>
      <c r="DV87" s="23">
        <f t="shared" ca="1" si="123"/>
        <v>31800</v>
      </c>
      <c r="DW87" s="23">
        <f t="shared" ca="1" si="126"/>
        <v>150000</v>
      </c>
      <c r="DX87" s="23">
        <f t="shared" ca="1" si="127"/>
        <v>75000</v>
      </c>
      <c r="DY87" s="23">
        <f t="shared" ca="1" si="128"/>
        <v>66000</v>
      </c>
      <c r="DZ87" s="23">
        <f t="shared" ca="1" si="129"/>
        <v>33000</v>
      </c>
      <c r="EA87" s="23">
        <f t="shared" ca="1" si="144"/>
        <v>129600</v>
      </c>
      <c r="EB87" s="23">
        <f t="shared" ca="1" si="145"/>
        <v>64800</v>
      </c>
      <c r="EC87" s="228">
        <f t="shared" ca="1" si="178"/>
        <v>610200</v>
      </c>
      <c r="ED87" s="93">
        <f t="shared" ca="1" si="179"/>
        <v>1450800</v>
      </c>
      <c r="EE87" s="228">
        <f t="shared" ca="1" si="180"/>
        <v>2117700</v>
      </c>
      <c r="EJ87" s="23">
        <f t="shared" ca="1" si="214"/>
        <v>60000</v>
      </c>
      <c r="EK87" s="23">
        <f t="shared" ca="1" si="215"/>
        <v>30000</v>
      </c>
      <c r="EL87" s="23">
        <f t="shared" ca="1" si="79"/>
        <v>26400</v>
      </c>
      <c r="EM87" s="23">
        <f t="shared" ca="1" si="80"/>
        <v>13200</v>
      </c>
      <c r="EN87" s="23">
        <f t="shared" ca="1" si="104"/>
        <v>120000</v>
      </c>
      <c r="EO87" s="23">
        <f t="shared" ca="1" si="105"/>
        <v>60000</v>
      </c>
      <c r="EP87" s="23">
        <f t="shared" ca="1" si="134"/>
        <v>168000</v>
      </c>
      <c r="EQ87" s="23">
        <f t="shared" ca="1" si="135"/>
        <v>84000</v>
      </c>
      <c r="ER87" s="23">
        <f t="shared" ca="1" si="114"/>
        <v>60000</v>
      </c>
      <c r="ES87" s="23">
        <f t="shared" ca="1" si="115"/>
        <v>30000</v>
      </c>
      <c r="ET87" s="23">
        <f t="shared" ca="1" si="130"/>
        <v>60000</v>
      </c>
      <c r="EU87" s="23">
        <f t="shared" ca="1" si="131"/>
        <v>30000</v>
      </c>
      <c r="EV87" s="23">
        <f t="shared" ca="1" si="142"/>
        <v>120000</v>
      </c>
      <c r="EW87" s="23">
        <f t="shared" ca="1" si="143"/>
        <v>60000</v>
      </c>
      <c r="EX87" s="228">
        <f t="shared" ca="1" si="164"/>
        <v>39600</v>
      </c>
      <c r="EY87" s="93">
        <f t="shared" ca="1" si="165"/>
        <v>489600</v>
      </c>
      <c r="EZ87" s="93">
        <f t="shared" ca="1" si="166"/>
        <v>921600</v>
      </c>
    </row>
    <row r="88" spans="1:156" x14ac:dyDescent="0.2">
      <c r="A88" s="172">
        <f ca="1">VLOOKUP($D88,Curves!$A$2:$I$1700,9)</f>
        <v>6.0081510786856002E-2</v>
      </c>
      <c r="B88" s="86">
        <f t="shared" ca="1" si="149"/>
        <v>0.67566912606303497</v>
      </c>
      <c r="C88" s="86">
        <f t="shared" si="150"/>
        <v>30</v>
      </c>
      <c r="D88" s="139">
        <v>39326</v>
      </c>
      <c r="E88" s="173">
        <f ca="1">VLOOKUP($D88,Curves!$A$2:$H$1700,2)*$B88</f>
        <v>2.9128096024577439</v>
      </c>
      <c r="F88" s="172">
        <f ca="1">VLOOKUP($D88,Curves!$A$2:$H$1700,3)*$B88</f>
        <v>0.51350853580790656</v>
      </c>
      <c r="G88" s="172">
        <f ca="1">VLOOKUP($D88,Curves!$A$2:$H$1700,7)*$B88</f>
        <v>-0.15878224462481322</v>
      </c>
      <c r="H88" s="172">
        <f ca="1">VLOOKUP($D88,Curves!$A$2:$H$1700,5)*$B88</f>
        <v>6.7566912606303502E-3</v>
      </c>
      <c r="I88" s="172">
        <f ca="1">VLOOKUP($D88,Curves!$A$2:$H$1700,4)*$B88</f>
        <v>-0.2398625397523774</v>
      </c>
      <c r="J88" s="174">
        <f ca="1">VLOOKUP($D88,Curves!$A$2:$H$1700,8)*$B88</f>
        <v>0</v>
      </c>
      <c r="K88" s="172">
        <f t="shared" ca="1" si="151"/>
        <v>22.047102970290247</v>
      </c>
      <c r="L88" s="140">
        <f ca="1">VLOOKUP($D88,Curves!$N$2:$T$2600,2)*$B88</f>
        <v>31.259021314355039</v>
      </c>
      <c r="M88" s="141">
        <f ca="1">VLOOKUP($D88,Curves!$N$2:$T$2600,3)*$B88</f>
        <v>15.629510657177519</v>
      </c>
      <c r="N88" s="181">
        <f t="shared" ca="1" si="152"/>
        <v>1</v>
      </c>
      <c r="O88" s="182">
        <f t="shared" ca="1" si="153"/>
        <v>0</v>
      </c>
      <c r="P88" s="173">
        <f t="shared" ca="1" si="148"/>
        <v>23.84607201843308</v>
      </c>
      <c r="Q88" s="140">
        <f ca="1">VLOOKUP($D88,Curves!$N$2:$T$2600,4)*$B88</f>
        <v>31.259021314355039</v>
      </c>
      <c r="R88" s="141">
        <f ca="1">VLOOKUP($D88,Curves!$N$2:$T$2600,5)*$B88</f>
        <v>15.629510657177519</v>
      </c>
      <c r="S88" s="181">
        <f t="shared" ca="1" si="154"/>
        <v>1</v>
      </c>
      <c r="T88" s="182">
        <f t="shared" ca="1" si="155"/>
        <v>0</v>
      </c>
      <c r="U88" s="151">
        <f t="shared" ca="1" si="156"/>
        <v>22.655205183746979</v>
      </c>
      <c r="V88" s="151">
        <f t="shared" ca="1" si="157"/>
        <v>23.896747202887806</v>
      </c>
      <c r="W88" s="151">
        <f t="shared" ca="1" si="158"/>
        <v>22.047102970290247</v>
      </c>
      <c r="X88" s="343">
        <f ca="1">VLOOKUP($D88,[2]CurveFetch!$D$8:$S$13000,16,0)*$B88</f>
        <v>31.259021314355039</v>
      </c>
      <c r="Y88" s="141">
        <f ca="1">VLOOKUP($D88,Curves!$N$2:$T$2600,7)*$B88</f>
        <v>15.629510657177519</v>
      </c>
      <c r="Z88" s="200">
        <f t="shared" ca="1" si="159"/>
        <v>1</v>
      </c>
      <c r="AA88" s="181">
        <f t="shared" ca="1" si="160"/>
        <v>0</v>
      </c>
      <c r="AB88" s="181">
        <f t="shared" ca="1" si="161"/>
        <v>1</v>
      </c>
      <c r="AC88" s="181">
        <f t="shared" ca="1" si="161"/>
        <v>1</v>
      </c>
      <c r="AD88" s="181">
        <f t="shared" ca="1" si="162"/>
        <v>1</v>
      </c>
      <c r="AE88" s="182">
        <f t="shared" ca="1" si="163"/>
        <v>0</v>
      </c>
      <c r="AF88" s="23">
        <f t="shared" ca="1" si="193"/>
        <v>5880</v>
      </c>
      <c r="AG88" s="23">
        <f t="shared" ca="1" si="194"/>
        <v>0</v>
      </c>
      <c r="AH88" s="23">
        <f t="shared" ca="1" si="183"/>
        <v>38400</v>
      </c>
      <c r="AI88" s="23">
        <f t="shared" ca="1" si="184"/>
        <v>0</v>
      </c>
      <c r="AJ88" s="23">
        <f t="shared" ca="1" si="195"/>
        <v>26160</v>
      </c>
      <c r="AK88" s="23">
        <f t="shared" ca="1" si="196"/>
        <v>0</v>
      </c>
      <c r="AL88" s="23">
        <f t="shared" ca="1" si="197"/>
        <v>26160</v>
      </c>
      <c r="AM88" s="23">
        <f t="shared" ca="1" si="198"/>
        <v>0</v>
      </c>
      <c r="AN88" s="23">
        <f t="shared" ca="1" si="216"/>
        <v>48000</v>
      </c>
      <c r="AO88" s="23">
        <f t="shared" ca="1" si="217"/>
        <v>0</v>
      </c>
      <c r="AP88" s="23">
        <f t="shared" ca="1" si="87"/>
        <v>54000</v>
      </c>
      <c r="AQ88" s="23">
        <f t="shared" ca="1" si="205"/>
        <v>0</v>
      </c>
      <c r="AR88" s="23">
        <f t="shared" ca="1" si="96"/>
        <v>60000</v>
      </c>
      <c r="AS88" s="23">
        <f t="shared" ca="1" si="97"/>
        <v>0</v>
      </c>
      <c r="AT88" s="23">
        <f t="shared" ca="1" si="106"/>
        <v>60000</v>
      </c>
      <c r="AU88" s="23">
        <f t="shared" ca="1" si="107"/>
        <v>0</v>
      </c>
      <c r="AV88" s="23">
        <f t="shared" ca="1" si="98"/>
        <v>86400</v>
      </c>
      <c r="AW88" s="23">
        <f t="shared" ca="1" si="99"/>
        <v>0</v>
      </c>
      <c r="AX88" s="23">
        <f t="shared" ca="1" si="146"/>
        <v>61200</v>
      </c>
      <c r="AY88" s="23">
        <f t="shared" ca="1" si="147"/>
        <v>0</v>
      </c>
      <c r="AZ88" s="23">
        <f t="shared" ca="1" si="116"/>
        <v>66000</v>
      </c>
      <c r="BA88" s="23">
        <f t="shared" ca="1" si="117"/>
        <v>0</v>
      </c>
      <c r="BB88" s="23">
        <f t="shared" ca="1" si="132"/>
        <v>132000</v>
      </c>
      <c r="BC88" s="23">
        <f t="shared" ca="1" si="133"/>
        <v>0</v>
      </c>
      <c r="BD88" s="228">
        <f t="shared" ca="1" si="167"/>
        <v>243000</v>
      </c>
      <c r="BE88" s="26">
        <f t="shared" ca="1" si="168"/>
        <v>604200</v>
      </c>
      <c r="BF88" s="228">
        <f t="shared" ca="1" si="169"/>
        <v>664200</v>
      </c>
      <c r="BG88" s="23">
        <f t="shared" ca="1" si="185"/>
        <v>62400</v>
      </c>
      <c r="BH88" s="23">
        <f t="shared" ca="1" si="186"/>
        <v>0</v>
      </c>
      <c r="BI88" s="23">
        <f t="shared" ca="1" si="199"/>
        <v>60000</v>
      </c>
      <c r="BJ88" s="23">
        <f t="shared" ca="1" si="200"/>
        <v>0</v>
      </c>
      <c r="BK88" s="23">
        <f t="shared" ca="1" si="187"/>
        <v>10560</v>
      </c>
      <c r="BL88" s="23">
        <f t="shared" ca="1" si="188"/>
        <v>0</v>
      </c>
      <c r="BM88" s="23">
        <f t="shared" ca="1" si="201"/>
        <v>6120</v>
      </c>
      <c r="BN88" s="23">
        <f t="shared" ca="1" si="202"/>
        <v>0</v>
      </c>
      <c r="BO88" s="23">
        <f t="shared" ca="1" si="208"/>
        <v>20400</v>
      </c>
      <c r="BP88" s="23">
        <f t="shared" ca="1" si="209"/>
        <v>0</v>
      </c>
      <c r="BQ88" s="23">
        <f t="shared" ca="1" si="189"/>
        <v>72000</v>
      </c>
      <c r="BR88" s="23">
        <f t="shared" ca="1" si="190"/>
        <v>0</v>
      </c>
      <c r="BS88" s="23">
        <f t="shared" ca="1" si="83"/>
        <v>105600</v>
      </c>
      <c r="BT88" s="23">
        <f t="shared" ca="1" si="84"/>
        <v>0</v>
      </c>
      <c r="BU88" s="23">
        <f t="shared" ca="1" si="85"/>
        <v>127200</v>
      </c>
      <c r="BV88" s="23">
        <f t="shared" ca="1" si="86"/>
        <v>0</v>
      </c>
      <c r="BW88" s="23">
        <f t="shared" ca="1" si="88"/>
        <v>60000</v>
      </c>
      <c r="BX88" s="23">
        <f t="shared" ca="1" si="89"/>
        <v>0</v>
      </c>
      <c r="BY88" s="23">
        <f t="shared" ca="1" si="108"/>
        <v>63600</v>
      </c>
      <c r="BZ88" s="23">
        <f t="shared" ca="1" si="109"/>
        <v>0</v>
      </c>
      <c r="CA88" s="23">
        <f t="shared" ca="1" si="120"/>
        <v>62400</v>
      </c>
      <c r="CB88" s="23">
        <f t="shared" ca="1" si="121"/>
        <v>0</v>
      </c>
      <c r="CC88" s="23">
        <f t="shared" ca="1" si="136"/>
        <v>132000</v>
      </c>
      <c r="CD88" s="23">
        <f t="shared" ca="1" si="137"/>
        <v>0</v>
      </c>
      <c r="CE88" s="23">
        <f t="shared" ca="1" si="140"/>
        <v>120000</v>
      </c>
      <c r="CF88" s="23">
        <f t="shared" ca="1" si="141"/>
        <v>0</v>
      </c>
      <c r="CG88" s="389">
        <f t="shared" ca="1" si="170"/>
        <v>371880</v>
      </c>
      <c r="CH88" s="224">
        <f t="shared" ca="1" si="171"/>
        <v>695880</v>
      </c>
      <c r="CI88" s="93">
        <f t="shared" ca="1" si="172"/>
        <v>902280</v>
      </c>
      <c r="CJ88" s="23">
        <f t="shared" ca="1" si="206"/>
        <v>125760</v>
      </c>
      <c r="CK88" s="23">
        <f t="shared" ca="1" si="207"/>
        <v>0</v>
      </c>
      <c r="CL88" s="23">
        <f t="shared" ca="1" si="90"/>
        <v>115200</v>
      </c>
      <c r="CM88" s="23">
        <f t="shared" ca="1" si="91"/>
        <v>0</v>
      </c>
      <c r="CN88" s="23">
        <f t="shared" ca="1" si="124"/>
        <v>120000</v>
      </c>
      <c r="CO88" s="23">
        <f t="shared" ca="1" si="125"/>
        <v>0</v>
      </c>
      <c r="CP88" s="228">
        <f t="shared" ca="1" si="173"/>
        <v>125760</v>
      </c>
      <c r="CQ88" s="224">
        <f t="shared" ca="1" si="174"/>
        <v>240960</v>
      </c>
      <c r="CR88" s="228">
        <f t="shared" ca="1" si="175"/>
        <v>360960</v>
      </c>
      <c r="CS88" s="23">
        <f t="shared" ca="1" si="176"/>
        <v>65400</v>
      </c>
      <c r="CT88" s="23">
        <f t="shared" ca="1" si="177"/>
        <v>32700</v>
      </c>
      <c r="CU88" s="23">
        <f t="shared" ca="1" si="181"/>
        <v>62400</v>
      </c>
      <c r="CV88" s="23">
        <f t="shared" ca="1" si="182"/>
        <v>31200</v>
      </c>
      <c r="CW88" s="23">
        <f t="shared" ca="1" si="191"/>
        <v>60000</v>
      </c>
      <c r="CX88" s="23">
        <f t="shared" ca="1" si="192"/>
        <v>30000</v>
      </c>
      <c r="CY88" s="23">
        <f t="shared" ca="1" si="203"/>
        <v>8400</v>
      </c>
      <c r="CZ88" s="23">
        <f t="shared" ca="1" si="204"/>
        <v>4200</v>
      </c>
      <c r="DA88" s="23">
        <f t="shared" ca="1" si="210"/>
        <v>27000</v>
      </c>
      <c r="DB88" s="23">
        <f t="shared" ca="1" si="211"/>
        <v>13500</v>
      </c>
      <c r="DC88" s="23">
        <f t="shared" ca="1" si="212"/>
        <v>15600</v>
      </c>
      <c r="DD88" s="23">
        <f t="shared" ca="1" si="213"/>
        <v>7800</v>
      </c>
      <c r="DE88" s="23">
        <f t="shared" ca="1" si="218"/>
        <v>42000</v>
      </c>
      <c r="DF88" s="23">
        <f t="shared" ca="1" si="219"/>
        <v>21000</v>
      </c>
      <c r="DG88" s="23">
        <f t="shared" ca="1" si="118"/>
        <v>63600</v>
      </c>
      <c r="DH88" s="23">
        <f t="shared" ca="1" si="119"/>
        <v>31800</v>
      </c>
      <c r="DI88" s="23">
        <f t="shared" ca="1" si="75"/>
        <v>72000</v>
      </c>
      <c r="DJ88" s="23">
        <f t="shared" ca="1" si="76"/>
        <v>36000</v>
      </c>
      <c r="DK88" s="23">
        <f t="shared" ca="1" si="92"/>
        <v>99000</v>
      </c>
      <c r="DL88" s="23">
        <f t="shared" ca="1" si="93"/>
        <v>49500</v>
      </c>
      <c r="DM88" s="23"/>
      <c r="DN88" s="23"/>
      <c r="DO88" s="23">
        <f t="shared" ca="1" si="94"/>
        <v>240000</v>
      </c>
      <c r="DP88" s="23">
        <f t="shared" ca="1" si="95"/>
        <v>120000</v>
      </c>
      <c r="DQ88" s="23">
        <f t="shared" ca="1" si="100"/>
        <v>120000</v>
      </c>
      <c r="DR88" s="23">
        <f t="shared" ca="1" si="101"/>
        <v>60000</v>
      </c>
      <c r="DS88" s="23">
        <f t="shared" ca="1" si="112"/>
        <v>127200</v>
      </c>
      <c r="DT88" s="23">
        <f t="shared" ca="1" si="113"/>
        <v>63600</v>
      </c>
      <c r="DU88" s="23">
        <f t="shared" ca="1" si="122"/>
        <v>63600</v>
      </c>
      <c r="DV88" s="23">
        <f t="shared" ca="1" si="123"/>
        <v>31800</v>
      </c>
      <c r="DW88" s="23">
        <f t="shared" ca="1" si="126"/>
        <v>150000</v>
      </c>
      <c r="DX88" s="23">
        <f t="shared" ca="1" si="127"/>
        <v>75000</v>
      </c>
      <c r="DY88" s="23">
        <f t="shared" ca="1" si="128"/>
        <v>66000</v>
      </c>
      <c r="DZ88" s="23">
        <f t="shared" ca="1" si="129"/>
        <v>33000</v>
      </c>
      <c r="EA88" s="23">
        <f t="shared" ca="1" si="144"/>
        <v>129600</v>
      </c>
      <c r="EB88" s="23">
        <f t="shared" ca="1" si="145"/>
        <v>64800</v>
      </c>
      <c r="EC88" s="228">
        <f t="shared" ca="1" si="178"/>
        <v>610200</v>
      </c>
      <c r="ED88" s="93">
        <f t="shared" ca="1" si="179"/>
        <v>1450800</v>
      </c>
      <c r="EE88" s="228">
        <f t="shared" ca="1" si="180"/>
        <v>2117700</v>
      </c>
      <c r="EJ88" s="23">
        <f t="shared" ca="1" si="214"/>
        <v>60000</v>
      </c>
      <c r="EK88" s="23">
        <f t="shared" ca="1" si="215"/>
        <v>30000</v>
      </c>
      <c r="EL88" s="23">
        <f t="shared" ca="1" si="79"/>
        <v>26400</v>
      </c>
      <c r="EM88" s="23">
        <f t="shared" ca="1" si="80"/>
        <v>13200</v>
      </c>
      <c r="EN88" s="23">
        <f t="shared" ca="1" si="104"/>
        <v>120000</v>
      </c>
      <c r="EO88" s="23">
        <f t="shared" ca="1" si="105"/>
        <v>60000</v>
      </c>
      <c r="EP88" s="23">
        <f t="shared" ca="1" si="134"/>
        <v>168000</v>
      </c>
      <c r="EQ88" s="23">
        <f t="shared" ca="1" si="135"/>
        <v>84000</v>
      </c>
      <c r="ER88" s="23">
        <f t="shared" ca="1" si="114"/>
        <v>60000</v>
      </c>
      <c r="ES88" s="23">
        <f t="shared" ca="1" si="115"/>
        <v>30000</v>
      </c>
      <c r="ET88" s="23">
        <f t="shared" ca="1" si="130"/>
        <v>60000</v>
      </c>
      <c r="EU88" s="23">
        <f t="shared" ca="1" si="131"/>
        <v>30000</v>
      </c>
      <c r="EV88" s="23">
        <f t="shared" ca="1" si="142"/>
        <v>120000</v>
      </c>
      <c r="EW88" s="23">
        <f t="shared" ca="1" si="143"/>
        <v>60000</v>
      </c>
      <c r="EX88" s="228">
        <f t="shared" ca="1" si="164"/>
        <v>39600</v>
      </c>
      <c r="EY88" s="93">
        <f t="shared" ca="1" si="165"/>
        <v>489600</v>
      </c>
      <c r="EZ88" s="93">
        <f t="shared" ca="1" si="166"/>
        <v>921600</v>
      </c>
    </row>
    <row r="89" spans="1:156" x14ac:dyDescent="0.2">
      <c r="A89" s="172">
        <f ca="1">VLOOKUP($D89,Curves!$A$2:$I$1700,9)</f>
        <v>6.0144867104174E-2</v>
      </c>
      <c r="B89" s="86">
        <f t="shared" ca="1" si="149"/>
        <v>0.67211464874794657</v>
      </c>
      <c r="C89" s="86">
        <f t="shared" si="150"/>
        <v>31</v>
      </c>
      <c r="D89" s="139">
        <v>39356</v>
      </c>
      <c r="E89" s="173">
        <f ca="1">VLOOKUP($D89,Curves!$A$2:$H$1700,2)*$B89</f>
        <v>2.9176496902148363</v>
      </c>
      <c r="F89" s="172">
        <f ca="1">VLOOKUP($D89,Curves!$A$2:$H$1700,3)*$B89</f>
        <v>0.51080713304843939</v>
      </c>
      <c r="G89" s="172">
        <f ca="1">VLOOKUP($D89,Curves!$A$2:$H$1700,7)*$B89</f>
        <v>-0.15794694245576743</v>
      </c>
      <c r="H89" s="172">
        <f ca="1">VLOOKUP($D89,Curves!$A$2:$H$1700,5)*$B89</f>
        <v>6.7211464874794655E-3</v>
      </c>
      <c r="I89" s="172">
        <f ca="1">VLOOKUP($D89,Curves!$A$2:$H$1700,4)*$B89</f>
        <v>-0.23860070030552102</v>
      </c>
      <c r="J89" s="174">
        <f ca="1">VLOOKUP($D89,Curves!$A$2:$H$1700,8)*$B89</f>
        <v>0</v>
      </c>
      <c r="K89" s="172">
        <f t="shared" ca="1" si="151"/>
        <v>22.092867424319863</v>
      </c>
      <c r="L89" s="140">
        <f ca="1">VLOOKUP($D89,Curves!$N$2:$T$2600,2)*$B89</f>
        <v>43.096125700648081</v>
      </c>
      <c r="M89" s="141">
        <f ca="1">VLOOKUP($D89,Curves!$N$2:$T$2600,3)*$B89</f>
        <v>21.54806285032404</v>
      </c>
      <c r="N89" s="181">
        <f t="shared" ca="1" si="152"/>
        <v>1</v>
      </c>
      <c r="O89" s="182">
        <f t="shared" ca="1" si="153"/>
        <v>0</v>
      </c>
      <c r="P89" s="173">
        <f t="shared" ca="1" si="148"/>
        <v>23.882372676611272</v>
      </c>
      <c r="Q89" s="140">
        <f ca="1">VLOOKUP($D89,Curves!$N$2:$T$2600,4)*$B89</f>
        <v>43.096125700648081</v>
      </c>
      <c r="R89" s="141">
        <f ca="1">VLOOKUP($D89,Curves!$N$2:$T$2600,5)*$B89</f>
        <v>21.54806285032404</v>
      </c>
      <c r="S89" s="181">
        <f t="shared" ca="1" si="154"/>
        <v>1</v>
      </c>
      <c r="T89" s="182">
        <f t="shared" ca="1" si="155"/>
        <v>0</v>
      </c>
      <c r="U89" s="151">
        <f t="shared" ca="1" si="156"/>
        <v>22.697770608193014</v>
      </c>
      <c r="V89" s="151">
        <f t="shared" ca="1" si="157"/>
        <v>23.93278127526737</v>
      </c>
      <c r="W89" s="151">
        <f t="shared" ca="1" si="158"/>
        <v>22.092867424319863</v>
      </c>
      <c r="X89" s="343">
        <f ca="1">VLOOKUP($D89,[2]CurveFetch!$D$8:$S$13000,16,0)*$B89</f>
        <v>43.096125700648081</v>
      </c>
      <c r="Y89" s="141">
        <f ca="1">VLOOKUP($D89,Curves!$N$2:$T$2600,7)*$B89</f>
        <v>21.54806285032404</v>
      </c>
      <c r="Z89" s="200">
        <f t="shared" ca="1" si="159"/>
        <v>1</v>
      </c>
      <c r="AA89" s="181">
        <f t="shared" ca="1" si="160"/>
        <v>0</v>
      </c>
      <c r="AB89" s="181">
        <f t="shared" ca="1" si="161"/>
        <v>1</v>
      </c>
      <c r="AC89" s="181">
        <f t="shared" ca="1" si="161"/>
        <v>1</v>
      </c>
      <c r="AD89" s="181">
        <f t="shared" ca="1" si="162"/>
        <v>1</v>
      </c>
      <c r="AE89" s="182">
        <f t="shared" ca="1" si="163"/>
        <v>0</v>
      </c>
      <c r="AF89" s="23">
        <f t="shared" ca="1" si="193"/>
        <v>5880</v>
      </c>
      <c r="AG89" s="23">
        <f t="shared" ca="1" si="194"/>
        <v>0</v>
      </c>
      <c r="AH89" s="23">
        <f t="shared" ca="1" si="183"/>
        <v>38400</v>
      </c>
      <c r="AI89" s="23">
        <f t="shared" ca="1" si="184"/>
        <v>0</v>
      </c>
      <c r="AJ89" s="23">
        <f t="shared" ca="1" si="195"/>
        <v>26160</v>
      </c>
      <c r="AK89" s="23">
        <f t="shared" ca="1" si="196"/>
        <v>0</v>
      </c>
      <c r="AL89" s="23">
        <f t="shared" ca="1" si="197"/>
        <v>26160</v>
      </c>
      <c r="AM89" s="23">
        <f t="shared" ca="1" si="198"/>
        <v>0</v>
      </c>
      <c r="AN89" s="23">
        <f t="shared" ca="1" si="216"/>
        <v>48000</v>
      </c>
      <c r="AO89" s="23">
        <f t="shared" ca="1" si="217"/>
        <v>0</v>
      </c>
      <c r="AP89" s="23">
        <f t="shared" ca="1" si="87"/>
        <v>54000</v>
      </c>
      <c r="AQ89" s="23">
        <f t="shared" ca="1" si="205"/>
        <v>0</v>
      </c>
      <c r="AR89" s="23">
        <f t="shared" ca="1" si="96"/>
        <v>60000</v>
      </c>
      <c r="AS89" s="23">
        <f t="shared" ca="1" si="97"/>
        <v>0</v>
      </c>
      <c r="AT89" s="23">
        <f t="shared" ca="1" si="106"/>
        <v>60000</v>
      </c>
      <c r="AU89" s="23">
        <f t="shared" ca="1" si="107"/>
        <v>0</v>
      </c>
      <c r="AV89" s="23">
        <f t="shared" ca="1" si="98"/>
        <v>86400</v>
      </c>
      <c r="AW89" s="23">
        <f t="shared" ca="1" si="99"/>
        <v>0</v>
      </c>
      <c r="AX89" s="23">
        <f t="shared" ca="1" si="146"/>
        <v>61200</v>
      </c>
      <c r="AY89" s="23">
        <f t="shared" ca="1" si="147"/>
        <v>0</v>
      </c>
      <c r="AZ89" s="23">
        <f t="shared" ca="1" si="116"/>
        <v>66000</v>
      </c>
      <c r="BA89" s="23">
        <f t="shared" ca="1" si="117"/>
        <v>0</v>
      </c>
      <c r="BB89" s="23">
        <f t="shared" ca="1" si="132"/>
        <v>132000</v>
      </c>
      <c r="BC89" s="23">
        <f t="shared" ca="1" si="133"/>
        <v>0</v>
      </c>
      <c r="BD89" s="228">
        <f t="shared" ca="1" si="167"/>
        <v>243000</v>
      </c>
      <c r="BE89" s="26">
        <f t="shared" ca="1" si="168"/>
        <v>604200</v>
      </c>
      <c r="BF89" s="228">
        <f t="shared" ca="1" si="169"/>
        <v>664200</v>
      </c>
      <c r="BG89" s="23">
        <f t="shared" ca="1" si="185"/>
        <v>62400</v>
      </c>
      <c r="BH89" s="23">
        <f t="shared" ca="1" si="186"/>
        <v>0</v>
      </c>
      <c r="BI89" s="23">
        <f t="shared" ca="1" si="199"/>
        <v>60000</v>
      </c>
      <c r="BJ89" s="23">
        <f t="shared" ca="1" si="200"/>
        <v>0</v>
      </c>
      <c r="BK89" s="23">
        <f t="shared" ca="1" si="187"/>
        <v>10560</v>
      </c>
      <c r="BL89" s="23">
        <f t="shared" ca="1" si="188"/>
        <v>0</v>
      </c>
      <c r="BM89" s="23">
        <f t="shared" ca="1" si="201"/>
        <v>6120</v>
      </c>
      <c r="BN89" s="23">
        <f t="shared" ca="1" si="202"/>
        <v>0</v>
      </c>
      <c r="BO89" s="23">
        <f t="shared" ca="1" si="208"/>
        <v>20400</v>
      </c>
      <c r="BP89" s="23">
        <f t="shared" ca="1" si="209"/>
        <v>0</v>
      </c>
      <c r="BQ89" s="23">
        <f t="shared" ca="1" si="189"/>
        <v>72000</v>
      </c>
      <c r="BR89" s="23">
        <f t="shared" ca="1" si="190"/>
        <v>0</v>
      </c>
      <c r="BS89" s="23">
        <f t="shared" ca="1" si="83"/>
        <v>105600</v>
      </c>
      <c r="BT89" s="23">
        <f t="shared" ca="1" si="84"/>
        <v>0</v>
      </c>
      <c r="BU89" s="23">
        <f t="shared" ca="1" si="85"/>
        <v>127200</v>
      </c>
      <c r="BV89" s="23">
        <f t="shared" ca="1" si="86"/>
        <v>0</v>
      </c>
      <c r="BW89" s="23">
        <f t="shared" ca="1" si="88"/>
        <v>60000</v>
      </c>
      <c r="BX89" s="23">
        <f t="shared" ca="1" si="89"/>
        <v>0</v>
      </c>
      <c r="BY89" s="23">
        <f t="shared" ca="1" si="108"/>
        <v>63600</v>
      </c>
      <c r="BZ89" s="23">
        <f t="shared" ca="1" si="109"/>
        <v>0</v>
      </c>
      <c r="CA89" s="23">
        <f t="shared" ca="1" si="120"/>
        <v>62400</v>
      </c>
      <c r="CB89" s="23">
        <f t="shared" ca="1" si="121"/>
        <v>0</v>
      </c>
      <c r="CC89" s="23">
        <f t="shared" ca="1" si="136"/>
        <v>132000</v>
      </c>
      <c r="CD89" s="23">
        <f t="shared" ca="1" si="137"/>
        <v>0</v>
      </c>
      <c r="CE89" s="23">
        <f t="shared" ca="1" si="140"/>
        <v>120000</v>
      </c>
      <c r="CF89" s="23">
        <f t="shared" ca="1" si="141"/>
        <v>0</v>
      </c>
      <c r="CG89" s="389">
        <f t="shared" ca="1" si="170"/>
        <v>371880</v>
      </c>
      <c r="CH89" s="224">
        <f t="shared" ca="1" si="171"/>
        <v>695880</v>
      </c>
      <c r="CI89" s="93">
        <f t="shared" ca="1" si="172"/>
        <v>902280</v>
      </c>
      <c r="CJ89" s="23">
        <f t="shared" ca="1" si="206"/>
        <v>125760</v>
      </c>
      <c r="CK89" s="23">
        <f t="shared" ca="1" si="207"/>
        <v>0</v>
      </c>
      <c r="CL89" s="23">
        <f t="shared" ca="1" si="90"/>
        <v>115200</v>
      </c>
      <c r="CM89" s="23">
        <f t="shared" ca="1" si="91"/>
        <v>0</v>
      </c>
      <c r="CN89" s="23">
        <f t="shared" ca="1" si="124"/>
        <v>120000</v>
      </c>
      <c r="CO89" s="23">
        <f t="shared" ca="1" si="125"/>
        <v>0</v>
      </c>
      <c r="CP89" s="228">
        <f t="shared" ca="1" si="173"/>
        <v>125760</v>
      </c>
      <c r="CQ89" s="224">
        <f t="shared" ca="1" si="174"/>
        <v>240960</v>
      </c>
      <c r="CR89" s="228">
        <f t="shared" ca="1" si="175"/>
        <v>360960</v>
      </c>
      <c r="CS89" s="23">
        <f t="shared" ca="1" si="176"/>
        <v>65400</v>
      </c>
      <c r="CT89" s="23">
        <f t="shared" ca="1" si="177"/>
        <v>32700</v>
      </c>
      <c r="CU89" s="23">
        <f t="shared" ca="1" si="181"/>
        <v>62400</v>
      </c>
      <c r="CV89" s="23">
        <f t="shared" ca="1" si="182"/>
        <v>31200</v>
      </c>
      <c r="CW89" s="23">
        <f t="shared" ca="1" si="191"/>
        <v>60000</v>
      </c>
      <c r="CX89" s="23">
        <f t="shared" ca="1" si="192"/>
        <v>30000</v>
      </c>
      <c r="CY89" s="23">
        <f t="shared" ca="1" si="203"/>
        <v>8400</v>
      </c>
      <c r="CZ89" s="23">
        <f t="shared" ca="1" si="204"/>
        <v>4200</v>
      </c>
      <c r="DA89" s="23">
        <f t="shared" ca="1" si="210"/>
        <v>27000</v>
      </c>
      <c r="DB89" s="23">
        <f t="shared" ca="1" si="211"/>
        <v>13500</v>
      </c>
      <c r="DC89" s="23">
        <f t="shared" ca="1" si="212"/>
        <v>15600</v>
      </c>
      <c r="DD89" s="23">
        <f t="shared" ca="1" si="213"/>
        <v>7800</v>
      </c>
      <c r="DE89" s="23">
        <f t="shared" ca="1" si="218"/>
        <v>42000</v>
      </c>
      <c r="DF89" s="23">
        <f t="shared" ca="1" si="219"/>
        <v>21000</v>
      </c>
      <c r="DG89" s="23">
        <f t="shared" ca="1" si="118"/>
        <v>63600</v>
      </c>
      <c r="DH89" s="23">
        <f t="shared" ca="1" si="119"/>
        <v>31800</v>
      </c>
      <c r="DI89" s="23">
        <f t="shared" ref="DI89:DI152" ca="1" si="220">$DI$7*$J$2*$J$5*$AB89</f>
        <v>72000</v>
      </c>
      <c r="DJ89" s="23">
        <f t="shared" ref="DJ89:DJ152" ca="1" si="221">$DI$7*$J$3*$J$5*$AC89</f>
        <v>36000</v>
      </c>
      <c r="DK89" s="23">
        <f t="shared" ca="1" si="92"/>
        <v>99000</v>
      </c>
      <c r="DL89" s="23">
        <f t="shared" ca="1" si="93"/>
        <v>49500</v>
      </c>
      <c r="DM89" s="23"/>
      <c r="DN89" s="23"/>
      <c r="DO89" s="23">
        <f t="shared" ca="1" si="94"/>
        <v>240000</v>
      </c>
      <c r="DP89" s="23">
        <f t="shared" ca="1" si="95"/>
        <v>120000</v>
      </c>
      <c r="DQ89" s="23">
        <f t="shared" ca="1" si="100"/>
        <v>120000</v>
      </c>
      <c r="DR89" s="23">
        <f t="shared" ca="1" si="101"/>
        <v>60000</v>
      </c>
      <c r="DS89" s="23">
        <f t="shared" ca="1" si="112"/>
        <v>127200</v>
      </c>
      <c r="DT89" s="23">
        <f t="shared" ca="1" si="113"/>
        <v>63600</v>
      </c>
      <c r="DU89" s="23">
        <f t="shared" ca="1" si="122"/>
        <v>63600</v>
      </c>
      <c r="DV89" s="23">
        <f t="shared" ca="1" si="123"/>
        <v>31800</v>
      </c>
      <c r="DW89" s="23">
        <f t="shared" ca="1" si="126"/>
        <v>150000</v>
      </c>
      <c r="DX89" s="23">
        <f t="shared" ca="1" si="127"/>
        <v>75000</v>
      </c>
      <c r="DY89" s="23">
        <f t="shared" ca="1" si="128"/>
        <v>66000</v>
      </c>
      <c r="DZ89" s="23">
        <f t="shared" ca="1" si="129"/>
        <v>33000</v>
      </c>
      <c r="EA89" s="23">
        <f t="shared" ca="1" si="144"/>
        <v>129600</v>
      </c>
      <c r="EB89" s="23">
        <f t="shared" ca="1" si="145"/>
        <v>64800</v>
      </c>
      <c r="EC89" s="228">
        <f t="shared" ca="1" si="178"/>
        <v>610200</v>
      </c>
      <c r="ED89" s="93">
        <f t="shared" ca="1" si="179"/>
        <v>1450800</v>
      </c>
      <c r="EE89" s="228">
        <f t="shared" ca="1" si="180"/>
        <v>2117700</v>
      </c>
      <c r="EJ89" s="23">
        <f t="shared" ca="1" si="214"/>
        <v>60000</v>
      </c>
      <c r="EK89" s="23">
        <f t="shared" ca="1" si="215"/>
        <v>30000</v>
      </c>
      <c r="EL89" s="23">
        <f t="shared" ref="EL89:EL152" ca="1" si="222">$EL$7*$J$2*$J$5*$AB89</f>
        <v>26400</v>
      </c>
      <c r="EM89" s="23">
        <f t="shared" ref="EM89:EM152" ca="1" si="223">$EL$7*$J$3*$J$5*$AC89</f>
        <v>13200</v>
      </c>
      <c r="EN89" s="23">
        <f t="shared" ca="1" si="104"/>
        <v>120000</v>
      </c>
      <c r="EO89" s="23">
        <f t="shared" ca="1" si="105"/>
        <v>60000</v>
      </c>
      <c r="EP89" s="23">
        <f t="shared" ca="1" si="134"/>
        <v>168000</v>
      </c>
      <c r="EQ89" s="23">
        <f t="shared" ca="1" si="135"/>
        <v>84000</v>
      </c>
      <c r="ER89" s="23">
        <f t="shared" ca="1" si="114"/>
        <v>60000</v>
      </c>
      <c r="ES89" s="23">
        <f t="shared" ca="1" si="115"/>
        <v>30000</v>
      </c>
      <c r="ET89" s="23">
        <f t="shared" ca="1" si="130"/>
        <v>60000</v>
      </c>
      <c r="EU89" s="23">
        <f t="shared" ca="1" si="131"/>
        <v>30000</v>
      </c>
      <c r="EV89" s="23">
        <f t="shared" ca="1" si="142"/>
        <v>120000</v>
      </c>
      <c r="EW89" s="23">
        <f t="shared" ca="1" si="143"/>
        <v>60000</v>
      </c>
      <c r="EX89" s="228">
        <f t="shared" ca="1" si="164"/>
        <v>39600</v>
      </c>
      <c r="EY89" s="93">
        <f t="shared" ca="1" si="165"/>
        <v>489600</v>
      </c>
      <c r="EZ89" s="93">
        <f t="shared" ca="1" si="166"/>
        <v>921600</v>
      </c>
    </row>
    <row r="90" spans="1:156" x14ac:dyDescent="0.2">
      <c r="A90" s="172">
        <f ca="1">VLOOKUP($D90,Curves!$A$2:$I$1700,9)</f>
        <v>6.0210335300137002E-2</v>
      </c>
      <c r="B90" s="86">
        <f t="shared" ca="1" si="149"/>
        <v>0.66845424551590171</v>
      </c>
      <c r="C90" s="86">
        <f t="shared" si="150"/>
        <v>30</v>
      </c>
      <c r="D90" s="139">
        <v>39387</v>
      </c>
      <c r="E90" s="173">
        <f ca="1">VLOOKUP($D90,Curves!$A$2:$H$1700,2)*$B90</f>
        <v>2.9953434741567553</v>
      </c>
      <c r="F90" s="172">
        <f ca="1">VLOOKUP($D90,Curves!$A$2:$H$1700,3)*$B90</f>
        <v>0.40107254730954101</v>
      </c>
      <c r="G90" s="172">
        <f ca="1">VLOOKUP($D90,Curves!$A$2:$H$1700,7)*$B90</f>
        <v>-0.12700630664802132</v>
      </c>
      <c r="H90" s="172">
        <f ca="1">VLOOKUP($D90,Curves!$A$2:$H$1700,5)*$B90</f>
        <v>6.6845424551590172E-3</v>
      </c>
      <c r="I90" s="172">
        <f ca="1">VLOOKUP($D90,Curves!$A$2:$H$1700,4)*$B90</f>
        <v>-0.19385173119961149</v>
      </c>
      <c r="J90" s="174">
        <f ca="1">VLOOKUP($D90,Curves!$A$2:$H$1700,8)*$B90</f>
        <v>0</v>
      </c>
      <c r="K90" s="172">
        <f t="shared" ca="1" si="151"/>
        <v>23.011188072178577</v>
      </c>
      <c r="L90" s="140">
        <f ca="1">VLOOKUP($D90,Curves!$N$2:$T$2600,2)*$B90</f>
        <v>22.807792547851669</v>
      </c>
      <c r="M90" s="141">
        <f ca="1">VLOOKUP($D90,Curves!$N$2:$T$2600,3)*$B90</f>
        <v>11.403896273925834</v>
      </c>
      <c r="N90" s="181">
        <f t="shared" ca="1" si="152"/>
        <v>0</v>
      </c>
      <c r="O90" s="182">
        <f t="shared" ca="1" si="153"/>
        <v>0</v>
      </c>
      <c r="P90" s="173">
        <f t="shared" ca="1" si="148"/>
        <v>24.465076056175665</v>
      </c>
      <c r="Q90" s="140">
        <f ca="1">VLOOKUP($D90,Curves!$N$2:$T$2600,4)*$B90</f>
        <v>22.807792547851669</v>
      </c>
      <c r="R90" s="141">
        <f ca="1">VLOOKUP($D90,Curves!$N$2:$T$2600,5)*$B90</f>
        <v>11.403896273925834</v>
      </c>
      <c r="S90" s="181">
        <f t="shared" ca="1" si="154"/>
        <v>0</v>
      </c>
      <c r="T90" s="182">
        <f t="shared" ca="1" si="155"/>
        <v>0</v>
      </c>
      <c r="U90" s="151">
        <f t="shared" ca="1" si="156"/>
        <v>23.512528756315504</v>
      </c>
      <c r="V90" s="151">
        <f t="shared" ca="1" si="157"/>
        <v>24.515210124589355</v>
      </c>
      <c r="W90" s="151">
        <f t="shared" ca="1" si="158"/>
        <v>23.011188072178577</v>
      </c>
      <c r="X90" s="343">
        <f ca="1">VLOOKUP($D90,[2]CurveFetch!$D$8:$S$13000,16,0)*$B90</f>
        <v>22.807792547851669</v>
      </c>
      <c r="Y90" s="141">
        <f ca="1">VLOOKUP($D90,Curves!$N$2:$T$2600,7)*$B90</f>
        <v>11.403896273925834</v>
      </c>
      <c r="Z90" s="200">
        <f t="shared" ca="1" si="159"/>
        <v>0</v>
      </c>
      <c r="AA90" s="181">
        <f t="shared" ca="1" si="160"/>
        <v>0</v>
      </c>
      <c r="AB90" s="181">
        <f t="shared" ca="1" si="161"/>
        <v>0</v>
      </c>
      <c r="AC90" s="181">
        <f t="shared" ca="1" si="161"/>
        <v>0</v>
      </c>
      <c r="AD90" s="181">
        <f t="shared" ca="1" si="162"/>
        <v>0</v>
      </c>
      <c r="AE90" s="182">
        <f t="shared" ca="1" si="163"/>
        <v>0</v>
      </c>
      <c r="AF90" s="23">
        <f t="shared" ca="1" si="193"/>
        <v>0</v>
      </c>
      <c r="AG90" s="23">
        <f t="shared" ca="1" si="194"/>
        <v>0</v>
      </c>
      <c r="AH90" s="23">
        <f t="shared" ca="1" si="183"/>
        <v>0</v>
      </c>
      <c r="AI90" s="23">
        <f t="shared" ca="1" si="184"/>
        <v>0</v>
      </c>
      <c r="AJ90" s="23">
        <f t="shared" ca="1" si="195"/>
        <v>0</v>
      </c>
      <c r="AK90" s="23">
        <f t="shared" ca="1" si="196"/>
        <v>0</v>
      </c>
      <c r="AL90" s="23">
        <f t="shared" ca="1" si="197"/>
        <v>0</v>
      </c>
      <c r="AM90" s="23">
        <f t="shared" ca="1" si="198"/>
        <v>0</v>
      </c>
      <c r="AN90" s="23">
        <f t="shared" ca="1" si="216"/>
        <v>0</v>
      </c>
      <c r="AO90" s="23">
        <f t="shared" ca="1" si="217"/>
        <v>0</v>
      </c>
      <c r="AP90" s="23">
        <f t="shared" ca="1" si="87"/>
        <v>0</v>
      </c>
      <c r="AQ90" s="23">
        <f t="shared" ca="1" si="205"/>
        <v>0</v>
      </c>
      <c r="AR90" s="23">
        <f t="shared" ca="1" si="96"/>
        <v>0</v>
      </c>
      <c r="AS90" s="23">
        <f t="shared" ca="1" si="97"/>
        <v>0</v>
      </c>
      <c r="AT90" s="23">
        <f t="shared" ca="1" si="106"/>
        <v>0</v>
      </c>
      <c r="AU90" s="23">
        <f t="shared" ca="1" si="107"/>
        <v>0</v>
      </c>
      <c r="AV90" s="23">
        <f t="shared" ca="1" si="98"/>
        <v>0</v>
      </c>
      <c r="AW90" s="23">
        <f t="shared" ca="1" si="99"/>
        <v>0</v>
      </c>
      <c r="AX90" s="23">
        <f t="shared" ca="1" si="146"/>
        <v>0</v>
      </c>
      <c r="AY90" s="23">
        <f t="shared" ca="1" si="147"/>
        <v>0</v>
      </c>
      <c r="AZ90" s="23">
        <f t="shared" ca="1" si="116"/>
        <v>0</v>
      </c>
      <c r="BA90" s="23">
        <f t="shared" ca="1" si="117"/>
        <v>0</v>
      </c>
      <c r="BB90" s="23">
        <f t="shared" ca="1" si="132"/>
        <v>0</v>
      </c>
      <c r="BC90" s="23">
        <f t="shared" ca="1" si="133"/>
        <v>0</v>
      </c>
      <c r="BD90" s="228">
        <f t="shared" ca="1" si="167"/>
        <v>0</v>
      </c>
      <c r="BE90" s="26">
        <f t="shared" ca="1" si="168"/>
        <v>0</v>
      </c>
      <c r="BF90" s="228">
        <f t="shared" ca="1" si="169"/>
        <v>0</v>
      </c>
      <c r="BG90" s="23">
        <f t="shared" ca="1" si="185"/>
        <v>0</v>
      </c>
      <c r="BH90" s="23">
        <f t="shared" ca="1" si="186"/>
        <v>0</v>
      </c>
      <c r="BI90" s="23">
        <f t="shared" ca="1" si="199"/>
        <v>0</v>
      </c>
      <c r="BJ90" s="23">
        <f t="shared" ca="1" si="200"/>
        <v>0</v>
      </c>
      <c r="BK90" s="23">
        <f t="shared" ca="1" si="187"/>
        <v>0</v>
      </c>
      <c r="BL90" s="23">
        <f t="shared" ca="1" si="188"/>
        <v>0</v>
      </c>
      <c r="BM90" s="23">
        <f t="shared" ca="1" si="201"/>
        <v>0</v>
      </c>
      <c r="BN90" s="23">
        <f t="shared" ca="1" si="202"/>
        <v>0</v>
      </c>
      <c r="BO90" s="23">
        <f t="shared" ca="1" si="208"/>
        <v>0</v>
      </c>
      <c r="BP90" s="23">
        <f t="shared" ca="1" si="209"/>
        <v>0</v>
      </c>
      <c r="BQ90" s="23">
        <f t="shared" ca="1" si="189"/>
        <v>0</v>
      </c>
      <c r="BR90" s="23">
        <f t="shared" ca="1" si="190"/>
        <v>0</v>
      </c>
      <c r="BS90" s="23">
        <f t="shared" ref="BS90:BS153" ca="1" si="224">$BS$7*$J$2*$J$5*$S90</f>
        <v>0</v>
      </c>
      <c r="BT90" s="23">
        <f t="shared" ref="BT90:BT153" ca="1" si="225">$BS$7*$J$3*$J$5*$T90</f>
        <v>0</v>
      </c>
      <c r="BU90" s="23">
        <f t="shared" ref="BU90:BU153" ca="1" si="226">$BU$7*$J$2*$J$5*$S90</f>
        <v>0</v>
      </c>
      <c r="BV90" s="23">
        <f t="shared" ref="BV90:BV153" ca="1" si="227">$BU$7*$J$3*$J$5*$T90</f>
        <v>0</v>
      </c>
      <c r="BW90" s="23">
        <f t="shared" ca="1" si="88"/>
        <v>0</v>
      </c>
      <c r="BX90" s="23">
        <f t="shared" ca="1" si="89"/>
        <v>0</v>
      </c>
      <c r="BY90" s="23">
        <f t="shared" ca="1" si="108"/>
        <v>0</v>
      </c>
      <c r="BZ90" s="23">
        <f t="shared" ca="1" si="109"/>
        <v>0</v>
      </c>
      <c r="CA90" s="23">
        <f t="shared" ca="1" si="120"/>
        <v>0</v>
      </c>
      <c r="CB90" s="23">
        <f t="shared" ca="1" si="121"/>
        <v>0</v>
      </c>
      <c r="CC90" s="23">
        <f t="shared" ca="1" si="136"/>
        <v>0</v>
      </c>
      <c r="CD90" s="23">
        <f t="shared" ca="1" si="137"/>
        <v>0</v>
      </c>
      <c r="CE90" s="23">
        <f t="shared" ca="1" si="140"/>
        <v>0</v>
      </c>
      <c r="CF90" s="23">
        <f t="shared" ca="1" si="141"/>
        <v>0</v>
      </c>
      <c r="CG90" s="389">
        <f t="shared" ca="1" si="170"/>
        <v>0</v>
      </c>
      <c r="CH90" s="224">
        <f t="shared" ca="1" si="171"/>
        <v>0</v>
      </c>
      <c r="CI90" s="93">
        <f t="shared" ca="1" si="172"/>
        <v>0</v>
      </c>
      <c r="CJ90" s="23">
        <f t="shared" ca="1" si="206"/>
        <v>0</v>
      </c>
      <c r="CK90" s="23">
        <f t="shared" ca="1" si="207"/>
        <v>0</v>
      </c>
      <c r="CL90" s="23">
        <f t="shared" ca="1" si="90"/>
        <v>0</v>
      </c>
      <c r="CM90" s="23">
        <f t="shared" ca="1" si="91"/>
        <v>0</v>
      </c>
      <c r="CN90" s="23">
        <f t="shared" ca="1" si="124"/>
        <v>0</v>
      </c>
      <c r="CO90" s="23">
        <f t="shared" ca="1" si="125"/>
        <v>0</v>
      </c>
      <c r="CP90" s="228">
        <f t="shared" ca="1" si="173"/>
        <v>0</v>
      </c>
      <c r="CQ90" s="224">
        <f t="shared" ca="1" si="174"/>
        <v>0</v>
      </c>
      <c r="CR90" s="228">
        <f t="shared" ca="1" si="175"/>
        <v>0</v>
      </c>
      <c r="CS90" s="23">
        <f t="shared" ca="1" si="176"/>
        <v>0</v>
      </c>
      <c r="CT90" s="23">
        <f t="shared" ca="1" si="177"/>
        <v>0</v>
      </c>
      <c r="CU90" s="23">
        <f t="shared" ca="1" si="181"/>
        <v>0</v>
      </c>
      <c r="CV90" s="23">
        <f t="shared" ca="1" si="182"/>
        <v>0</v>
      </c>
      <c r="CW90" s="23">
        <f t="shared" ca="1" si="191"/>
        <v>0</v>
      </c>
      <c r="CX90" s="23">
        <f t="shared" ca="1" si="192"/>
        <v>0</v>
      </c>
      <c r="CY90" s="23">
        <f t="shared" ca="1" si="203"/>
        <v>0</v>
      </c>
      <c r="CZ90" s="23">
        <f t="shared" ca="1" si="204"/>
        <v>0</v>
      </c>
      <c r="DA90" s="23">
        <f t="shared" ca="1" si="210"/>
        <v>0</v>
      </c>
      <c r="DB90" s="23">
        <f t="shared" ca="1" si="211"/>
        <v>0</v>
      </c>
      <c r="DC90" s="23">
        <f t="shared" ca="1" si="212"/>
        <v>0</v>
      </c>
      <c r="DD90" s="23">
        <f t="shared" ca="1" si="213"/>
        <v>0</v>
      </c>
      <c r="DE90" s="23">
        <f t="shared" ca="1" si="218"/>
        <v>0</v>
      </c>
      <c r="DF90" s="23">
        <f t="shared" ca="1" si="219"/>
        <v>0</v>
      </c>
      <c r="DG90" s="23">
        <f t="shared" ca="1" si="118"/>
        <v>0</v>
      </c>
      <c r="DH90" s="23">
        <f t="shared" ca="1" si="119"/>
        <v>0</v>
      </c>
      <c r="DI90" s="23">
        <f t="shared" ca="1" si="220"/>
        <v>0</v>
      </c>
      <c r="DJ90" s="23">
        <f t="shared" ca="1" si="221"/>
        <v>0</v>
      </c>
      <c r="DK90" s="23">
        <f t="shared" ca="1" si="92"/>
        <v>0</v>
      </c>
      <c r="DL90" s="23">
        <f t="shared" ca="1" si="93"/>
        <v>0</v>
      </c>
      <c r="DM90" s="23"/>
      <c r="DN90" s="23"/>
      <c r="DO90" s="23">
        <f t="shared" ca="1" si="94"/>
        <v>0</v>
      </c>
      <c r="DP90" s="23">
        <f t="shared" ca="1" si="95"/>
        <v>0</v>
      </c>
      <c r="DQ90" s="23">
        <f t="shared" ca="1" si="100"/>
        <v>0</v>
      </c>
      <c r="DR90" s="23">
        <f t="shared" ca="1" si="101"/>
        <v>0</v>
      </c>
      <c r="DS90" s="23">
        <f t="shared" ca="1" si="112"/>
        <v>0</v>
      </c>
      <c r="DT90" s="23">
        <f t="shared" ca="1" si="113"/>
        <v>0</v>
      </c>
      <c r="DU90" s="23">
        <f t="shared" ca="1" si="122"/>
        <v>0</v>
      </c>
      <c r="DV90" s="23">
        <f t="shared" ca="1" si="123"/>
        <v>0</v>
      </c>
      <c r="DW90" s="23">
        <f t="shared" ca="1" si="126"/>
        <v>0</v>
      </c>
      <c r="DX90" s="23">
        <f t="shared" ca="1" si="127"/>
        <v>0</v>
      </c>
      <c r="DY90" s="23">
        <f t="shared" ca="1" si="128"/>
        <v>0</v>
      </c>
      <c r="DZ90" s="23">
        <f t="shared" ca="1" si="129"/>
        <v>0</v>
      </c>
      <c r="EA90" s="23">
        <f t="shared" ca="1" si="144"/>
        <v>0</v>
      </c>
      <c r="EB90" s="23">
        <f t="shared" ca="1" si="145"/>
        <v>0</v>
      </c>
      <c r="EC90" s="228">
        <f t="shared" ca="1" si="178"/>
        <v>0</v>
      </c>
      <c r="ED90" s="93">
        <f t="shared" ca="1" si="179"/>
        <v>0</v>
      </c>
      <c r="EE90" s="228">
        <f t="shared" ca="1" si="180"/>
        <v>0</v>
      </c>
      <c r="EJ90" s="23">
        <f t="shared" ca="1" si="214"/>
        <v>0</v>
      </c>
      <c r="EK90" s="23">
        <f t="shared" ca="1" si="215"/>
        <v>0</v>
      </c>
      <c r="EL90" s="23">
        <f t="shared" ca="1" si="222"/>
        <v>0</v>
      </c>
      <c r="EM90" s="23">
        <f t="shared" ca="1" si="223"/>
        <v>0</v>
      </c>
      <c r="EN90" s="23">
        <f t="shared" ca="1" si="104"/>
        <v>0</v>
      </c>
      <c r="EO90" s="23">
        <f t="shared" ca="1" si="105"/>
        <v>0</v>
      </c>
      <c r="EP90" s="23">
        <f t="shared" ca="1" si="134"/>
        <v>0</v>
      </c>
      <c r="EQ90" s="23">
        <f t="shared" ca="1" si="135"/>
        <v>0</v>
      </c>
      <c r="ER90" s="23">
        <f t="shared" ca="1" si="114"/>
        <v>0</v>
      </c>
      <c r="ES90" s="23">
        <f t="shared" ca="1" si="115"/>
        <v>0</v>
      </c>
      <c r="ET90" s="23">
        <f t="shared" ca="1" si="130"/>
        <v>0</v>
      </c>
      <c r="EU90" s="23">
        <f t="shared" ca="1" si="131"/>
        <v>0</v>
      </c>
      <c r="EV90" s="23">
        <f t="shared" ca="1" si="142"/>
        <v>0</v>
      </c>
      <c r="EW90" s="23">
        <f t="shared" ca="1" si="143"/>
        <v>0</v>
      </c>
      <c r="EX90" s="228">
        <f t="shared" ca="1" si="164"/>
        <v>0</v>
      </c>
      <c r="EY90" s="93">
        <f t="shared" ca="1" si="165"/>
        <v>0</v>
      </c>
      <c r="EZ90" s="93">
        <f t="shared" ca="1" si="166"/>
        <v>0</v>
      </c>
    </row>
    <row r="91" spans="1:156" x14ac:dyDescent="0.2">
      <c r="A91" s="172">
        <f ca="1">VLOOKUP($D91,Curves!$A$2:$I$1700,9)</f>
        <v>6.0273691620165999E-2</v>
      </c>
      <c r="B91" s="86">
        <f t="shared" ca="1" si="149"/>
        <v>0.66492408026722627</v>
      </c>
      <c r="C91" s="86">
        <f t="shared" si="150"/>
        <v>31</v>
      </c>
      <c r="D91" s="139">
        <v>39417</v>
      </c>
      <c r="E91" s="173">
        <f ca="1">VLOOKUP($D91,Curves!$A$2:$H$1700,2)*$B91</f>
        <v>3.062640313710844</v>
      </c>
      <c r="F91" s="172">
        <f ca="1">VLOOKUP($D91,Curves!$A$2:$H$1700,3)*$B91</f>
        <v>0.39895444816033576</v>
      </c>
      <c r="G91" s="172">
        <f ca="1">VLOOKUP($D91,Curves!$A$2:$H$1700,7)*$B91</f>
        <v>-0.12633557525077299</v>
      </c>
      <c r="H91" s="172">
        <f ca="1">VLOOKUP($D91,Curves!$A$2:$H$1700,5)*$B91</f>
        <v>6.6492408026722627E-3</v>
      </c>
      <c r="I91" s="172">
        <f ca="1">VLOOKUP($D91,Curves!$A$2:$H$1700,4)*$B91</f>
        <v>-0.19282798327749562</v>
      </c>
      <c r="J91" s="174">
        <f ca="1">VLOOKUP($D91,Curves!$A$2:$H$1700,8)*$B91</f>
        <v>0</v>
      </c>
      <c r="K91" s="172">
        <f t="shared" ca="1" si="151"/>
        <v>23.523592478250112</v>
      </c>
      <c r="L91" s="140">
        <f ca="1">VLOOKUP($D91,Curves!$N$2:$T$2600,2)*$B91</f>
        <v>12.713481399525421</v>
      </c>
      <c r="M91" s="141">
        <f ca="1">VLOOKUP($D91,Curves!$N$2:$T$2600,3)*$B91</f>
        <v>6.3567406997627103</v>
      </c>
      <c r="N91" s="181">
        <f t="shared" ca="1" si="152"/>
        <v>0</v>
      </c>
      <c r="O91" s="182">
        <f t="shared" ca="1" si="153"/>
        <v>0</v>
      </c>
      <c r="P91" s="173">
        <f t="shared" ca="1" si="148"/>
        <v>24.96980235283133</v>
      </c>
      <c r="Q91" s="140">
        <f ca="1">VLOOKUP($D91,Curves!$N$2:$T$2600,4)*$B91</f>
        <v>12.713481399525421</v>
      </c>
      <c r="R91" s="141">
        <f ca="1">VLOOKUP($D91,Curves!$N$2:$T$2600,5)*$B91</f>
        <v>6.3567406997627103</v>
      </c>
      <c r="S91" s="181">
        <f t="shared" ca="1" si="154"/>
        <v>0</v>
      </c>
      <c r="T91" s="182">
        <f t="shared" ca="1" si="155"/>
        <v>0</v>
      </c>
      <c r="U91" s="151">
        <f t="shared" ca="1" si="156"/>
        <v>24.022285538450532</v>
      </c>
      <c r="V91" s="151">
        <f t="shared" ca="1" si="157"/>
        <v>25.019671658851372</v>
      </c>
      <c r="W91" s="151">
        <f t="shared" ca="1" si="158"/>
        <v>23.523592478250112</v>
      </c>
      <c r="X91" s="343">
        <f ca="1">VLOOKUP($D91,[2]CurveFetch!$D$8:$S$13000,16,0)*$B91</f>
        <v>12.713481399525421</v>
      </c>
      <c r="Y91" s="141">
        <f ca="1">VLOOKUP($D91,Curves!$N$2:$T$2600,7)*$B91</f>
        <v>6.3567406997627103</v>
      </c>
      <c r="Z91" s="200">
        <f t="shared" ca="1" si="159"/>
        <v>0</v>
      </c>
      <c r="AA91" s="181">
        <f t="shared" ca="1" si="160"/>
        <v>0</v>
      </c>
      <c r="AB91" s="181">
        <f t="shared" ca="1" si="161"/>
        <v>0</v>
      </c>
      <c r="AC91" s="181">
        <f t="shared" ca="1" si="161"/>
        <v>0</v>
      </c>
      <c r="AD91" s="181">
        <f t="shared" ca="1" si="162"/>
        <v>0</v>
      </c>
      <c r="AE91" s="182">
        <f t="shared" ca="1" si="163"/>
        <v>0</v>
      </c>
      <c r="AF91" s="23">
        <f t="shared" ca="1" si="193"/>
        <v>0</v>
      </c>
      <c r="AG91" s="23">
        <f t="shared" ca="1" si="194"/>
        <v>0</v>
      </c>
      <c r="AH91" s="23">
        <f t="shared" ca="1" si="183"/>
        <v>0</v>
      </c>
      <c r="AI91" s="23">
        <f t="shared" ca="1" si="184"/>
        <v>0</v>
      </c>
      <c r="AJ91" s="23">
        <f t="shared" ca="1" si="195"/>
        <v>0</v>
      </c>
      <c r="AK91" s="23">
        <f t="shared" ca="1" si="196"/>
        <v>0</v>
      </c>
      <c r="AL91" s="23">
        <f t="shared" ca="1" si="197"/>
        <v>0</v>
      </c>
      <c r="AM91" s="23">
        <f t="shared" ca="1" si="198"/>
        <v>0</v>
      </c>
      <c r="AN91" s="23">
        <f t="shared" ca="1" si="216"/>
        <v>0</v>
      </c>
      <c r="AO91" s="23">
        <f t="shared" ca="1" si="217"/>
        <v>0</v>
      </c>
      <c r="AP91" s="23">
        <f t="shared" ca="1" si="87"/>
        <v>0</v>
      </c>
      <c r="AQ91" s="23">
        <f t="shared" ca="1" si="205"/>
        <v>0</v>
      </c>
      <c r="AR91" s="23">
        <f t="shared" ca="1" si="96"/>
        <v>0</v>
      </c>
      <c r="AS91" s="23">
        <f t="shared" ca="1" si="97"/>
        <v>0</v>
      </c>
      <c r="AT91" s="23">
        <f t="shared" ca="1" si="106"/>
        <v>0</v>
      </c>
      <c r="AU91" s="23">
        <f t="shared" ca="1" si="107"/>
        <v>0</v>
      </c>
      <c r="AV91" s="23">
        <f t="shared" ca="1" si="98"/>
        <v>0</v>
      </c>
      <c r="AW91" s="23">
        <f t="shared" ca="1" si="99"/>
        <v>0</v>
      </c>
      <c r="AX91" s="23">
        <f t="shared" ca="1" si="146"/>
        <v>0</v>
      </c>
      <c r="AY91" s="23">
        <f t="shared" ca="1" si="147"/>
        <v>0</v>
      </c>
      <c r="AZ91" s="23">
        <f t="shared" ca="1" si="116"/>
        <v>0</v>
      </c>
      <c r="BA91" s="23">
        <f t="shared" ca="1" si="117"/>
        <v>0</v>
      </c>
      <c r="BB91" s="23">
        <f t="shared" ca="1" si="132"/>
        <v>0</v>
      </c>
      <c r="BC91" s="23">
        <f t="shared" ca="1" si="133"/>
        <v>0</v>
      </c>
      <c r="BD91" s="228">
        <f t="shared" ca="1" si="167"/>
        <v>0</v>
      </c>
      <c r="BE91" s="26">
        <f t="shared" ca="1" si="168"/>
        <v>0</v>
      </c>
      <c r="BF91" s="228">
        <f t="shared" ca="1" si="169"/>
        <v>0</v>
      </c>
      <c r="BG91" s="23">
        <f t="shared" ca="1" si="185"/>
        <v>0</v>
      </c>
      <c r="BH91" s="23">
        <f t="shared" ca="1" si="186"/>
        <v>0</v>
      </c>
      <c r="BI91" s="23">
        <f t="shared" ca="1" si="199"/>
        <v>0</v>
      </c>
      <c r="BJ91" s="23">
        <f t="shared" ca="1" si="200"/>
        <v>0</v>
      </c>
      <c r="BK91" s="23">
        <f t="shared" ca="1" si="187"/>
        <v>0</v>
      </c>
      <c r="BL91" s="23">
        <f t="shared" ca="1" si="188"/>
        <v>0</v>
      </c>
      <c r="BM91" s="23">
        <f t="shared" ca="1" si="201"/>
        <v>0</v>
      </c>
      <c r="BN91" s="23">
        <f t="shared" ca="1" si="202"/>
        <v>0</v>
      </c>
      <c r="BO91" s="23">
        <f t="shared" ca="1" si="208"/>
        <v>0</v>
      </c>
      <c r="BP91" s="23">
        <f t="shared" ca="1" si="209"/>
        <v>0</v>
      </c>
      <c r="BQ91" s="23">
        <f t="shared" ca="1" si="189"/>
        <v>0</v>
      </c>
      <c r="BR91" s="23">
        <f t="shared" ca="1" si="190"/>
        <v>0</v>
      </c>
      <c r="BS91" s="23">
        <f t="shared" ca="1" si="224"/>
        <v>0</v>
      </c>
      <c r="BT91" s="23">
        <f t="shared" ca="1" si="225"/>
        <v>0</v>
      </c>
      <c r="BU91" s="23">
        <f t="shared" ca="1" si="226"/>
        <v>0</v>
      </c>
      <c r="BV91" s="23">
        <f t="shared" ca="1" si="227"/>
        <v>0</v>
      </c>
      <c r="BW91" s="23">
        <f t="shared" ca="1" si="88"/>
        <v>0</v>
      </c>
      <c r="BX91" s="23">
        <f t="shared" ca="1" si="89"/>
        <v>0</v>
      </c>
      <c r="BY91" s="23">
        <f t="shared" ca="1" si="108"/>
        <v>0</v>
      </c>
      <c r="BZ91" s="23">
        <f t="shared" ca="1" si="109"/>
        <v>0</v>
      </c>
      <c r="CA91" s="23">
        <f t="shared" ca="1" si="120"/>
        <v>0</v>
      </c>
      <c r="CB91" s="23">
        <f t="shared" ca="1" si="121"/>
        <v>0</v>
      </c>
      <c r="CC91" s="23">
        <f t="shared" ca="1" si="136"/>
        <v>0</v>
      </c>
      <c r="CD91" s="23">
        <f t="shared" ca="1" si="137"/>
        <v>0</v>
      </c>
      <c r="CE91" s="23">
        <f t="shared" ca="1" si="140"/>
        <v>0</v>
      </c>
      <c r="CF91" s="23">
        <f t="shared" ca="1" si="141"/>
        <v>0</v>
      </c>
      <c r="CG91" s="389">
        <f t="shared" ca="1" si="170"/>
        <v>0</v>
      </c>
      <c r="CH91" s="224">
        <f t="shared" ca="1" si="171"/>
        <v>0</v>
      </c>
      <c r="CI91" s="93">
        <f t="shared" ca="1" si="172"/>
        <v>0</v>
      </c>
      <c r="CJ91" s="23">
        <f t="shared" ca="1" si="206"/>
        <v>0</v>
      </c>
      <c r="CK91" s="23">
        <f t="shared" ca="1" si="207"/>
        <v>0</v>
      </c>
      <c r="CL91" s="23">
        <f t="shared" ca="1" si="90"/>
        <v>0</v>
      </c>
      <c r="CM91" s="23">
        <f t="shared" ca="1" si="91"/>
        <v>0</v>
      </c>
      <c r="CN91" s="23">
        <f t="shared" ca="1" si="124"/>
        <v>0</v>
      </c>
      <c r="CO91" s="23">
        <f t="shared" ca="1" si="125"/>
        <v>0</v>
      </c>
      <c r="CP91" s="228">
        <f t="shared" ca="1" si="173"/>
        <v>0</v>
      </c>
      <c r="CQ91" s="224">
        <f t="shared" ca="1" si="174"/>
        <v>0</v>
      </c>
      <c r="CR91" s="228">
        <f t="shared" ca="1" si="175"/>
        <v>0</v>
      </c>
      <c r="CS91" s="23">
        <f t="shared" ca="1" si="176"/>
        <v>0</v>
      </c>
      <c r="CT91" s="23">
        <f t="shared" ca="1" si="177"/>
        <v>0</v>
      </c>
      <c r="CU91" s="23">
        <f t="shared" ca="1" si="181"/>
        <v>0</v>
      </c>
      <c r="CV91" s="23">
        <f t="shared" ca="1" si="182"/>
        <v>0</v>
      </c>
      <c r="CW91" s="23">
        <f t="shared" ca="1" si="191"/>
        <v>0</v>
      </c>
      <c r="CX91" s="23">
        <f t="shared" ca="1" si="192"/>
        <v>0</v>
      </c>
      <c r="CY91" s="23">
        <f t="shared" ca="1" si="203"/>
        <v>0</v>
      </c>
      <c r="CZ91" s="23">
        <f t="shared" ca="1" si="204"/>
        <v>0</v>
      </c>
      <c r="DA91" s="23">
        <f t="shared" ca="1" si="210"/>
        <v>0</v>
      </c>
      <c r="DB91" s="23">
        <f t="shared" ca="1" si="211"/>
        <v>0</v>
      </c>
      <c r="DC91" s="23">
        <f t="shared" ca="1" si="212"/>
        <v>0</v>
      </c>
      <c r="DD91" s="23">
        <f t="shared" ca="1" si="213"/>
        <v>0</v>
      </c>
      <c r="DE91" s="23">
        <f t="shared" ca="1" si="218"/>
        <v>0</v>
      </c>
      <c r="DF91" s="23">
        <f t="shared" ca="1" si="219"/>
        <v>0</v>
      </c>
      <c r="DG91" s="23">
        <f t="shared" ca="1" si="118"/>
        <v>0</v>
      </c>
      <c r="DH91" s="23">
        <f t="shared" ca="1" si="119"/>
        <v>0</v>
      </c>
      <c r="DI91" s="23">
        <f t="shared" ca="1" si="220"/>
        <v>0</v>
      </c>
      <c r="DJ91" s="23">
        <f t="shared" ca="1" si="221"/>
        <v>0</v>
      </c>
      <c r="DK91" s="23">
        <f t="shared" ca="1" si="92"/>
        <v>0</v>
      </c>
      <c r="DL91" s="23">
        <f t="shared" ca="1" si="93"/>
        <v>0</v>
      </c>
      <c r="DM91" s="23"/>
      <c r="DN91" s="23"/>
      <c r="DO91" s="23">
        <f t="shared" ca="1" si="94"/>
        <v>0</v>
      </c>
      <c r="DP91" s="23">
        <f t="shared" ca="1" si="95"/>
        <v>0</v>
      </c>
      <c r="DQ91" s="23">
        <f t="shared" ca="1" si="100"/>
        <v>0</v>
      </c>
      <c r="DR91" s="23">
        <f t="shared" ca="1" si="101"/>
        <v>0</v>
      </c>
      <c r="DS91" s="23">
        <f t="shared" ca="1" si="112"/>
        <v>0</v>
      </c>
      <c r="DT91" s="23">
        <f t="shared" ca="1" si="113"/>
        <v>0</v>
      </c>
      <c r="DU91" s="23">
        <f t="shared" ca="1" si="122"/>
        <v>0</v>
      </c>
      <c r="DV91" s="23">
        <f t="shared" ca="1" si="123"/>
        <v>0</v>
      </c>
      <c r="DW91" s="23">
        <f t="shared" ca="1" si="126"/>
        <v>0</v>
      </c>
      <c r="DX91" s="23">
        <f t="shared" ca="1" si="127"/>
        <v>0</v>
      </c>
      <c r="DY91" s="23">
        <f t="shared" ca="1" si="128"/>
        <v>0</v>
      </c>
      <c r="DZ91" s="23">
        <f t="shared" ca="1" si="129"/>
        <v>0</v>
      </c>
      <c r="EA91" s="23">
        <f t="shared" ca="1" si="144"/>
        <v>0</v>
      </c>
      <c r="EB91" s="23">
        <f t="shared" ca="1" si="145"/>
        <v>0</v>
      </c>
      <c r="EC91" s="228">
        <f t="shared" ca="1" si="178"/>
        <v>0</v>
      </c>
      <c r="ED91" s="93">
        <f t="shared" ca="1" si="179"/>
        <v>0</v>
      </c>
      <c r="EE91" s="228">
        <f t="shared" ca="1" si="180"/>
        <v>0</v>
      </c>
      <c r="EJ91" s="23">
        <f t="shared" ca="1" si="214"/>
        <v>0</v>
      </c>
      <c r="EK91" s="23">
        <f t="shared" ca="1" si="215"/>
        <v>0</v>
      </c>
      <c r="EL91" s="23">
        <f t="shared" ca="1" si="222"/>
        <v>0</v>
      </c>
      <c r="EM91" s="23">
        <f t="shared" ca="1" si="223"/>
        <v>0</v>
      </c>
      <c r="EN91" s="23">
        <f t="shared" ca="1" si="104"/>
        <v>0</v>
      </c>
      <c r="EO91" s="23">
        <f t="shared" ca="1" si="105"/>
        <v>0</v>
      </c>
      <c r="EP91" s="23">
        <f t="shared" ca="1" si="134"/>
        <v>0</v>
      </c>
      <c r="EQ91" s="23">
        <f t="shared" ca="1" si="135"/>
        <v>0</v>
      </c>
      <c r="ER91" s="23">
        <f t="shared" ca="1" si="114"/>
        <v>0</v>
      </c>
      <c r="ES91" s="23">
        <f t="shared" ca="1" si="115"/>
        <v>0</v>
      </c>
      <c r="ET91" s="23">
        <f t="shared" ca="1" si="130"/>
        <v>0</v>
      </c>
      <c r="EU91" s="23">
        <f t="shared" ca="1" si="131"/>
        <v>0</v>
      </c>
      <c r="EV91" s="23">
        <f t="shared" ca="1" si="142"/>
        <v>0</v>
      </c>
      <c r="EW91" s="23">
        <f t="shared" ca="1" si="143"/>
        <v>0</v>
      </c>
      <c r="EX91" s="228">
        <f t="shared" ca="1" si="164"/>
        <v>0</v>
      </c>
      <c r="EY91" s="93">
        <f t="shared" ca="1" si="165"/>
        <v>0</v>
      </c>
      <c r="EZ91" s="93">
        <f t="shared" ca="1" si="166"/>
        <v>0</v>
      </c>
    </row>
    <row r="92" spans="1:156" x14ac:dyDescent="0.2">
      <c r="A92" s="172">
        <f ca="1">VLOOKUP($D92,Curves!$A$2:$I$1700,9)</f>
        <v>6.0339159818931003E-2</v>
      </c>
      <c r="B92" s="86">
        <f t="shared" ca="1" si="149"/>
        <v>0.66128881745146395</v>
      </c>
      <c r="C92" s="86">
        <f t="shared" si="150"/>
        <v>31</v>
      </c>
      <c r="D92" s="139">
        <v>39448</v>
      </c>
      <c r="E92" s="173">
        <f ca="1">VLOOKUP($D92,Curves!$A$2:$H$1700,2)*$B92</f>
        <v>3.1212832183709098</v>
      </c>
      <c r="F92" s="172">
        <f ca="1">VLOOKUP($D92,Curves!$A$2:$H$1700,3)*$B92</f>
        <v>0.39677329047087834</v>
      </c>
      <c r="G92" s="172">
        <f ca="1">VLOOKUP($D92,Curves!$A$2:$H$1700,7)*$B92</f>
        <v>-0.12564487531577814</v>
      </c>
      <c r="H92" s="172">
        <f ca="1">VLOOKUP($D92,Curves!$A$2:$H$1700,5)*$B92</f>
        <v>6.6128881745146396E-3</v>
      </c>
      <c r="I92" s="172">
        <f ca="1">VLOOKUP($D92,Curves!$A$2:$H$1700,4)*$B92</f>
        <v>-0.19177375706092453</v>
      </c>
      <c r="J92" s="174">
        <f ca="1">VLOOKUP($D92,Curves!$A$2:$H$1700,8)*$B92</f>
        <v>0</v>
      </c>
      <c r="K92" s="172">
        <f t="shared" ca="1" si="151"/>
        <v>23.97132095982489</v>
      </c>
      <c r="L92" s="140">
        <f ca="1">VLOOKUP($D92,Curves!$N$2:$T$2600,2)*$B92</f>
        <v>33.229829205817808</v>
      </c>
      <c r="M92" s="141">
        <f ca="1">VLOOKUP($D92,Curves!$N$2:$T$2600,3)*$B92</f>
        <v>16.614914602908904</v>
      </c>
      <c r="N92" s="181">
        <f t="shared" ca="1" si="152"/>
        <v>1</v>
      </c>
      <c r="O92" s="182">
        <f t="shared" ca="1" si="153"/>
        <v>0</v>
      </c>
      <c r="P92" s="173">
        <f t="shared" ca="1" si="148"/>
        <v>25.409624137781822</v>
      </c>
      <c r="Q92" s="140">
        <f ca="1">VLOOKUP($D92,Curves!$N$2:$T$2600,4)*$B92</f>
        <v>33.229829205817808</v>
      </c>
      <c r="R92" s="141">
        <f ca="1">VLOOKUP($D92,Curves!$N$2:$T$2600,5)*$B92</f>
        <v>16.614914602908904</v>
      </c>
      <c r="S92" s="181">
        <f t="shared" ca="1" si="154"/>
        <v>1</v>
      </c>
      <c r="T92" s="182">
        <f t="shared" ca="1" si="155"/>
        <v>0</v>
      </c>
      <c r="U92" s="151">
        <f t="shared" ca="1" si="156"/>
        <v>24.467287572913488</v>
      </c>
      <c r="V92" s="151">
        <f t="shared" ca="1" si="157"/>
        <v>25.459220799090684</v>
      </c>
      <c r="W92" s="151">
        <f t="shared" ca="1" si="158"/>
        <v>23.97132095982489</v>
      </c>
      <c r="X92" s="343">
        <f ca="1">VLOOKUP($D92,[2]CurveFetch!$D$8:$S$13000,16,0)*$B92</f>
        <v>33.229829205817808</v>
      </c>
      <c r="Y92" s="141">
        <f ca="1">VLOOKUP($D92,Curves!$N$2:$T$2600,7)*$B92</f>
        <v>16.614914602908904</v>
      </c>
      <c r="Z92" s="200">
        <f t="shared" ca="1" si="159"/>
        <v>1</v>
      </c>
      <c r="AA92" s="181">
        <f t="shared" ca="1" si="160"/>
        <v>0</v>
      </c>
      <c r="AB92" s="181">
        <f t="shared" ca="1" si="161"/>
        <v>1</v>
      </c>
      <c r="AC92" s="181">
        <f t="shared" ca="1" si="161"/>
        <v>1</v>
      </c>
      <c r="AD92" s="181">
        <f t="shared" ca="1" si="162"/>
        <v>1</v>
      </c>
      <c r="AE92" s="182">
        <f t="shared" ca="1" si="163"/>
        <v>0</v>
      </c>
      <c r="AF92" s="23">
        <f t="shared" ca="1" si="193"/>
        <v>5880</v>
      </c>
      <c r="AG92" s="23">
        <f t="shared" ca="1" si="194"/>
        <v>0</v>
      </c>
      <c r="AH92" s="23">
        <f t="shared" ca="1" si="183"/>
        <v>38400</v>
      </c>
      <c r="AI92" s="23">
        <f t="shared" ca="1" si="184"/>
        <v>0</v>
      </c>
      <c r="AJ92" s="23">
        <f t="shared" ca="1" si="195"/>
        <v>26160</v>
      </c>
      <c r="AK92" s="23">
        <f t="shared" ca="1" si="196"/>
        <v>0</v>
      </c>
      <c r="AL92" s="23">
        <f t="shared" ca="1" si="197"/>
        <v>26160</v>
      </c>
      <c r="AM92" s="23">
        <f t="shared" ca="1" si="198"/>
        <v>0</v>
      </c>
      <c r="AN92" s="23">
        <f t="shared" ca="1" si="216"/>
        <v>48000</v>
      </c>
      <c r="AO92" s="23">
        <f t="shared" ca="1" si="217"/>
        <v>0</v>
      </c>
      <c r="AP92" s="23">
        <f t="shared" ref="AP92:AP155" ca="1" si="228">$AP$7*$J$2*$J$5*$N92</f>
        <v>54000</v>
      </c>
      <c r="AQ92" s="23">
        <f t="shared" ca="1" si="205"/>
        <v>0</v>
      </c>
      <c r="AR92" s="23">
        <f t="shared" ca="1" si="96"/>
        <v>60000</v>
      </c>
      <c r="AS92" s="23">
        <f t="shared" ca="1" si="97"/>
        <v>0</v>
      </c>
      <c r="AT92" s="23">
        <f t="shared" ca="1" si="106"/>
        <v>60000</v>
      </c>
      <c r="AU92" s="23">
        <f t="shared" ca="1" si="107"/>
        <v>0</v>
      </c>
      <c r="AV92" s="23">
        <f t="shared" ca="1" si="98"/>
        <v>86400</v>
      </c>
      <c r="AW92" s="23">
        <f t="shared" ca="1" si="99"/>
        <v>0</v>
      </c>
      <c r="AX92" s="23">
        <f t="shared" ca="1" si="146"/>
        <v>61200</v>
      </c>
      <c r="AY92" s="23">
        <f t="shared" ca="1" si="147"/>
        <v>0</v>
      </c>
      <c r="AZ92" s="23">
        <f t="shared" ca="1" si="116"/>
        <v>66000</v>
      </c>
      <c r="BA92" s="23">
        <f t="shared" ca="1" si="117"/>
        <v>0</v>
      </c>
      <c r="BB92" s="23">
        <f t="shared" ca="1" si="132"/>
        <v>132000</v>
      </c>
      <c r="BC92" s="23">
        <f t="shared" ca="1" si="133"/>
        <v>0</v>
      </c>
      <c r="BD92" s="228">
        <f t="shared" ca="1" si="167"/>
        <v>243000</v>
      </c>
      <c r="BE92" s="26">
        <f t="shared" ca="1" si="168"/>
        <v>604200</v>
      </c>
      <c r="BF92" s="228">
        <f t="shared" ca="1" si="169"/>
        <v>664200</v>
      </c>
      <c r="BG92" s="23">
        <f t="shared" ca="1" si="185"/>
        <v>62400</v>
      </c>
      <c r="BH92" s="23">
        <f t="shared" ca="1" si="186"/>
        <v>0</v>
      </c>
      <c r="BI92" s="23">
        <f t="shared" ca="1" si="199"/>
        <v>60000</v>
      </c>
      <c r="BJ92" s="23">
        <f t="shared" ca="1" si="200"/>
        <v>0</v>
      </c>
      <c r="BK92" s="23">
        <f t="shared" ca="1" si="187"/>
        <v>10560</v>
      </c>
      <c r="BL92" s="23">
        <f t="shared" ca="1" si="188"/>
        <v>0</v>
      </c>
      <c r="BM92" s="23">
        <f t="shared" ca="1" si="201"/>
        <v>6120</v>
      </c>
      <c r="BN92" s="23">
        <f t="shared" ca="1" si="202"/>
        <v>0</v>
      </c>
      <c r="BO92" s="23">
        <f t="shared" ca="1" si="208"/>
        <v>20400</v>
      </c>
      <c r="BP92" s="23">
        <f t="shared" ca="1" si="209"/>
        <v>0</v>
      </c>
      <c r="BQ92" s="23">
        <f t="shared" ca="1" si="189"/>
        <v>72000</v>
      </c>
      <c r="BR92" s="23">
        <f t="shared" ca="1" si="190"/>
        <v>0</v>
      </c>
      <c r="BS92" s="23">
        <f t="shared" ca="1" si="224"/>
        <v>105600</v>
      </c>
      <c r="BT92" s="23">
        <f t="shared" ca="1" si="225"/>
        <v>0</v>
      </c>
      <c r="BU92" s="23">
        <f t="shared" ca="1" si="226"/>
        <v>127200</v>
      </c>
      <c r="BV92" s="23">
        <f t="shared" ca="1" si="227"/>
        <v>0</v>
      </c>
      <c r="BW92" s="23">
        <f t="shared" ca="1" si="88"/>
        <v>60000</v>
      </c>
      <c r="BX92" s="23">
        <f t="shared" ca="1" si="89"/>
        <v>0</v>
      </c>
      <c r="BY92" s="23">
        <f t="shared" ca="1" si="108"/>
        <v>63600</v>
      </c>
      <c r="BZ92" s="23">
        <f t="shared" ca="1" si="109"/>
        <v>0</v>
      </c>
      <c r="CA92" s="23">
        <f t="shared" ca="1" si="120"/>
        <v>62400</v>
      </c>
      <c r="CB92" s="23">
        <f t="shared" ca="1" si="121"/>
        <v>0</v>
      </c>
      <c r="CC92" s="23">
        <f t="shared" ca="1" si="136"/>
        <v>132000</v>
      </c>
      <c r="CD92" s="23">
        <f t="shared" ca="1" si="137"/>
        <v>0</v>
      </c>
      <c r="CE92" s="23">
        <f t="shared" ca="1" si="140"/>
        <v>120000</v>
      </c>
      <c r="CF92" s="23">
        <f t="shared" ca="1" si="141"/>
        <v>0</v>
      </c>
      <c r="CG92" s="389">
        <f t="shared" ca="1" si="170"/>
        <v>371880</v>
      </c>
      <c r="CH92" s="224">
        <f t="shared" ca="1" si="171"/>
        <v>695880</v>
      </c>
      <c r="CI92" s="93">
        <f t="shared" ca="1" si="172"/>
        <v>902280</v>
      </c>
      <c r="CJ92" s="23">
        <f t="shared" ca="1" si="206"/>
        <v>125760</v>
      </c>
      <c r="CK92" s="23">
        <f t="shared" ca="1" si="207"/>
        <v>0</v>
      </c>
      <c r="CL92" s="23">
        <f t="shared" ca="1" si="90"/>
        <v>115200</v>
      </c>
      <c r="CM92" s="23">
        <f t="shared" ca="1" si="91"/>
        <v>0</v>
      </c>
      <c r="CN92" s="23">
        <f t="shared" ca="1" si="124"/>
        <v>120000</v>
      </c>
      <c r="CO92" s="23">
        <f t="shared" ca="1" si="125"/>
        <v>0</v>
      </c>
      <c r="CP92" s="228">
        <f t="shared" ca="1" si="173"/>
        <v>125760</v>
      </c>
      <c r="CQ92" s="224">
        <f t="shared" ca="1" si="174"/>
        <v>240960</v>
      </c>
      <c r="CR92" s="228">
        <f t="shared" ca="1" si="175"/>
        <v>360960</v>
      </c>
      <c r="CS92" s="23">
        <f t="shared" ca="1" si="176"/>
        <v>65400</v>
      </c>
      <c r="CT92" s="23">
        <f t="shared" ca="1" si="177"/>
        <v>32700</v>
      </c>
      <c r="CU92" s="23">
        <f t="shared" ca="1" si="181"/>
        <v>62400</v>
      </c>
      <c r="CV92" s="23">
        <f t="shared" ca="1" si="182"/>
        <v>31200</v>
      </c>
      <c r="CW92" s="23">
        <f t="shared" ca="1" si="191"/>
        <v>60000</v>
      </c>
      <c r="CX92" s="23">
        <f t="shared" ca="1" si="192"/>
        <v>30000</v>
      </c>
      <c r="CY92" s="23">
        <f t="shared" ca="1" si="203"/>
        <v>8400</v>
      </c>
      <c r="CZ92" s="23">
        <f t="shared" ca="1" si="204"/>
        <v>4200</v>
      </c>
      <c r="DA92" s="23">
        <f t="shared" ca="1" si="210"/>
        <v>27000</v>
      </c>
      <c r="DB92" s="23">
        <f t="shared" ca="1" si="211"/>
        <v>13500</v>
      </c>
      <c r="DC92" s="23">
        <f t="shared" ca="1" si="212"/>
        <v>15600</v>
      </c>
      <c r="DD92" s="23">
        <f t="shared" ca="1" si="213"/>
        <v>7800</v>
      </c>
      <c r="DE92" s="23">
        <f t="shared" ca="1" si="218"/>
        <v>42000</v>
      </c>
      <c r="DF92" s="23">
        <f t="shared" ca="1" si="219"/>
        <v>21000</v>
      </c>
      <c r="DG92" s="23">
        <f t="shared" ca="1" si="118"/>
        <v>63600</v>
      </c>
      <c r="DH92" s="23">
        <f t="shared" ca="1" si="119"/>
        <v>31800</v>
      </c>
      <c r="DI92" s="23">
        <f t="shared" ca="1" si="220"/>
        <v>72000</v>
      </c>
      <c r="DJ92" s="23">
        <f t="shared" ca="1" si="221"/>
        <v>36000</v>
      </c>
      <c r="DK92" s="23">
        <f t="shared" ca="1" si="92"/>
        <v>99000</v>
      </c>
      <c r="DL92" s="23">
        <f t="shared" ca="1" si="93"/>
        <v>49500</v>
      </c>
      <c r="DM92" s="23"/>
      <c r="DN92" s="23"/>
      <c r="DO92" s="23">
        <f t="shared" ca="1" si="94"/>
        <v>240000</v>
      </c>
      <c r="DP92" s="23">
        <f t="shared" ca="1" si="95"/>
        <v>120000</v>
      </c>
      <c r="DQ92" s="23">
        <f t="shared" ca="1" si="100"/>
        <v>120000</v>
      </c>
      <c r="DR92" s="23">
        <f t="shared" ca="1" si="101"/>
        <v>60000</v>
      </c>
      <c r="DS92" s="23">
        <f t="shared" ca="1" si="112"/>
        <v>127200</v>
      </c>
      <c r="DT92" s="23">
        <f t="shared" ca="1" si="113"/>
        <v>63600</v>
      </c>
      <c r="DU92" s="23">
        <f t="shared" ca="1" si="122"/>
        <v>63600</v>
      </c>
      <c r="DV92" s="23">
        <f t="shared" ca="1" si="123"/>
        <v>31800</v>
      </c>
      <c r="DW92" s="23">
        <f t="shared" ca="1" si="126"/>
        <v>150000</v>
      </c>
      <c r="DX92" s="23">
        <f t="shared" ca="1" si="127"/>
        <v>75000</v>
      </c>
      <c r="DY92" s="23">
        <f t="shared" ca="1" si="128"/>
        <v>66000</v>
      </c>
      <c r="DZ92" s="23">
        <f t="shared" ca="1" si="129"/>
        <v>33000</v>
      </c>
      <c r="EA92" s="23">
        <f t="shared" ca="1" si="144"/>
        <v>129600</v>
      </c>
      <c r="EB92" s="23">
        <f t="shared" ca="1" si="145"/>
        <v>64800</v>
      </c>
      <c r="EC92" s="228">
        <f t="shared" ca="1" si="178"/>
        <v>610200</v>
      </c>
      <c r="ED92" s="93">
        <f t="shared" ca="1" si="179"/>
        <v>1450800</v>
      </c>
      <c r="EE92" s="228">
        <f t="shared" ca="1" si="180"/>
        <v>2117700</v>
      </c>
      <c r="EJ92" s="23">
        <f t="shared" ca="1" si="214"/>
        <v>60000</v>
      </c>
      <c r="EK92" s="23">
        <f t="shared" ca="1" si="215"/>
        <v>30000</v>
      </c>
      <c r="EL92" s="23">
        <f t="shared" ca="1" si="222"/>
        <v>26400</v>
      </c>
      <c r="EM92" s="23">
        <f t="shared" ca="1" si="223"/>
        <v>13200</v>
      </c>
      <c r="EN92" s="23">
        <f t="shared" ca="1" si="104"/>
        <v>120000</v>
      </c>
      <c r="EO92" s="23">
        <f t="shared" ca="1" si="105"/>
        <v>60000</v>
      </c>
      <c r="EP92" s="23">
        <f t="shared" ca="1" si="134"/>
        <v>168000</v>
      </c>
      <c r="EQ92" s="23">
        <f t="shared" ca="1" si="135"/>
        <v>84000</v>
      </c>
      <c r="ER92" s="23">
        <f t="shared" ca="1" si="114"/>
        <v>60000</v>
      </c>
      <c r="ES92" s="23">
        <f t="shared" ca="1" si="115"/>
        <v>30000</v>
      </c>
      <c r="ET92" s="23">
        <f t="shared" ca="1" si="130"/>
        <v>60000</v>
      </c>
      <c r="EU92" s="23">
        <f t="shared" ca="1" si="131"/>
        <v>30000</v>
      </c>
      <c r="EV92" s="23">
        <f t="shared" ca="1" si="142"/>
        <v>120000</v>
      </c>
      <c r="EW92" s="23">
        <f t="shared" ca="1" si="143"/>
        <v>60000</v>
      </c>
      <c r="EX92" s="228">
        <f t="shared" ca="1" si="164"/>
        <v>39600</v>
      </c>
      <c r="EY92" s="93">
        <f t="shared" ca="1" si="165"/>
        <v>489600</v>
      </c>
      <c r="EZ92" s="93">
        <f t="shared" ca="1" si="166"/>
        <v>921600</v>
      </c>
    </row>
    <row r="93" spans="1:156" x14ac:dyDescent="0.2">
      <c r="A93" s="172">
        <f ca="1">VLOOKUP($D93,Curves!$A$2:$I$1700,9)</f>
        <v>6.0396432492142001E-2</v>
      </c>
      <c r="B93" s="86">
        <f t="shared" ca="1" si="149"/>
        <v>0.65770318676517137</v>
      </c>
      <c r="C93" s="86">
        <f t="shared" si="150"/>
        <v>29</v>
      </c>
      <c r="D93" s="139">
        <v>39479</v>
      </c>
      <c r="E93" s="173">
        <f ca="1">VLOOKUP($D93,Curves!$A$2:$H$1700,2)*$B93</f>
        <v>3.0346425037345006</v>
      </c>
      <c r="F93" s="172">
        <f ca="1">VLOOKUP($D93,Curves!$A$2:$H$1700,3)*$B93</f>
        <v>0.3946219120591028</v>
      </c>
      <c r="G93" s="172">
        <f ca="1">VLOOKUP($D93,Curves!$A$2:$H$1700,7)*$B93</f>
        <v>-0.12496360548538256</v>
      </c>
      <c r="H93" s="172">
        <f ca="1">VLOOKUP($D93,Curves!$A$2:$H$1700,5)*$B93</f>
        <v>6.577031867651714E-3</v>
      </c>
      <c r="I93" s="172">
        <f ca="1">VLOOKUP($D93,Curves!$A$2:$H$1700,4)*$B93</f>
        <v>-0.19073392416189969</v>
      </c>
      <c r="J93" s="174">
        <f ca="1">VLOOKUP($D93,Curves!$A$2:$H$1700,8)*$B93</f>
        <v>0</v>
      </c>
      <c r="K93" s="172">
        <f t="shared" ca="1" si="151"/>
        <v>23.329314346794508</v>
      </c>
      <c r="L93" s="140">
        <f ca="1">VLOOKUP($D93,Curves!$N$2:$T$2600,2)*$B93</f>
        <v>26.472619037616827</v>
      </c>
      <c r="M93" s="141">
        <f ca="1">VLOOKUP($D93,Curves!$N$2:$T$2600,3)*$B93</f>
        <v>13.236309518808413</v>
      </c>
      <c r="N93" s="181">
        <f t="shared" ca="1" si="152"/>
        <v>1</v>
      </c>
      <c r="O93" s="182">
        <f t="shared" ca="1" si="153"/>
        <v>0</v>
      </c>
      <c r="P93" s="173">
        <f t="shared" ca="1" si="148"/>
        <v>24.759818778008754</v>
      </c>
      <c r="Q93" s="140">
        <f ca="1">VLOOKUP($D93,Curves!$N$2:$T$2600,4)*$B93</f>
        <v>26.472619037616827</v>
      </c>
      <c r="R93" s="141">
        <f ca="1">VLOOKUP($D93,Curves!$N$2:$T$2600,5)*$B93</f>
        <v>13.236309518808413</v>
      </c>
      <c r="S93" s="181">
        <f t="shared" ca="1" si="154"/>
        <v>1</v>
      </c>
      <c r="T93" s="182">
        <f t="shared" ca="1" si="155"/>
        <v>0</v>
      </c>
      <c r="U93" s="151">
        <f t="shared" ca="1" si="156"/>
        <v>23.822591736868386</v>
      </c>
      <c r="V93" s="151">
        <f t="shared" ca="1" si="157"/>
        <v>24.809146517016142</v>
      </c>
      <c r="W93" s="151">
        <f t="shared" ca="1" si="158"/>
        <v>23.329314346794508</v>
      </c>
      <c r="X93" s="343">
        <f ca="1">VLOOKUP($D93,[2]CurveFetch!$D$8:$S$13000,16,0)*$B93</f>
        <v>26.472619037616827</v>
      </c>
      <c r="Y93" s="141">
        <f ca="1">VLOOKUP($D93,Curves!$N$2:$T$2600,7)*$B93</f>
        <v>13.236309518808413</v>
      </c>
      <c r="Z93" s="200">
        <f t="shared" ca="1" si="159"/>
        <v>1</v>
      </c>
      <c r="AA93" s="181">
        <f t="shared" ca="1" si="160"/>
        <v>0</v>
      </c>
      <c r="AB93" s="181">
        <f t="shared" ca="1" si="161"/>
        <v>1</v>
      </c>
      <c r="AC93" s="181">
        <f t="shared" ca="1" si="161"/>
        <v>1</v>
      </c>
      <c r="AD93" s="181">
        <f t="shared" ca="1" si="162"/>
        <v>1</v>
      </c>
      <c r="AE93" s="182">
        <f t="shared" ca="1" si="163"/>
        <v>0</v>
      </c>
      <c r="AF93" s="23">
        <f t="shared" ca="1" si="193"/>
        <v>5880</v>
      </c>
      <c r="AG93" s="23">
        <f t="shared" ca="1" si="194"/>
        <v>0</v>
      </c>
      <c r="AH93" s="23">
        <f t="shared" ca="1" si="183"/>
        <v>38400</v>
      </c>
      <c r="AI93" s="23">
        <f t="shared" ca="1" si="184"/>
        <v>0</v>
      </c>
      <c r="AJ93" s="23">
        <f t="shared" ca="1" si="195"/>
        <v>26160</v>
      </c>
      <c r="AK93" s="23">
        <f t="shared" ca="1" si="196"/>
        <v>0</v>
      </c>
      <c r="AL93" s="23">
        <f t="shared" ca="1" si="197"/>
        <v>26160</v>
      </c>
      <c r="AM93" s="23">
        <f t="shared" ca="1" si="198"/>
        <v>0</v>
      </c>
      <c r="AN93" s="23">
        <f t="shared" ca="1" si="216"/>
        <v>48000</v>
      </c>
      <c r="AO93" s="23">
        <f t="shared" ca="1" si="217"/>
        <v>0</v>
      </c>
      <c r="AP93" s="23">
        <f t="shared" ca="1" si="228"/>
        <v>54000</v>
      </c>
      <c r="AQ93" s="23">
        <f t="shared" ca="1" si="205"/>
        <v>0</v>
      </c>
      <c r="AR93" s="23">
        <f t="shared" ca="1" si="96"/>
        <v>60000</v>
      </c>
      <c r="AS93" s="23">
        <f t="shared" ca="1" si="97"/>
        <v>0</v>
      </c>
      <c r="AT93" s="23">
        <f t="shared" ca="1" si="106"/>
        <v>60000</v>
      </c>
      <c r="AU93" s="23">
        <f t="shared" ca="1" si="107"/>
        <v>0</v>
      </c>
      <c r="AV93" s="23">
        <f t="shared" ca="1" si="98"/>
        <v>86400</v>
      </c>
      <c r="AW93" s="23">
        <f t="shared" ca="1" si="99"/>
        <v>0</v>
      </c>
      <c r="AX93" s="23">
        <f t="shared" ca="1" si="146"/>
        <v>61200</v>
      </c>
      <c r="AY93" s="23">
        <f t="shared" ca="1" si="147"/>
        <v>0</v>
      </c>
      <c r="AZ93" s="23">
        <f t="shared" ca="1" si="116"/>
        <v>66000</v>
      </c>
      <c r="BA93" s="23">
        <f t="shared" ca="1" si="117"/>
        <v>0</v>
      </c>
      <c r="BB93" s="23">
        <f t="shared" ca="1" si="132"/>
        <v>132000</v>
      </c>
      <c r="BC93" s="23">
        <f t="shared" ca="1" si="133"/>
        <v>0</v>
      </c>
      <c r="BD93" s="228">
        <f t="shared" ca="1" si="167"/>
        <v>243000</v>
      </c>
      <c r="BE93" s="26">
        <f t="shared" ca="1" si="168"/>
        <v>604200</v>
      </c>
      <c r="BF93" s="228">
        <f t="shared" ca="1" si="169"/>
        <v>664200</v>
      </c>
      <c r="BG93" s="23">
        <f t="shared" ca="1" si="185"/>
        <v>62400</v>
      </c>
      <c r="BH93" s="23">
        <f t="shared" ca="1" si="186"/>
        <v>0</v>
      </c>
      <c r="BI93" s="23">
        <f t="shared" ca="1" si="199"/>
        <v>60000</v>
      </c>
      <c r="BJ93" s="23">
        <f t="shared" ca="1" si="200"/>
        <v>0</v>
      </c>
      <c r="BK93" s="23">
        <f t="shared" ca="1" si="187"/>
        <v>10560</v>
      </c>
      <c r="BL93" s="23">
        <f t="shared" ca="1" si="188"/>
        <v>0</v>
      </c>
      <c r="BM93" s="23">
        <f t="shared" ca="1" si="201"/>
        <v>6120</v>
      </c>
      <c r="BN93" s="23">
        <f t="shared" ca="1" si="202"/>
        <v>0</v>
      </c>
      <c r="BO93" s="23">
        <f t="shared" ca="1" si="208"/>
        <v>20400</v>
      </c>
      <c r="BP93" s="23">
        <f t="shared" ca="1" si="209"/>
        <v>0</v>
      </c>
      <c r="BQ93" s="23">
        <f t="shared" ca="1" si="189"/>
        <v>72000</v>
      </c>
      <c r="BR93" s="23">
        <f t="shared" ca="1" si="190"/>
        <v>0</v>
      </c>
      <c r="BS93" s="23">
        <f t="shared" ca="1" si="224"/>
        <v>105600</v>
      </c>
      <c r="BT93" s="23">
        <f t="shared" ca="1" si="225"/>
        <v>0</v>
      </c>
      <c r="BU93" s="23">
        <f t="shared" ca="1" si="226"/>
        <v>127200</v>
      </c>
      <c r="BV93" s="23">
        <f t="shared" ca="1" si="227"/>
        <v>0</v>
      </c>
      <c r="BW93" s="23">
        <f t="shared" ca="1" si="88"/>
        <v>60000</v>
      </c>
      <c r="BX93" s="23">
        <f t="shared" ca="1" si="89"/>
        <v>0</v>
      </c>
      <c r="BY93" s="23">
        <f t="shared" ca="1" si="108"/>
        <v>63600</v>
      </c>
      <c r="BZ93" s="23">
        <f t="shared" ca="1" si="109"/>
        <v>0</v>
      </c>
      <c r="CA93" s="23">
        <f t="shared" ca="1" si="120"/>
        <v>62400</v>
      </c>
      <c r="CB93" s="23">
        <f t="shared" ca="1" si="121"/>
        <v>0</v>
      </c>
      <c r="CC93" s="23">
        <f t="shared" ca="1" si="136"/>
        <v>132000</v>
      </c>
      <c r="CD93" s="23">
        <f t="shared" ca="1" si="137"/>
        <v>0</v>
      </c>
      <c r="CE93" s="23">
        <f t="shared" ca="1" si="140"/>
        <v>120000</v>
      </c>
      <c r="CF93" s="23">
        <f t="shared" ca="1" si="141"/>
        <v>0</v>
      </c>
      <c r="CG93" s="389">
        <f t="shared" ca="1" si="170"/>
        <v>371880</v>
      </c>
      <c r="CH93" s="224">
        <f t="shared" ca="1" si="171"/>
        <v>695880</v>
      </c>
      <c r="CI93" s="93">
        <f t="shared" ca="1" si="172"/>
        <v>902280</v>
      </c>
      <c r="CJ93" s="23">
        <f t="shared" ca="1" si="206"/>
        <v>125760</v>
      </c>
      <c r="CK93" s="23">
        <f t="shared" ca="1" si="207"/>
        <v>0</v>
      </c>
      <c r="CL93" s="23">
        <f t="shared" ca="1" si="90"/>
        <v>115200</v>
      </c>
      <c r="CM93" s="23">
        <f t="shared" ca="1" si="91"/>
        <v>0</v>
      </c>
      <c r="CN93" s="23">
        <f t="shared" ca="1" si="124"/>
        <v>120000</v>
      </c>
      <c r="CO93" s="23">
        <f t="shared" ca="1" si="125"/>
        <v>0</v>
      </c>
      <c r="CP93" s="228">
        <f t="shared" ca="1" si="173"/>
        <v>125760</v>
      </c>
      <c r="CQ93" s="224">
        <f t="shared" ca="1" si="174"/>
        <v>240960</v>
      </c>
      <c r="CR93" s="228">
        <f t="shared" ca="1" si="175"/>
        <v>360960</v>
      </c>
      <c r="CS93" s="23">
        <f t="shared" ca="1" si="176"/>
        <v>65400</v>
      </c>
      <c r="CT93" s="23">
        <f t="shared" ca="1" si="177"/>
        <v>32700</v>
      </c>
      <c r="CU93" s="23">
        <f t="shared" ca="1" si="181"/>
        <v>62400</v>
      </c>
      <c r="CV93" s="23">
        <f t="shared" ca="1" si="182"/>
        <v>31200</v>
      </c>
      <c r="CW93" s="23">
        <f t="shared" ca="1" si="191"/>
        <v>60000</v>
      </c>
      <c r="CX93" s="23">
        <f t="shared" ca="1" si="192"/>
        <v>30000</v>
      </c>
      <c r="CY93" s="23">
        <f t="shared" ca="1" si="203"/>
        <v>8400</v>
      </c>
      <c r="CZ93" s="23">
        <f t="shared" ca="1" si="204"/>
        <v>4200</v>
      </c>
      <c r="DA93" s="23">
        <f t="shared" ca="1" si="210"/>
        <v>27000</v>
      </c>
      <c r="DB93" s="23">
        <f t="shared" ca="1" si="211"/>
        <v>13500</v>
      </c>
      <c r="DC93" s="23">
        <f t="shared" ca="1" si="212"/>
        <v>15600</v>
      </c>
      <c r="DD93" s="23">
        <f t="shared" ca="1" si="213"/>
        <v>7800</v>
      </c>
      <c r="DE93" s="23">
        <f t="shared" ca="1" si="218"/>
        <v>42000</v>
      </c>
      <c r="DF93" s="23">
        <f t="shared" ca="1" si="219"/>
        <v>21000</v>
      </c>
      <c r="DG93" s="23">
        <f t="shared" ca="1" si="118"/>
        <v>63600</v>
      </c>
      <c r="DH93" s="23">
        <f t="shared" ca="1" si="119"/>
        <v>31800</v>
      </c>
      <c r="DI93" s="23">
        <f t="shared" ca="1" si="220"/>
        <v>72000</v>
      </c>
      <c r="DJ93" s="23">
        <f t="shared" ca="1" si="221"/>
        <v>36000</v>
      </c>
      <c r="DK93" s="23">
        <f t="shared" ca="1" si="92"/>
        <v>99000</v>
      </c>
      <c r="DL93" s="23">
        <f t="shared" ca="1" si="93"/>
        <v>49500</v>
      </c>
      <c r="DM93" s="23"/>
      <c r="DN93" s="23"/>
      <c r="DO93" s="23">
        <f t="shared" ca="1" si="94"/>
        <v>240000</v>
      </c>
      <c r="DP93" s="23">
        <f t="shared" ca="1" si="95"/>
        <v>120000</v>
      </c>
      <c r="DQ93" s="23">
        <f t="shared" ca="1" si="100"/>
        <v>120000</v>
      </c>
      <c r="DR93" s="23">
        <f t="shared" ca="1" si="101"/>
        <v>60000</v>
      </c>
      <c r="DS93" s="23">
        <f t="shared" ca="1" si="112"/>
        <v>127200</v>
      </c>
      <c r="DT93" s="23">
        <f t="shared" ca="1" si="113"/>
        <v>63600</v>
      </c>
      <c r="DU93" s="23">
        <f t="shared" ca="1" si="122"/>
        <v>63600</v>
      </c>
      <c r="DV93" s="23">
        <f t="shared" ca="1" si="123"/>
        <v>31800</v>
      </c>
      <c r="DW93" s="23">
        <f t="shared" ca="1" si="126"/>
        <v>150000</v>
      </c>
      <c r="DX93" s="23">
        <f t="shared" ca="1" si="127"/>
        <v>75000</v>
      </c>
      <c r="DY93" s="23">
        <f t="shared" ca="1" si="128"/>
        <v>66000</v>
      </c>
      <c r="DZ93" s="23">
        <f t="shared" ca="1" si="129"/>
        <v>33000</v>
      </c>
      <c r="EA93" s="23">
        <f t="shared" ca="1" si="144"/>
        <v>129600</v>
      </c>
      <c r="EB93" s="23">
        <f t="shared" ca="1" si="145"/>
        <v>64800</v>
      </c>
      <c r="EC93" s="228">
        <f t="shared" ca="1" si="178"/>
        <v>610200</v>
      </c>
      <c r="ED93" s="93">
        <f t="shared" ca="1" si="179"/>
        <v>1450800</v>
      </c>
      <c r="EE93" s="228">
        <f t="shared" ca="1" si="180"/>
        <v>2117700</v>
      </c>
      <c r="EJ93" s="23">
        <f t="shared" ca="1" si="214"/>
        <v>60000</v>
      </c>
      <c r="EK93" s="23">
        <f t="shared" ca="1" si="215"/>
        <v>30000</v>
      </c>
      <c r="EL93" s="23">
        <f t="shared" ca="1" si="222"/>
        <v>26400</v>
      </c>
      <c r="EM93" s="23">
        <f t="shared" ca="1" si="223"/>
        <v>13200</v>
      </c>
      <c r="EN93" s="23">
        <f t="shared" ca="1" si="104"/>
        <v>120000</v>
      </c>
      <c r="EO93" s="23">
        <f t="shared" ca="1" si="105"/>
        <v>60000</v>
      </c>
      <c r="EP93" s="23">
        <f t="shared" ca="1" si="134"/>
        <v>168000</v>
      </c>
      <c r="EQ93" s="23">
        <f t="shared" ca="1" si="135"/>
        <v>84000</v>
      </c>
      <c r="ER93" s="23">
        <f t="shared" ca="1" si="114"/>
        <v>60000</v>
      </c>
      <c r="ES93" s="23">
        <f t="shared" ca="1" si="115"/>
        <v>30000</v>
      </c>
      <c r="ET93" s="23">
        <f t="shared" ca="1" si="130"/>
        <v>60000</v>
      </c>
      <c r="EU93" s="23">
        <f t="shared" ca="1" si="131"/>
        <v>30000</v>
      </c>
      <c r="EV93" s="23">
        <f t="shared" ca="1" si="142"/>
        <v>120000</v>
      </c>
      <c r="EW93" s="23">
        <f t="shared" ca="1" si="143"/>
        <v>60000</v>
      </c>
      <c r="EX93" s="228">
        <f t="shared" ca="1" si="164"/>
        <v>39600</v>
      </c>
      <c r="EY93" s="93">
        <f t="shared" ca="1" si="165"/>
        <v>489600</v>
      </c>
      <c r="EZ93" s="93">
        <f t="shared" ca="1" si="166"/>
        <v>921600</v>
      </c>
    </row>
    <row r="94" spans="1:156" x14ac:dyDescent="0.2">
      <c r="A94" s="172">
        <f ca="1">VLOOKUP($D94,Curves!$A$2:$I$1700,9)</f>
        <v>6.0441832252850998E-2</v>
      </c>
      <c r="B94" s="86">
        <f t="shared" ca="1" si="149"/>
        <v>0.65439789663707282</v>
      </c>
      <c r="C94" s="86">
        <f t="shared" si="150"/>
        <v>31</v>
      </c>
      <c r="D94" s="139">
        <v>39508</v>
      </c>
      <c r="E94" s="173">
        <f ca="1">VLOOKUP($D94,Curves!$A$2:$H$1700,2)*$B94</f>
        <v>2.9212322105878932</v>
      </c>
      <c r="F94" s="172">
        <f ca="1">VLOOKUP($D94,Curves!$A$2:$H$1700,3)*$B94</f>
        <v>0.39263873798224369</v>
      </c>
      <c r="G94" s="172">
        <f ca="1">VLOOKUP($D94,Curves!$A$2:$H$1700,7)*$B94</f>
        <v>-0.12433560036104384</v>
      </c>
      <c r="H94" s="172">
        <f ca="1">VLOOKUP($D94,Curves!$A$2:$H$1700,5)*$B94</f>
        <v>6.543978966370728E-3</v>
      </c>
      <c r="I94" s="172">
        <f ca="1">VLOOKUP($D94,Curves!$A$2:$H$1700,4)*$B94</f>
        <v>-0.18977539002475111</v>
      </c>
      <c r="J94" s="174">
        <f ca="1">VLOOKUP($D94,Curves!$A$2:$H$1700,8)*$B94</f>
        <v>0</v>
      </c>
      <c r="K94" s="172">
        <f t="shared" ca="1" si="151"/>
        <v>22.485926154223566</v>
      </c>
      <c r="L94" s="140">
        <f ca="1">VLOOKUP($D94,Curves!$N$2:$T$2600,2)*$B94</f>
        <v>19.795601813061115</v>
      </c>
      <c r="M94" s="141">
        <f ca="1">VLOOKUP($D94,Curves!$N$2:$T$2600,3)*$B94</f>
        <v>9.8978009065305574</v>
      </c>
      <c r="N94" s="181">
        <f t="shared" ca="1" si="152"/>
        <v>0</v>
      </c>
      <c r="O94" s="182">
        <f t="shared" ca="1" si="153"/>
        <v>0</v>
      </c>
      <c r="P94" s="173">
        <f t="shared" ca="1" si="148"/>
        <v>23.909241579409198</v>
      </c>
      <c r="Q94" s="140">
        <f ca="1">VLOOKUP($D94,Curves!$N$2:$T$2600,4)*$B94</f>
        <v>19.795601813061115</v>
      </c>
      <c r="R94" s="141">
        <f ca="1">VLOOKUP($D94,Curves!$N$2:$T$2600,5)*$B94</f>
        <v>9.8978009065305574</v>
      </c>
      <c r="S94" s="181">
        <f t="shared" ca="1" si="154"/>
        <v>0</v>
      </c>
      <c r="T94" s="182">
        <f t="shared" ca="1" si="155"/>
        <v>0</v>
      </c>
      <c r="U94" s="151">
        <f t="shared" ca="1" si="156"/>
        <v>22.976724576701368</v>
      </c>
      <c r="V94" s="151">
        <f t="shared" ca="1" si="157"/>
        <v>23.958321421656979</v>
      </c>
      <c r="W94" s="151">
        <f t="shared" ca="1" si="158"/>
        <v>22.485926154223566</v>
      </c>
      <c r="X94" s="343">
        <f ca="1">VLOOKUP($D94,[2]CurveFetch!$D$8:$S$13000,16,0)*$B94</f>
        <v>19.795601813061115</v>
      </c>
      <c r="Y94" s="141">
        <f ca="1">VLOOKUP($D94,Curves!$N$2:$T$2600,7)*$B94</f>
        <v>9.8978009065305574</v>
      </c>
      <c r="Z94" s="200">
        <f t="shared" ca="1" si="159"/>
        <v>0</v>
      </c>
      <c r="AA94" s="181">
        <f t="shared" ca="1" si="160"/>
        <v>0</v>
      </c>
      <c r="AB94" s="181">
        <f t="shared" ca="1" si="161"/>
        <v>0</v>
      </c>
      <c r="AC94" s="181">
        <f t="shared" ca="1" si="161"/>
        <v>0</v>
      </c>
      <c r="AD94" s="181">
        <f t="shared" ca="1" si="162"/>
        <v>0</v>
      </c>
      <c r="AE94" s="182">
        <f t="shared" ca="1" si="163"/>
        <v>0</v>
      </c>
      <c r="AF94" s="23">
        <f t="shared" ca="1" si="193"/>
        <v>0</v>
      </c>
      <c r="AG94" s="23">
        <f t="shared" ca="1" si="194"/>
        <v>0</v>
      </c>
      <c r="AH94" s="23">
        <f t="shared" ca="1" si="183"/>
        <v>0</v>
      </c>
      <c r="AI94" s="23">
        <f t="shared" ca="1" si="184"/>
        <v>0</v>
      </c>
      <c r="AJ94" s="23">
        <f t="shared" ca="1" si="195"/>
        <v>0</v>
      </c>
      <c r="AK94" s="23">
        <f t="shared" ca="1" si="196"/>
        <v>0</v>
      </c>
      <c r="AL94" s="23">
        <f t="shared" ca="1" si="197"/>
        <v>0</v>
      </c>
      <c r="AM94" s="23">
        <f t="shared" ca="1" si="198"/>
        <v>0</v>
      </c>
      <c r="AN94" s="23">
        <f t="shared" ca="1" si="216"/>
        <v>0</v>
      </c>
      <c r="AO94" s="23">
        <f t="shared" ca="1" si="217"/>
        <v>0</v>
      </c>
      <c r="AP94" s="23">
        <f t="shared" ca="1" si="228"/>
        <v>0</v>
      </c>
      <c r="AQ94" s="23">
        <f t="shared" ca="1" si="205"/>
        <v>0</v>
      </c>
      <c r="AR94" s="23">
        <f t="shared" ca="1" si="96"/>
        <v>0</v>
      </c>
      <c r="AS94" s="23">
        <f t="shared" ca="1" si="97"/>
        <v>0</v>
      </c>
      <c r="AT94" s="23">
        <f t="shared" ca="1" si="106"/>
        <v>0</v>
      </c>
      <c r="AU94" s="23">
        <f t="shared" ca="1" si="107"/>
        <v>0</v>
      </c>
      <c r="AV94" s="23">
        <f t="shared" ca="1" si="98"/>
        <v>0</v>
      </c>
      <c r="AW94" s="23">
        <f t="shared" ca="1" si="99"/>
        <v>0</v>
      </c>
      <c r="AX94" s="23">
        <f t="shared" ca="1" si="146"/>
        <v>0</v>
      </c>
      <c r="AY94" s="23">
        <f t="shared" ca="1" si="147"/>
        <v>0</v>
      </c>
      <c r="AZ94" s="23">
        <f t="shared" ca="1" si="116"/>
        <v>0</v>
      </c>
      <c r="BA94" s="23">
        <f t="shared" ca="1" si="117"/>
        <v>0</v>
      </c>
      <c r="BB94" s="23">
        <f t="shared" ca="1" si="132"/>
        <v>0</v>
      </c>
      <c r="BC94" s="23">
        <f t="shared" ca="1" si="133"/>
        <v>0</v>
      </c>
      <c r="BD94" s="228">
        <f t="shared" ca="1" si="167"/>
        <v>0</v>
      </c>
      <c r="BE94" s="26">
        <f t="shared" ca="1" si="168"/>
        <v>0</v>
      </c>
      <c r="BF94" s="228">
        <f t="shared" ca="1" si="169"/>
        <v>0</v>
      </c>
      <c r="BG94" s="23">
        <f t="shared" ca="1" si="185"/>
        <v>0</v>
      </c>
      <c r="BH94" s="23">
        <f t="shared" ca="1" si="186"/>
        <v>0</v>
      </c>
      <c r="BI94" s="23">
        <f t="shared" ca="1" si="199"/>
        <v>0</v>
      </c>
      <c r="BJ94" s="23">
        <f t="shared" ca="1" si="200"/>
        <v>0</v>
      </c>
      <c r="BK94" s="23">
        <f t="shared" ca="1" si="187"/>
        <v>0</v>
      </c>
      <c r="BL94" s="23">
        <f t="shared" ca="1" si="188"/>
        <v>0</v>
      </c>
      <c r="BM94" s="23">
        <f t="shared" ca="1" si="201"/>
        <v>0</v>
      </c>
      <c r="BN94" s="23">
        <f t="shared" ca="1" si="202"/>
        <v>0</v>
      </c>
      <c r="BO94" s="23">
        <f t="shared" ca="1" si="208"/>
        <v>0</v>
      </c>
      <c r="BP94" s="23">
        <f t="shared" ca="1" si="209"/>
        <v>0</v>
      </c>
      <c r="BQ94" s="23">
        <f t="shared" ca="1" si="189"/>
        <v>0</v>
      </c>
      <c r="BR94" s="23">
        <f t="shared" ca="1" si="190"/>
        <v>0</v>
      </c>
      <c r="BS94" s="23">
        <f t="shared" ca="1" si="224"/>
        <v>0</v>
      </c>
      <c r="BT94" s="23">
        <f t="shared" ca="1" si="225"/>
        <v>0</v>
      </c>
      <c r="BU94" s="23">
        <f t="shared" ca="1" si="226"/>
        <v>0</v>
      </c>
      <c r="BV94" s="23">
        <f t="shared" ca="1" si="227"/>
        <v>0</v>
      </c>
      <c r="BW94" s="23">
        <f t="shared" ca="1" si="88"/>
        <v>0</v>
      </c>
      <c r="BX94" s="23">
        <f t="shared" ca="1" si="89"/>
        <v>0</v>
      </c>
      <c r="BY94" s="23">
        <f t="shared" ca="1" si="108"/>
        <v>0</v>
      </c>
      <c r="BZ94" s="23">
        <f t="shared" ca="1" si="109"/>
        <v>0</v>
      </c>
      <c r="CA94" s="23">
        <f t="shared" ca="1" si="120"/>
        <v>0</v>
      </c>
      <c r="CB94" s="23">
        <f t="shared" ca="1" si="121"/>
        <v>0</v>
      </c>
      <c r="CC94" s="23">
        <f t="shared" ca="1" si="136"/>
        <v>0</v>
      </c>
      <c r="CD94" s="23">
        <f t="shared" ca="1" si="137"/>
        <v>0</v>
      </c>
      <c r="CE94" s="23">
        <f t="shared" ca="1" si="140"/>
        <v>0</v>
      </c>
      <c r="CF94" s="23">
        <f t="shared" ca="1" si="141"/>
        <v>0</v>
      </c>
      <c r="CG94" s="389">
        <f t="shared" ca="1" si="170"/>
        <v>0</v>
      </c>
      <c r="CH94" s="224">
        <f t="shared" ca="1" si="171"/>
        <v>0</v>
      </c>
      <c r="CI94" s="93">
        <f t="shared" ca="1" si="172"/>
        <v>0</v>
      </c>
      <c r="CJ94" s="23">
        <f t="shared" ca="1" si="206"/>
        <v>0</v>
      </c>
      <c r="CK94" s="23">
        <f t="shared" ca="1" si="207"/>
        <v>0</v>
      </c>
      <c r="CL94" s="23">
        <f t="shared" ca="1" si="90"/>
        <v>0</v>
      </c>
      <c r="CM94" s="23">
        <f t="shared" ca="1" si="91"/>
        <v>0</v>
      </c>
      <c r="CN94" s="23">
        <f t="shared" ca="1" si="124"/>
        <v>0</v>
      </c>
      <c r="CO94" s="23">
        <f t="shared" ca="1" si="125"/>
        <v>0</v>
      </c>
      <c r="CP94" s="228">
        <f t="shared" ca="1" si="173"/>
        <v>0</v>
      </c>
      <c r="CQ94" s="224">
        <f t="shared" ca="1" si="174"/>
        <v>0</v>
      </c>
      <c r="CR94" s="228">
        <f t="shared" ca="1" si="175"/>
        <v>0</v>
      </c>
      <c r="CS94" s="23">
        <f t="shared" ca="1" si="176"/>
        <v>0</v>
      </c>
      <c r="CT94" s="23">
        <f t="shared" ca="1" si="177"/>
        <v>0</v>
      </c>
      <c r="CU94" s="23">
        <f t="shared" ca="1" si="181"/>
        <v>0</v>
      </c>
      <c r="CV94" s="23">
        <f t="shared" ca="1" si="182"/>
        <v>0</v>
      </c>
      <c r="CW94" s="23">
        <f t="shared" ca="1" si="191"/>
        <v>0</v>
      </c>
      <c r="CX94" s="23">
        <f t="shared" ca="1" si="192"/>
        <v>0</v>
      </c>
      <c r="CY94" s="23">
        <f t="shared" ca="1" si="203"/>
        <v>0</v>
      </c>
      <c r="CZ94" s="23">
        <f t="shared" ca="1" si="204"/>
        <v>0</v>
      </c>
      <c r="DA94" s="23">
        <f t="shared" ca="1" si="210"/>
        <v>0</v>
      </c>
      <c r="DB94" s="23">
        <f t="shared" ca="1" si="211"/>
        <v>0</v>
      </c>
      <c r="DC94" s="23">
        <f t="shared" ca="1" si="212"/>
        <v>0</v>
      </c>
      <c r="DD94" s="23">
        <f t="shared" ca="1" si="213"/>
        <v>0</v>
      </c>
      <c r="DE94" s="23">
        <f t="shared" ca="1" si="218"/>
        <v>0</v>
      </c>
      <c r="DF94" s="23">
        <f t="shared" ca="1" si="219"/>
        <v>0</v>
      </c>
      <c r="DG94" s="23">
        <f t="shared" ca="1" si="118"/>
        <v>0</v>
      </c>
      <c r="DH94" s="23">
        <f t="shared" ca="1" si="119"/>
        <v>0</v>
      </c>
      <c r="DI94" s="23">
        <f t="shared" ca="1" si="220"/>
        <v>0</v>
      </c>
      <c r="DJ94" s="23">
        <f t="shared" ca="1" si="221"/>
        <v>0</v>
      </c>
      <c r="DK94" s="23">
        <f t="shared" ca="1" si="92"/>
        <v>0</v>
      </c>
      <c r="DL94" s="23">
        <f t="shared" ca="1" si="93"/>
        <v>0</v>
      </c>
      <c r="DM94" s="23"/>
      <c r="DN94" s="23"/>
      <c r="DO94" s="23">
        <f t="shared" ca="1" si="94"/>
        <v>0</v>
      </c>
      <c r="DP94" s="23">
        <f t="shared" ca="1" si="95"/>
        <v>0</v>
      </c>
      <c r="DQ94" s="23">
        <f t="shared" ca="1" si="100"/>
        <v>0</v>
      </c>
      <c r="DR94" s="23">
        <f t="shared" ca="1" si="101"/>
        <v>0</v>
      </c>
      <c r="DS94" s="23">
        <f t="shared" ca="1" si="112"/>
        <v>0</v>
      </c>
      <c r="DT94" s="23">
        <f t="shared" ca="1" si="113"/>
        <v>0</v>
      </c>
      <c r="DU94" s="23">
        <f t="shared" ca="1" si="122"/>
        <v>0</v>
      </c>
      <c r="DV94" s="23">
        <f t="shared" ca="1" si="123"/>
        <v>0</v>
      </c>
      <c r="DW94" s="23">
        <f t="shared" ca="1" si="126"/>
        <v>0</v>
      </c>
      <c r="DX94" s="23">
        <f t="shared" ca="1" si="127"/>
        <v>0</v>
      </c>
      <c r="DY94" s="23">
        <f t="shared" ca="1" si="128"/>
        <v>0</v>
      </c>
      <c r="DZ94" s="23">
        <f t="shared" ca="1" si="129"/>
        <v>0</v>
      </c>
      <c r="EA94" s="23">
        <f t="shared" ca="1" si="144"/>
        <v>0</v>
      </c>
      <c r="EB94" s="23">
        <f t="shared" ca="1" si="145"/>
        <v>0</v>
      </c>
      <c r="EC94" s="228">
        <f t="shared" ca="1" si="178"/>
        <v>0</v>
      </c>
      <c r="ED94" s="93">
        <f t="shared" ca="1" si="179"/>
        <v>0</v>
      </c>
      <c r="EE94" s="228">
        <f t="shared" ca="1" si="180"/>
        <v>0</v>
      </c>
      <c r="EJ94" s="23">
        <f t="shared" ca="1" si="214"/>
        <v>0</v>
      </c>
      <c r="EK94" s="23">
        <f t="shared" ca="1" si="215"/>
        <v>0</v>
      </c>
      <c r="EL94" s="23">
        <f t="shared" ca="1" si="222"/>
        <v>0</v>
      </c>
      <c r="EM94" s="23">
        <f t="shared" ca="1" si="223"/>
        <v>0</v>
      </c>
      <c r="EN94" s="23">
        <f t="shared" ca="1" si="104"/>
        <v>0</v>
      </c>
      <c r="EO94" s="23">
        <f t="shared" ca="1" si="105"/>
        <v>0</v>
      </c>
      <c r="EP94" s="23">
        <f t="shared" ca="1" si="134"/>
        <v>0</v>
      </c>
      <c r="EQ94" s="23">
        <f t="shared" ca="1" si="135"/>
        <v>0</v>
      </c>
      <c r="ER94" s="23">
        <f t="shared" ca="1" si="114"/>
        <v>0</v>
      </c>
      <c r="ES94" s="23">
        <f t="shared" ca="1" si="115"/>
        <v>0</v>
      </c>
      <c r="ET94" s="23">
        <f t="shared" ca="1" si="130"/>
        <v>0</v>
      </c>
      <c r="EU94" s="23">
        <f t="shared" ca="1" si="131"/>
        <v>0</v>
      </c>
      <c r="EV94" s="23">
        <f t="shared" ca="1" si="142"/>
        <v>0</v>
      </c>
      <c r="EW94" s="23">
        <f t="shared" ca="1" si="143"/>
        <v>0</v>
      </c>
      <c r="EX94" s="228">
        <f t="shared" ca="1" si="164"/>
        <v>0</v>
      </c>
      <c r="EY94" s="93">
        <f t="shared" ca="1" si="165"/>
        <v>0</v>
      </c>
      <c r="EZ94" s="93">
        <f t="shared" ca="1" si="166"/>
        <v>0</v>
      </c>
    </row>
    <row r="95" spans="1:156" x14ac:dyDescent="0.2">
      <c r="A95" s="172">
        <f ca="1">VLOOKUP($D95,Curves!$A$2:$I$1700,9)</f>
        <v>6.0490363032295998E-2</v>
      </c>
      <c r="B95" s="86">
        <f t="shared" ca="1" si="149"/>
        <v>0.65087799018749737</v>
      </c>
      <c r="C95" s="86">
        <f t="shared" si="150"/>
        <v>30</v>
      </c>
      <c r="D95" s="139">
        <v>39539</v>
      </c>
      <c r="E95" s="173">
        <f ca="1">VLOOKUP($D95,Curves!$A$2:$H$1700,2)*$B95</f>
        <v>2.7864086759926758</v>
      </c>
      <c r="F95" s="172">
        <f ca="1">VLOOKUP($D95,Curves!$A$2:$H$1700,3)*$B95</f>
        <v>0.49466727254249798</v>
      </c>
      <c r="G95" s="172">
        <f ca="1">VLOOKUP($D95,Curves!$A$2:$H$1700,7)*$B95</f>
        <v>-0.15295632769406187</v>
      </c>
      <c r="H95" s="172">
        <f ca="1">VLOOKUP($D95,Curves!$A$2:$H$1700,5)*$B95</f>
        <v>6.5087799018749741E-3</v>
      </c>
      <c r="I95" s="172">
        <f ca="1">VLOOKUP($D95,Curves!$A$2:$H$1700,4)*$B95</f>
        <v>-0.23106168651656156</v>
      </c>
      <c r="J95" s="174">
        <f ca="1">VLOOKUP($D95,Curves!$A$2:$H$1700,8)*$B95</f>
        <v>0</v>
      </c>
      <c r="K95" s="172">
        <f t="shared" ca="1" si="151"/>
        <v>21.165102421070859</v>
      </c>
      <c r="L95" s="140">
        <f ca="1">VLOOKUP($D95,Curves!$N$2:$T$2600,2)*$B95</f>
        <v>19.023536458205079</v>
      </c>
      <c r="M95" s="141">
        <f ca="1">VLOOKUP($D95,Curves!$N$2:$T$2600,3)*$B95</f>
        <v>9.5117682291025396</v>
      </c>
      <c r="N95" s="181">
        <f t="shared" ca="1" si="152"/>
        <v>0</v>
      </c>
      <c r="O95" s="182">
        <f t="shared" ca="1" si="153"/>
        <v>0</v>
      </c>
      <c r="P95" s="173">
        <f t="shared" ca="1" si="148"/>
        <v>22.898065069945069</v>
      </c>
      <c r="Q95" s="140">
        <f ca="1">VLOOKUP($D95,Curves!$N$2:$T$2600,4)*$B95</f>
        <v>19.023536458205079</v>
      </c>
      <c r="R95" s="141">
        <f ca="1">VLOOKUP($D95,Curves!$N$2:$T$2600,5)*$B95</f>
        <v>9.5117682291025396</v>
      </c>
      <c r="S95" s="181">
        <f t="shared" ca="1" si="154"/>
        <v>0</v>
      </c>
      <c r="T95" s="182">
        <f t="shared" ca="1" si="155"/>
        <v>0</v>
      </c>
      <c r="U95" s="151">
        <f t="shared" ca="1" si="156"/>
        <v>21.750892612239607</v>
      </c>
      <c r="V95" s="151">
        <f t="shared" ca="1" si="157"/>
        <v>22.946880919209129</v>
      </c>
      <c r="W95" s="151">
        <f t="shared" ca="1" si="158"/>
        <v>21.165102421070859</v>
      </c>
      <c r="X95" s="343">
        <f ca="1">VLOOKUP($D95,[2]CurveFetch!$D$8:$S$13000,16,0)*$B95</f>
        <v>19.023536458205079</v>
      </c>
      <c r="Y95" s="141">
        <f ca="1">VLOOKUP($D95,Curves!$N$2:$T$2600,7)*$B95</f>
        <v>9.5117682291025396</v>
      </c>
      <c r="Z95" s="200">
        <f t="shared" ca="1" si="159"/>
        <v>0</v>
      </c>
      <c r="AA95" s="181">
        <f t="shared" ca="1" si="160"/>
        <v>0</v>
      </c>
      <c r="AB95" s="181">
        <f t="shared" ca="1" si="161"/>
        <v>0</v>
      </c>
      <c r="AC95" s="181">
        <f t="shared" ca="1" si="161"/>
        <v>0</v>
      </c>
      <c r="AD95" s="181">
        <f t="shared" ca="1" si="162"/>
        <v>0</v>
      </c>
      <c r="AE95" s="182">
        <f t="shared" ca="1" si="163"/>
        <v>0</v>
      </c>
      <c r="AF95" s="23">
        <f t="shared" ca="1" si="193"/>
        <v>0</v>
      </c>
      <c r="AG95" s="23">
        <f t="shared" ca="1" si="194"/>
        <v>0</v>
      </c>
      <c r="AH95" s="23">
        <f t="shared" ca="1" si="183"/>
        <v>0</v>
      </c>
      <c r="AI95" s="23">
        <f t="shared" ca="1" si="184"/>
        <v>0</v>
      </c>
      <c r="AJ95" s="23">
        <f t="shared" ca="1" si="195"/>
        <v>0</v>
      </c>
      <c r="AK95" s="23">
        <f t="shared" ca="1" si="196"/>
        <v>0</v>
      </c>
      <c r="AL95" s="23">
        <f t="shared" ca="1" si="197"/>
        <v>0</v>
      </c>
      <c r="AM95" s="23">
        <f t="shared" ca="1" si="198"/>
        <v>0</v>
      </c>
      <c r="AN95" s="23">
        <f t="shared" ca="1" si="216"/>
        <v>0</v>
      </c>
      <c r="AO95" s="23">
        <f t="shared" ca="1" si="217"/>
        <v>0</v>
      </c>
      <c r="AP95" s="23">
        <f t="shared" ca="1" si="228"/>
        <v>0</v>
      </c>
      <c r="AQ95" s="23">
        <f t="shared" ca="1" si="205"/>
        <v>0</v>
      </c>
      <c r="AR95" s="23">
        <f t="shared" ca="1" si="96"/>
        <v>0</v>
      </c>
      <c r="AS95" s="23">
        <f t="shared" ca="1" si="97"/>
        <v>0</v>
      </c>
      <c r="AT95" s="23">
        <f t="shared" ca="1" si="106"/>
        <v>0</v>
      </c>
      <c r="AU95" s="23">
        <f t="shared" ca="1" si="107"/>
        <v>0</v>
      </c>
      <c r="AV95" s="23">
        <f t="shared" ca="1" si="98"/>
        <v>0</v>
      </c>
      <c r="AW95" s="23">
        <f t="shared" ca="1" si="99"/>
        <v>0</v>
      </c>
      <c r="AX95" s="23">
        <f t="shared" ca="1" si="146"/>
        <v>0</v>
      </c>
      <c r="AY95" s="23">
        <f t="shared" ca="1" si="147"/>
        <v>0</v>
      </c>
      <c r="AZ95" s="23">
        <f t="shared" ca="1" si="116"/>
        <v>0</v>
      </c>
      <c r="BA95" s="23">
        <f t="shared" ca="1" si="117"/>
        <v>0</v>
      </c>
      <c r="BB95" s="23">
        <f t="shared" ca="1" si="132"/>
        <v>0</v>
      </c>
      <c r="BC95" s="23">
        <f t="shared" ca="1" si="133"/>
        <v>0</v>
      </c>
      <c r="BD95" s="228">
        <f t="shared" ca="1" si="167"/>
        <v>0</v>
      </c>
      <c r="BE95" s="26">
        <f t="shared" ca="1" si="168"/>
        <v>0</v>
      </c>
      <c r="BF95" s="228">
        <f t="shared" ca="1" si="169"/>
        <v>0</v>
      </c>
      <c r="BG95" s="23">
        <f t="shared" ca="1" si="185"/>
        <v>0</v>
      </c>
      <c r="BH95" s="23">
        <f t="shared" ca="1" si="186"/>
        <v>0</v>
      </c>
      <c r="BI95" s="23">
        <f t="shared" ca="1" si="199"/>
        <v>0</v>
      </c>
      <c r="BJ95" s="23">
        <f t="shared" ca="1" si="200"/>
        <v>0</v>
      </c>
      <c r="BK95" s="23">
        <f t="shared" ca="1" si="187"/>
        <v>0</v>
      </c>
      <c r="BL95" s="23">
        <f t="shared" ca="1" si="188"/>
        <v>0</v>
      </c>
      <c r="BM95" s="23">
        <f t="shared" ca="1" si="201"/>
        <v>0</v>
      </c>
      <c r="BN95" s="23">
        <f t="shared" ca="1" si="202"/>
        <v>0</v>
      </c>
      <c r="BO95" s="23">
        <f t="shared" ca="1" si="208"/>
        <v>0</v>
      </c>
      <c r="BP95" s="23">
        <f t="shared" ca="1" si="209"/>
        <v>0</v>
      </c>
      <c r="BQ95" s="23">
        <f t="shared" ca="1" si="189"/>
        <v>0</v>
      </c>
      <c r="BR95" s="23">
        <f t="shared" ca="1" si="190"/>
        <v>0</v>
      </c>
      <c r="BS95" s="23">
        <f t="shared" ca="1" si="224"/>
        <v>0</v>
      </c>
      <c r="BT95" s="23">
        <f t="shared" ca="1" si="225"/>
        <v>0</v>
      </c>
      <c r="BU95" s="23">
        <f t="shared" ca="1" si="226"/>
        <v>0</v>
      </c>
      <c r="BV95" s="23">
        <f t="shared" ca="1" si="227"/>
        <v>0</v>
      </c>
      <c r="BW95" s="23">
        <f t="shared" ref="BW95:BW158" ca="1" si="229">$BW$7*$J$2*$J$5*$S95</f>
        <v>0</v>
      </c>
      <c r="BX95" s="23">
        <f t="shared" ref="BX95:BX158" ca="1" si="230">$BW$7*$J$3*$J$5*$T95</f>
        <v>0</v>
      </c>
      <c r="BY95" s="23">
        <f t="shared" ca="1" si="108"/>
        <v>0</v>
      </c>
      <c r="BZ95" s="23">
        <f t="shared" ca="1" si="109"/>
        <v>0</v>
      </c>
      <c r="CA95" s="23">
        <f t="shared" ca="1" si="120"/>
        <v>0</v>
      </c>
      <c r="CB95" s="23">
        <f t="shared" ca="1" si="121"/>
        <v>0</v>
      </c>
      <c r="CC95" s="23">
        <f t="shared" ca="1" si="136"/>
        <v>0</v>
      </c>
      <c r="CD95" s="23">
        <f t="shared" ca="1" si="137"/>
        <v>0</v>
      </c>
      <c r="CE95" s="23">
        <f t="shared" ca="1" si="140"/>
        <v>0</v>
      </c>
      <c r="CF95" s="23">
        <f t="shared" ca="1" si="141"/>
        <v>0</v>
      </c>
      <c r="CG95" s="389">
        <f t="shared" ca="1" si="170"/>
        <v>0</v>
      </c>
      <c r="CH95" s="224">
        <f t="shared" ca="1" si="171"/>
        <v>0</v>
      </c>
      <c r="CI95" s="93">
        <f t="shared" ca="1" si="172"/>
        <v>0</v>
      </c>
      <c r="CJ95" s="23">
        <f t="shared" ca="1" si="206"/>
        <v>0</v>
      </c>
      <c r="CK95" s="23">
        <f t="shared" ca="1" si="207"/>
        <v>0</v>
      </c>
      <c r="CL95" s="23">
        <f t="shared" ref="CL95:CL158" ca="1" si="231">$CL$7*$J$2*$J$5*$N95</f>
        <v>0</v>
      </c>
      <c r="CM95" s="23">
        <f t="shared" ref="CM95:CM158" ca="1" si="232">$CL$7*$J$3*$J$5*$O95</f>
        <v>0</v>
      </c>
      <c r="CN95" s="23">
        <f t="shared" ca="1" si="124"/>
        <v>0</v>
      </c>
      <c r="CO95" s="23">
        <f t="shared" ca="1" si="125"/>
        <v>0</v>
      </c>
      <c r="CP95" s="228">
        <f t="shared" ca="1" si="173"/>
        <v>0</v>
      </c>
      <c r="CQ95" s="224">
        <f t="shared" ca="1" si="174"/>
        <v>0</v>
      </c>
      <c r="CR95" s="228">
        <f t="shared" ca="1" si="175"/>
        <v>0</v>
      </c>
      <c r="CS95" s="23">
        <f t="shared" ca="1" si="176"/>
        <v>0</v>
      </c>
      <c r="CT95" s="23">
        <f t="shared" ca="1" si="177"/>
        <v>0</v>
      </c>
      <c r="CU95" s="23">
        <f t="shared" ca="1" si="181"/>
        <v>0</v>
      </c>
      <c r="CV95" s="23">
        <f t="shared" ca="1" si="182"/>
        <v>0</v>
      </c>
      <c r="CW95" s="23">
        <f t="shared" ca="1" si="191"/>
        <v>0</v>
      </c>
      <c r="CX95" s="23">
        <f t="shared" ca="1" si="192"/>
        <v>0</v>
      </c>
      <c r="CY95" s="23">
        <f t="shared" ca="1" si="203"/>
        <v>0</v>
      </c>
      <c r="CZ95" s="23">
        <f t="shared" ca="1" si="204"/>
        <v>0</v>
      </c>
      <c r="DA95" s="23">
        <f t="shared" ca="1" si="210"/>
        <v>0</v>
      </c>
      <c r="DB95" s="23">
        <f t="shared" ca="1" si="211"/>
        <v>0</v>
      </c>
      <c r="DC95" s="23">
        <f t="shared" ca="1" si="212"/>
        <v>0</v>
      </c>
      <c r="DD95" s="23">
        <f t="shared" ca="1" si="213"/>
        <v>0</v>
      </c>
      <c r="DE95" s="23">
        <f t="shared" ca="1" si="218"/>
        <v>0</v>
      </c>
      <c r="DF95" s="23">
        <f t="shared" ca="1" si="219"/>
        <v>0</v>
      </c>
      <c r="DG95" s="23">
        <f t="shared" ca="1" si="118"/>
        <v>0</v>
      </c>
      <c r="DH95" s="23">
        <f t="shared" ca="1" si="119"/>
        <v>0</v>
      </c>
      <c r="DI95" s="23">
        <f t="shared" ca="1" si="220"/>
        <v>0</v>
      </c>
      <c r="DJ95" s="23">
        <f t="shared" ca="1" si="221"/>
        <v>0</v>
      </c>
      <c r="DK95" s="23">
        <f t="shared" ref="DK95:DK158" ca="1" si="233">$DK$7*$J$2*$J$5*$AB95</f>
        <v>0</v>
      </c>
      <c r="DL95" s="23">
        <f t="shared" ref="DL95:DL158" ca="1" si="234">$DK$7*$J$3*$J$5*$AC95</f>
        <v>0</v>
      </c>
      <c r="DM95" s="23"/>
      <c r="DN95" s="23"/>
      <c r="DO95" s="23">
        <f t="shared" ref="DO95:DO158" ca="1" si="235">$DP$7*$J$2*$J$5*$AB95</f>
        <v>0</v>
      </c>
      <c r="DP95" s="23">
        <f t="shared" ref="DP95:DP158" ca="1" si="236">$DP$7*$J$3*$J$5*$AC95</f>
        <v>0</v>
      </c>
      <c r="DQ95" s="23">
        <f t="shared" ca="1" si="100"/>
        <v>0</v>
      </c>
      <c r="DR95" s="23">
        <f t="shared" ca="1" si="101"/>
        <v>0</v>
      </c>
      <c r="DS95" s="23">
        <f t="shared" ca="1" si="112"/>
        <v>0</v>
      </c>
      <c r="DT95" s="23">
        <f t="shared" ca="1" si="113"/>
        <v>0</v>
      </c>
      <c r="DU95" s="23">
        <f t="shared" ca="1" si="122"/>
        <v>0</v>
      </c>
      <c r="DV95" s="23">
        <f t="shared" ca="1" si="123"/>
        <v>0</v>
      </c>
      <c r="DW95" s="23">
        <f t="shared" ca="1" si="126"/>
        <v>0</v>
      </c>
      <c r="DX95" s="23">
        <f t="shared" ca="1" si="127"/>
        <v>0</v>
      </c>
      <c r="DY95" s="23">
        <f t="shared" ca="1" si="128"/>
        <v>0</v>
      </c>
      <c r="DZ95" s="23">
        <f t="shared" ca="1" si="129"/>
        <v>0</v>
      </c>
      <c r="EA95" s="23">
        <f t="shared" ca="1" si="144"/>
        <v>0</v>
      </c>
      <c r="EB95" s="23">
        <f t="shared" ca="1" si="145"/>
        <v>0</v>
      </c>
      <c r="EC95" s="228">
        <f t="shared" ca="1" si="178"/>
        <v>0</v>
      </c>
      <c r="ED95" s="93">
        <f t="shared" ca="1" si="179"/>
        <v>0</v>
      </c>
      <c r="EE95" s="228">
        <f t="shared" ca="1" si="180"/>
        <v>0</v>
      </c>
      <c r="EJ95" s="23">
        <f t="shared" ca="1" si="214"/>
        <v>0</v>
      </c>
      <c r="EK95" s="23">
        <f t="shared" ca="1" si="215"/>
        <v>0</v>
      </c>
      <c r="EL95" s="23">
        <f t="shared" ca="1" si="222"/>
        <v>0</v>
      </c>
      <c r="EM95" s="23">
        <f t="shared" ca="1" si="223"/>
        <v>0</v>
      </c>
      <c r="EN95" s="23">
        <f t="shared" ca="1" si="104"/>
        <v>0</v>
      </c>
      <c r="EO95" s="23">
        <f t="shared" ca="1" si="105"/>
        <v>0</v>
      </c>
      <c r="EP95" s="23">
        <f t="shared" ca="1" si="134"/>
        <v>0</v>
      </c>
      <c r="EQ95" s="23">
        <f t="shared" ca="1" si="135"/>
        <v>0</v>
      </c>
      <c r="ER95" s="23">
        <f t="shared" ca="1" si="114"/>
        <v>0</v>
      </c>
      <c r="ES95" s="23">
        <f t="shared" ca="1" si="115"/>
        <v>0</v>
      </c>
      <c r="ET95" s="23">
        <f t="shared" ca="1" si="130"/>
        <v>0</v>
      </c>
      <c r="EU95" s="23">
        <f t="shared" ca="1" si="131"/>
        <v>0</v>
      </c>
      <c r="EV95" s="23">
        <f t="shared" ca="1" si="142"/>
        <v>0</v>
      </c>
      <c r="EW95" s="23">
        <f t="shared" ca="1" si="143"/>
        <v>0</v>
      </c>
      <c r="EX95" s="228">
        <f t="shared" ca="1" si="164"/>
        <v>0</v>
      </c>
      <c r="EY95" s="93">
        <f t="shared" ca="1" si="165"/>
        <v>0</v>
      </c>
      <c r="EZ95" s="93">
        <f t="shared" ca="1" si="166"/>
        <v>0</v>
      </c>
    </row>
    <row r="96" spans="1:156" x14ac:dyDescent="0.2">
      <c r="A96" s="172">
        <f ca="1">VLOOKUP($D96,Curves!$A$2:$I$1700,9)</f>
        <v>6.0537328303471999E-2</v>
      </c>
      <c r="B96" s="86">
        <f t="shared" ca="1" si="149"/>
        <v>0.64748473230337256</v>
      </c>
      <c r="C96" s="86">
        <f t="shared" si="150"/>
        <v>31</v>
      </c>
      <c r="D96" s="139">
        <v>39569</v>
      </c>
      <c r="E96" s="173">
        <f ca="1">VLOOKUP($D96,Curves!$A$2:$H$1700,2)*$B96</f>
        <v>2.7556950206831536</v>
      </c>
      <c r="F96" s="172">
        <f ca="1">VLOOKUP($D96,Curves!$A$2:$H$1700,3)*$B96</f>
        <v>0.49208839655056313</v>
      </c>
      <c r="G96" s="172">
        <f ca="1">VLOOKUP($D96,Curves!$A$2:$H$1700,7)*$B96</f>
        <v>-0.15215891209129254</v>
      </c>
      <c r="H96" s="172">
        <f ca="1">VLOOKUP($D96,Curves!$A$2:$H$1700,5)*$B96</f>
        <v>6.4748473230337254E-3</v>
      </c>
      <c r="I96" s="172">
        <f ca="1">VLOOKUP($D96,Curves!$A$2:$H$1700,4)*$B96</f>
        <v>-0.22985707996769725</v>
      </c>
      <c r="J96" s="174">
        <f ca="1">VLOOKUP($D96,Curves!$A$2:$H$1700,8)*$B96</f>
        <v>0</v>
      </c>
      <c r="K96" s="172">
        <f t="shared" ca="1" si="151"/>
        <v>20.943784555365923</v>
      </c>
      <c r="L96" s="140">
        <f ca="1">VLOOKUP($D96,Curves!$N$2:$T$2600,2)*$B96</f>
        <v>22.161783674913682</v>
      </c>
      <c r="M96" s="141">
        <f ca="1">VLOOKUP($D96,Curves!$N$2:$T$2600,3)*$B96</f>
        <v>11.080891837456841</v>
      </c>
      <c r="N96" s="181">
        <f t="shared" ca="1" si="152"/>
        <v>1</v>
      </c>
      <c r="O96" s="182">
        <f t="shared" ca="1" si="153"/>
        <v>0</v>
      </c>
      <c r="P96" s="173">
        <f t="shared" ca="1" si="148"/>
        <v>22.667712655123651</v>
      </c>
      <c r="Q96" s="140">
        <f ca="1">VLOOKUP($D96,Curves!$N$2:$T$2600,4)*$B96</f>
        <v>22.161783674913682</v>
      </c>
      <c r="R96" s="141">
        <f ca="1">VLOOKUP($D96,Curves!$N$2:$T$2600,5)*$B96</f>
        <v>11.080891837456841</v>
      </c>
      <c r="S96" s="181">
        <f t="shared" ca="1" si="154"/>
        <v>0</v>
      </c>
      <c r="T96" s="182">
        <f t="shared" ca="1" si="155"/>
        <v>0</v>
      </c>
      <c r="U96" s="151">
        <f t="shared" ca="1" si="156"/>
        <v>21.526520814438957</v>
      </c>
      <c r="V96" s="151">
        <f t="shared" ca="1" si="157"/>
        <v>22.716274010046405</v>
      </c>
      <c r="W96" s="151">
        <f t="shared" ca="1" si="158"/>
        <v>20.943784555365923</v>
      </c>
      <c r="X96" s="343">
        <f ca="1">VLOOKUP($D96,[2]CurveFetch!$D$8:$S$13000,16,0)*$B96</f>
        <v>22.161783674913682</v>
      </c>
      <c r="Y96" s="141">
        <f ca="1">VLOOKUP($D96,Curves!$N$2:$T$2600,7)*$B96</f>
        <v>11.080891837456841</v>
      </c>
      <c r="Z96" s="200">
        <f t="shared" ca="1" si="159"/>
        <v>1</v>
      </c>
      <c r="AA96" s="181">
        <f t="shared" ca="1" si="160"/>
        <v>0</v>
      </c>
      <c r="AB96" s="181">
        <f t="shared" ca="1" si="161"/>
        <v>0</v>
      </c>
      <c r="AC96" s="181">
        <f t="shared" ca="1" si="161"/>
        <v>0</v>
      </c>
      <c r="AD96" s="181">
        <f t="shared" ca="1" si="162"/>
        <v>1</v>
      </c>
      <c r="AE96" s="182">
        <f t="shared" ca="1" si="163"/>
        <v>0</v>
      </c>
      <c r="AF96" s="23">
        <f t="shared" ca="1" si="193"/>
        <v>5880</v>
      </c>
      <c r="AG96" s="23">
        <f t="shared" ca="1" si="194"/>
        <v>0</v>
      </c>
      <c r="AH96" s="23">
        <f t="shared" ca="1" si="183"/>
        <v>38400</v>
      </c>
      <c r="AI96" s="23">
        <f t="shared" ca="1" si="184"/>
        <v>0</v>
      </c>
      <c r="AJ96" s="23">
        <f t="shared" ca="1" si="195"/>
        <v>26160</v>
      </c>
      <c r="AK96" s="23">
        <f t="shared" ca="1" si="196"/>
        <v>0</v>
      </c>
      <c r="AL96" s="23">
        <f t="shared" ca="1" si="197"/>
        <v>26160</v>
      </c>
      <c r="AM96" s="23">
        <f t="shared" ca="1" si="198"/>
        <v>0</v>
      </c>
      <c r="AN96" s="23">
        <f t="shared" ca="1" si="216"/>
        <v>48000</v>
      </c>
      <c r="AO96" s="23">
        <f t="shared" ca="1" si="217"/>
        <v>0</v>
      </c>
      <c r="AP96" s="23">
        <f t="shared" ca="1" si="228"/>
        <v>54000</v>
      </c>
      <c r="AQ96" s="23">
        <f t="shared" ca="1" si="205"/>
        <v>0</v>
      </c>
      <c r="AR96" s="23">
        <f t="shared" ref="AR96:AR159" ca="1" si="237">$AR$7*$J$2*$J$5*$N96</f>
        <v>60000</v>
      </c>
      <c r="AS96" s="23">
        <f t="shared" ref="AS96:AS159" ca="1" si="238">$AR$7*$J$3*$J$5*$O96</f>
        <v>0</v>
      </c>
      <c r="AT96" s="23">
        <f t="shared" ca="1" si="106"/>
        <v>60000</v>
      </c>
      <c r="AU96" s="23">
        <f t="shared" ca="1" si="107"/>
        <v>0</v>
      </c>
      <c r="AV96" s="23">
        <f t="shared" ref="AV96:AV159" ca="1" si="239">$AV$7*$J$2*$J$5*$N96</f>
        <v>86400</v>
      </c>
      <c r="AW96" s="23">
        <f t="shared" ref="AW96:AW159" ca="1" si="240">$AT$7*$J$3*$J$5*$O96</f>
        <v>0</v>
      </c>
      <c r="AX96" s="23">
        <f t="shared" ca="1" si="146"/>
        <v>61200</v>
      </c>
      <c r="AY96" s="23">
        <f t="shared" ca="1" si="147"/>
        <v>0</v>
      </c>
      <c r="AZ96" s="23">
        <f t="shared" ca="1" si="116"/>
        <v>66000</v>
      </c>
      <c r="BA96" s="23">
        <f t="shared" ca="1" si="117"/>
        <v>0</v>
      </c>
      <c r="BB96" s="23">
        <f t="shared" ca="1" si="132"/>
        <v>132000</v>
      </c>
      <c r="BC96" s="23">
        <f t="shared" ca="1" si="133"/>
        <v>0</v>
      </c>
      <c r="BD96" s="228">
        <f t="shared" ca="1" si="167"/>
        <v>243000</v>
      </c>
      <c r="BE96" s="26">
        <f t="shared" ca="1" si="168"/>
        <v>604200</v>
      </c>
      <c r="BF96" s="228">
        <f t="shared" ca="1" si="169"/>
        <v>664200</v>
      </c>
      <c r="BG96" s="23">
        <f t="shared" ca="1" si="185"/>
        <v>0</v>
      </c>
      <c r="BH96" s="23">
        <f t="shared" ca="1" si="186"/>
        <v>0</v>
      </c>
      <c r="BI96" s="23">
        <f t="shared" ca="1" si="199"/>
        <v>0</v>
      </c>
      <c r="BJ96" s="23">
        <f t="shared" ca="1" si="200"/>
        <v>0</v>
      </c>
      <c r="BK96" s="23">
        <f t="shared" ca="1" si="187"/>
        <v>0</v>
      </c>
      <c r="BL96" s="23">
        <f t="shared" ca="1" si="188"/>
        <v>0</v>
      </c>
      <c r="BM96" s="23">
        <f t="shared" ca="1" si="201"/>
        <v>0</v>
      </c>
      <c r="BN96" s="23">
        <f t="shared" ca="1" si="202"/>
        <v>0</v>
      </c>
      <c r="BO96" s="23">
        <f t="shared" ca="1" si="208"/>
        <v>0</v>
      </c>
      <c r="BP96" s="23">
        <f t="shared" ca="1" si="209"/>
        <v>0</v>
      </c>
      <c r="BQ96" s="23">
        <f t="shared" ca="1" si="189"/>
        <v>0</v>
      </c>
      <c r="BR96" s="23">
        <f t="shared" ca="1" si="190"/>
        <v>0</v>
      </c>
      <c r="BS96" s="23">
        <f t="shared" ca="1" si="224"/>
        <v>0</v>
      </c>
      <c r="BT96" s="23">
        <f t="shared" ca="1" si="225"/>
        <v>0</v>
      </c>
      <c r="BU96" s="23">
        <f t="shared" ca="1" si="226"/>
        <v>0</v>
      </c>
      <c r="BV96" s="23">
        <f t="shared" ca="1" si="227"/>
        <v>0</v>
      </c>
      <c r="BW96" s="23">
        <f t="shared" ca="1" si="229"/>
        <v>0</v>
      </c>
      <c r="BX96" s="23">
        <f t="shared" ca="1" si="230"/>
        <v>0</v>
      </c>
      <c r="BY96" s="23">
        <f t="shared" ca="1" si="108"/>
        <v>0</v>
      </c>
      <c r="BZ96" s="23">
        <f t="shared" ca="1" si="109"/>
        <v>0</v>
      </c>
      <c r="CA96" s="23">
        <f t="shared" ca="1" si="120"/>
        <v>0</v>
      </c>
      <c r="CB96" s="23">
        <f t="shared" ca="1" si="121"/>
        <v>0</v>
      </c>
      <c r="CC96" s="23">
        <f t="shared" ca="1" si="136"/>
        <v>0</v>
      </c>
      <c r="CD96" s="23">
        <f t="shared" ca="1" si="137"/>
        <v>0</v>
      </c>
      <c r="CE96" s="23">
        <f t="shared" ca="1" si="140"/>
        <v>0</v>
      </c>
      <c r="CF96" s="23">
        <f t="shared" ca="1" si="141"/>
        <v>0</v>
      </c>
      <c r="CG96" s="389">
        <f t="shared" ca="1" si="170"/>
        <v>0</v>
      </c>
      <c r="CH96" s="224">
        <f t="shared" ca="1" si="171"/>
        <v>0</v>
      </c>
      <c r="CI96" s="93">
        <f t="shared" ca="1" si="172"/>
        <v>0</v>
      </c>
      <c r="CJ96" s="23">
        <f t="shared" ca="1" si="206"/>
        <v>125760</v>
      </c>
      <c r="CK96" s="23">
        <f t="shared" ca="1" si="207"/>
        <v>0</v>
      </c>
      <c r="CL96" s="23">
        <f t="shared" ca="1" si="231"/>
        <v>115200</v>
      </c>
      <c r="CM96" s="23">
        <f t="shared" ca="1" si="232"/>
        <v>0</v>
      </c>
      <c r="CN96" s="23">
        <f t="shared" ca="1" si="124"/>
        <v>120000</v>
      </c>
      <c r="CO96" s="23">
        <f t="shared" ca="1" si="125"/>
        <v>0</v>
      </c>
      <c r="CP96" s="228">
        <f t="shared" ca="1" si="173"/>
        <v>125760</v>
      </c>
      <c r="CQ96" s="224">
        <f t="shared" ca="1" si="174"/>
        <v>240960</v>
      </c>
      <c r="CR96" s="228">
        <f t="shared" ca="1" si="175"/>
        <v>360960</v>
      </c>
      <c r="CS96" s="23">
        <f t="shared" ca="1" si="176"/>
        <v>0</v>
      </c>
      <c r="CT96" s="23">
        <f t="shared" ca="1" si="177"/>
        <v>0</v>
      </c>
      <c r="CU96" s="23">
        <f t="shared" ca="1" si="181"/>
        <v>0</v>
      </c>
      <c r="CV96" s="23">
        <f t="shared" ca="1" si="182"/>
        <v>0</v>
      </c>
      <c r="CW96" s="23">
        <f t="shared" ca="1" si="191"/>
        <v>0</v>
      </c>
      <c r="CX96" s="23">
        <f t="shared" ca="1" si="192"/>
        <v>0</v>
      </c>
      <c r="CY96" s="23">
        <f t="shared" ca="1" si="203"/>
        <v>0</v>
      </c>
      <c r="CZ96" s="23">
        <f t="shared" ca="1" si="204"/>
        <v>0</v>
      </c>
      <c r="DA96" s="23">
        <f t="shared" ca="1" si="210"/>
        <v>0</v>
      </c>
      <c r="DB96" s="23">
        <f t="shared" ca="1" si="211"/>
        <v>0</v>
      </c>
      <c r="DC96" s="23">
        <f t="shared" ca="1" si="212"/>
        <v>0</v>
      </c>
      <c r="DD96" s="23">
        <f t="shared" ca="1" si="213"/>
        <v>0</v>
      </c>
      <c r="DE96" s="23">
        <f t="shared" ca="1" si="218"/>
        <v>0</v>
      </c>
      <c r="DF96" s="23">
        <f t="shared" ca="1" si="219"/>
        <v>0</v>
      </c>
      <c r="DG96" s="23">
        <f t="shared" ca="1" si="118"/>
        <v>0</v>
      </c>
      <c r="DH96" s="23">
        <f t="shared" ca="1" si="119"/>
        <v>0</v>
      </c>
      <c r="DI96" s="23">
        <f t="shared" ca="1" si="220"/>
        <v>0</v>
      </c>
      <c r="DJ96" s="23">
        <f t="shared" ca="1" si="221"/>
        <v>0</v>
      </c>
      <c r="DK96" s="23">
        <f t="shared" ca="1" si="233"/>
        <v>0</v>
      </c>
      <c r="DL96" s="23">
        <f t="shared" ca="1" si="234"/>
        <v>0</v>
      </c>
      <c r="DM96" s="23"/>
      <c r="DN96" s="23"/>
      <c r="DO96" s="23">
        <f t="shared" ca="1" si="235"/>
        <v>0</v>
      </c>
      <c r="DP96" s="23">
        <f t="shared" ca="1" si="236"/>
        <v>0</v>
      </c>
      <c r="DQ96" s="23">
        <f t="shared" ref="DQ96:DQ159" ca="1" si="241">$DQ$7*$J$2*$J$5*$AB96</f>
        <v>0</v>
      </c>
      <c r="DR96" s="23">
        <f t="shared" ref="DR96:DR159" ca="1" si="242">$DQ$7*$J$3*$J$5*$AC96</f>
        <v>0</v>
      </c>
      <c r="DS96" s="23">
        <f t="shared" ca="1" si="112"/>
        <v>0</v>
      </c>
      <c r="DT96" s="23">
        <f t="shared" ca="1" si="113"/>
        <v>0</v>
      </c>
      <c r="DU96" s="23">
        <f t="shared" ca="1" si="122"/>
        <v>0</v>
      </c>
      <c r="DV96" s="23">
        <f t="shared" ca="1" si="123"/>
        <v>0</v>
      </c>
      <c r="DW96" s="23">
        <f t="shared" ca="1" si="126"/>
        <v>0</v>
      </c>
      <c r="DX96" s="23">
        <f t="shared" ca="1" si="127"/>
        <v>0</v>
      </c>
      <c r="DY96" s="23">
        <f t="shared" ca="1" si="128"/>
        <v>0</v>
      </c>
      <c r="DZ96" s="23">
        <f t="shared" ca="1" si="129"/>
        <v>0</v>
      </c>
      <c r="EA96" s="23">
        <f t="shared" ca="1" si="144"/>
        <v>0</v>
      </c>
      <c r="EB96" s="23">
        <f t="shared" ca="1" si="145"/>
        <v>0</v>
      </c>
      <c r="EC96" s="228">
        <f t="shared" ca="1" si="178"/>
        <v>0</v>
      </c>
      <c r="ED96" s="93">
        <f t="shared" ca="1" si="179"/>
        <v>0</v>
      </c>
      <c r="EE96" s="228">
        <f t="shared" ca="1" si="180"/>
        <v>0</v>
      </c>
      <c r="EJ96" s="23">
        <f t="shared" ca="1" si="214"/>
        <v>0</v>
      </c>
      <c r="EK96" s="23">
        <f t="shared" ca="1" si="215"/>
        <v>0</v>
      </c>
      <c r="EL96" s="23">
        <f t="shared" ca="1" si="222"/>
        <v>0</v>
      </c>
      <c r="EM96" s="23">
        <f t="shared" ca="1" si="223"/>
        <v>0</v>
      </c>
      <c r="EN96" s="23">
        <f t="shared" ref="EN96:EN159" ca="1" si="243">$EN$7*$J$2*$J$5*$AB96</f>
        <v>0</v>
      </c>
      <c r="EO96" s="23">
        <f t="shared" ref="EO96:EO159" ca="1" si="244">$EN$7*$J$3*$J$5*$AC96</f>
        <v>0</v>
      </c>
      <c r="EP96" s="23">
        <f t="shared" ca="1" si="134"/>
        <v>0</v>
      </c>
      <c r="EQ96" s="23">
        <f t="shared" ca="1" si="135"/>
        <v>0</v>
      </c>
      <c r="ER96" s="23">
        <f t="shared" ca="1" si="114"/>
        <v>0</v>
      </c>
      <c r="ES96" s="23">
        <f t="shared" ca="1" si="115"/>
        <v>0</v>
      </c>
      <c r="ET96" s="23">
        <f t="shared" ca="1" si="130"/>
        <v>0</v>
      </c>
      <c r="EU96" s="23">
        <f t="shared" ca="1" si="131"/>
        <v>0</v>
      </c>
      <c r="EV96" s="23">
        <f t="shared" ca="1" si="142"/>
        <v>0</v>
      </c>
      <c r="EW96" s="23">
        <f t="shared" ca="1" si="143"/>
        <v>0</v>
      </c>
      <c r="EX96" s="228">
        <f t="shared" ca="1" si="164"/>
        <v>0</v>
      </c>
      <c r="EY96" s="93">
        <f t="shared" ca="1" si="165"/>
        <v>0</v>
      </c>
      <c r="EZ96" s="93">
        <f t="shared" ca="1" si="166"/>
        <v>0</v>
      </c>
    </row>
    <row r="97" spans="1:156" x14ac:dyDescent="0.2">
      <c r="A97" s="172">
        <f ca="1">VLOOKUP($D97,Curves!$A$2:$I$1700,9)</f>
        <v>6.0585859084458002E-2</v>
      </c>
      <c r="B97" s="86">
        <f t="shared" ca="1" si="149"/>
        <v>0.64399188819286879</v>
      </c>
      <c r="C97" s="86">
        <f t="shared" si="150"/>
        <v>30</v>
      </c>
      <c r="D97" s="139">
        <v>39600</v>
      </c>
      <c r="E97" s="173">
        <f ca="1">VLOOKUP($D97,Curves!$A$2:$H$1700,2)*$B97</f>
        <v>2.7595052409064427</v>
      </c>
      <c r="F97" s="172">
        <f ca="1">VLOOKUP($D97,Curves!$A$2:$H$1700,3)*$B97</f>
        <v>0.48943383502658028</v>
      </c>
      <c r="G97" s="172">
        <f ca="1">VLOOKUP($D97,Curves!$A$2:$H$1700,7)*$B97</f>
        <v>-0.15133809372532417</v>
      </c>
      <c r="H97" s="172">
        <f ca="1">VLOOKUP($D97,Curves!$A$2:$H$1700,5)*$B97</f>
        <v>6.4399188819286883E-3</v>
      </c>
      <c r="I97" s="172">
        <f ca="1">VLOOKUP($D97,Curves!$A$2:$H$1700,4)*$B97</f>
        <v>-0.2286171203084684</v>
      </c>
      <c r="J97" s="174">
        <f ca="1">VLOOKUP($D97,Curves!$A$2:$H$1700,8)*$B97</f>
        <v>0</v>
      </c>
      <c r="K97" s="172">
        <f t="shared" ca="1" si="151"/>
        <v>20.981660904484809</v>
      </c>
      <c r="L97" s="140">
        <f ca="1">VLOOKUP($D97,Curves!$N$2:$T$2600,2)*$B97</f>
        <v>38.142029557943133</v>
      </c>
      <c r="M97" s="141">
        <f ca="1">VLOOKUP($D97,Curves!$N$2:$T$2600,3)*$B97</f>
        <v>19.071014778971566</v>
      </c>
      <c r="N97" s="181">
        <f t="shared" ca="1" si="152"/>
        <v>1</v>
      </c>
      <c r="O97" s="182">
        <f t="shared" ca="1" si="153"/>
        <v>0</v>
      </c>
      <c r="P97" s="173">
        <f t="shared" ca="1" si="148"/>
        <v>22.69628930679832</v>
      </c>
      <c r="Q97" s="140">
        <f ca="1">VLOOKUP($D97,Curves!$N$2:$T$2600,4)*$B97</f>
        <v>38.142029557943133</v>
      </c>
      <c r="R97" s="141">
        <f ca="1">VLOOKUP($D97,Curves!$N$2:$T$2600,5)*$B97</f>
        <v>19.071014778971566</v>
      </c>
      <c r="S97" s="181">
        <f t="shared" ca="1" si="154"/>
        <v>1</v>
      </c>
      <c r="T97" s="182">
        <f t="shared" ca="1" si="155"/>
        <v>0</v>
      </c>
      <c r="U97" s="151">
        <f t="shared" ca="1" si="156"/>
        <v>21.561253603858386</v>
      </c>
      <c r="V97" s="151">
        <f t="shared" ca="1" si="157"/>
        <v>22.744588698412784</v>
      </c>
      <c r="W97" s="151">
        <f t="shared" ca="1" si="158"/>
        <v>20.981660904484809</v>
      </c>
      <c r="X97" s="343">
        <f ca="1">VLOOKUP($D97,[2]CurveFetch!$D$8:$S$13000,16,0)*$B97</f>
        <v>38.142029557943133</v>
      </c>
      <c r="Y97" s="141">
        <f ca="1">VLOOKUP($D97,Curves!$N$2:$T$2600,7)*$B97</f>
        <v>19.071014778971566</v>
      </c>
      <c r="Z97" s="200">
        <f t="shared" ca="1" si="159"/>
        <v>1</v>
      </c>
      <c r="AA97" s="181">
        <f t="shared" ca="1" si="160"/>
        <v>0</v>
      </c>
      <c r="AB97" s="181">
        <f t="shared" ca="1" si="161"/>
        <v>1</v>
      </c>
      <c r="AC97" s="181">
        <f t="shared" ca="1" si="161"/>
        <v>1</v>
      </c>
      <c r="AD97" s="181">
        <f t="shared" ca="1" si="162"/>
        <v>1</v>
      </c>
      <c r="AE97" s="182">
        <f t="shared" ca="1" si="163"/>
        <v>0</v>
      </c>
      <c r="AF97" s="23">
        <f t="shared" ca="1" si="193"/>
        <v>5880</v>
      </c>
      <c r="AG97" s="23">
        <f t="shared" ca="1" si="194"/>
        <v>0</v>
      </c>
      <c r="AH97" s="23">
        <f t="shared" ca="1" si="183"/>
        <v>38400</v>
      </c>
      <c r="AI97" s="23">
        <f t="shared" ca="1" si="184"/>
        <v>0</v>
      </c>
      <c r="AJ97" s="23">
        <f t="shared" ca="1" si="195"/>
        <v>26160</v>
      </c>
      <c r="AK97" s="23">
        <f t="shared" ca="1" si="196"/>
        <v>0</v>
      </c>
      <c r="AL97" s="23">
        <f t="shared" ca="1" si="197"/>
        <v>26160</v>
      </c>
      <c r="AM97" s="23">
        <f t="shared" ca="1" si="198"/>
        <v>0</v>
      </c>
      <c r="AN97" s="23">
        <f t="shared" ca="1" si="216"/>
        <v>48000</v>
      </c>
      <c r="AO97" s="23">
        <f t="shared" ca="1" si="217"/>
        <v>0</v>
      </c>
      <c r="AP97" s="23">
        <f t="shared" ca="1" si="228"/>
        <v>54000</v>
      </c>
      <c r="AQ97" s="23">
        <f t="shared" ca="1" si="205"/>
        <v>0</v>
      </c>
      <c r="AR97" s="23">
        <f t="shared" ca="1" si="237"/>
        <v>60000</v>
      </c>
      <c r="AS97" s="23">
        <f t="shared" ca="1" si="238"/>
        <v>0</v>
      </c>
      <c r="AT97" s="23">
        <f t="shared" ca="1" si="106"/>
        <v>60000</v>
      </c>
      <c r="AU97" s="23">
        <f t="shared" ca="1" si="107"/>
        <v>0</v>
      </c>
      <c r="AV97" s="23">
        <f t="shared" ca="1" si="239"/>
        <v>86400</v>
      </c>
      <c r="AW97" s="23">
        <f t="shared" ca="1" si="240"/>
        <v>0</v>
      </c>
      <c r="AX97" s="23">
        <f t="shared" ca="1" si="146"/>
        <v>61200</v>
      </c>
      <c r="AY97" s="23">
        <f t="shared" ca="1" si="147"/>
        <v>0</v>
      </c>
      <c r="AZ97" s="23">
        <f t="shared" ca="1" si="116"/>
        <v>66000</v>
      </c>
      <c r="BA97" s="23">
        <f t="shared" ca="1" si="117"/>
        <v>0</v>
      </c>
      <c r="BB97" s="23">
        <f t="shared" ca="1" si="132"/>
        <v>132000</v>
      </c>
      <c r="BC97" s="23">
        <f t="shared" ca="1" si="133"/>
        <v>0</v>
      </c>
      <c r="BD97" s="228">
        <f t="shared" ca="1" si="167"/>
        <v>243000</v>
      </c>
      <c r="BE97" s="26">
        <f t="shared" ca="1" si="168"/>
        <v>604200</v>
      </c>
      <c r="BF97" s="228">
        <f t="shared" ca="1" si="169"/>
        <v>664200</v>
      </c>
      <c r="BG97" s="23">
        <f t="shared" ca="1" si="185"/>
        <v>62400</v>
      </c>
      <c r="BH97" s="23">
        <f t="shared" ca="1" si="186"/>
        <v>0</v>
      </c>
      <c r="BI97" s="23">
        <f t="shared" ca="1" si="199"/>
        <v>60000</v>
      </c>
      <c r="BJ97" s="23">
        <f t="shared" ca="1" si="200"/>
        <v>0</v>
      </c>
      <c r="BK97" s="23">
        <f t="shared" ca="1" si="187"/>
        <v>10560</v>
      </c>
      <c r="BL97" s="23">
        <f t="shared" ca="1" si="188"/>
        <v>0</v>
      </c>
      <c r="BM97" s="23">
        <f t="shared" ca="1" si="201"/>
        <v>6120</v>
      </c>
      <c r="BN97" s="23">
        <f t="shared" ca="1" si="202"/>
        <v>0</v>
      </c>
      <c r="BO97" s="23">
        <f t="shared" ca="1" si="208"/>
        <v>20400</v>
      </c>
      <c r="BP97" s="23">
        <f t="shared" ca="1" si="209"/>
        <v>0</v>
      </c>
      <c r="BQ97" s="23">
        <f t="shared" ca="1" si="189"/>
        <v>72000</v>
      </c>
      <c r="BR97" s="23">
        <f t="shared" ca="1" si="190"/>
        <v>0</v>
      </c>
      <c r="BS97" s="23">
        <f t="shared" ca="1" si="224"/>
        <v>105600</v>
      </c>
      <c r="BT97" s="23">
        <f t="shared" ca="1" si="225"/>
        <v>0</v>
      </c>
      <c r="BU97" s="23">
        <f t="shared" ca="1" si="226"/>
        <v>127200</v>
      </c>
      <c r="BV97" s="23">
        <f t="shared" ca="1" si="227"/>
        <v>0</v>
      </c>
      <c r="BW97" s="23">
        <f t="shared" ca="1" si="229"/>
        <v>60000</v>
      </c>
      <c r="BX97" s="23">
        <f t="shared" ca="1" si="230"/>
        <v>0</v>
      </c>
      <c r="BY97" s="23">
        <f t="shared" ca="1" si="108"/>
        <v>63600</v>
      </c>
      <c r="BZ97" s="23">
        <f t="shared" ca="1" si="109"/>
        <v>0</v>
      </c>
      <c r="CA97" s="23">
        <f t="shared" ca="1" si="120"/>
        <v>62400</v>
      </c>
      <c r="CB97" s="23">
        <f t="shared" ca="1" si="121"/>
        <v>0</v>
      </c>
      <c r="CC97" s="23">
        <f t="shared" ca="1" si="136"/>
        <v>132000</v>
      </c>
      <c r="CD97" s="23">
        <f t="shared" ca="1" si="137"/>
        <v>0</v>
      </c>
      <c r="CE97" s="23">
        <f t="shared" ca="1" si="140"/>
        <v>120000</v>
      </c>
      <c r="CF97" s="23">
        <f t="shared" ca="1" si="141"/>
        <v>0</v>
      </c>
      <c r="CG97" s="389">
        <f t="shared" ca="1" si="170"/>
        <v>371880</v>
      </c>
      <c r="CH97" s="224">
        <f t="shared" ca="1" si="171"/>
        <v>695880</v>
      </c>
      <c r="CI97" s="93">
        <f t="shared" ca="1" si="172"/>
        <v>902280</v>
      </c>
      <c r="CJ97" s="23">
        <f t="shared" ca="1" si="206"/>
        <v>125760</v>
      </c>
      <c r="CK97" s="23">
        <f t="shared" ca="1" si="207"/>
        <v>0</v>
      </c>
      <c r="CL97" s="23">
        <f t="shared" ca="1" si="231"/>
        <v>115200</v>
      </c>
      <c r="CM97" s="23">
        <f t="shared" ca="1" si="232"/>
        <v>0</v>
      </c>
      <c r="CN97" s="23">
        <f t="shared" ca="1" si="124"/>
        <v>120000</v>
      </c>
      <c r="CO97" s="23">
        <f t="shared" ca="1" si="125"/>
        <v>0</v>
      </c>
      <c r="CP97" s="228">
        <f t="shared" ca="1" si="173"/>
        <v>125760</v>
      </c>
      <c r="CQ97" s="224">
        <f t="shared" ca="1" si="174"/>
        <v>240960</v>
      </c>
      <c r="CR97" s="228">
        <f t="shared" ca="1" si="175"/>
        <v>360960</v>
      </c>
      <c r="CS97" s="23">
        <f t="shared" ca="1" si="176"/>
        <v>65400</v>
      </c>
      <c r="CT97" s="23">
        <f t="shared" ca="1" si="177"/>
        <v>32700</v>
      </c>
      <c r="CU97" s="23">
        <f t="shared" ca="1" si="181"/>
        <v>62400</v>
      </c>
      <c r="CV97" s="23">
        <f t="shared" ca="1" si="182"/>
        <v>31200</v>
      </c>
      <c r="CW97" s="23">
        <f t="shared" ca="1" si="191"/>
        <v>60000</v>
      </c>
      <c r="CX97" s="23">
        <f t="shared" ca="1" si="192"/>
        <v>30000</v>
      </c>
      <c r="CY97" s="23">
        <f t="shared" ca="1" si="203"/>
        <v>8400</v>
      </c>
      <c r="CZ97" s="23">
        <f t="shared" ca="1" si="204"/>
        <v>4200</v>
      </c>
      <c r="DA97" s="23">
        <f t="shared" ca="1" si="210"/>
        <v>27000</v>
      </c>
      <c r="DB97" s="23">
        <f t="shared" ca="1" si="211"/>
        <v>13500</v>
      </c>
      <c r="DC97" s="23">
        <f t="shared" ca="1" si="212"/>
        <v>15600</v>
      </c>
      <c r="DD97" s="23">
        <f t="shared" ca="1" si="213"/>
        <v>7800</v>
      </c>
      <c r="DE97" s="23">
        <f t="shared" ca="1" si="218"/>
        <v>42000</v>
      </c>
      <c r="DF97" s="23">
        <f t="shared" ca="1" si="219"/>
        <v>21000</v>
      </c>
      <c r="DG97" s="23">
        <f t="shared" ca="1" si="118"/>
        <v>63600</v>
      </c>
      <c r="DH97" s="23">
        <f t="shared" ca="1" si="119"/>
        <v>31800</v>
      </c>
      <c r="DI97" s="23">
        <f t="shared" ca="1" si="220"/>
        <v>72000</v>
      </c>
      <c r="DJ97" s="23">
        <f t="shared" ca="1" si="221"/>
        <v>36000</v>
      </c>
      <c r="DK97" s="23">
        <f t="shared" ca="1" si="233"/>
        <v>99000</v>
      </c>
      <c r="DL97" s="23">
        <f t="shared" ca="1" si="234"/>
        <v>49500</v>
      </c>
      <c r="DM97" s="23"/>
      <c r="DN97" s="23"/>
      <c r="DO97" s="23">
        <f t="shared" ca="1" si="235"/>
        <v>240000</v>
      </c>
      <c r="DP97" s="23">
        <f t="shared" ca="1" si="236"/>
        <v>120000</v>
      </c>
      <c r="DQ97" s="23">
        <f t="shared" ca="1" si="241"/>
        <v>120000</v>
      </c>
      <c r="DR97" s="23">
        <f t="shared" ca="1" si="242"/>
        <v>60000</v>
      </c>
      <c r="DS97" s="23">
        <f t="shared" ca="1" si="112"/>
        <v>127200</v>
      </c>
      <c r="DT97" s="23">
        <f t="shared" ca="1" si="113"/>
        <v>63600</v>
      </c>
      <c r="DU97" s="23">
        <f t="shared" ca="1" si="122"/>
        <v>63600</v>
      </c>
      <c r="DV97" s="23">
        <f t="shared" ca="1" si="123"/>
        <v>31800</v>
      </c>
      <c r="DW97" s="23">
        <f t="shared" ca="1" si="126"/>
        <v>150000</v>
      </c>
      <c r="DX97" s="23">
        <f t="shared" ca="1" si="127"/>
        <v>75000</v>
      </c>
      <c r="DY97" s="23">
        <f t="shared" ca="1" si="128"/>
        <v>66000</v>
      </c>
      <c r="DZ97" s="23">
        <f t="shared" ca="1" si="129"/>
        <v>33000</v>
      </c>
      <c r="EA97" s="23">
        <f t="shared" ca="1" si="144"/>
        <v>129600</v>
      </c>
      <c r="EB97" s="23">
        <f t="shared" ca="1" si="145"/>
        <v>64800</v>
      </c>
      <c r="EC97" s="228">
        <f t="shared" ca="1" si="178"/>
        <v>610200</v>
      </c>
      <c r="ED97" s="93">
        <f t="shared" ca="1" si="179"/>
        <v>1450800</v>
      </c>
      <c r="EE97" s="228">
        <f t="shared" ca="1" si="180"/>
        <v>2117700</v>
      </c>
      <c r="EJ97" s="23">
        <f t="shared" ca="1" si="214"/>
        <v>60000</v>
      </c>
      <c r="EK97" s="23">
        <f t="shared" ca="1" si="215"/>
        <v>30000</v>
      </c>
      <c r="EL97" s="23">
        <f t="shared" ca="1" si="222"/>
        <v>26400</v>
      </c>
      <c r="EM97" s="23">
        <f t="shared" ca="1" si="223"/>
        <v>13200</v>
      </c>
      <c r="EN97" s="23">
        <f t="shared" ca="1" si="243"/>
        <v>120000</v>
      </c>
      <c r="EO97" s="23">
        <f t="shared" ca="1" si="244"/>
        <v>60000</v>
      </c>
      <c r="EP97" s="23">
        <f t="shared" ca="1" si="134"/>
        <v>168000</v>
      </c>
      <c r="EQ97" s="23">
        <f t="shared" ca="1" si="135"/>
        <v>84000</v>
      </c>
      <c r="ER97" s="23">
        <f t="shared" ca="1" si="114"/>
        <v>60000</v>
      </c>
      <c r="ES97" s="23">
        <f t="shared" ca="1" si="115"/>
        <v>30000</v>
      </c>
      <c r="ET97" s="23">
        <f t="shared" ca="1" si="130"/>
        <v>60000</v>
      </c>
      <c r="EU97" s="23">
        <f t="shared" ca="1" si="131"/>
        <v>30000</v>
      </c>
      <c r="EV97" s="23">
        <f t="shared" ca="1" si="142"/>
        <v>120000</v>
      </c>
      <c r="EW97" s="23">
        <f t="shared" ca="1" si="143"/>
        <v>60000</v>
      </c>
      <c r="EX97" s="228">
        <f t="shared" ca="1" si="164"/>
        <v>39600</v>
      </c>
      <c r="EY97" s="93">
        <f t="shared" ca="1" si="165"/>
        <v>489600</v>
      </c>
      <c r="EZ97" s="93">
        <f t="shared" ca="1" si="166"/>
        <v>921600</v>
      </c>
    </row>
    <row r="98" spans="1:156" x14ac:dyDescent="0.2">
      <c r="A98" s="172">
        <f ca="1">VLOOKUP($D98,Curves!$A$2:$I$1700,9)</f>
        <v>6.0632824357123999E-2</v>
      </c>
      <c r="B98" s="86">
        <f t="shared" ca="1" si="149"/>
        <v>0.64062478557615654</v>
      </c>
      <c r="C98" s="86">
        <f t="shared" si="150"/>
        <v>31</v>
      </c>
      <c r="D98" s="139">
        <v>39630</v>
      </c>
      <c r="E98" s="173">
        <f ca="1">VLOOKUP($D98,Curves!$A$2:$H$1700,2)*$B98</f>
        <v>2.7642959497611157</v>
      </c>
      <c r="F98" s="172">
        <f ca="1">VLOOKUP($D98,Curves!$A$2:$H$1700,3)*$B98</f>
        <v>0.48687483703787898</v>
      </c>
      <c r="G98" s="172">
        <f ca="1">VLOOKUP($D98,Curves!$A$2:$H$1700,7)*$B98</f>
        <v>-0.15054682461039678</v>
      </c>
      <c r="H98" s="172">
        <f ca="1">VLOOKUP($D98,Curves!$A$2:$H$1700,5)*$B98</f>
        <v>6.4062478557615652E-3</v>
      </c>
      <c r="I98" s="172">
        <f ca="1">VLOOKUP($D98,Curves!$A$2:$H$1700,4)*$B98</f>
        <v>-0.22742179887953556</v>
      </c>
      <c r="J98" s="174">
        <f ca="1">VLOOKUP($D98,Curves!$A$2:$H$1700,8)*$B98</f>
        <v>0</v>
      </c>
      <c r="K98" s="172">
        <f t="shared" ca="1" si="151"/>
        <v>21.026556131611851</v>
      </c>
      <c r="L98" s="140">
        <f ca="1">VLOOKUP($D98,Curves!$N$2:$T$2600,2)*$B98</f>
        <v>37.218250042660856</v>
      </c>
      <c r="M98" s="141">
        <f ca="1">VLOOKUP($D98,Curves!$N$2:$T$2600,3)*$B98</f>
        <v>18.609125021330428</v>
      </c>
      <c r="N98" s="181">
        <f t="shared" ca="1" si="152"/>
        <v>1</v>
      </c>
      <c r="O98" s="182">
        <f t="shared" ca="1" si="153"/>
        <v>0</v>
      </c>
      <c r="P98" s="173">
        <f t="shared" ca="1" si="148"/>
        <v>22.732219623208369</v>
      </c>
      <c r="Q98" s="140">
        <f ca="1">VLOOKUP($D98,Curves!$N$2:$T$2600,4)*$B98</f>
        <v>37.218250042660856</v>
      </c>
      <c r="R98" s="141">
        <f ca="1">VLOOKUP($D98,Curves!$N$2:$T$2600,5)*$B98</f>
        <v>18.609125021330428</v>
      </c>
      <c r="S98" s="181">
        <f t="shared" ca="1" si="154"/>
        <v>1</v>
      </c>
      <c r="T98" s="182">
        <f t="shared" ca="1" si="155"/>
        <v>0</v>
      </c>
      <c r="U98" s="151">
        <f t="shared" ca="1" si="156"/>
        <v>21.603118438630393</v>
      </c>
      <c r="V98" s="151">
        <f t="shared" ca="1" si="157"/>
        <v>22.780266482126578</v>
      </c>
      <c r="W98" s="151">
        <f t="shared" ca="1" si="158"/>
        <v>21.026556131611851</v>
      </c>
      <c r="X98" s="343">
        <f ca="1">VLOOKUP($D98,[2]CurveFetch!$D$8:$S$13000,16,0)*$B98</f>
        <v>37.218250042660856</v>
      </c>
      <c r="Y98" s="141">
        <f ca="1">VLOOKUP($D98,Curves!$N$2:$T$2600,7)*$B98</f>
        <v>18.609125021330428</v>
      </c>
      <c r="Z98" s="200">
        <f t="shared" ca="1" si="159"/>
        <v>1</v>
      </c>
      <c r="AA98" s="181">
        <f t="shared" ca="1" si="160"/>
        <v>0</v>
      </c>
      <c r="AB98" s="181">
        <f t="shared" ca="1" si="161"/>
        <v>1</v>
      </c>
      <c r="AC98" s="181">
        <f t="shared" ca="1" si="161"/>
        <v>1</v>
      </c>
      <c r="AD98" s="181">
        <f t="shared" ca="1" si="162"/>
        <v>1</v>
      </c>
      <c r="AE98" s="182">
        <f t="shared" ca="1" si="163"/>
        <v>0</v>
      </c>
      <c r="AF98" s="23">
        <f t="shared" ca="1" si="193"/>
        <v>5880</v>
      </c>
      <c r="AG98" s="23">
        <f t="shared" ca="1" si="194"/>
        <v>0</v>
      </c>
      <c r="AH98" s="23">
        <f t="shared" ca="1" si="183"/>
        <v>38400</v>
      </c>
      <c r="AI98" s="23">
        <f t="shared" ca="1" si="184"/>
        <v>0</v>
      </c>
      <c r="AJ98" s="23">
        <f t="shared" ca="1" si="195"/>
        <v>26160</v>
      </c>
      <c r="AK98" s="23">
        <f t="shared" ca="1" si="196"/>
        <v>0</v>
      </c>
      <c r="AL98" s="23">
        <f t="shared" ca="1" si="197"/>
        <v>26160</v>
      </c>
      <c r="AM98" s="23">
        <f t="shared" ca="1" si="198"/>
        <v>0</v>
      </c>
      <c r="AN98" s="23">
        <f t="shared" ca="1" si="216"/>
        <v>48000</v>
      </c>
      <c r="AO98" s="23">
        <f t="shared" ca="1" si="217"/>
        <v>0</v>
      </c>
      <c r="AP98" s="23">
        <f t="shared" ca="1" si="228"/>
        <v>54000</v>
      </c>
      <c r="AQ98" s="23">
        <f t="shared" ca="1" si="205"/>
        <v>0</v>
      </c>
      <c r="AR98" s="23">
        <f t="shared" ca="1" si="237"/>
        <v>60000</v>
      </c>
      <c r="AS98" s="23">
        <f t="shared" ca="1" si="238"/>
        <v>0</v>
      </c>
      <c r="AT98" s="23">
        <f t="shared" ref="AT98:AT161" ca="1" si="245">$AT$7*$J$2*$J$5*$N98</f>
        <v>60000</v>
      </c>
      <c r="AU98" s="23">
        <f t="shared" ref="AU98:AU161" ca="1" si="246">$AT$7*$J$3*$J$5*$O98</f>
        <v>0</v>
      </c>
      <c r="AV98" s="23">
        <f t="shared" ca="1" si="239"/>
        <v>86400</v>
      </c>
      <c r="AW98" s="23">
        <f t="shared" ca="1" si="240"/>
        <v>0</v>
      </c>
      <c r="AX98" s="23">
        <f t="shared" ca="1" si="146"/>
        <v>61200</v>
      </c>
      <c r="AY98" s="23">
        <f t="shared" ca="1" si="147"/>
        <v>0</v>
      </c>
      <c r="AZ98" s="23">
        <f t="shared" ca="1" si="116"/>
        <v>66000</v>
      </c>
      <c r="BA98" s="23">
        <f t="shared" ca="1" si="117"/>
        <v>0</v>
      </c>
      <c r="BB98" s="23">
        <f t="shared" ca="1" si="132"/>
        <v>132000</v>
      </c>
      <c r="BC98" s="23">
        <f t="shared" ca="1" si="133"/>
        <v>0</v>
      </c>
      <c r="BD98" s="228">
        <f t="shared" ca="1" si="167"/>
        <v>243000</v>
      </c>
      <c r="BE98" s="26">
        <f t="shared" ca="1" si="168"/>
        <v>604200</v>
      </c>
      <c r="BF98" s="228">
        <f t="shared" ca="1" si="169"/>
        <v>664200</v>
      </c>
      <c r="BG98" s="23">
        <f t="shared" ca="1" si="185"/>
        <v>62400</v>
      </c>
      <c r="BH98" s="23">
        <f t="shared" ca="1" si="186"/>
        <v>0</v>
      </c>
      <c r="BI98" s="23">
        <f t="shared" ca="1" si="199"/>
        <v>60000</v>
      </c>
      <c r="BJ98" s="23">
        <f t="shared" ca="1" si="200"/>
        <v>0</v>
      </c>
      <c r="BK98" s="23">
        <f t="shared" ca="1" si="187"/>
        <v>10560</v>
      </c>
      <c r="BL98" s="23">
        <f t="shared" ca="1" si="188"/>
        <v>0</v>
      </c>
      <c r="BM98" s="23">
        <f t="shared" ca="1" si="201"/>
        <v>6120</v>
      </c>
      <c r="BN98" s="23">
        <f t="shared" ca="1" si="202"/>
        <v>0</v>
      </c>
      <c r="BO98" s="23">
        <f t="shared" ca="1" si="208"/>
        <v>20400</v>
      </c>
      <c r="BP98" s="23">
        <f t="shared" ca="1" si="209"/>
        <v>0</v>
      </c>
      <c r="BQ98" s="23">
        <f t="shared" ca="1" si="189"/>
        <v>72000</v>
      </c>
      <c r="BR98" s="23">
        <f t="shared" ca="1" si="190"/>
        <v>0</v>
      </c>
      <c r="BS98" s="23">
        <f t="shared" ca="1" si="224"/>
        <v>105600</v>
      </c>
      <c r="BT98" s="23">
        <f t="shared" ca="1" si="225"/>
        <v>0</v>
      </c>
      <c r="BU98" s="23">
        <f t="shared" ca="1" si="226"/>
        <v>127200</v>
      </c>
      <c r="BV98" s="23">
        <f t="shared" ca="1" si="227"/>
        <v>0</v>
      </c>
      <c r="BW98" s="23">
        <f t="shared" ca="1" si="229"/>
        <v>60000</v>
      </c>
      <c r="BX98" s="23">
        <f t="shared" ca="1" si="230"/>
        <v>0</v>
      </c>
      <c r="BY98" s="23">
        <f t="shared" ca="1" si="108"/>
        <v>63600</v>
      </c>
      <c r="BZ98" s="23">
        <f t="shared" ca="1" si="109"/>
        <v>0</v>
      </c>
      <c r="CA98" s="23">
        <f t="shared" ca="1" si="120"/>
        <v>62400</v>
      </c>
      <c r="CB98" s="23">
        <f t="shared" ca="1" si="121"/>
        <v>0</v>
      </c>
      <c r="CC98" s="23">
        <f t="shared" ca="1" si="136"/>
        <v>132000</v>
      </c>
      <c r="CD98" s="23">
        <f t="shared" ca="1" si="137"/>
        <v>0</v>
      </c>
      <c r="CE98" s="23">
        <f t="shared" ca="1" si="140"/>
        <v>120000</v>
      </c>
      <c r="CF98" s="23">
        <f t="shared" ca="1" si="141"/>
        <v>0</v>
      </c>
      <c r="CG98" s="389">
        <f t="shared" ca="1" si="170"/>
        <v>371880</v>
      </c>
      <c r="CH98" s="224">
        <f t="shared" ca="1" si="171"/>
        <v>695880</v>
      </c>
      <c r="CI98" s="93">
        <f t="shared" ca="1" si="172"/>
        <v>902280</v>
      </c>
      <c r="CJ98" s="23">
        <f t="shared" ca="1" si="206"/>
        <v>125760</v>
      </c>
      <c r="CK98" s="23">
        <f t="shared" ca="1" si="207"/>
        <v>0</v>
      </c>
      <c r="CL98" s="23">
        <f t="shared" ca="1" si="231"/>
        <v>115200</v>
      </c>
      <c r="CM98" s="23">
        <f t="shared" ca="1" si="232"/>
        <v>0</v>
      </c>
      <c r="CN98" s="23">
        <f t="shared" ca="1" si="124"/>
        <v>120000</v>
      </c>
      <c r="CO98" s="23">
        <f t="shared" ca="1" si="125"/>
        <v>0</v>
      </c>
      <c r="CP98" s="228">
        <f t="shared" ca="1" si="173"/>
        <v>125760</v>
      </c>
      <c r="CQ98" s="224">
        <f t="shared" ca="1" si="174"/>
        <v>240960</v>
      </c>
      <c r="CR98" s="228">
        <f t="shared" ca="1" si="175"/>
        <v>360960</v>
      </c>
      <c r="CS98" s="23">
        <f t="shared" ca="1" si="176"/>
        <v>65400</v>
      </c>
      <c r="CT98" s="23">
        <f t="shared" ca="1" si="177"/>
        <v>32700</v>
      </c>
      <c r="CU98" s="23">
        <f t="shared" ca="1" si="181"/>
        <v>62400</v>
      </c>
      <c r="CV98" s="23">
        <f t="shared" ca="1" si="182"/>
        <v>31200</v>
      </c>
      <c r="CW98" s="23">
        <f t="shared" ca="1" si="191"/>
        <v>60000</v>
      </c>
      <c r="CX98" s="23">
        <f t="shared" ca="1" si="192"/>
        <v>30000</v>
      </c>
      <c r="CY98" s="23">
        <f t="shared" ca="1" si="203"/>
        <v>8400</v>
      </c>
      <c r="CZ98" s="23">
        <f t="shared" ca="1" si="204"/>
        <v>4200</v>
      </c>
      <c r="DA98" s="23">
        <f t="shared" ca="1" si="210"/>
        <v>27000</v>
      </c>
      <c r="DB98" s="23">
        <f t="shared" ca="1" si="211"/>
        <v>13500</v>
      </c>
      <c r="DC98" s="23">
        <f t="shared" ca="1" si="212"/>
        <v>15600</v>
      </c>
      <c r="DD98" s="23">
        <f t="shared" ca="1" si="213"/>
        <v>7800</v>
      </c>
      <c r="DE98" s="23">
        <f t="shared" ca="1" si="218"/>
        <v>42000</v>
      </c>
      <c r="DF98" s="23">
        <f t="shared" ca="1" si="219"/>
        <v>21000</v>
      </c>
      <c r="DG98" s="23">
        <f t="shared" ca="1" si="118"/>
        <v>63600</v>
      </c>
      <c r="DH98" s="23">
        <f t="shared" ca="1" si="119"/>
        <v>31800</v>
      </c>
      <c r="DI98" s="23">
        <f t="shared" ca="1" si="220"/>
        <v>72000</v>
      </c>
      <c r="DJ98" s="23">
        <f t="shared" ca="1" si="221"/>
        <v>36000</v>
      </c>
      <c r="DK98" s="23">
        <f t="shared" ca="1" si="233"/>
        <v>99000</v>
      </c>
      <c r="DL98" s="23">
        <f t="shared" ca="1" si="234"/>
        <v>49500</v>
      </c>
      <c r="DM98" s="23"/>
      <c r="DN98" s="23"/>
      <c r="DO98" s="23">
        <f t="shared" ca="1" si="235"/>
        <v>240000</v>
      </c>
      <c r="DP98" s="23">
        <f t="shared" ca="1" si="236"/>
        <v>120000</v>
      </c>
      <c r="DQ98" s="23">
        <f t="shared" ca="1" si="241"/>
        <v>120000</v>
      </c>
      <c r="DR98" s="23">
        <f t="shared" ca="1" si="242"/>
        <v>60000</v>
      </c>
      <c r="DS98" s="23">
        <f t="shared" ca="1" si="112"/>
        <v>127200</v>
      </c>
      <c r="DT98" s="23">
        <f t="shared" ca="1" si="113"/>
        <v>63600</v>
      </c>
      <c r="DU98" s="23">
        <f t="shared" ca="1" si="122"/>
        <v>63600</v>
      </c>
      <c r="DV98" s="23">
        <f t="shared" ca="1" si="123"/>
        <v>31800</v>
      </c>
      <c r="DW98" s="23">
        <f t="shared" ca="1" si="126"/>
        <v>150000</v>
      </c>
      <c r="DX98" s="23">
        <f t="shared" ca="1" si="127"/>
        <v>75000</v>
      </c>
      <c r="DY98" s="23">
        <f t="shared" ca="1" si="128"/>
        <v>66000</v>
      </c>
      <c r="DZ98" s="23">
        <f t="shared" ca="1" si="129"/>
        <v>33000</v>
      </c>
      <c r="EA98" s="23">
        <f t="shared" ca="1" si="144"/>
        <v>129600</v>
      </c>
      <c r="EB98" s="23">
        <f t="shared" ca="1" si="145"/>
        <v>64800</v>
      </c>
      <c r="EC98" s="228">
        <f t="shared" ca="1" si="178"/>
        <v>610200</v>
      </c>
      <c r="ED98" s="93">
        <f t="shared" ca="1" si="179"/>
        <v>1450800</v>
      </c>
      <c r="EE98" s="228">
        <f t="shared" ca="1" si="180"/>
        <v>2117700</v>
      </c>
      <c r="EJ98" s="23">
        <f t="shared" ca="1" si="214"/>
        <v>60000</v>
      </c>
      <c r="EK98" s="23">
        <f t="shared" ca="1" si="215"/>
        <v>30000</v>
      </c>
      <c r="EL98" s="23">
        <f t="shared" ca="1" si="222"/>
        <v>26400</v>
      </c>
      <c r="EM98" s="23">
        <f t="shared" ca="1" si="223"/>
        <v>13200</v>
      </c>
      <c r="EN98" s="23">
        <f t="shared" ca="1" si="243"/>
        <v>120000</v>
      </c>
      <c r="EO98" s="23">
        <f t="shared" ca="1" si="244"/>
        <v>60000</v>
      </c>
      <c r="EP98" s="23">
        <f t="shared" ca="1" si="134"/>
        <v>168000</v>
      </c>
      <c r="EQ98" s="23">
        <f t="shared" ca="1" si="135"/>
        <v>84000</v>
      </c>
      <c r="ER98" s="23">
        <f t="shared" ca="1" si="114"/>
        <v>60000</v>
      </c>
      <c r="ES98" s="23">
        <f t="shared" ca="1" si="115"/>
        <v>30000</v>
      </c>
      <c r="ET98" s="23">
        <f t="shared" ca="1" si="130"/>
        <v>60000</v>
      </c>
      <c r="EU98" s="23">
        <f t="shared" ca="1" si="131"/>
        <v>30000</v>
      </c>
      <c r="EV98" s="23">
        <f t="shared" ca="1" si="142"/>
        <v>120000</v>
      </c>
      <c r="EW98" s="23">
        <f t="shared" ca="1" si="143"/>
        <v>60000</v>
      </c>
      <c r="EX98" s="228">
        <f t="shared" ca="1" si="164"/>
        <v>39600</v>
      </c>
      <c r="EY98" s="93">
        <f t="shared" ca="1" si="165"/>
        <v>489600</v>
      </c>
      <c r="EZ98" s="93">
        <f t="shared" ca="1" si="166"/>
        <v>921600</v>
      </c>
    </row>
    <row r="99" spans="1:156" x14ac:dyDescent="0.2">
      <c r="A99" s="172">
        <f ca="1">VLOOKUP($D99,Curves!$A$2:$I$1700,9)</f>
        <v>6.0681355139648001E-2</v>
      </c>
      <c r="B99" s="86">
        <f t="shared" ca="1" si="149"/>
        <v>0.63715893289957404</v>
      </c>
      <c r="C99" s="86">
        <f t="shared" si="150"/>
        <v>31</v>
      </c>
      <c r="D99" s="139">
        <v>39661</v>
      </c>
      <c r="E99" s="173">
        <f ca="1">VLOOKUP($D99,Curves!$A$2:$H$1700,2)*$B99</f>
        <v>2.7620839741196535</v>
      </c>
      <c r="F99" s="172">
        <f ca="1">VLOOKUP($D99,Curves!$A$2:$H$1700,3)*$B99</f>
        <v>0.48424078900367629</v>
      </c>
      <c r="G99" s="172">
        <f ca="1">VLOOKUP($D99,Curves!$A$2:$H$1700,7)*$B99</f>
        <v>-0.14973234923139989</v>
      </c>
      <c r="H99" s="172">
        <f ca="1">VLOOKUP($D99,Curves!$A$2:$H$1700,5)*$B99</f>
        <v>6.3715893289957408E-3</v>
      </c>
      <c r="I99" s="172">
        <f ca="1">VLOOKUP($D99,Curves!$A$2:$H$1700,4)*$B99</f>
        <v>-0.22619142117934876</v>
      </c>
      <c r="J99" s="174">
        <f ca="1">VLOOKUP($D99,Curves!$A$2:$H$1700,8)*$B99</f>
        <v>0</v>
      </c>
      <c r="K99" s="172">
        <f t="shared" ca="1" si="151"/>
        <v>21.019194147052286</v>
      </c>
      <c r="L99" s="140">
        <f ca="1">VLOOKUP($D99,Curves!$N$2:$T$2600,2)*$B99</f>
        <v>46.574279086373586</v>
      </c>
      <c r="M99" s="141">
        <f ca="1">VLOOKUP($D99,Curves!$N$2:$T$2600,3)*$B99</f>
        <v>23.287139543186793</v>
      </c>
      <c r="N99" s="181">
        <f t="shared" ca="1" si="152"/>
        <v>1</v>
      </c>
      <c r="O99" s="182">
        <f t="shared" ca="1" si="153"/>
        <v>1</v>
      </c>
      <c r="P99" s="173">
        <f t="shared" ca="1" si="148"/>
        <v>22.7156298058974</v>
      </c>
      <c r="Q99" s="140">
        <f ca="1">VLOOKUP($D99,Curves!$N$2:$T$2600,4)*$B99</f>
        <v>46.574279086373586</v>
      </c>
      <c r="R99" s="141">
        <f ca="1">VLOOKUP($D99,Curves!$N$2:$T$2600,5)*$B99</f>
        <v>23.287139543186793</v>
      </c>
      <c r="S99" s="181">
        <f t="shared" ca="1" si="154"/>
        <v>1</v>
      </c>
      <c r="T99" s="182">
        <f t="shared" ca="1" si="155"/>
        <v>1</v>
      </c>
      <c r="U99" s="151">
        <f t="shared" ca="1" si="156"/>
        <v>21.5926371866619</v>
      </c>
      <c r="V99" s="151">
        <f t="shared" ca="1" si="157"/>
        <v>22.763416725864872</v>
      </c>
      <c r="W99" s="151">
        <f t="shared" ca="1" si="158"/>
        <v>21.019194147052286</v>
      </c>
      <c r="X99" s="343">
        <f ca="1">VLOOKUP($D99,[2]CurveFetch!$D$8:$S$13000,16,0)*$B99</f>
        <v>46.574279086373586</v>
      </c>
      <c r="Y99" s="141">
        <f ca="1">VLOOKUP($D99,Curves!$N$2:$T$2600,7)*$B99</f>
        <v>23.287139543186793</v>
      </c>
      <c r="Z99" s="200">
        <f t="shared" ca="1" si="159"/>
        <v>1</v>
      </c>
      <c r="AA99" s="181">
        <f t="shared" ca="1" si="160"/>
        <v>1</v>
      </c>
      <c r="AB99" s="181">
        <f t="shared" ca="1" si="161"/>
        <v>1</v>
      </c>
      <c r="AC99" s="181">
        <f t="shared" ca="1" si="161"/>
        <v>1</v>
      </c>
      <c r="AD99" s="181">
        <f t="shared" ca="1" si="162"/>
        <v>1</v>
      </c>
      <c r="AE99" s="182">
        <f t="shared" ca="1" si="163"/>
        <v>1</v>
      </c>
      <c r="AF99" s="23">
        <f t="shared" ca="1" si="193"/>
        <v>5880</v>
      </c>
      <c r="AG99" s="23">
        <f t="shared" ca="1" si="194"/>
        <v>2940</v>
      </c>
      <c r="AH99" s="23">
        <f t="shared" ca="1" si="183"/>
        <v>38400</v>
      </c>
      <c r="AI99" s="23">
        <f t="shared" ca="1" si="184"/>
        <v>19200</v>
      </c>
      <c r="AJ99" s="23">
        <f t="shared" ca="1" si="195"/>
        <v>26160</v>
      </c>
      <c r="AK99" s="23">
        <f t="shared" ca="1" si="196"/>
        <v>13080</v>
      </c>
      <c r="AL99" s="23">
        <f t="shared" ca="1" si="197"/>
        <v>26160</v>
      </c>
      <c r="AM99" s="23">
        <f t="shared" ca="1" si="198"/>
        <v>13080</v>
      </c>
      <c r="AN99" s="23">
        <f t="shared" ca="1" si="216"/>
        <v>48000</v>
      </c>
      <c r="AO99" s="23">
        <f t="shared" ca="1" si="217"/>
        <v>24000</v>
      </c>
      <c r="AP99" s="23">
        <f t="shared" ca="1" si="228"/>
        <v>54000</v>
      </c>
      <c r="AQ99" s="23">
        <f t="shared" ca="1" si="205"/>
        <v>27000</v>
      </c>
      <c r="AR99" s="23">
        <f t="shared" ca="1" si="237"/>
        <v>60000</v>
      </c>
      <c r="AS99" s="23">
        <f t="shared" ca="1" si="238"/>
        <v>30000</v>
      </c>
      <c r="AT99" s="23">
        <f t="shared" ca="1" si="245"/>
        <v>60000</v>
      </c>
      <c r="AU99" s="23">
        <f t="shared" ca="1" si="246"/>
        <v>30000</v>
      </c>
      <c r="AV99" s="23">
        <f t="shared" ca="1" si="239"/>
        <v>86400</v>
      </c>
      <c r="AW99" s="23">
        <f t="shared" ca="1" si="240"/>
        <v>30000</v>
      </c>
      <c r="AX99" s="23">
        <f t="shared" ca="1" si="146"/>
        <v>61200</v>
      </c>
      <c r="AY99" s="23">
        <f t="shared" ca="1" si="147"/>
        <v>30600</v>
      </c>
      <c r="AZ99" s="23">
        <f t="shared" ca="1" si="116"/>
        <v>66000</v>
      </c>
      <c r="BA99" s="23">
        <f t="shared" ca="1" si="117"/>
        <v>33000</v>
      </c>
      <c r="BB99" s="23">
        <f t="shared" ca="1" si="132"/>
        <v>132000</v>
      </c>
      <c r="BC99" s="23">
        <f t="shared" ca="1" si="133"/>
        <v>66000</v>
      </c>
      <c r="BD99" s="228">
        <f t="shared" ca="1" si="167"/>
        <v>351300</v>
      </c>
      <c r="BE99" s="26">
        <f t="shared" ca="1" si="168"/>
        <v>893100</v>
      </c>
      <c r="BF99" s="228">
        <f t="shared" ca="1" si="169"/>
        <v>983100</v>
      </c>
      <c r="BG99" s="23">
        <f t="shared" ca="1" si="185"/>
        <v>62400</v>
      </c>
      <c r="BH99" s="23">
        <f t="shared" ca="1" si="186"/>
        <v>31200</v>
      </c>
      <c r="BI99" s="23">
        <f t="shared" ca="1" si="199"/>
        <v>60000</v>
      </c>
      <c r="BJ99" s="23">
        <f t="shared" ca="1" si="200"/>
        <v>30000</v>
      </c>
      <c r="BK99" s="23">
        <f t="shared" ca="1" si="187"/>
        <v>10560</v>
      </c>
      <c r="BL99" s="23">
        <f t="shared" ca="1" si="188"/>
        <v>5280</v>
      </c>
      <c r="BM99" s="23">
        <f t="shared" ca="1" si="201"/>
        <v>6120</v>
      </c>
      <c r="BN99" s="23">
        <f t="shared" ca="1" si="202"/>
        <v>3060</v>
      </c>
      <c r="BO99" s="23">
        <f t="shared" ca="1" si="208"/>
        <v>20400</v>
      </c>
      <c r="BP99" s="23">
        <f t="shared" ca="1" si="209"/>
        <v>10200</v>
      </c>
      <c r="BQ99" s="23">
        <f t="shared" ca="1" si="189"/>
        <v>72000</v>
      </c>
      <c r="BR99" s="23">
        <f t="shared" ca="1" si="190"/>
        <v>36000</v>
      </c>
      <c r="BS99" s="23">
        <f t="shared" ca="1" si="224"/>
        <v>105600</v>
      </c>
      <c r="BT99" s="23">
        <f t="shared" ca="1" si="225"/>
        <v>52800</v>
      </c>
      <c r="BU99" s="23">
        <f t="shared" ca="1" si="226"/>
        <v>127200</v>
      </c>
      <c r="BV99" s="23">
        <f t="shared" ca="1" si="227"/>
        <v>63600</v>
      </c>
      <c r="BW99" s="23">
        <f t="shared" ca="1" si="229"/>
        <v>60000</v>
      </c>
      <c r="BX99" s="23">
        <f t="shared" ca="1" si="230"/>
        <v>30000</v>
      </c>
      <c r="BY99" s="23">
        <f t="shared" ref="BY99:BY162" ca="1" si="247">$BY$7*$J$2*$J$5*$S99</f>
        <v>63600</v>
      </c>
      <c r="BZ99" s="23">
        <f t="shared" ref="BZ99:BZ162" ca="1" si="248">$BY$7*$J$3*$J$5*$T99</f>
        <v>31800</v>
      </c>
      <c r="CA99" s="23">
        <f t="shared" ca="1" si="120"/>
        <v>62400</v>
      </c>
      <c r="CB99" s="23">
        <f t="shared" ca="1" si="121"/>
        <v>31200</v>
      </c>
      <c r="CC99" s="23">
        <f t="shared" ca="1" si="136"/>
        <v>132000</v>
      </c>
      <c r="CD99" s="23">
        <f t="shared" ca="1" si="137"/>
        <v>66000</v>
      </c>
      <c r="CE99" s="23">
        <f t="shared" ca="1" si="140"/>
        <v>120000</v>
      </c>
      <c r="CF99" s="23">
        <f t="shared" ca="1" si="141"/>
        <v>60000</v>
      </c>
      <c r="CG99" s="389">
        <f t="shared" ca="1" si="170"/>
        <v>557820</v>
      </c>
      <c r="CH99" s="224">
        <f t="shared" ca="1" si="171"/>
        <v>1043820</v>
      </c>
      <c r="CI99" s="93">
        <f t="shared" ca="1" si="172"/>
        <v>1353420</v>
      </c>
      <c r="CJ99" s="23">
        <f t="shared" ca="1" si="206"/>
        <v>125760</v>
      </c>
      <c r="CK99" s="23">
        <f t="shared" ca="1" si="207"/>
        <v>62880</v>
      </c>
      <c r="CL99" s="23">
        <f t="shared" ca="1" si="231"/>
        <v>115200</v>
      </c>
      <c r="CM99" s="23">
        <f t="shared" ca="1" si="232"/>
        <v>57600</v>
      </c>
      <c r="CN99" s="23">
        <f t="shared" ca="1" si="124"/>
        <v>120000</v>
      </c>
      <c r="CO99" s="23">
        <f t="shared" ca="1" si="125"/>
        <v>60000</v>
      </c>
      <c r="CP99" s="228">
        <f t="shared" ca="1" si="173"/>
        <v>188640</v>
      </c>
      <c r="CQ99" s="224">
        <f t="shared" ca="1" si="174"/>
        <v>361440</v>
      </c>
      <c r="CR99" s="228">
        <f t="shared" ca="1" si="175"/>
        <v>541440</v>
      </c>
      <c r="CS99" s="23">
        <f t="shared" ca="1" si="176"/>
        <v>65400</v>
      </c>
      <c r="CT99" s="23">
        <f t="shared" ca="1" si="177"/>
        <v>32700</v>
      </c>
      <c r="CU99" s="23">
        <f t="shared" ca="1" si="181"/>
        <v>62400</v>
      </c>
      <c r="CV99" s="23">
        <f t="shared" ca="1" si="182"/>
        <v>31200</v>
      </c>
      <c r="CW99" s="23">
        <f t="shared" ca="1" si="191"/>
        <v>60000</v>
      </c>
      <c r="CX99" s="23">
        <f t="shared" ca="1" si="192"/>
        <v>30000</v>
      </c>
      <c r="CY99" s="23">
        <f t="shared" ca="1" si="203"/>
        <v>8400</v>
      </c>
      <c r="CZ99" s="23">
        <f t="shared" ca="1" si="204"/>
        <v>4200</v>
      </c>
      <c r="DA99" s="23">
        <f t="shared" ca="1" si="210"/>
        <v>27000</v>
      </c>
      <c r="DB99" s="23">
        <f t="shared" ca="1" si="211"/>
        <v>13500</v>
      </c>
      <c r="DC99" s="23">
        <f t="shared" ca="1" si="212"/>
        <v>15600</v>
      </c>
      <c r="DD99" s="23">
        <f t="shared" ca="1" si="213"/>
        <v>7800</v>
      </c>
      <c r="DE99" s="23">
        <f t="shared" ca="1" si="218"/>
        <v>42000</v>
      </c>
      <c r="DF99" s="23">
        <f t="shared" ca="1" si="219"/>
        <v>21000</v>
      </c>
      <c r="DG99" s="23">
        <f t="shared" ca="1" si="118"/>
        <v>63600</v>
      </c>
      <c r="DH99" s="23">
        <f t="shared" ca="1" si="119"/>
        <v>31800</v>
      </c>
      <c r="DI99" s="23">
        <f t="shared" ca="1" si="220"/>
        <v>72000</v>
      </c>
      <c r="DJ99" s="23">
        <f t="shared" ca="1" si="221"/>
        <v>36000</v>
      </c>
      <c r="DK99" s="23">
        <f t="shared" ca="1" si="233"/>
        <v>99000</v>
      </c>
      <c r="DL99" s="23">
        <f t="shared" ca="1" si="234"/>
        <v>49500</v>
      </c>
      <c r="DM99" s="23"/>
      <c r="DN99" s="23"/>
      <c r="DO99" s="23">
        <f t="shared" ca="1" si="235"/>
        <v>240000</v>
      </c>
      <c r="DP99" s="23">
        <f t="shared" ca="1" si="236"/>
        <v>120000</v>
      </c>
      <c r="DQ99" s="23">
        <f t="shared" ca="1" si="241"/>
        <v>120000</v>
      </c>
      <c r="DR99" s="23">
        <f t="shared" ca="1" si="242"/>
        <v>60000</v>
      </c>
      <c r="DS99" s="23">
        <f t="shared" ca="1" si="112"/>
        <v>127200</v>
      </c>
      <c r="DT99" s="23">
        <f t="shared" ca="1" si="113"/>
        <v>63600</v>
      </c>
      <c r="DU99" s="23">
        <f t="shared" ca="1" si="122"/>
        <v>63600</v>
      </c>
      <c r="DV99" s="23">
        <f t="shared" ca="1" si="123"/>
        <v>31800</v>
      </c>
      <c r="DW99" s="23">
        <f t="shared" ca="1" si="126"/>
        <v>150000</v>
      </c>
      <c r="DX99" s="23">
        <f t="shared" ca="1" si="127"/>
        <v>75000</v>
      </c>
      <c r="DY99" s="23">
        <f t="shared" ca="1" si="128"/>
        <v>66000</v>
      </c>
      <c r="DZ99" s="23">
        <f t="shared" ca="1" si="129"/>
        <v>33000</v>
      </c>
      <c r="EA99" s="23">
        <f t="shared" ca="1" si="144"/>
        <v>129600</v>
      </c>
      <c r="EB99" s="23">
        <f t="shared" ca="1" si="145"/>
        <v>64800</v>
      </c>
      <c r="EC99" s="228">
        <f t="shared" ca="1" si="178"/>
        <v>610200</v>
      </c>
      <c r="ED99" s="93">
        <f t="shared" ca="1" si="179"/>
        <v>1450800</v>
      </c>
      <c r="EE99" s="228">
        <f t="shared" ca="1" si="180"/>
        <v>2117700</v>
      </c>
      <c r="EJ99" s="23">
        <f t="shared" ca="1" si="214"/>
        <v>60000</v>
      </c>
      <c r="EK99" s="23">
        <f t="shared" ca="1" si="215"/>
        <v>30000</v>
      </c>
      <c r="EL99" s="23">
        <f t="shared" ca="1" si="222"/>
        <v>26400</v>
      </c>
      <c r="EM99" s="23">
        <f t="shared" ca="1" si="223"/>
        <v>13200</v>
      </c>
      <c r="EN99" s="23">
        <f t="shared" ca="1" si="243"/>
        <v>120000</v>
      </c>
      <c r="EO99" s="23">
        <f t="shared" ca="1" si="244"/>
        <v>60000</v>
      </c>
      <c r="EP99" s="23">
        <f t="shared" ca="1" si="134"/>
        <v>168000</v>
      </c>
      <c r="EQ99" s="23">
        <f t="shared" ca="1" si="135"/>
        <v>84000</v>
      </c>
      <c r="ER99" s="23">
        <f t="shared" ca="1" si="114"/>
        <v>60000</v>
      </c>
      <c r="ES99" s="23">
        <f t="shared" ca="1" si="115"/>
        <v>30000</v>
      </c>
      <c r="ET99" s="23">
        <f t="shared" ca="1" si="130"/>
        <v>60000</v>
      </c>
      <c r="EU99" s="23">
        <f t="shared" ca="1" si="131"/>
        <v>30000</v>
      </c>
      <c r="EV99" s="23">
        <f t="shared" ca="1" si="142"/>
        <v>120000</v>
      </c>
      <c r="EW99" s="23">
        <f t="shared" ca="1" si="143"/>
        <v>60000</v>
      </c>
      <c r="EX99" s="228">
        <f t="shared" ca="1" si="164"/>
        <v>39600</v>
      </c>
      <c r="EY99" s="93">
        <f t="shared" ca="1" si="165"/>
        <v>489600</v>
      </c>
      <c r="EZ99" s="93">
        <f t="shared" ca="1" si="166"/>
        <v>921600</v>
      </c>
    </row>
    <row r="100" spans="1:156" x14ac:dyDescent="0.2">
      <c r="A100" s="172">
        <f ca="1">VLOOKUP($D100,Curves!$A$2:$I$1700,9)</f>
        <v>6.0729885922956001E-2</v>
      </c>
      <c r="B100" s="86">
        <f t="shared" ca="1" si="149"/>
        <v>0.63370676944266813</v>
      </c>
      <c r="C100" s="86">
        <f t="shared" si="150"/>
        <v>30</v>
      </c>
      <c r="D100" s="139">
        <v>39692</v>
      </c>
      <c r="E100" s="173">
        <f ca="1">VLOOKUP($D100,Curves!$A$2:$H$1700,2)*$B100</f>
        <v>2.7604266876922621</v>
      </c>
      <c r="F100" s="172">
        <f ca="1">VLOOKUP($D100,Curves!$A$2:$H$1700,3)*$B100</f>
        <v>0.48161714477642781</v>
      </c>
      <c r="G100" s="172">
        <f ca="1">VLOOKUP($D100,Curves!$A$2:$H$1700,7)*$B100</f>
        <v>-0.14892109081902699</v>
      </c>
      <c r="H100" s="172">
        <f ca="1">VLOOKUP($D100,Curves!$A$2:$H$1700,5)*$B100</f>
        <v>6.3370676944266811E-3</v>
      </c>
      <c r="I100" s="172">
        <f ca="1">VLOOKUP($D100,Curves!$A$2:$H$1700,4)*$B100</f>
        <v>-0.22496590315214718</v>
      </c>
      <c r="J100" s="174">
        <f ca="1">VLOOKUP($D100,Curves!$A$2:$H$1700,8)*$B100</f>
        <v>0</v>
      </c>
      <c r="K100" s="172">
        <f t="shared" ca="1" si="151"/>
        <v>21.015955884050861</v>
      </c>
      <c r="L100" s="140">
        <f ca="1">VLOOKUP($D100,Curves!$N$2:$T$2600,2)*$B100</f>
        <v>27.31073390131678</v>
      </c>
      <c r="M100" s="141">
        <f ca="1">VLOOKUP($D100,Curves!$N$2:$T$2600,3)*$B100</f>
        <v>13.65536695065839</v>
      </c>
      <c r="N100" s="181">
        <f t="shared" ca="1" si="152"/>
        <v>1</v>
      </c>
      <c r="O100" s="182">
        <f t="shared" ca="1" si="153"/>
        <v>0</v>
      </c>
      <c r="P100" s="173">
        <f t="shared" ca="1" si="148"/>
        <v>22.703200157691967</v>
      </c>
      <c r="Q100" s="140">
        <f ca="1">VLOOKUP($D100,Curves!$N$2:$T$2600,4)*$B100</f>
        <v>27.31073390131678</v>
      </c>
      <c r="R100" s="141">
        <f ca="1">VLOOKUP($D100,Curves!$N$2:$T$2600,5)*$B100</f>
        <v>13.65536695065839</v>
      </c>
      <c r="S100" s="181">
        <f t="shared" ca="1" si="154"/>
        <v>1</v>
      </c>
      <c r="T100" s="182">
        <f t="shared" ca="1" si="155"/>
        <v>0</v>
      </c>
      <c r="U100" s="151">
        <f t="shared" ca="1" si="156"/>
        <v>21.586291976549262</v>
      </c>
      <c r="V100" s="151">
        <f t="shared" ca="1" si="157"/>
        <v>22.750728165400165</v>
      </c>
      <c r="W100" s="151">
        <f t="shared" ca="1" si="158"/>
        <v>21.015955884050861</v>
      </c>
      <c r="X100" s="343">
        <f ca="1">VLOOKUP($D100,[2]CurveFetch!$D$8:$S$13000,16,0)*$B100</f>
        <v>27.31073390131678</v>
      </c>
      <c r="Y100" s="141">
        <f ca="1">VLOOKUP($D100,Curves!$N$2:$T$2600,7)*$B100</f>
        <v>13.65536695065839</v>
      </c>
      <c r="Z100" s="200">
        <f t="shared" ca="1" si="159"/>
        <v>1</v>
      </c>
      <c r="AA100" s="181">
        <f t="shared" ca="1" si="160"/>
        <v>0</v>
      </c>
      <c r="AB100" s="181">
        <f t="shared" ca="1" si="161"/>
        <v>1</v>
      </c>
      <c r="AC100" s="181">
        <f t="shared" ca="1" si="161"/>
        <v>1</v>
      </c>
      <c r="AD100" s="181">
        <f t="shared" ca="1" si="162"/>
        <v>1</v>
      </c>
      <c r="AE100" s="182">
        <f t="shared" ca="1" si="163"/>
        <v>0</v>
      </c>
      <c r="AF100" s="23">
        <f t="shared" ca="1" si="193"/>
        <v>5880</v>
      </c>
      <c r="AG100" s="23">
        <f t="shared" ca="1" si="194"/>
        <v>0</v>
      </c>
      <c r="AH100" s="23">
        <f t="shared" ca="1" si="183"/>
        <v>38400</v>
      </c>
      <c r="AI100" s="23">
        <f t="shared" ca="1" si="184"/>
        <v>0</v>
      </c>
      <c r="AJ100" s="23">
        <f t="shared" ca="1" si="195"/>
        <v>26160</v>
      </c>
      <c r="AK100" s="23">
        <f t="shared" ca="1" si="196"/>
        <v>0</v>
      </c>
      <c r="AL100" s="23">
        <f t="shared" ca="1" si="197"/>
        <v>26160</v>
      </c>
      <c r="AM100" s="23">
        <f t="shared" ca="1" si="198"/>
        <v>0</v>
      </c>
      <c r="AN100" s="23">
        <f t="shared" ca="1" si="216"/>
        <v>48000</v>
      </c>
      <c r="AO100" s="23">
        <f t="shared" ca="1" si="217"/>
        <v>0</v>
      </c>
      <c r="AP100" s="23">
        <f t="shared" ca="1" si="228"/>
        <v>54000</v>
      </c>
      <c r="AQ100" s="23">
        <f t="shared" ca="1" si="205"/>
        <v>0</v>
      </c>
      <c r="AR100" s="23">
        <f t="shared" ca="1" si="237"/>
        <v>60000</v>
      </c>
      <c r="AS100" s="23">
        <f t="shared" ca="1" si="238"/>
        <v>0</v>
      </c>
      <c r="AT100" s="23">
        <f t="shared" ca="1" si="245"/>
        <v>60000</v>
      </c>
      <c r="AU100" s="23">
        <f t="shared" ca="1" si="246"/>
        <v>0</v>
      </c>
      <c r="AV100" s="23">
        <f t="shared" ca="1" si="239"/>
        <v>86400</v>
      </c>
      <c r="AW100" s="23">
        <f t="shared" ca="1" si="240"/>
        <v>0</v>
      </c>
      <c r="AX100" s="23">
        <f t="shared" ca="1" si="146"/>
        <v>61200</v>
      </c>
      <c r="AY100" s="23">
        <f t="shared" ca="1" si="147"/>
        <v>0</v>
      </c>
      <c r="AZ100" s="23">
        <f t="shared" ca="1" si="116"/>
        <v>66000</v>
      </c>
      <c r="BA100" s="23">
        <f t="shared" ca="1" si="117"/>
        <v>0</v>
      </c>
      <c r="BB100" s="23">
        <f t="shared" ca="1" si="132"/>
        <v>132000</v>
      </c>
      <c r="BC100" s="23">
        <f t="shared" ca="1" si="133"/>
        <v>0</v>
      </c>
      <c r="BD100" s="228">
        <f t="shared" ca="1" si="167"/>
        <v>243000</v>
      </c>
      <c r="BE100" s="26">
        <f t="shared" ca="1" si="168"/>
        <v>604200</v>
      </c>
      <c r="BF100" s="228">
        <f t="shared" ca="1" si="169"/>
        <v>664200</v>
      </c>
      <c r="BG100" s="23">
        <f t="shared" ca="1" si="185"/>
        <v>62400</v>
      </c>
      <c r="BH100" s="23">
        <f t="shared" ca="1" si="186"/>
        <v>0</v>
      </c>
      <c r="BI100" s="23">
        <f t="shared" ca="1" si="199"/>
        <v>60000</v>
      </c>
      <c r="BJ100" s="23">
        <f t="shared" ca="1" si="200"/>
        <v>0</v>
      </c>
      <c r="BK100" s="23">
        <f t="shared" ca="1" si="187"/>
        <v>10560</v>
      </c>
      <c r="BL100" s="23">
        <f t="shared" ca="1" si="188"/>
        <v>0</v>
      </c>
      <c r="BM100" s="23">
        <f t="shared" ca="1" si="201"/>
        <v>6120</v>
      </c>
      <c r="BN100" s="23">
        <f t="shared" ca="1" si="202"/>
        <v>0</v>
      </c>
      <c r="BO100" s="23">
        <f t="shared" ca="1" si="208"/>
        <v>20400</v>
      </c>
      <c r="BP100" s="23">
        <f t="shared" ca="1" si="209"/>
        <v>0</v>
      </c>
      <c r="BQ100" s="23">
        <f t="shared" ca="1" si="189"/>
        <v>72000</v>
      </c>
      <c r="BR100" s="23">
        <f t="shared" ca="1" si="190"/>
        <v>0</v>
      </c>
      <c r="BS100" s="23">
        <f t="shared" ca="1" si="224"/>
        <v>105600</v>
      </c>
      <c r="BT100" s="23">
        <f t="shared" ca="1" si="225"/>
        <v>0</v>
      </c>
      <c r="BU100" s="23">
        <f t="shared" ca="1" si="226"/>
        <v>127200</v>
      </c>
      <c r="BV100" s="23">
        <f t="shared" ca="1" si="227"/>
        <v>0</v>
      </c>
      <c r="BW100" s="23">
        <f t="shared" ca="1" si="229"/>
        <v>60000</v>
      </c>
      <c r="BX100" s="23">
        <f t="shared" ca="1" si="230"/>
        <v>0</v>
      </c>
      <c r="BY100" s="23">
        <f t="shared" ca="1" si="247"/>
        <v>63600</v>
      </c>
      <c r="BZ100" s="23">
        <f t="shared" ca="1" si="248"/>
        <v>0</v>
      </c>
      <c r="CA100" s="23">
        <f t="shared" ca="1" si="120"/>
        <v>62400</v>
      </c>
      <c r="CB100" s="23">
        <f t="shared" ca="1" si="121"/>
        <v>0</v>
      </c>
      <c r="CC100" s="23">
        <f t="shared" ca="1" si="136"/>
        <v>132000</v>
      </c>
      <c r="CD100" s="23">
        <f t="shared" ca="1" si="137"/>
        <v>0</v>
      </c>
      <c r="CE100" s="23">
        <f t="shared" ca="1" si="140"/>
        <v>120000</v>
      </c>
      <c r="CF100" s="23">
        <f t="shared" ca="1" si="141"/>
        <v>0</v>
      </c>
      <c r="CG100" s="389">
        <f t="shared" ca="1" si="170"/>
        <v>371880</v>
      </c>
      <c r="CH100" s="224">
        <f t="shared" ca="1" si="171"/>
        <v>695880</v>
      </c>
      <c r="CI100" s="93">
        <f t="shared" ca="1" si="172"/>
        <v>902280</v>
      </c>
      <c r="CJ100" s="23">
        <f t="shared" ca="1" si="206"/>
        <v>125760</v>
      </c>
      <c r="CK100" s="23">
        <f t="shared" ca="1" si="207"/>
        <v>0</v>
      </c>
      <c r="CL100" s="23">
        <f t="shared" ca="1" si="231"/>
        <v>115200</v>
      </c>
      <c r="CM100" s="23">
        <f t="shared" ca="1" si="232"/>
        <v>0</v>
      </c>
      <c r="CN100" s="23">
        <f t="shared" ca="1" si="124"/>
        <v>120000</v>
      </c>
      <c r="CO100" s="23">
        <f t="shared" ca="1" si="125"/>
        <v>0</v>
      </c>
      <c r="CP100" s="228">
        <f t="shared" ca="1" si="173"/>
        <v>125760</v>
      </c>
      <c r="CQ100" s="224">
        <f t="shared" ca="1" si="174"/>
        <v>240960</v>
      </c>
      <c r="CR100" s="228">
        <f t="shared" ca="1" si="175"/>
        <v>360960</v>
      </c>
      <c r="CS100" s="23">
        <f t="shared" ca="1" si="176"/>
        <v>65400</v>
      </c>
      <c r="CT100" s="23">
        <f t="shared" ca="1" si="177"/>
        <v>32700</v>
      </c>
      <c r="CU100" s="23">
        <f t="shared" ca="1" si="181"/>
        <v>62400</v>
      </c>
      <c r="CV100" s="23">
        <f t="shared" ca="1" si="182"/>
        <v>31200</v>
      </c>
      <c r="CW100" s="23">
        <f t="shared" ca="1" si="191"/>
        <v>60000</v>
      </c>
      <c r="CX100" s="23">
        <f t="shared" ca="1" si="192"/>
        <v>30000</v>
      </c>
      <c r="CY100" s="23">
        <f t="shared" ca="1" si="203"/>
        <v>8400</v>
      </c>
      <c r="CZ100" s="23">
        <f t="shared" ca="1" si="204"/>
        <v>4200</v>
      </c>
      <c r="DA100" s="23">
        <f t="shared" ca="1" si="210"/>
        <v>27000</v>
      </c>
      <c r="DB100" s="23">
        <f t="shared" ca="1" si="211"/>
        <v>13500</v>
      </c>
      <c r="DC100" s="23">
        <f t="shared" ca="1" si="212"/>
        <v>15600</v>
      </c>
      <c r="DD100" s="23">
        <f t="shared" ca="1" si="213"/>
        <v>7800</v>
      </c>
      <c r="DE100" s="23">
        <f t="shared" ca="1" si="218"/>
        <v>42000</v>
      </c>
      <c r="DF100" s="23">
        <f t="shared" ca="1" si="219"/>
        <v>21000</v>
      </c>
      <c r="DG100" s="23">
        <f t="shared" ca="1" si="118"/>
        <v>63600</v>
      </c>
      <c r="DH100" s="23">
        <f t="shared" ca="1" si="119"/>
        <v>31800</v>
      </c>
      <c r="DI100" s="23">
        <f t="shared" ca="1" si="220"/>
        <v>72000</v>
      </c>
      <c r="DJ100" s="23">
        <f t="shared" ca="1" si="221"/>
        <v>36000</v>
      </c>
      <c r="DK100" s="23">
        <f t="shared" ca="1" si="233"/>
        <v>99000</v>
      </c>
      <c r="DL100" s="23">
        <f t="shared" ca="1" si="234"/>
        <v>49500</v>
      </c>
      <c r="DM100" s="23"/>
      <c r="DN100" s="23"/>
      <c r="DO100" s="23">
        <f t="shared" ca="1" si="235"/>
        <v>240000</v>
      </c>
      <c r="DP100" s="23">
        <f t="shared" ca="1" si="236"/>
        <v>120000</v>
      </c>
      <c r="DQ100" s="23">
        <f t="shared" ca="1" si="241"/>
        <v>120000</v>
      </c>
      <c r="DR100" s="23">
        <f t="shared" ca="1" si="242"/>
        <v>60000</v>
      </c>
      <c r="DS100" s="23">
        <f t="shared" ca="1" si="112"/>
        <v>127200</v>
      </c>
      <c r="DT100" s="23">
        <f t="shared" ca="1" si="113"/>
        <v>63600</v>
      </c>
      <c r="DU100" s="23">
        <f t="shared" ca="1" si="122"/>
        <v>63600</v>
      </c>
      <c r="DV100" s="23">
        <f t="shared" ca="1" si="123"/>
        <v>31800</v>
      </c>
      <c r="DW100" s="23">
        <f t="shared" ca="1" si="126"/>
        <v>150000</v>
      </c>
      <c r="DX100" s="23">
        <f t="shared" ca="1" si="127"/>
        <v>75000</v>
      </c>
      <c r="DY100" s="23">
        <f t="shared" ca="1" si="128"/>
        <v>66000</v>
      </c>
      <c r="DZ100" s="23">
        <f t="shared" ca="1" si="129"/>
        <v>33000</v>
      </c>
      <c r="EA100" s="23">
        <f t="shared" ca="1" si="144"/>
        <v>129600</v>
      </c>
      <c r="EB100" s="23">
        <f t="shared" ca="1" si="145"/>
        <v>64800</v>
      </c>
      <c r="EC100" s="228">
        <f t="shared" ca="1" si="178"/>
        <v>610200</v>
      </c>
      <c r="ED100" s="93">
        <f t="shared" ca="1" si="179"/>
        <v>1450800</v>
      </c>
      <c r="EE100" s="228">
        <f t="shared" ca="1" si="180"/>
        <v>2117700</v>
      </c>
      <c r="EJ100" s="23">
        <f t="shared" ca="1" si="214"/>
        <v>60000</v>
      </c>
      <c r="EK100" s="23">
        <f t="shared" ca="1" si="215"/>
        <v>30000</v>
      </c>
      <c r="EL100" s="23">
        <f t="shared" ca="1" si="222"/>
        <v>26400</v>
      </c>
      <c r="EM100" s="23">
        <f t="shared" ca="1" si="223"/>
        <v>13200</v>
      </c>
      <c r="EN100" s="23">
        <f t="shared" ca="1" si="243"/>
        <v>120000</v>
      </c>
      <c r="EO100" s="23">
        <f t="shared" ca="1" si="244"/>
        <v>60000</v>
      </c>
      <c r="EP100" s="23">
        <f t="shared" ca="1" si="134"/>
        <v>168000</v>
      </c>
      <c r="EQ100" s="23">
        <f t="shared" ca="1" si="135"/>
        <v>84000</v>
      </c>
      <c r="ER100" s="23">
        <f t="shared" ca="1" si="114"/>
        <v>60000</v>
      </c>
      <c r="ES100" s="23">
        <f t="shared" ca="1" si="115"/>
        <v>30000</v>
      </c>
      <c r="ET100" s="23">
        <f t="shared" ca="1" si="130"/>
        <v>60000</v>
      </c>
      <c r="EU100" s="23">
        <f t="shared" ca="1" si="131"/>
        <v>30000</v>
      </c>
      <c r="EV100" s="23">
        <f t="shared" ca="1" si="142"/>
        <v>120000</v>
      </c>
      <c r="EW100" s="23">
        <f t="shared" ca="1" si="143"/>
        <v>60000</v>
      </c>
      <c r="EX100" s="228">
        <f t="shared" ca="1" si="164"/>
        <v>39600</v>
      </c>
      <c r="EY100" s="93">
        <f t="shared" ca="1" si="165"/>
        <v>489600</v>
      </c>
      <c r="EZ100" s="93">
        <f t="shared" ca="1" si="166"/>
        <v>921600</v>
      </c>
    </row>
    <row r="101" spans="1:156" x14ac:dyDescent="0.2">
      <c r="A101" s="172">
        <f ca="1">VLOOKUP($D101,Curves!$A$2:$I$1700,9)</f>
        <v>6.0776851197868999E-2</v>
      </c>
      <c r="B101" s="86">
        <f t="shared" ca="1" si="149"/>
        <v>0.63037898216715393</v>
      </c>
      <c r="C101" s="86">
        <f t="shared" si="150"/>
        <v>31</v>
      </c>
      <c r="D101" s="139">
        <v>39722</v>
      </c>
      <c r="E101" s="173">
        <f ca="1">VLOOKUP($D101,Curves!$A$2:$H$1700,2)*$B101</f>
        <v>2.7648422157851371</v>
      </c>
      <c r="F101" s="172">
        <f ca="1">VLOOKUP($D101,Curves!$A$2:$H$1700,3)*$B101</f>
        <v>0.47908802644703702</v>
      </c>
      <c r="G101" s="172">
        <f ca="1">VLOOKUP($D101,Curves!$A$2:$H$1700,7)*$B101</f>
        <v>-0.14813906080928116</v>
      </c>
      <c r="H101" s="172">
        <f ca="1">VLOOKUP($D101,Curves!$A$2:$H$1700,5)*$B101</f>
        <v>6.3037898216715396E-3</v>
      </c>
      <c r="I101" s="172">
        <f ca="1">VLOOKUP($D101,Curves!$A$2:$H$1700,4)*$B101</f>
        <v>-0.22378453866933964</v>
      </c>
      <c r="J101" s="174">
        <f ca="1">VLOOKUP($D101,Curves!$A$2:$H$1700,8)*$B101</f>
        <v>0</v>
      </c>
      <c r="K101" s="172">
        <f t="shared" ca="1" si="151"/>
        <v>21.057932578368483</v>
      </c>
      <c r="L101" s="140">
        <f ca="1">VLOOKUP($D101,Curves!$N$2:$T$2600,2)*$B101</f>
        <v>39.966973037870808</v>
      </c>
      <c r="M101" s="141">
        <f ca="1">VLOOKUP($D101,Curves!$N$2:$T$2600,3)*$B101</f>
        <v>19.983486518935404</v>
      </c>
      <c r="N101" s="181">
        <f t="shared" ca="1" si="152"/>
        <v>1</v>
      </c>
      <c r="O101" s="182">
        <f t="shared" ca="1" si="153"/>
        <v>0</v>
      </c>
      <c r="P101" s="173">
        <f t="shared" ca="1" si="148"/>
        <v>22.736316618388528</v>
      </c>
      <c r="Q101" s="140">
        <f ca="1">VLOOKUP($D101,Curves!$N$2:$T$2600,4)*$B101</f>
        <v>39.966973037870808</v>
      </c>
      <c r="R101" s="141">
        <f ca="1">VLOOKUP($D101,Curves!$N$2:$T$2600,5)*$B101</f>
        <v>19.983486518935404</v>
      </c>
      <c r="S101" s="181">
        <f t="shared" ca="1" si="154"/>
        <v>1</v>
      </c>
      <c r="T101" s="182">
        <f t="shared" ca="1" si="155"/>
        <v>0</v>
      </c>
      <c r="U101" s="151">
        <f t="shared" ca="1" si="156"/>
        <v>21.625273662318918</v>
      </c>
      <c r="V101" s="151">
        <f t="shared" ca="1" si="157"/>
        <v>22.783595042051065</v>
      </c>
      <c r="W101" s="151">
        <f t="shared" ca="1" si="158"/>
        <v>21.057932578368483</v>
      </c>
      <c r="X101" s="343">
        <f ca="1">VLOOKUP($D101,[2]CurveFetch!$D$8:$S$13000,16,0)*$B101</f>
        <v>39.966973037870808</v>
      </c>
      <c r="Y101" s="141">
        <f ca="1">VLOOKUP($D101,Curves!$N$2:$T$2600,7)*$B101</f>
        <v>19.983486518935404</v>
      </c>
      <c r="Z101" s="200">
        <f t="shared" ca="1" si="159"/>
        <v>1</v>
      </c>
      <c r="AA101" s="181">
        <f t="shared" ca="1" si="160"/>
        <v>0</v>
      </c>
      <c r="AB101" s="181">
        <f t="shared" ca="1" si="161"/>
        <v>1</v>
      </c>
      <c r="AC101" s="181">
        <f t="shared" ca="1" si="161"/>
        <v>1</v>
      </c>
      <c r="AD101" s="181">
        <f t="shared" ca="1" si="162"/>
        <v>1</v>
      </c>
      <c r="AE101" s="182">
        <f t="shared" ca="1" si="163"/>
        <v>0</v>
      </c>
      <c r="AF101" s="23">
        <f t="shared" ca="1" si="193"/>
        <v>5880</v>
      </c>
      <c r="AG101" s="23">
        <f t="shared" ca="1" si="194"/>
        <v>0</v>
      </c>
      <c r="AH101" s="23">
        <f t="shared" ca="1" si="183"/>
        <v>38400</v>
      </c>
      <c r="AI101" s="23">
        <f t="shared" ca="1" si="184"/>
        <v>0</v>
      </c>
      <c r="AJ101" s="23">
        <f t="shared" ca="1" si="195"/>
        <v>26160</v>
      </c>
      <c r="AK101" s="23">
        <f t="shared" ca="1" si="196"/>
        <v>0</v>
      </c>
      <c r="AL101" s="23">
        <f t="shared" ca="1" si="197"/>
        <v>26160</v>
      </c>
      <c r="AM101" s="23">
        <f t="shared" ca="1" si="198"/>
        <v>0</v>
      </c>
      <c r="AN101" s="23">
        <f t="shared" ca="1" si="216"/>
        <v>48000</v>
      </c>
      <c r="AO101" s="23">
        <f t="shared" ca="1" si="217"/>
        <v>0</v>
      </c>
      <c r="AP101" s="23">
        <f t="shared" ca="1" si="228"/>
        <v>54000</v>
      </c>
      <c r="AQ101" s="23">
        <f t="shared" ca="1" si="205"/>
        <v>0</v>
      </c>
      <c r="AR101" s="23">
        <f t="shared" ca="1" si="237"/>
        <v>60000</v>
      </c>
      <c r="AS101" s="23">
        <f t="shared" ca="1" si="238"/>
        <v>0</v>
      </c>
      <c r="AT101" s="23">
        <f t="shared" ca="1" si="245"/>
        <v>60000</v>
      </c>
      <c r="AU101" s="23">
        <f t="shared" ca="1" si="246"/>
        <v>0</v>
      </c>
      <c r="AV101" s="23">
        <f t="shared" ca="1" si="239"/>
        <v>86400</v>
      </c>
      <c r="AW101" s="23">
        <f t="shared" ca="1" si="240"/>
        <v>0</v>
      </c>
      <c r="AX101" s="23">
        <f t="shared" ref="AX101:AX164" ca="1" si="249">$AX$7*$J$2*$J$5*$N101</f>
        <v>61200</v>
      </c>
      <c r="AY101" s="23">
        <f t="shared" ref="AY101:AY164" ca="1" si="250">$AX$7*$J$3*$J$5*$O101</f>
        <v>0</v>
      </c>
      <c r="AZ101" s="23">
        <f t="shared" ca="1" si="116"/>
        <v>66000</v>
      </c>
      <c r="BA101" s="23">
        <f t="shared" ca="1" si="117"/>
        <v>0</v>
      </c>
      <c r="BB101" s="23">
        <f t="shared" ca="1" si="132"/>
        <v>132000</v>
      </c>
      <c r="BC101" s="23">
        <f t="shared" ca="1" si="133"/>
        <v>0</v>
      </c>
      <c r="BD101" s="228">
        <f t="shared" ca="1" si="167"/>
        <v>243000</v>
      </c>
      <c r="BE101" s="26">
        <f t="shared" ca="1" si="168"/>
        <v>604200</v>
      </c>
      <c r="BF101" s="228">
        <f t="shared" ca="1" si="169"/>
        <v>664200</v>
      </c>
      <c r="BG101" s="23">
        <f t="shared" ca="1" si="185"/>
        <v>62400</v>
      </c>
      <c r="BH101" s="23">
        <f t="shared" ca="1" si="186"/>
        <v>0</v>
      </c>
      <c r="BI101" s="23">
        <f t="shared" ca="1" si="199"/>
        <v>60000</v>
      </c>
      <c r="BJ101" s="23">
        <f t="shared" ca="1" si="200"/>
        <v>0</v>
      </c>
      <c r="BK101" s="23">
        <f t="shared" ca="1" si="187"/>
        <v>10560</v>
      </c>
      <c r="BL101" s="23">
        <f t="shared" ca="1" si="188"/>
        <v>0</v>
      </c>
      <c r="BM101" s="23">
        <f t="shared" ca="1" si="201"/>
        <v>6120</v>
      </c>
      <c r="BN101" s="23">
        <f t="shared" ca="1" si="202"/>
        <v>0</v>
      </c>
      <c r="BO101" s="23">
        <f t="shared" ca="1" si="208"/>
        <v>20400</v>
      </c>
      <c r="BP101" s="23">
        <f t="shared" ca="1" si="209"/>
        <v>0</v>
      </c>
      <c r="BQ101" s="23">
        <f t="shared" ca="1" si="189"/>
        <v>72000</v>
      </c>
      <c r="BR101" s="23">
        <f t="shared" ca="1" si="190"/>
        <v>0</v>
      </c>
      <c r="BS101" s="23">
        <f t="shared" ca="1" si="224"/>
        <v>105600</v>
      </c>
      <c r="BT101" s="23">
        <f t="shared" ca="1" si="225"/>
        <v>0</v>
      </c>
      <c r="BU101" s="23">
        <f t="shared" ca="1" si="226"/>
        <v>127200</v>
      </c>
      <c r="BV101" s="23">
        <f t="shared" ca="1" si="227"/>
        <v>0</v>
      </c>
      <c r="BW101" s="23">
        <f t="shared" ca="1" si="229"/>
        <v>60000</v>
      </c>
      <c r="BX101" s="23">
        <f t="shared" ca="1" si="230"/>
        <v>0</v>
      </c>
      <c r="BY101" s="23">
        <f t="shared" ca="1" si="247"/>
        <v>63600</v>
      </c>
      <c r="BZ101" s="23">
        <f t="shared" ca="1" si="248"/>
        <v>0</v>
      </c>
      <c r="CA101" s="23">
        <f t="shared" ca="1" si="120"/>
        <v>62400</v>
      </c>
      <c r="CB101" s="23">
        <f t="shared" ca="1" si="121"/>
        <v>0</v>
      </c>
      <c r="CC101" s="23">
        <f t="shared" ca="1" si="136"/>
        <v>132000</v>
      </c>
      <c r="CD101" s="23">
        <f t="shared" ca="1" si="137"/>
        <v>0</v>
      </c>
      <c r="CE101" s="23">
        <f t="shared" ca="1" si="140"/>
        <v>120000</v>
      </c>
      <c r="CF101" s="23">
        <f t="shared" ca="1" si="141"/>
        <v>0</v>
      </c>
      <c r="CG101" s="389">
        <f t="shared" ca="1" si="170"/>
        <v>371880</v>
      </c>
      <c r="CH101" s="224">
        <f t="shared" ca="1" si="171"/>
        <v>695880</v>
      </c>
      <c r="CI101" s="93">
        <f t="shared" ca="1" si="172"/>
        <v>902280</v>
      </c>
      <c r="CJ101" s="23">
        <f t="shared" ca="1" si="206"/>
        <v>125760</v>
      </c>
      <c r="CK101" s="23">
        <f t="shared" ca="1" si="207"/>
        <v>0</v>
      </c>
      <c r="CL101" s="23">
        <f t="shared" ca="1" si="231"/>
        <v>115200</v>
      </c>
      <c r="CM101" s="23">
        <f t="shared" ca="1" si="232"/>
        <v>0</v>
      </c>
      <c r="CN101" s="23">
        <f t="shared" ca="1" si="124"/>
        <v>120000</v>
      </c>
      <c r="CO101" s="23">
        <f t="shared" ca="1" si="125"/>
        <v>0</v>
      </c>
      <c r="CP101" s="228">
        <f t="shared" ca="1" si="173"/>
        <v>125760</v>
      </c>
      <c r="CQ101" s="224">
        <f t="shared" ca="1" si="174"/>
        <v>240960</v>
      </c>
      <c r="CR101" s="228">
        <f t="shared" ca="1" si="175"/>
        <v>360960</v>
      </c>
      <c r="CS101" s="23">
        <f t="shared" ca="1" si="176"/>
        <v>65400</v>
      </c>
      <c r="CT101" s="23">
        <f t="shared" ca="1" si="177"/>
        <v>32700</v>
      </c>
      <c r="CU101" s="23">
        <f t="shared" ca="1" si="181"/>
        <v>62400</v>
      </c>
      <c r="CV101" s="23">
        <f t="shared" ca="1" si="182"/>
        <v>31200</v>
      </c>
      <c r="CW101" s="23">
        <f t="shared" ca="1" si="191"/>
        <v>60000</v>
      </c>
      <c r="CX101" s="23">
        <f t="shared" ca="1" si="192"/>
        <v>30000</v>
      </c>
      <c r="CY101" s="23">
        <f t="shared" ca="1" si="203"/>
        <v>8400</v>
      </c>
      <c r="CZ101" s="23">
        <f t="shared" ca="1" si="204"/>
        <v>4200</v>
      </c>
      <c r="DA101" s="23">
        <f t="shared" ca="1" si="210"/>
        <v>27000</v>
      </c>
      <c r="DB101" s="23">
        <f t="shared" ca="1" si="211"/>
        <v>13500</v>
      </c>
      <c r="DC101" s="23">
        <f t="shared" ca="1" si="212"/>
        <v>15600</v>
      </c>
      <c r="DD101" s="23">
        <f t="shared" ca="1" si="213"/>
        <v>7800</v>
      </c>
      <c r="DE101" s="23">
        <f t="shared" ca="1" si="218"/>
        <v>42000</v>
      </c>
      <c r="DF101" s="23">
        <f t="shared" ca="1" si="219"/>
        <v>21000</v>
      </c>
      <c r="DG101" s="23">
        <f t="shared" ca="1" si="118"/>
        <v>63600</v>
      </c>
      <c r="DH101" s="23">
        <f t="shared" ca="1" si="119"/>
        <v>31800</v>
      </c>
      <c r="DI101" s="23">
        <f t="shared" ca="1" si="220"/>
        <v>72000</v>
      </c>
      <c r="DJ101" s="23">
        <f t="shared" ca="1" si="221"/>
        <v>36000</v>
      </c>
      <c r="DK101" s="23">
        <f t="shared" ca="1" si="233"/>
        <v>99000</v>
      </c>
      <c r="DL101" s="23">
        <f t="shared" ca="1" si="234"/>
        <v>49500</v>
      </c>
      <c r="DM101" s="23"/>
      <c r="DN101" s="23"/>
      <c r="DO101" s="23">
        <f t="shared" ca="1" si="235"/>
        <v>240000</v>
      </c>
      <c r="DP101" s="23">
        <f t="shared" ca="1" si="236"/>
        <v>120000</v>
      </c>
      <c r="DQ101" s="23">
        <f t="shared" ca="1" si="241"/>
        <v>120000</v>
      </c>
      <c r="DR101" s="23">
        <f t="shared" ca="1" si="242"/>
        <v>60000</v>
      </c>
      <c r="DS101" s="23">
        <f t="shared" ref="DS101:DS164" ca="1" si="251">$DS$7*$J$2*$J$5*$AB101</f>
        <v>127200</v>
      </c>
      <c r="DT101" s="23">
        <f t="shared" ref="DT101:DT164" ca="1" si="252">$DS$7*$J$3*$J$5*$AC101</f>
        <v>63600</v>
      </c>
      <c r="DU101" s="23">
        <f t="shared" ca="1" si="122"/>
        <v>63600</v>
      </c>
      <c r="DV101" s="23">
        <f t="shared" ca="1" si="123"/>
        <v>31800</v>
      </c>
      <c r="DW101" s="23">
        <f t="shared" ca="1" si="126"/>
        <v>150000</v>
      </c>
      <c r="DX101" s="23">
        <f t="shared" ca="1" si="127"/>
        <v>75000</v>
      </c>
      <c r="DY101" s="23">
        <f t="shared" ca="1" si="128"/>
        <v>66000</v>
      </c>
      <c r="DZ101" s="23">
        <f t="shared" ca="1" si="129"/>
        <v>33000</v>
      </c>
      <c r="EA101" s="23">
        <f t="shared" ca="1" si="144"/>
        <v>129600</v>
      </c>
      <c r="EB101" s="23">
        <f t="shared" ca="1" si="145"/>
        <v>64800</v>
      </c>
      <c r="EC101" s="228">
        <f t="shared" ca="1" si="178"/>
        <v>610200</v>
      </c>
      <c r="ED101" s="93">
        <f t="shared" ca="1" si="179"/>
        <v>1450800</v>
      </c>
      <c r="EE101" s="228">
        <f t="shared" ca="1" si="180"/>
        <v>2117700</v>
      </c>
      <c r="EJ101" s="23">
        <f t="shared" ca="1" si="214"/>
        <v>60000</v>
      </c>
      <c r="EK101" s="23">
        <f t="shared" ca="1" si="215"/>
        <v>30000</v>
      </c>
      <c r="EL101" s="23">
        <f t="shared" ca="1" si="222"/>
        <v>26400</v>
      </c>
      <c r="EM101" s="23">
        <f t="shared" ca="1" si="223"/>
        <v>13200</v>
      </c>
      <c r="EN101" s="23">
        <f t="shared" ca="1" si="243"/>
        <v>120000</v>
      </c>
      <c r="EO101" s="23">
        <f t="shared" ca="1" si="244"/>
        <v>60000</v>
      </c>
      <c r="EP101" s="23">
        <f t="shared" ca="1" si="134"/>
        <v>168000</v>
      </c>
      <c r="EQ101" s="23">
        <f t="shared" ca="1" si="135"/>
        <v>84000</v>
      </c>
      <c r="ER101" s="23">
        <f t="shared" ref="ER101:ER164" ca="1" si="253">$ER$7*$J$2*$J$5*$AB101</f>
        <v>60000</v>
      </c>
      <c r="ES101" s="23">
        <f t="shared" ref="ES101:ES164" ca="1" si="254">$ER$7*$J$3*$J$5*$AC101</f>
        <v>30000</v>
      </c>
      <c r="ET101" s="23">
        <f t="shared" ca="1" si="130"/>
        <v>60000</v>
      </c>
      <c r="EU101" s="23">
        <f t="shared" ca="1" si="131"/>
        <v>30000</v>
      </c>
      <c r="EV101" s="23">
        <f t="shared" ca="1" si="142"/>
        <v>120000</v>
      </c>
      <c r="EW101" s="23">
        <f t="shared" ca="1" si="143"/>
        <v>60000</v>
      </c>
      <c r="EX101" s="228">
        <f t="shared" ca="1" si="164"/>
        <v>39600</v>
      </c>
      <c r="EY101" s="93">
        <f t="shared" ca="1" si="165"/>
        <v>489600</v>
      </c>
      <c r="EZ101" s="93">
        <f t="shared" ca="1" si="166"/>
        <v>921600</v>
      </c>
    </row>
    <row r="102" spans="1:156" x14ac:dyDescent="0.2">
      <c r="A102" s="172">
        <f ca="1">VLOOKUP($D102,Curves!$A$2:$I$1700,9)</f>
        <v>6.0825381982714997E-2</v>
      </c>
      <c r="B102" s="86">
        <f t="shared" ca="1" si="149"/>
        <v>0.62695369988227767</v>
      </c>
      <c r="C102" s="86">
        <f t="shared" si="150"/>
        <v>30</v>
      </c>
      <c r="D102" s="139">
        <v>39753</v>
      </c>
      <c r="E102" s="173">
        <f ca="1">VLOOKUP($D102,Curves!$A$2:$H$1700,2)*$B102</f>
        <v>2.8375924456671888</v>
      </c>
      <c r="F102" s="172">
        <f ca="1">VLOOKUP($D102,Curves!$A$2:$H$1700,3)*$B102</f>
        <v>0.37617221992936661</v>
      </c>
      <c r="G102" s="172">
        <f ca="1">VLOOKUP($D102,Curves!$A$2:$H$1700,7)*$B102</f>
        <v>-0.11912120297763276</v>
      </c>
      <c r="H102" s="172">
        <f ca="1">VLOOKUP($D102,Curves!$A$2:$H$1700,5)*$B102</f>
        <v>6.2695369988227771E-3</v>
      </c>
      <c r="I102" s="172">
        <f ca="1">VLOOKUP($D102,Curves!$A$2:$H$1700,4)*$B102</f>
        <v>-0.18181657296586051</v>
      </c>
      <c r="J102" s="174">
        <f ca="1">VLOOKUP($D102,Curves!$A$2:$H$1700,8)*$B102</f>
        <v>0</v>
      </c>
      <c r="K102" s="172">
        <f t="shared" ca="1" si="151"/>
        <v>21.918319045259963</v>
      </c>
      <c r="L102" s="140">
        <f ca="1">VLOOKUP($D102,Curves!$N$2:$T$2600,2)*$B102</f>
        <v>20.941194006617899</v>
      </c>
      <c r="M102" s="141">
        <f ca="1">VLOOKUP($D102,Curves!$N$2:$T$2600,3)*$B102</f>
        <v>10.470597003308949</v>
      </c>
      <c r="N102" s="181">
        <f t="shared" ca="1" si="152"/>
        <v>0</v>
      </c>
      <c r="O102" s="182">
        <f t="shared" ca="1" si="153"/>
        <v>0</v>
      </c>
      <c r="P102" s="173">
        <f t="shared" ca="1" si="148"/>
        <v>23.281943342503915</v>
      </c>
      <c r="Q102" s="140">
        <f ca="1">VLOOKUP($D102,Curves!$N$2:$T$2600,4)*$B102</f>
        <v>20.941194006617899</v>
      </c>
      <c r="R102" s="141">
        <f ca="1">VLOOKUP($D102,Curves!$N$2:$T$2600,5)*$B102</f>
        <v>10.470597003308949</v>
      </c>
      <c r="S102" s="181">
        <f t="shared" ca="1" si="154"/>
        <v>0</v>
      </c>
      <c r="T102" s="182">
        <f t="shared" ca="1" si="155"/>
        <v>0</v>
      </c>
      <c r="U102" s="151">
        <f t="shared" ca="1" si="156"/>
        <v>22.388534320171672</v>
      </c>
      <c r="V102" s="151">
        <f t="shared" ca="1" si="157"/>
        <v>23.328964869995087</v>
      </c>
      <c r="W102" s="151">
        <f t="shared" ca="1" si="158"/>
        <v>21.918319045259963</v>
      </c>
      <c r="X102" s="343">
        <f ca="1">VLOOKUP($D102,[2]CurveFetch!$D$8:$S$13000,16,0)*$B102</f>
        <v>20.941194006617899</v>
      </c>
      <c r="Y102" s="141">
        <f ca="1">VLOOKUP($D102,Curves!$N$2:$T$2600,7)*$B102</f>
        <v>10.470597003308949</v>
      </c>
      <c r="Z102" s="200">
        <f t="shared" ca="1" si="159"/>
        <v>0</v>
      </c>
      <c r="AA102" s="181">
        <f t="shared" ca="1" si="160"/>
        <v>0</v>
      </c>
      <c r="AB102" s="181">
        <f t="shared" ca="1" si="161"/>
        <v>0</v>
      </c>
      <c r="AC102" s="181">
        <f t="shared" ca="1" si="161"/>
        <v>0</v>
      </c>
      <c r="AD102" s="181">
        <f t="shared" ca="1" si="162"/>
        <v>0</v>
      </c>
      <c r="AE102" s="182">
        <f t="shared" ca="1" si="163"/>
        <v>0</v>
      </c>
      <c r="AF102" s="23">
        <f t="shared" ca="1" si="193"/>
        <v>0</v>
      </c>
      <c r="AG102" s="23">
        <f t="shared" ca="1" si="194"/>
        <v>0</v>
      </c>
      <c r="AH102" s="23">
        <f t="shared" ca="1" si="183"/>
        <v>0</v>
      </c>
      <c r="AI102" s="23">
        <f t="shared" ca="1" si="184"/>
        <v>0</v>
      </c>
      <c r="AJ102" s="23">
        <f t="shared" ca="1" si="195"/>
        <v>0</v>
      </c>
      <c r="AK102" s="23">
        <f t="shared" ca="1" si="196"/>
        <v>0</v>
      </c>
      <c r="AL102" s="23">
        <f t="shared" ca="1" si="197"/>
        <v>0</v>
      </c>
      <c r="AM102" s="23">
        <f t="shared" ca="1" si="198"/>
        <v>0</v>
      </c>
      <c r="AN102" s="23">
        <f t="shared" ca="1" si="216"/>
        <v>0</v>
      </c>
      <c r="AO102" s="23">
        <f t="shared" ca="1" si="217"/>
        <v>0</v>
      </c>
      <c r="AP102" s="23">
        <f t="shared" ca="1" si="228"/>
        <v>0</v>
      </c>
      <c r="AQ102" s="23">
        <f t="shared" ca="1" si="205"/>
        <v>0</v>
      </c>
      <c r="AR102" s="23">
        <f t="shared" ca="1" si="237"/>
        <v>0</v>
      </c>
      <c r="AS102" s="23">
        <f t="shared" ca="1" si="238"/>
        <v>0</v>
      </c>
      <c r="AT102" s="23">
        <f t="shared" ca="1" si="245"/>
        <v>0</v>
      </c>
      <c r="AU102" s="23">
        <f t="shared" ca="1" si="246"/>
        <v>0</v>
      </c>
      <c r="AV102" s="23">
        <f t="shared" ca="1" si="239"/>
        <v>0</v>
      </c>
      <c r="AW102" s="23">
        <f t="shared" ca="1" si="240"/>
        <v>0</v>
      </c>
      <c r="AX102" s="23">
        <f t="shared" ca="1" si="249"/>
        <v>0</v>
      </c>
      <c r="AY102" s="23">
        <f t="shared" ca="1" si="250"/>
        <v>0</v>
      </c>
      <c r="AZ102" s="23">
        <f t="shared" ref="AZ102:AZ165" ca="1" si="255">$AZ$7*$J$2*$J$5*$N102</f>
        <v>0</v>
      </c>
      <c r="BA102" s="23">
        <f t="shared" ref="BA102:BA165" ca="1" si="256">$AZ$7*$J$3*$J$5*$O102</f>
        <v>0</v>
      </c>
      <c r="BB102" s="23">
        <f t="shared" ca="1" si="132"/>
        <v>0</v>
      </c>
      <c r="BC102" s="23">
        <f t="shared" ca="1" si="133"/>
        <v>0</v>
      </c>
      <c r="BD102" s="228">
        <f t="shared" ca="1" si="167"/>
        <v>0</v>
      </c>
      <c r="BE102" s="26">
        <f t="shared" ca="1" si="168"/>
        <v>0</v>
      </c>
      <c r="BF102" s="228">
        <f t="shared" ca="1" si="169"/>
        <v>0</v>
      </c>
      <c r="BG102" s="23">
        <f t="shared" ca="1" si="185"/>
        <v>0</v>
      </c>
      <c r="BH102" s="23">
        <f t="shared" ca="1" si="186"/>
        <v>0</v>
      </c>
      <c r="BI102" s="23">
        <f t="shared" ca="1" si="199"/>
        <v>0</v>
      </c>
      <c r="BJ102" s="23">
        <f t="shared" ca="1" si="200"/>
        <v>0</v>
      </c>
      <c r="BK102" s="23">
        <f t="shared" ca="1" si="187"/>
        <v>0</v>
      </c>
      <c r="BL102" s="23">
        <f t="shared" ca="1" si="188"/>
        <v>0</v>
      </c>
      <c r="BM102" s="23">
        <f t="shared" ca="1" si="201"/>
        <v>0</v>
      </c>
      <c r="BN102" s="23">
        <f t="shared" ca="1" si="202"/>
        <v>0</v>
      </c>
      <c r="BO102" s="23">
        <f t="shared" ca="1" si="208"/>
        <v>0</v>
      </c>
      <c r="BP102" s="23">
        <f t="shared" ca="1" si="209"/>
        <v>0</v>
      </c>
      <c r="BQ102" s="23">
        <f t="shared" ca="1" si="189"/>
        <v>0</v>
      </c>
      <c r="BR102" s="23">
        <f t="shared" ca="1" si="190"/>
        <v>0</v>
      </c>
      <c r="BS102" s="23">
        <f t="shared" ca="1" si="224"/>
        <v>0</v>
      </c>
      <c r="BT102" s="23">
        <f t="shared" ca="1" si="225"/>
        <v>0</v>
      </c>
      <c r="BU102" s="23">
        <f t="shared" ca="1" si="226"/>
        <v>0</v>
      </c>
      <c r="BV102" s="23">
        <f t="shared" ca="1" si="227"/>
        <v>0</v>
      </c>
      <c r="BW102" s="23">
        <f t="shared" ca="1" si="229"/>
        <v>0</v>
      </c>
      <c r="BX102" s="23">
        <f t="shared" ca="1" si="230"/>
        <v>0</v>
      </c>
      <c r="BY102" s="23">
        <f t="shared" ca="1" si="247"/>
        <v>0</v>
      </c>
      <c r="BZ102" s="23">
        <f t="shared" ca="1" si="248"/>
        <v>0</v>
      </c>
      <c r="CA102" s="23">
        <f t="shared" ca="1" si="120"/>
        <v>0</v>
      </c>
      <c r="CB102" s="23">
        <f t="shared" ca="1" si="121"/>
        <v>0</v>
      </c>
      <c r="CC102" s="23">
        <f t="shared" ca="1" si="136"/>
        <v>0</v>
      </c>
      <c r="CD102" s="23">
        <f t="shared" ca="1" si="137"/>
        <v>0</v>
      </c>
      <c r="CE102" s="23">
        <f t="shared" ca="1" si="140"/>
        <v>0</v>
      </c>
      <c r="CF102" s="23">
        <f t="shared" ca="1" si="141"/>
        <v>0</v>
      </c>
      <c r="CG102" s="389">
        <f t="shared" ca="1" si="170"/>
        <v>0</v>
      </c>
      <c r="CH102" s="224">
        <f t="shared" ca="1" si="171"/>
        <v>0</v>
      </c>
      <c r="CI102" s="93">
        <f t="shared" ca="1" si="172"/>
        <v>0</v>
      </c>
      <c r="CJ102" s="23">
        <f t="shared" ca="1" si="206"/>
        <v>0</v>
      </c>
      <c r="CK102" s="23">
        <f t="shared" ca="1" si="207"/>
        <v>0</v>
      </c>
      <c r="CL102" s="23">
        <f t="shared" ca="1" si="231"/>
        <v>0</v>
      </c>
      <c r="CM102" s="23">
        <f t="shared" ca="1" si="232"/>
        <v>0</v>
      </c>
      <c r="CN102" s="23">
        <f t="shared" ca="1" si="124"/>
        <v>0</v>
      </c>
      <c r="CO102" s="23">
        <f t="shared" ca="1" si="125"/>
        <v>0</v>
      </c>
      <c r="CP102" s="228">
        <f t="shared" ca="1" si="173"/>
        <v>0</v>
      </c>
      <c r="CQ102" s="224">
        <f t="shared" ca="1" si="174"/>
        <v>0</v>
      </c>
      <c r="CR102" s="228">
        <f t="shared" ca="1" si="175"/>
        <v>0</v>
      </c>
      <c r="CS102" s="23">
        <f t="shared" ca="1" si="176"/>
        <v>0</v>
      </c>
      <c r="CT102" s="23">
        <f t="shared" ca="1" si="177"/>
        <v>0</v>
      </c>
      <c r="CU102" s="23">
        <f t="shared" ca="1" si="181"/>
        <v>0</v>
      </c>
      <c r="CV102" s="23">
        <f t="shared" ca="1" si="182"/>
        <v>0</v>
      </c>
      <c r="CW102" s="23">
        <f t="shared" ca="1" si="191"/>
        <v>0</v>
      </c>
      <c r="CX102" s="23">
        <f t="shared" ca="1" si="192"/>
        <v>0</v>
      </c>
      <c r="CY102" s="23">
        <f t="shared" ca="1" si="203"/>
        <v>0</v>
      </c>
      <c r="CZ102" s="23">
        <f t="shared" ca="1" si="204"/>
        <v>0</v>
      </c>
      <c r="DA102" s="23">
        <f t="shared" ca="1" si="210"/>
        <v>0</v>
      </c>
      <c r="DB102" s="23">
        <f t="shared" ca="1" si="211"/>
        <v>0</v>
      </c>
      <c r="DC102" s="23">
        <f t="shared" ca="1" si="212"/>
        <v>0</v>
      </c>
      <c r="DD102" s="23">
        <f t="shared" ca="1" si="213"/>
        <v>0</v>
      </c>
      <c r="DE102" s="23">
        <f t="shared" ca="1" si="218"/>
        <v>0</v>
      </c>
      <c r="DF102" s="23">
        <f t="shared" ca="1" si="219"/>
        <v>0</v>
      </c>
      <c r="DG102" s="23">
        <f t="shared" ca="1" si="118"/>
        <v>0</v>
      </c>
      <c r="DH102" s="23">
        <f t="shared" ca="1" si="119"/>
        <v>0</v>
      </c>
      <c r="DI102" s="23">
        <f t="shared" ca="1" si="220"/>
        <v>0</v>
      </c>
      <c r="DJ102" s="23">
        <f t="shared" ca="1" si="221"/>
        <v>0</v>
      </c>
      <c r="DK102" s="23">
        <f t="shared" ca="1" si="233"/>
        <v>0</v>
      </c>
      <c r="DL102" s="23">
        <f t="shared" ca="1" si="234"/>
        <v>0</v>
      </c>
      <c r="DM102" s="23"/>
      <c r="DN102" s="23"/>
      <c r="DO102" s="23">
        <f t="shared" ca="1" si="235"/>
        <v>0</v>
      </c>
      <c r="DP102" s="23">
        <f t="shared" ca="1" si="236"/>
        <v>0</v>
      </c>
      <c r="DQ102" s="23">
        <f t="shared" ca="1" si="241"/>
        <v>0</v>
      </c>
      <c r="DR102" s="23">
        <f t="shared" ca="1" si="242"/>
        <v>0</v>
      </c>
      <c r="DS102" s="23">
        <f t="shared" ca="1" si="251"/>
        <v>0</v>
      </c>
      <c r="DT102" s="23">
        <f t="shared" ca="1" si="252"/>
        <v>0</v>
      </c>
      <c r="DU102" s="23">
        <f t="shared" ca="1" si="122"/>
        <v>0</v>
      </c>
      <c r="DV102" s="23">
        <f t="shared" ca="1" si="123"/>
        <v>0</v>
      </c>
      <c r="DW102" s="23">
        <f t="shared" ca="1" si="126"/>
        <v>0</v>
      </c>
      <c r="DX102" s="23">
        <f t="shared" ca="1" si="127"/>
        <v>0</v>
      </c>
      <c r="DY102" s="23">
        <f t="shared" ca="1" si="128"/>
        <v>0</v>
      </c>
      <c r="DZ102" s="23">
        <f t="shared" ca="1" si="129"/>
        <v>0</v>
      </c>
      <c r="EA102" s="23">
        <f t="shared" ca="1" si="144"/>
        <v>0</v>
      </c>
      <c r="EB102" s="23">
        <f t="shared" ca="1" si="145"/>
        <v>0</v>
      </c>
      <c r="EC102" s="228">
        <f t="shared" ca="1" si="178"/>
        <v>0</v>
      </c>
      <c r="ED102" s="93">
        <f t="shared" ca="1" si="179"/>
        <v>0</v>
      </c>
      <c r="EE102" s="228">
        <f t="shared" ca="1" si="180"/>
        <v>0</v>
      </c>
      <c r="EJ102" s="23">
        <f t="shared" ca="1" si="214"/>
        <v>0</v>
      </c>
      <c r="EK102" s="23">
        <f t="shared" ca="1" si="215"/>
        <v>0</v>
      </c>
      <c r="EL102" s="23">
        <f t="shared" ca="1" si="222"/>
        <v>0</v>
      </c>
      <c r="EM102" s="23">
        <f t="shared" ca="1" si="223"/>
        <v>0</v>
      </c>
      <c r="EN102" s="23">
        <f t="shared" ca="1" si="243"/>
        <v>0</v>
      </c>
      <c r="EO102" s="23">
        <f t="shared" ca="1" si="244"/>
        <v>0</v>
      </c>
      <c r="EP102" s="23">
        <f t="shared" ca="1" si="134"/>
        <v>0</v>
      </c>
      <c r="EQ102" s="23">
        <f t="shared" ca="1" si="135"/>
        <v>0</v>
      </c>
      <c r="ER102" s="23">
        <f t="shared" ca="1" si="253"/>
        <v>0</v>
      </c>
      <c r="ES102" s="23">
        <f t="shared" ca="1" si="254"/>
        <v>0</v>
      </c>
      <c r="ET102" s="23">
        <f t="shared" ca="1" si="130"/>
        <v>0</v>
      </c>
      <c r="EU102" s="23">
        <f t="shared" ca="1" si="131"/>
        <v>0</v>
      </c>
      <c r="EV102" s="23">
        <f t="shared" ca="1" si="142"/>
        <v>0</v>
      </c>
      <c r="EW102" s="23">
        <f t="shared" ca="1" si="143"/>
        <v>0</v>
      </c>
      <c r="EX102" s="228">
        <f t="shared" ca="1" si="164"/>
        <v>0</v>
      </c>
      <c r="EY102" s="93">
        <f t="shared" ca="1" si="165"/>
        <v>0</v>
      </c>
      <c r="EZ102" s="93">
        <f t="shared" ca="1" si="166"/>
        <v>0</v>
      </c>
    </row>
    <row r="103" spans="1:156" x14ac:dyDescent="0.2">
      <c r="A103" s="172">
        <f ca="1">VLOOKUP($D103,Curves!$A$2:$I$1700,9)</f>
        <v>6.0872347259117998E-2</v>
      </c>
      <c r="B103" s="86">
        <f t="shared" ca="1" si="149"/>
        <v>0.62365189043034785</v>
      </c>
      <c r="C103" s="86">
        <f t="shared" si="150"/>
        <v>31</v>
      </c>
      <c r="D103" s="139">
        <v>39783</v>
      </c>
      <c r="E103" s="173">
        <f ca="1">VLOOKUP($D103,Curves!$A$2:$H$1700,2)*$B103</f>
        <v>2.9006049423915479</v>
      </c>
      <c r="F103" s="172">
        <f ca="1">VLOOKUP($D103,Curves!$A$2:$H$1700,3)*$B103</f>
        <v>0.37419113425820871</v>
      </c>
      <c r="G103" s="172">
        <f ca="1">VLOOKUP($D103,Curves!$A$2:$H$1700,7)*$B103</f>
        <v>-0.1184938591817661</v>
      </c>
      <c r="H103" s="172">
        <f ca="1">VLOOKUP($D103,Curves!$A$2:$H$1700,5)*$B103</f>
        <v>6.2365189043034784E-3</v>
      </c>
      <c r="I103" s="172">
        <f ca="1">VLOOKUP($D103,Curves!$A$2:$H$1700,4)*$B103</f>
        <v>-0.18085904822480087</v>
      </c>
      <c r="J103" s="174">
        <f ca="1">VLOOKUP($D103,Curves!$A$2:$H$1700,8)*$B103</f>
        <v>0</v>
      </c>
      <c r="K103" s="172">
        <f t="shared" ca="1" si="151"/>
        <v>22.398094206250601</v>
      </c>
      <c r="L103" s="140">
        <f ca="1">VLOOKUP($D103,Curves!$N$2:$T$2600,2)*$B103</f>
        <v>11.476130261754045</v>
      </c>
      <c r="M103" s="141">
        <f ca="1">VLOOKUP($D103,Curves!$N$2:$T$2600,3)*$B103</f>
        <v>5.7380651308770227</v>
      </c>
      <c r="N103" s="181">
        <f t="shared" ca="1" si="152"/>
        <v>0</v>
      </c>
      <c r="O103" s="182">
        <f t="shared" ca="1" si="153"/>
        <v>0</v>
      </c>
      <c r="P103" s="173">
        <f t="shared" ca="1" si="148"/>
        <v>23.75453706793661</v>
      </c>
      <c r="Q103" s="140">
        <f ca="1">VLOOKUP($D103,Curves!$N$2:$T$2600,4)*$B103</f>
        <v>11.476130261754045</v>
      </c>
      <c r="R103" s="141">
        <f ca="1">VLOOKUP($D103,Curves!$N$2:$T$2600,5)*$B103</f>
        <v>5.7380651308770227</v>
      </c>
      <c r="S103" s="181">
        <f t="shared" ca="1" si="154"/>
        <v>0</v>
      </c>
      <c r="T103" s="182">
        <f t="shared" ca="1" si="155"/>
        <v>0</v>
      </c>
      <c r="U103" s="151">
        <f t="shared" ca="1" si="156"/>
        <v>22.865833124073362</v>
      </c>
      <c r="V103" s="151">
        <f t="shared" ca="1" si="157"/>
        <v>23.801310959718883</v>
      </c>
      <c r="W103" s="151">
        <f t="shared" ca="1" si="158"/>
        <v>22.398094206250601</v>
      </c>
      <c r="X103" s="343">
        <f ca="1">VLOOKUP($D103,[2]CurveFetch!$D$8:$S$13000,16,0)*$B103</f>
        <v>11.476130261754045</v>
      </c>
      <c r="Y103" s="141">
        <f ca="1">VLOOKUP($D103,Curves!$N$2:$T$2600,7)*$B103</f>
        <v>5.7380651308770227</v>
      </c>
      <c r="Z103" s="200">
        <f t="shared" ca="1" si="159"/>
        <v>0</v>
      </c>
      <c r="AA103" s="181">
        <f t="shared" ca="1" si="160"/>
        <v>0</v>
      </c>
      <c r="AB103" s="181">
        <f t="shared" ca="1" si="161"/>
        <v>0</v>
      </c>
      <c r="AC103" s="181">
        <f t="shared" ca="1" si="161"/>
        <v>0</v>
      </c>
      <c r="AD103" s="181">
        <f t="shared" ca="1" si="162"/>
        <v>0</v>
      </c>
      <c r="AE103" s="182">
        <f t="shared" ca="1" si="163"/>
        <v>0</v>
      </c>
      <c r="AF103" s="23">
        <f t="shared" ca="1" si="193"/>
        <v>0</v>
      </c>
      <c r="AG103" s="23">
        <f t="shared" ca="1" si="194"/>
        <v>0</v>
      </c>
      <c r="AH103" s="23">
        <f t="shared" ca="1" si="183"/>
        <v>0</v>
      </c>
      <c r="AI103" s="23">
        <f t="shared" ca="1" si="184"/>
        <v>0</v>
      </c>
      <c r="AJ103" s="23">
        <f t="shared" ca="1" si="195"/>
        <v>0</v>
      </c>
      <c r="AK103" s="23">
        <f t="shared" ca="1" si="196"/>
        <v>0</v>
      </c>
      <c r="AL103" s="23">
        <f t="shared" ca="1" si="197"/>
        <v>0</v>
      </c>
      <c r="AM103" s="23">
        <f t="shared" ca="1" si="198"/>
        <v>0</v>
      </c>
      <c r="AN103" s="23">
        <f t="shared" ca="1" si="216"/>
        <v>0</v>
      </c>
      <c r="AO103" s="23">
        <f t="shared" ca="1" si="217"/>
        <v>0</v>
      </c>
      <c r="AP103" s="23">
        <f t="shared" ca="1" si="228"/>
        <v>0</v>
      </c>
      <c r="AQ103" s="23">
        <f t="shared" ca="1" si="205"/>
        <v>0</v>
      </c>
      <c r="AR103" s="23">
        <f t="shared" ca="1" si="237"/>
        <v>0</v>
      </c>
      <c r="AS103" s="23">
        <f t="shared" ca="1" si="238"/>
        <v>0</v>
      </c>
      <c r="AT103" s="23">
        <f t="shared" ca="1" si="245"/>
        <v>0</v>
      </c>
      <c r="AU103" s="23">
        <f t="shared" ca="1" si="246"/>
        <v>0</v>
      </c>
      <c r="AV103" s="23">
        <f t="shared" ca="1" si="239"/>
        <v>0</v>
      </c>
      <c r="AW103" s="23">
        <f t="shared" ca="1" si="240"/>
        <v>0</v>
      </c>
      <c r="AX103" s="23">
        <f t="shared" ca="1" si="249"/>
        <v>0</v>
      </c>
      <c r="AY103" s="23">
        <f t="shared" ca="1" si="250"/>
        <v>0</v>
      </c>
      <c r="AZ103" s="23">
        <f t="shared" ca="1" si="255"/>
        <v>0</v>
      </c>
      <c r="BA103" s="23">
        <f t="shared" ca="1" si="256"/>
        <v>0</v>
      </c>
      <c r="BB103" s="23">
        <f t="shared" ca="1" si="132"/>
        <v>0</v>
      </c>
      <c r="BC103" s="23">
        <f t="shared" ca="1" si="133"/>
        <v>0</v>
      </c>
      <c r="BD103" s="228">
        <f t="shared" ca="1" si="167"/>
        <v>0</v>
      </c>
      <c r="BE103" s="26">
        <f t="shared" ca="1" si="168"/>
        <v>0</v>
      </c>
      <c r="BF103" s="228">
        <f t="shared" ca="1" si="169"/>
        <v>0</v>
      </c>
      <c r="BG103" s="23">
        <f t="shared" ca="1" si="185"/>
        <v>0</v>
      </c>
      <c r="BH103" s="23">
        <f t="shared" ca="1" si="186"/>
        <v>0</v>
      </c>
      <c r="BI103" s="23">
        <f t="shared" ca="1" si="199"/>
        <v>0</v>
      </c>
      <c r="BJ103" s="23">
        <f t="shared" ca="1" si="200"/>
        <v>0</v>
      </c>
      <c r="BK103" s="23">
        <f t="shared" ca="1" si="187"/>
        <v>0</v>
      </c>
      <c r="BL103" s="23">
        <f t="shared" ca="1" si="188"/>
        <v>0</v>
      </c>
      <c r="BM103" s="23">
        <f t="shared" ca="1" si="201"/>
        <v>0</v>
      </c>
      <c r="BN103" s="23">
        <f t="shared" ca="1" si="202"/>
        <v>0</v>
      </c>
      <c r="BO103" s="23">
        <f t="shared" ca="1" si="208"/>
        <v>0</v>
      </c>
      <c r="BP103" s="23">
        <f t="shared" ca="1" si="209"/>
        <v>0</v>
      </c>
      <c r="BQ103" s="23">
        <f t="shared" ca="1" si="189"/>
        <v>0</v>
      </c>
      <c r="BR103" s="23">
        <f t="shared" ca="1" si="190"/>
        <v>0</v>
      </c>
      <c r="BS103" s="23">
        <f t="shared" ca="1" si="224"/>
        <v>0</v>
      </c>
      <c r="BT103" s="23">
        <f t="shared" ca="1" si="225"/>
        <v>0</v>
      </c>
      <c r="BU103" s="23">
        <f t="shared" ca="1" si="226"/>
        <v>0</v>
      </c>
      <c r="BV103" s="23">
        <f t="shared" ca="1" si="227"/>
        <v>0</v>
      </c>
      <c r="BW103" s="23">
        <f t="shared" ca="1" si="229"/>
        <v>0</v>
      </c>
      <c r="BX103" s="23">
        <f t="shared" ca="1" si="230"/>
        <v>0</v>
      </c>
      <c r="BY103" s="23">
        <f t="shared" ca="1" si="247"/>
        <v>0</v>
      </c>
      <c r="BZ103" s="23">
        <f t="shared" ca="1" si="248"/>
        <v>0</v>
      </c>
      <c r="CA103" s="23">
        <f t="shared" ca="1" si="120"/>
        <v>0</v>
      </c>
      <c r="CB103" s="23">
        <f t="shared" ca="1" si="121"/>
        <v>0</v>
      </c>
      <c r="CC103" s="23">
        <f t="shared" ca="1" si="136"/>
        <v>0</v>
      </c>
      <c r="CD103" s="23">
        <f t="shared" ca="1" si="137"/>
        <v>0</v>
      </c>
      <c r="CE103" s="23">
        <f t="shared" ca="1" si="140"/>
        <v>0</v>
      </c>
      <c r="CF103" s="23">
        <f t="shared" ca="1" si="141"/>
        <v>0</v>
      </c>
      <c r="CG103" s="389">
        <f t="shared" ca="1" si="170"/>
        <v>0</v>
      </c>
      <c r="CH103" s="224">
        <f t="shared" ca="1" si="171"/>
        <v>0</v>
      </c>
      <c r="CI103" s="93">
        <f t="shared" ca="1" si="172"/>
        <v>0</v>
      </c>
      <c r="CJ103" s="23">
        <f t="shared" ca="1" si="206"/>
        <v>0</v>
      </c>
      <c r="CK103" s="23">
        <f t="shared" ca="1" si="207"/>
        <v>0</v>
      </c>
      <c r="CL103" s="23">
        <f t="shared" ca="1" si="231"/>
        <v>0</v>
      </c>
      <c r="CM103" s="23">
        <f t="shared" ca="1" si="232"/>
        <v>0</v>
      </c>
      <c r="CN103" s="23">
        <f t="shared" ca="1" si="124"/>
        <v>0</v>
      </c>
      <c r="CO103" s="23">
        <f t="shared" ca="1" si="125"/>
        <v>0</v>
      </c>
      <c r="CP103" s="228">
        <f t="shared" ca="1" si="173"/>
        <v>0</v>
      </c>
      <c r="CQ103" s="224">
        <f t="shared" ca="1" si="174"/>
        <v>0</v>
      </c>
      <c r="CR103" s="228">
        <f t="shared" ca="1" si="175"/>
        <v>0</v>
      </c>
      <c r="CS103" s="23">
        <f t="shared" ca="1" si="176"/>
        <v>0</v>
      </c>
      <c r="CT103" s="23">
        <f t="shared" ca="1" si="177"/>
        <v>0</v>
      </c>
      <c r="CU103" s="23">
        <f t="shared" ca="1" si="181"/>
        <v>0</v>
      </c>
      <c r="CV103" s="23">
        <f t="shared" ca="1" si="182"/>
        <v>0</v>
      </c>
      <c r="CW103" s="23">
        <f t="shared" ca="1" si="191"/>
        <v>0</v>
      </c>
      <c r="CX103" s="23">
        <f t="shared" ca="1" si="192"/>
        <v>0</v>
      </c>
      <c r="CY103" s="23">
        <f t="shared" ca="1" si="203"/>
        <v>0</v>
      </c>
      <c r="CZ103" s="23">
        <f t="shared" ca="1" si="204"/>
        <v>0</v>
      </c>
      <c r="DA103" s="23">
        <f t="shared" ca="1" si="210"/>
        <v>0</v>
      </c>
      <c r="DB103" s="23">
        <f t="shared" ca="1" si="211"/>
        <v>0</v>
      </c>
      <c r="DC103" s="23">
        <f t="shared" ca="1" si="212"/>
        <v>0</v>
      </c>
      <c r="DD103" s="23">
        <f t="shared" ca="1" si="213"/>
        <v>0</v>
      </c>
      <c r="DE103" s="23">
        <f t="shared" ca="1" si="218"/>
        <v>0</v>
      </c>
      <c r="DF103" s="23">
        <f t="shared" ca="1" si="219"/>
        <v>0</v>
      </c>
      <c r="DG103" s="23">
        <f t="shared" ref="DG103:DG166" ca="1" si="257">$DG$7*$J$2*$J$5*$AB103</f>
        <v>0</v>
      </c>
      <c r="DH103" s="23">
        <f t="shared" ref="DH103:DH166" ca="1" si="258">$DG$7*$J$3*$J$5*$AC103</f>
        <v>0</v>
      </c>
      <c r="DI103" s="23">
        <f t="shared" ca="1" si="220"/>
        <v>0</v>
      </c>
      <c r="DJ103" s="23">
        <f t="shared" ca="1" si="221"/>
        <v>0</v>
      </c>
      <c r="DK103" s="23">
        <f t="shared" ca="1" si="233"/>
        <v>0</v>
      </c>
      <c r="DL103" s="23">
        <f t="shared" ca="1" si="234"/>
        <v>0</v>
      </c>
      <c r="DM103" s="23"/>
      <c r="DN103" s="23"/>
      <c r="DO103" s="23">
        <f t="shared" ca="1" si="235"/>
        <v>0</v>
      </c>
      <c r="DP103" s="23">
        <f t="shared" ca="1" si="236"/>
        <v>0</v>
      </c>
      <c r="DQ103" s="23">
        <f t="shared" ca="1" si="241"/>
        <v>0</v>
      </c>
      <c r="DR103" s="23">
        <f t="shared" ca="1" si="242"/>
        <v>0</v>
      </c>
      <c r="DS103" s="23">
        <f t="shared" ca="1" si="251"/>
        <v>0</v>
      </c>
      <c r="DT103" s="23">
        <f t="shared" ca="1" si="252"/>
        <v>0</v>
      </c>
      <c r="DU103" s="23">
        <f t="shared" ca="1" si="122"/>
        <v>0</v>
      </c>
      <c r="DV103" s="23">
        <f t="shared" ca="1" si="123"/>
        <v>0</v>
      </c>
      <c r="DW103" s="23">
        <f t="shared" ca="1" si="126"/>
        <v>0</v>
      </c>
      <c r="DX103" s="23">
        <f t="shared" ca="1" si="127"/>
        <v>0</v>
      </c>
      <c r="DY103" s="23">
        <f t="shared" ca="1" si="128"/>
        <v>0</v>
      </c>
      <c r="DZ103" s="23">
        <f t="shared" ca="1" si="129"/>
        <v>0</v>
      </c>
      <c r="EA103" s="23">
        <f t="shared" ca="1" si="144"/>
        <v>0</v>
      </c>
      <c r="EB103" s="23">
        <f t="shared" ca="1" si="145"/>
        <v>0</v>
      </c>
      <c r="EC103" s="228">
        <f t="shared" ca="1" si="178"/>
        <v>0</v>
      </c>
      <c r="ED103" s="93">
        <f t="shared" ca="1" si="179"/>
        <v>0</v>
      </c>
      <c r="EE103" s="228">
        <f t="shared" ca="1" si="180"/>
        <v>0</v>
      </c>
      <c r="EJ103" s="23">
        <f t="shared" ca="1" si="214"/>
        <v>0</v>
      </c>
      <c r="EK103" s="23">
        <f t="shared" ca="1" si="215"/>
        <v>0</v>
      </c>
      <c r="EL103" s="23">
        <f t="shared" ca="1" si="222"/>
        <v>0</v>
      </c>
      <c r="EM103" s="23">
        <f t="shared" ca="1" si="223"/>
        <v>0</v>
      </c>
      <c r="EN103" s="23">
        <f t="shared" ca="1" si="243"/>
        <v>0</v>
      </c>
      <c r="EO103" s="23">
        <f t="shared" ca="1" si="244"/>
        <v>0</v>
      </c>
      <c r="EP103" s="23">
        <f t="shared" ca="1" si="134"/>
        <v>0</v>
      </c>
      <c r="EQ103" s="23">
        <f t="shared" ca="1" si="135"/>
        <v>0</v>
      </c>
      <c r="ER103" s="23">
        <f t="shared" ca="1" si="253"/>
        <v>0</v>
      </c>
      <c r="ES103" s="23">
        <f t="shared" ca="1" si="254"/>
        <v>0</v>
      </c>
      <c r="ET103" s="23">
        <f t="shared" ca="1" si="130"/>
        <v>0</v>
      </c>
      <c r="EU103" s="23">
        <f t="shared" ca="1" si="131"/>
        <v>0</v>
      </c>
      <c r="EV103" s="23">
        <f t="shared" ca="1" si="142"/>
        <v>0</v>
      </c>
      <c r="EW103" s="23">
        <f t="shared" ca="1" si="143"/>
        <v>0</v>
      </c>
      <c r="EX103" s="228">
        <f t="shared" ca="1" si="164"/>
        <v>0</v>
      </c>
      <c r="EY103" s="93">
        <f t="shared" ca="1" si="165"/>
        <v>0</v>
      </c>
      <c r="EZ103" s="93">
        <f t="shared" ca="1" si="166"/>
        <v>0</v>
      </c>
    </row>
    <row r="104" spans="1:156" x14ac:dyDescent="0.2">
      <c r="A104" s="172">
        <f ca="1">VLOOKUP($D104,Curves!$A$2:$I$1700,9)</f>
        <v>6.0920878045503002E-2</v>
      </c>
      <c r="B104" s="86">
        <f t="shared" ca="1" si="149"/>
        <v>0.62025341404685108</v>
      </c>
      <c r="C104" s="86">
        <f t="shared" si="150"/>
        <v>31</v>
      </c>
      <c r="D104" s="139">
        <v>39814</v>
      </c>
      <c r="E104" s="173">
        <f ca="1">VLOOKUP($D104,Curves!$A$2:$H$1700,2)*$B104</f>
        <v>2.9617100520737143</v>
      </c>
      <c r="F104" s="172">
        <f ca="1">VLOOKUP($D104,Curves!$A$2:$H$1700,3)*$B104</f>
        <v>0.37215204842811062</v>
      </c>
      <c r="G104" s="172">
        <f ca="1">VLOOKUP($D104,Curves!$A$2:$H$1700,7)*$B104</f>
        <v>-0.11784814866890171</v>
      </c>
      <c r="H104" s="172">
        <f ca="1">VLOOKUP($D104,Curves!$A$2:$H$1700,5)*$B104</f>
        <v>6.202534140468511E-3</v>
      </c>
      <c r="I104" s="172">
        <f ca="1">VLOOKUP($D104,Curves!$A$2:$H$1700,4)*$B104</f>
        <v>-0.1798734900735868</v>
      </c>
      <c r="J104" s="174">
        <f ca="1">VLOOKUP($D104,Curves!$A$2:$H$1700,8)*$B104</f>
        <v>0</v>
      </c>
      <c r="K104" s="172">
        <f t="shared" ca="1" si="151"/>
        <v>22.863774215000955</v>
      </c>
      <c r="L104" s="140">
        <f ca="1">VLOOKUP($D104,Curves!$N$2:$T$2600,2)*$B104</f>
        <v>30.928130162007971</v>
      </c>
      <c r="M104" s="141">
        <f ca="1">VLOOKUP($D104,Curves!$N$2:$T$2600,3)*$B104</f>
        <v>15.464065081003985</v>
      </c>
      <c r="N104" s="181">
        <f t="shared" ca="1" si="152"/>
        <v>1</v>
      </c>
      <c r="O104" s="182">
        <f t="shared" ca="1" si="153"/>
        <v>0</v>
      </c>
      <c r="P104" s="173">
        <f t="shared" ca="1" si="148"/>
        <v>24.212825390552858</v>
      </c>
      <c r="Q104" s="140">
        <f ca="1">VLOOKUP($D104,Curves!$N$2:$T$2600,4)*$B104</f>
        <v>30.928130162007971</v>
      </c>
      <c r="R104" s="141">
        <f ca="1">VLOOKUP($D104,Curves!$N$2:$T$2600,5)*$B104</f>
        <v>15.464065081003985</v>
      </c>
      <c r="S104" s="181">
        <f t="shared" ca="1" si="154"/>
        <v>1</v>
      </c>
      <c r="T104" s="182">
        <f t="shared" ca="1" si="155"/>
        <v>0</v>
      </c>
      <c r="U104" s="151">
        <f t="shared" ca="1" si="156"/>
        <v>23.328964275536094</v>
      </c>
      <c r="V104" s="151">
        <f t="shared" ca="1" si="157"/>
        <v>24.25934439660637</v>
      </c>
      <c r="W104" s="151">
        <f t="shared" ca="1" si="158"/>
        <v>22.863774215000955</v>
      </c>
      <c r="X104" s="343">
        <f ca="1">VLOOKUP($D104,[2]CurveFetch!$D$8:$S$13000,16,0)*$B104</f>
        <v>30.928130162007971</v>
      </c>
      <c r="Y104" s="141">
        <f ca="1">VLOOKUP($D104,Curves!$N$2:$T$2600,7)*$B104</f>
        <v>15.464065081003985</v>
      </c>
      <c r="Z104" s="200">
        <f t="shared" ca="1" si="159"/>
        <v>1</v>
      </c>
      <c r="AA104" s="181">
        <f t="shared" ca="1" si="160"/>
        <v>0</v>
      </c>
      <c r="AB104" s="181">
        <f t="shared" ca="1" si="161"/>
        <v>1</v>
      </c>
      <c r="AC104" s="181">
        <f t="shared" ca="1" si="161"/>
        <v>1</v>
      </c>
      <c r="AD104" s="181">
        <f t="shared" ca="1" si="162"/>
        <v>1</v>
      </c>
      <c r="AE104" s="182">
        <f t="shared" ca="1" si="163"/>
        <v>0</v>
      </c>
      <c r="AF104" s="23">
        <f t="shared" ca="1" si="193"/>
        <v>5880</v>
      </c>
      <c r="AG104" s="23">
        <f t="shared" ca="1" si="194"/>
        <v>0</v>
      </c>
      <c r="AH104" s="23">
        <f t="shared" ca="1" si="183"/>
        <v>38400</v>
      </c>
      <c r="AI104" s="23">
        <f t="shared" ca="1" si="184"/>
        <v>0</v>
      </c>
      <c r="AJ104" s="23">
        <f t="shared" ca="1" si="195"/>
        <v>26160</v>
      </c>
      <c r="AK104" s="23">
        <f t="shared" ca="1" si="196"/>
        <v>0</v>
      </c>
      <c r="AL104" s="23">
        <f t="shared" ca="1" si="197"/>
        <v>26160</v>
      </c>
      <c r="AM104" s="23">
        <f t="shared" ca="1" si="198"/>
        <v>0</v>
      </c>
      <c r="AN104" s="23">
        <f t="shared" ca="1" si="216"/>
        <v>48000</v>
      </c>
      <c r="AO104" s="23">
        <f t="shared" ca="1" si="217"/>
        <v>0</v>
      </c>
      <c r="AP104" s="23">
        <f t="shared" ca="1" si="228"/>
        <v>54000</v>
      </c>
      <c r="AQ104" s="23">
        <f t="shared" ca="1" si="205"/>
        <v>0</v>
      </c>
      <c r="AR104" s="23">
        <f t="shared" ca="1" si="237"/>
        <v>60000</v>
      </c>
      <c r="AS104" s="23">
        <f t="shared" ca="1" si="238"/>
        <v>0</v>
      </c>
      <c r="AT104" s="23">
        <f t="shared" ca="1" si="245"/>
        <v>60000</v>
      </c>
      <c r="AU104" s="23">
        <f t="shared" ca="1" si="246"/>
        <v>0</v>
      </c>
      <c r="AV104" s="23">
        <f t="shared" ca="1" si="239"/>
        <v>86400</v>
      </c>
      <c r="AW104" s="23">
        <f t="shared" ca="1" si="240"/>
        <v>0</v>
      </c>
      <c r="AX104" s="23">
        <f t="shared" ca="1" si="249"/>
        <v>61200</v>
      </c>
      <c r="AY104" s="23">
        <f t="shared" ca="1" si="250"/>
        <v>0</v>
      </c>
      <c r="AZ104" s="23">
        <f t="shared" ca="1" si="255"/>
        <v>66000</v>
      </c>
      <c r="BA104" s="23">
        <f t="shared" ca="1" si="256"/>
        <v>0</v>
      </c>
      <c r="BB104" s="23">
        <f t="shared" ca="1" si="132"/>
        <v>132000</v>
      </c>
      <c r="BC104" s="23">
        <f t="shared" ca="1" si="133"/>
        <v>0</v>
      </c>
      <c r="BD104" s="228">
        <f t="shared" ca="1" si="167"/>
        <v>243000</v>
      </c>
      <c r="BE104" s="26">
        <f t="shared" ca="1" si="168"/>
        <v>604200</v>
      </c>
      <c r="BF104" s="228">
        <f t="shared" ca="1" si="169"/>
        <v>664200</v>
      </c>
      <c r="BG104" s="23">
        <f t="shared" ca="1" si="185"/>
        <v>62400</v>
      </c>
      <c r="BH104" s="23">
        <f t="shared" ca="1" si="186"/>
        <v>0</v>
      </c>
      <c r="BI104" s="23">
        <f t="shared" ca="1" si="199"/>
        <v>60000</v>
      </c>
      <c r="BJ104" s="23">
        <f t="shared" ca="1" si="200"/>
        <v>0</v>
      </c>
      <c r="BK104" s="23">
        <f t="shared" ca="1" si="187"/>
        <v>10560</v>
      </c>
      <c r="BL104" s="23">
        <f t="shared" ca="1" si="188"/>
        <v>0</v>
      </c>
      <c r="BM104" s="23">
        <f t="shared" ca="1" si="201"/>
        <v>6120</v>
      </c>
      <c r="BN104" s="23">
        <f t="shared" ca="1" si="202"/>
        <v>0</v>
      </c>
      <c r="BO104" s="23">
        <f t="shared" ca="1" si="208"/>
        <v>20400</v>
      </c>
      <c r="BP104" s="23">
        <f t="shared" ca="1" si="209"/>
        <v>0</v>
      </c>
      <c r="BQ104" s="23">
        <f t="shared" ca="1" si="189"/>
        <v>72000</v>
      </c>
      <c r="BR104" s="23">
        <f t="shared" ca="1" si="190"/>
        <v>0</v>
      </c>
      <c r="BS104" s="23">
        <f t="shared" ca="1" si="224"/>
        <v>105600</v>
      </c>
      <c r="BT104" s="23">
        <f t="shared" ca="1" si="225"/>
        <v>0</v>
      </c>
      <c r="BU104" s="23">
        <f t="shared" ca="1" si="226"/>
        <v>127200</v>
      </c>
      <c r="BV104" s="23">
        <f t="shared" ca="1" si="227"/>
        <v>0</v>
      </c>
      <c r="BW104" s="23">
        <f t="shared" ca="1" si="229"/>
        <v>60000</v>
      </c>
      <c r="BX104" s="23">
        <f t="shared" ca="1" si="230"/>
        <v>0</v>
      </c>
      <c r="BY104" s="23">
        <f t="shared" ca="1" si="247"/>
        <v>63600</v>
      </c>
      <c r="BZ104" s="23">
        <f t="shared" ca="1" si="248"/>
        <v>0</v>
      </c>
      <c r="CA104" s="23">
        <f t="shared" ref="CA104:CA167" ca="1" si="259">$CA$7*$J$2*$J$5*$S104</f>
        <v>62400</v>
      </c>
      <c r="CB104" s="23">
        <f t="shared" ref="CB104:CB167" ca="1" si="260">$CA$7*$J$3*$J$5*$T104</f>
        <v>0</v>
      </c>
      <c r="CC104" s="23">
        <f t="shared" ca="1" si="136"/>
        <v>132000</v>
      </c>
      <c r="CD104" s="23">
        <f t="shared" ca="1" si="137"/>
        <v>0</v>
      </c>
      <c r="CE104" s="23">
        <f t="shared" ca="1" si="140"/>
        <v>120000</v>
      </c>
      <c r="CF104" s="23">
        <f t="shared" ca="1" si="141"/>
        <v>0</v>
      </c>
      <c r="CG104" s="389">
        <f t="shared" ca="1" si="170"/>
        <v>371880</v>
      </c>
      <c r="CH104" s="224">
        <f t="shared" ca="1" si="171"/>
        <v>695880</v>
      </c>
      <c r="CI104" s="93">
        <f t="shared" ca="1" si="172"/>
        <v>902280</v>
      </c>
      <c r="CJ104" s="23">
        <f t="shared" ca="1" si="206"/>
        <v>125760</v>
      </c>
      <c r="CK104" s="23">
        <f t="shared" ca="1" si="207"/>
        <v>0</v>
      </c>
      <c r="CL104" s="23">
        <f t="shared" ca="1" si="231"/>
        <v>115200</v>
      </c>
      <c r="CM104" s="23">
        <f t="shared" ca="1" si="232"/>
        <v>0</v>
      </c>
      <c r="CN104" s="23">
        <f t="shared" ca="1" si="124"/>
        <v>120000</v>
      </c>
      <c r="CO104" s="23">
        <f t="shared" ca="1" si="125"/>
        <v>0</v>
      </c>
      <c r="CP104" s="228">
        <f t="shared" ca="1" si="173"/>
        <v>125760</v>
      </c>
      <c r="CQ104" s="224">
        <f t="shared" ca="1" si="174"/>
        <v>240960</v>
      </c>
      <c r="CR104" s="228">
        <f t="shared" ca="1" si="175"/>
        <v>360960</v>
      </c>
      <c r="CS104" s="23">
        <f t="shared" ca="1" si="176"/>
        <v>65400</v>
      </c>
      <c r="CT104" s="23">
        <f t="shared" ca="1" si="177"/>
        <v>32700</v>
      </c>
      <c r="CU104" s="23">
        <f t="shared" ca="1" si="181"/>
        <v>62400</v>
      </c>
      <c r="CV104" s="23">
        <f t="shared" ca="1" si="182"/>
        <v>31200</v>
      </c>
      <c r="CW104" s="23">
        <f t="shared" ca="1" si="191"/>
        <v>60000</v>
      </c>
      <c r="CX104" s="23">
        <f t="shared" ca="1" si="192"/>
        <v>30000</v>
      </c>
      <c r="CY104" s="23">
        <f t="shared" ca="1" si="203"/>
        <v>8400</v>
      </c>
      <c r="CZ104" s="23">
        <f t="shared" ca="1" si="204"/>
        <v>4200</v>
      </c>
      <c r="DA104" s="23">
        <f t="shared" ca="1" si="210"/>
        <v>27000</v>
      </c>
      <c r="DB104" s="23">
        <f t="shared" ca="1" si="211"/>
        <v>13500</v>
      </c>
      <c r="DC104" s="23">
        <f t="shared" ca="1" si="212"/>
        <v>15600</v>
      </c>
      <c r="DD104" s="23">
        <f t="shared" ca="1" si="213"/>
        <v>7800</v>
      </c>
      <c r="DE104" s="23">
        <f t="shared" ca="1" si="218"/>
        <v>42000</v>
      </c>
      <c r="DF104" s="23">
        <f t="shared" ca="1" si="219"/>
        <v>21000</v>
      </c>
      <c r="DG104" s="23">
        <f t="shared" ca="1" si="257"/>
        <v>63600</v>
      </c>
      <c r="DH104" s="23">
        <f t="shared" ca="1" si="258"/>
        <v>31800</v>
      </c>
      <c r="DI104" s="23">
        <f t="shared" ca="1" si="220"/>
        <v>72000</v>
      </c>
      <c r="DJ104" s="23">
        <f t="shared" ca="1" si="221"/>
        <v>36000</v>
      </c>
      <c r="DK104" s="23">
        <f t="shared" ca="1" si="233"/>
        <v>99000</v>
      </c>
      <c r="DL104" s="23">
        <f t="shared" ca="1" si="234"/>
        <v>49500</v>
      </c>
      <c r="DM104" s="23"/>
      <c r="DN104" s="23"/>
      <c r="DO104" s="23">
        <f t="shared" ca="1" si="235"/>
        <v>240000</v>
      </c>
      <c r="DP104" s="23">
        <f t="shared" ca="1" si="236"/>
        <v>120000</v>
      </c>
      <c r="DQ104" s="23">
        <f t="shared" ca="1" si="241"/>
        <v>120000</v>
      </c>
      <c r="DR104" s="23">
        <f t="shared" ca="1" si="242"/>
        <v>60000</v>
      </c>
      <c r="DS104" s="23">
        <f t="shared" ca="1" si="251"/>
        <v>127200</v>
      </c>
      <c r="DT104" s="23">
        <f t="shared" ca="1" si="252"/>
        <v>63600</v>
      </c>
      <c r="DU104" s="23">
        <f t="shared" ca="1" si="122"/>
        <v>63600</v>
      </c>
      <c r="DV104" s="23">
        <f t="shared" ca="1" si="123"/>
        <v>31800</v>
      </c>
      <c r="DW104" s="23">
        <f t="shared" ca="1" si="126"/>
        <v>150000</v>
      </c>
      <c r="DX104" s="23">
        <f t="shared" ca="1" si="127"/>
        <v>75000</v>
      </c>
      <c r="DY104" s="23">
        <f t="shared" ca="1" si="128"/>
        <v>66000</v>
      </c>
      <c r="DZ104" s="23">
        <f t="shared" ca="1" si="129"/>
        <v>33000</v>
      </c>
      <c r="EA104" s="23">
        <f t="shared" ca="1" si="144"/>
        <v>129600</v>
      </c>
      <c r="EB104" s="23">
        <f t="shared" ca="1" si="145"/>
        <v>64800</v>
      </c>
      <c r="EC104" s="228">
        <f t="shared" ca="1" si="178"/>
        <v>610200</v>
      </c>
      <c r="ED104" s="93">
        <f t="shared" ca="1" si="179"/>
        <v>1450800</v>
      </c>
      <c r="EE104" s="228">
        <f t="shared" ca="1" si="180"/>
        <v>2117700</v>
      </c>
      <c r="EJ104" s="23">
        <f t="shared" ca="1" si="214"/>
        <v>60000</v>
      </c>
      <c r="EK104" s="23">
        <f t="shared" ca="1" si="215"/>
        <v>30000</v>
      </c>
      <c r="EL104" s="23">
        <f t="shared" ca="1" si="222"/>
        <v>26400</v>
      </c>
      <c r="EM104" s="23">
        <f t="shared" ca="1" si="223"/>
        <v>13200</v>
      </c>
      <c r="EN104" s="23">
        <f t="shared" ca="1" si="243"/>
        <v>120000</v>
      </c>
      <c r="EO104" s="23">
        <f t="shared" ca="1" si="244"/>
        <v>60000</v>
      </c>
      <c r="EP104" s="23">
        <f t="shared" ca="1" si="134"/>
        <v>168000</v>
      </c>
      <c r="EQ104" s="23">
        <f t="shared" ca="1" si="135"/>
        <v>84000</v>
      </c>
      <c r="ER104" s="23">
        <f t="shared" ca="1" si="253"/>
        <v>60000</v>
      </c>
      <c r="ES104" s="23">
        <f t="shared" ca="1" si="254"/>
        <v>30000</v>
      </c>
      <c r="ET104" s="23">
        <f t="shared" ca="1" si="130"/>
        <v>60000</v>
      </c>
      <c r="EU104" s="23">
        <f t="shared" ca="1" si="131"/>
        <v>30000</v>
      </c>
      <c r="EV104" s="23">
        <f t="shared" ca="1" si="142"/>
        <v>120000</v>
      </c>
      <c r="EW104" s="23">
        <f t="shared" ca="1" si="143"/>
        <v>60000</v>
      </c>
      <c r="EX104" s="228">
        <f t="shared" ca="1" si="164"/>
        <v>39600</v>
      </c>
      <c r="EY104" s="93">
        <f t="shared" ca="1" si="165"/>
        <v>489600</v>
      </c>
      <c r="EZ104" s="93">
        <f t="shared" ca="1" si="166"/>
        <v>921600</v>
      </c>
    </row>
    <row r="105" spans="1:156" x14ac:dyDescent="0.2">
      <c r="A105" s="172">
        <f ca="1">VLOOKUP($D105,Curves!$A$2:$I$1700,9)</f>
        <v>6.0969408832670997E-2</v>
      </c>
      <c r="B105" s="86">
        <f t="shared" ca="1" si="149"/>
        <v>0.6168685309454971</v>
      </c>
      <c r="C105" s="86">
        <f t="shared" si="150"/>
        <v>28</v>
      </c>
      <c r="D105" s="139">
        <v>39845</v>
      </c>
      <c r="E105" s="173">
        <f ca="1">VLOOKUP($D105,Curves!$A$2:$H$1700,2)*$B105</f>
        <v>2.8801591709845256</v>
      </c>
      <c r="F105" s="172">
        <f ca="1">VLOOKUP($D105,Curves!$A$2:$H$1700,3)*$B105</f>
        <v>0.37012111856729824</v>
      </c>
      <c r="G105" s="172">
        <f ca="1">VLOOKUP($D105,Curves!$A$2:$H$1700,7)*$B105</f>
        <v>-0.11720502087964445</v>
      </c>
      <c r="H105" s="172">
        <f ca="1">VLOOKUP($D105,Curves!$A$2:$H$1700,5)*$B105</f>
        <v>6.1686853094549713E-3</v>
      </c>
      <c r="I105" s="172">
        <f ca="1">VLOOKUP($D105,Curves!$A$2:$H$1700,4)*$B105</f>
        <v>-0.17889187397419415</v>
      </c>
      <c r="J105" s="174">
        <f ca="1">VLOOKUP($D105,Curves!$A$2:$H$1700,8)*$B105</f>
        <v>0</v>
      </c>
      <c r="K105" s="172">
        <f t="shared" ca="1" si="151"/>
        <v>22.259504727577486</v>
      </c>
      <c r="L105" s="140">
        <f ca="1">VLOOKUP($D105,Curves!$N$2:$T$2600,2)*$B105</f>
        <v>24.590662057052015</v>
      </c>
      <c r="M105" s="141">
        <f ca="1">VLOOKUP($D105,Curves!$N$2:$T$2600,3)*$B105</f>
        <v>12.295331028526007</v>
      </c>
      <c r="N105" s="181">
        <f t="shared" ca="1" si="152"/>
        <v>1</v>
      </c>
      <c r="O105" s="182">
        <f t="shared" ca="1" si="153"/>
        <v>0</v>
      </c>
      <c r="P105" s="173">
        <f t="shared" ca="1" si="148"/>
        <v>23.601193782383941</v>
      </c>
      <c r="Q105" s="140">
        <f ca="1">VLOOKUP($D105,Curves!$N$2:$T$2600,4)*$B105</f>
        <v>24.590662057052015</v>
      </c>
      <c r="R105" s="141">
        <f ca="1">VLOOKUP($D105,Curves!$N$2:$T$2600,5)*$B105</f>
        <v>12.295331028526007</v>
      </c>
      <c r="S105" s="181">
        <f t="shared" ca="1" si="154"/>
        <v>1</v>
      </c>
      <c r="T105" s="182">
        <f t="shared" ca="1" si="155"/>
        <v>0</v>
      </c>
      <c r="U105" s="151">
        <f t="shared" ca="1" si="156"/>
        <v>22.722156125786608</v>
      </c>
      <c r="V105" s="151">
        <f t="shared" ca="1" si="157"/>
        <v>23.647458922204855</v>
      </c>
      <c r="W105" s="151">
        <f t="shared" ca="1" si="158"/>
        <v>22.259504727577486</v>
      </c>
      <c r="X105" s="343">
        <f ca="1">VLOOKUP($D105,[2]CurveFetch!$D$8:$S$13000,16,0)*$B105</f>
        <v>24.590662057052015</v>
      </c>
      <c r="Y105" s="141">
        <f ca="1">VLOOKUP($D105,Curves!$N$2:$T$2600,7)*$B105</f>
        <v>12.295331028526007</v>
      </c>
      <c r="Z105" s="200">
        <f t="shared" ca="1" si="159"/>
        <v>1</v>
      </c>
      <c r="AA105" s="181">
        <f t="shared" ca="1" si="160"/>
        <v>0</v>
      </c>
      <c r="AB105" s="181">
        <f t="shared" ca="1" si="161"/>
        <v>1</v>
      </c>
      <c r="AC105" s="181">
        <f t="shared" ca="1" si="161"/>
        <v>1</v>
      </c>
      <c r="AD105" s="181">
        <f t="shared" ca="1" si="162"/>
        <v>1</v>
      </c>
      <c r="AE105" s="182">
        <f t="shared" ca="1" si="163"/>
        <v>0</v>
      </c>
      <c r="AF105" s="23">
        <f t="shared" ca="1" si="193"/>
        <v>5880</v>
      </c>
      <c r="AG105" s="23">
        <f t="shared" ca="1" si="194"/>
        <v>0</v>
      </c>
      <c r="AH105" s="23">
        <f t="shared" ca="1" si="183"/>
        <v>38400</v>
      </c>
      <c r="AI105" s="23">
        <f t="shared" ca="1" si="184"/>
        <v>0</v>
      </c>
      <c r="AJ105" s="23">
        <f t="shared" ca="1" si="195"/>
        <v>26160</v>
      </c>
      <c r="AK105" s="23">
        <f t="shared" ca="1" si="196"/>
        <v>0</v>
      </c>
      <c r="AL105" s="23">
        <f t="shared" ca="1" si="197"/>
        <v>26160</v>
      </c>
      <c r="AM105" s="23">
        <f t="shared" ca="1" si="198"/>
        <v>0</v>
      </c>
      <c r="AN105" s="23">
        <f t="shared" ca="1" si="216"/>
        <v>48000</v>
      </c>
      <c r="AO105" s="23">
        <f t="shared" ca="1" si="217"/>
        <v>0</v>
      </c>
      <c r="AP105" s="23">
        <f t="shared" ca="1" si="228"/>
        <v>54000</v>
      </c>
      <c r="AQ105" s="23">
        <f t="shared" ca="1" si="205"/>
        <v>0</v>
      </c>
      <c r="AR105" s="23">
        <f t="shared" ca="1" si="237"/>
        <v>60000</v>
      </c>
      <c r="AS105" s="23">
        <f t="shared" ca="1" si="238"/>
        <v>0</v>
      </c>
      <c r="AT105" s="23">
        <f t="shared" ca="1" si="245"/>
        <v>60000</v>
      </c>
      <c r="AU105" s="23">
        <f t="shared" ca="1" si="246"/>
        <v>0</v>
      </c>
      <c r="AV105" s="23">
        <f t="shared" ca="1" si="239"/>
        <v>86400</v>
      </c>
      <c r="AW105" s="23">
        <f t="shared" ca="1" si="240"/>
        <v>0</v>
      </c>
      <c r="AX105" s="23">
        <f t="shared" ca="1" si="249"/>
        <v>61200</v>
      </c>
      <c r="AY105" s="23">
        <f t="shared" ca="1" si="250"/>
        <v>0</v>
      </c>
      <c r="AZ105" s="23">
        <f t="shared" ca="1" si="255"/>
        <v>66000</v>
      </c>
      <c r="BA105" s="23">
        <f t="shared" ca="1" si="256"/>
        <v>0</v>
      </c>
      <c r="BB105" s="23">
        <f t="shared" ca="1" si="132"/>
        <v>132000</v>
      </c>
      <c r="BC105" s="23">
        <f t="shared" ca="1" si="133"/>
        <v>0</v>
      </c>
      <c r="BD105" s="228">
        <f t="shared" ca="1" si="167"/>
        <v>243000</v>
      </c>
      <c r="BE105" s="26">
        <f t="shared" ca="1" si="168"/>
        <v>604200</v>
      </c>
      <c r="BF105" s="228">
        <f t="shared" ca="1" si="169"/>
        <v>664200</v>
      </c>
      <c r="BG105" s="23">
        <f t="shared" ca="1" si="185"/>
        <v>62400</v>
      </c>
      <c r="BH105" s="23">
        <f t="shared" ca="1" si="186"/>
        <v>0</v>
      </c>
      <c r="BI105" s="23">
        <f t="shared" ca="1" si="199"/>
        <v>60000</v>
      </c>
      <c r="BJ105" s="23">
        <f t="shared" ca="1" si="200"/>
        <v>0</v>
      </c>
      <c r="BK105" s="23">
        <f t="shared" ca="1" si="187"/>
        <v>10560</v>
      </c>
      <c r="BL105" s="23">
        <f t="shared" ca="1" si="188"/>
        <v>0</v>
      </c>
      <c r="BM105" s="23">
        <f t="shared" ca="1" si="201"/>
        <v>6120</v>
      </c>
      <c r="BN105" s="23">
        <f t="shared" ca="1" si="202"/>
        <v>0</v>
      </c>
      <c r="BO105" s="23">
        <f t="shared" ca="1" si="208"/>
        <v>20400</v>
      </c>
      <c r="BP105" s="23">
        <f t="shared" ca="1" si="209"/>
        <v>0</v>
      </c>
      <c r="BQ105" s="23">
        <f t="shared" ca="1" si="189"/>
        <v>72000</v>
      </c>
      <c r="BR105" s="23">
        <f t="shared" ca="1" si="190"/>
        <v>0</v>
      </c>
      <c r="BS105" s="23">
        <f t="shared" ca="1" si="224"/>
        <v>105600</v>
      </c>
      <c r="BT105" s="23">
        <f t="shared" ca="1" si="225"/>
        <v>0</v>
      </c>
      <c r="BU105" s="23">
        <f t="shared" ca="1" si="226"/>
        <v>127200</v>
      </c>
      <c r="BV105" s="23">
        <f t="shared" ca="1" si="227"/>
        <v>0</v>
      </c>
      <c r="BW105" s="23">
        <f t="shared" ca="1" si="229"/>
        <v>60000</v>
      </c>
      <c r="BX105" s="23">
        <f t="shared" ca="1" si="230"/>
        <v>0</v>
      </c>
      <c r="BY105" s="23">
        <f t="shared" ca="1" si="247"/>
        <v>63600</v>
      </c>
      <c r="BZ105" s="23">
        <f t="shared" ca="1" si="248"/>
        <v>0</v>
      </c>
      <c r="CA105" s="23">
        <f t="shared" ca="1" si="259"/>
        <v>62400</v>
      </c>
      <c r="CB105" s="23">
        <f t="shared" ca="1" si="260"/>
        <v>0</v>
      </c>
      <c r="CC105" s="23">
        <f t="shared" ca="1" si="136"/>
        <v>132000</v>
      </c>
      <c r="CD105" s="23">
        <f t="shared" ca="1" si="137"/>
        <v>0</v>
      </c>
      <c r="CE105" s="23">
        <f t="shared" ca="1" si="140"/>
        <v>120000</v>
      </c>
      <c r="CF105" s="23">
        <f t="shared" ca="1" si="141"/>
        <v>0</v>
      </c>
      <c r="CG105" s="389">
        <f t="shared" ca="1" si="170"/>
        <v>371880</v>
      </c>
      <c r="CH105" s="224">
        <f t="shared" ca="1" si="171"/>
        <v>695880</v>
      </c>
      <c r="CI105" s="93">
        <f t="shared" ca="1" si="172"/>
        <v>902280</v>
      </c>
      <c r="CJ105" s="23">
        <f t="shared" ca="1" si="206"/>
        <v>125760</v>
      </c>
      <c r="CK105" s="23">
        <f t="shared" ca="1" si="207"/>
        <v>0</v>
      </c>
      <c r="CL105" s="23">
        <f t="shared" ca="1" si="231"/>
        <v>115200</v>
      </c>
      <c r="CM105" s="23">
        <f t="shared" ca="1" si="232"/>
        <v>0</v>
      </c>
      <c r="CN105" s="23">
        <f t="shared" ca="1" si="124"/>
        <v>120000</v>
      </c>
      <c r="CO105" s="23">
        <f t="shared" ca="1" si="125"/>
        <v>0</v>
      </c>
      <c r="CP105" s="228">
        <f t="shared" ca="1" si="173"/>
        <v>125760</v>
      </c>
      <c r="CQ105" s="224">
        <f t="shared" ca="1" si="174"/>
        <v>240960</v>
      </c>
      <c r="CR105" s="228">
        <f t="shared" ca="1" si="175"/>
        <v>360960</v>
      </c>
      <c r="CS105" s="23">
        <f t="shared" ca="1" si="176"/>
        <v>65400</v>
      </c>
      <c r="CT105" s="23">
        <f t="shared" ca="1" si="177"/>
        <v>32700</v>
      </c>
      <c r="CU105" s="23">
        <f t="shared" ca="1" si="181"/>
        <v>62400</v>
      </c>
      <c r="CV105" s="23">
        <f t="shared" ca="1" si="182"/>
        <v>31200</v>
      </c>
      <c r="CW105" s="23">
        <f t="shared" ca="1" si="191"/>
        <v>60000</v>
      </c>
      <c r="CX105" s="23">
        <f t="shared" ca="1" si="192"/>
        <v>30000</v>
      </c>
      <c r="CY105" s="23">
        <f t="shared" ca="1" si="203"/>
        <v>8400</v>
      </c>
      <c r="CZ105" s="23">
        <f t="shared" ca="1" si="204"/>
        <v>4200</v>
      </c>
      <c r="DA105" s="23">
        <f t="shared" ca="1" si="210"/>
        <v>27000</v>
      </c>
      <c r="DB105" s="23">
        <f t="shared" ca="1" si="211"/>
        <v>13500</v>
      </c>
      <c r="DC105" s="23">
        <f t="shared" ca="1" si="212"/>
        <v>15600</v>
      </c>
      <c r="DD105" s="23">
        <f t="shared" ca="1" si="213"/>
        <v>7800</v>
      </c>
      <c r="DE105" s="23">
        <f t="shared" ca="1" si="218"/>
        <v>42000</v>
      </c>
      <c r="DF105" s="23">
        <f t="shared" ca="1" si="219"/>
        <v>21000</v>
      </c>
      <c r="DG105" s="23">
        <f t="shared" ca="1" si="257"/>
        <v>63600</v>
      </c>
      <c r="DH105" s="23">
        <f t="shared" ca="1" si="258"/>
        <v>31800</v>
      </c>
      <c r="DI105" s="23">
        <f t="shared" ca="1" si="220"/>
        <v>72000</v>
      </c>
      <c r="DJ105" s="23">
        <f t="shared" ca="1" si="221"/>
        <v>36000</v>
      </c>
      <c r="DK105" s="23">
        <f t="shared" ca="1" si="233"/>
        <v>99000</v>
      </c>
      <c r="DL105" s="23">
        <f t="shared" ca="1" si="234"/>
        <v>49500</v>
      </c>
      <c r="DM105" s="23"/>
      <c r="DN105" s="23"/>
      <c r="DO105" s="23">
        <f t="shared" ca="1" si="235"/>
        <v>240000</v>
      </c>
      <c r="DP105" s="23">
        <f t="shared" ca="1" si="236"/>
        <v>120000</v>
      </c>
      <c r="DQ105" s="23">
        <f t="shared" ca="1" si="241"/>
        <v>120000</v>
      </c>
      <c r="DR105" s="23">
        <f t="shared" ca="1" si="242"/>
        <v>60000</v>
      </c>
      <c r="DS105" s="23">
        <f t="shared" ca="1" si="251"/>
        <v>127200</v>
      </c>
      <c r="DT105" s="23">
        <f t="shared" ca="1" si="252"/>
        <v>63600</v>
      </c>
      <c r="DU105" s="23">
        <f t="shared" ca="1" si="122"/>
        <v>63600</v>
      </c>
      <c r="DV105" s="23">
        <f t="shared" ca="1" si="123"/>
        <v>31800</v>
      </c>
      <c r="DW105" s="23">
        <f t="shared" ca="1" si="126"/>
        <v>150000</v>
      </c>
      <c r="DX105" s="23">
        <f t="shared" ca="1" si="127"/>
        <v>75000</v>
      </c>
      <c r="DY105" s="23">
        <f t="shared" ca="1" si="128"/>
        <v>66000</v>
      </c>
      <c r="DZ105" s="23">
        <f t="shared" ca="1" si="129"/>
        <v>33000</v>
      </c>
      <c r="EA105" s="23">
        <f t="shared" ca="1" si="144"/>
        <v>129600</v>
      </c>
      <c r="EB105" s="23">
        <f t="shared" ca="1" si="145"/>
        <v>64800</v>
      </c>
      <c r="EC105" s="228">
        <f t="shared" ca="1" si="178"/>
        <v>610200</v>
      </c>
      <c r="ED105" s="93">
        <f t="shared" ca="1" si="179"/>
        <v>1450800</v>
      </c>
      <c r="EE105" s="228">
        <f t="shared" ca="1" si="180"/>
        <v>2117700</v>
      </c>
      <c r="EJ105" s="23">
        <f t="shared" ca="1" si="214"/>
        <v>60000</v>
      </c>
      <c r="EK105" s="23">
        <f t="shared" ca="1" si="215"/>
        <v>30000</v>
      </c>
      <c r="EL105" s="23">
        <f t="shared" ca="1" si="222"/>
        <v>26400</v>
      </c>
      <c r="EM105" s="23">
        <f t="shared" ca="1" si="223"/>
        <v>13200</v>
      </c>
      <c r="EN105" s="23">
        <f t="shared" ca="1" si="243"/>
        <v>120000</v>
      </c>
      <c r="EO105" s="23">
        <f t="shared" ca="1" si="244"/>
        <v>60000</v>
      </c>
      <c r="EP105" s="23">
        <f t="shared" ca="1" si="134"/>
        <v>168000</v>
      </c>
      <c r="EQ105" s="23">
        <f t="shared" ca="1" si="135"/>
        <v>84000</v>
      </c>
      <c r="ER105" s="23">
        <f t="shared" ca="1" si="253"/>
        <v>60000</v>
      </c>
      <c r="ES105" s="23">
        <f t="shared" ca="1" si="254"/>
        <v>30000</v>
      </c>
      <c r="ET105" s="23">
        <f t="shared" ca="1" si="130"/>
        <v>60000</v>
      </c>
      <c r="EU105" s="23">
        <f t="shared" ca="1" si="131"/>
        <v>30000</v>
      </c>
      <c r="EV105" s="23">
        <f t="shared" ca="1" si="142"/>
        <v>120000</v>
      </c>
      <c r="EW105" s="23">
        <f t="shared" ca="1" si="143"/>
        <v>60000</v>
      </c>
      <c r="EX105" s="228">
        <f t="shared" ca="1" si="164"/>
        <v>39600</v>
      </c>
      <c r="EY105" s="93">
        <f t="shared" ca="1" si="165"/>
        <v>489600</v>
      </c>
      <c r="EZ105" s="93">
        <f t="shared" ca="1" si="166"/>
        <v>921600</v>
      </c>
    </row>
    <row r="106" spans="1:156" x14ac:dyDescent="0.2">
      <c r="A106" s="172">
        <f ca="1">VLOOKUP($D106,Curves!$A$2:$I$1700,9)</f>
        <v>6.1013243092720999E-2</v>
      </c>
      <c r="B106" s="86">
        <f t="shared" ca="1" si="149"/>
        <v>0.61382288418096487</v>
      </c>
      <c r="C106" s="86">
        <f t="shared" si="150"/>
        <v>31</v>
      </c>
      <c r="D106" s="139">
        <v>39873</v>
      </c>
      <c r="E106" s="173">
        <f ca="1">VLOOKUP($D106,Curves!$A$2:$H$1700,2)*$B106</f>
        <v>2.7738656136137805</v>
      </c>
      <c r="F106" s="172">
        <f ca="1">VLOOKUP($D106,Curves!$A$2:$H$1700,3)*$B106</f>
        <v>0.36829373050857889</v>
      </c>
      <c r="G106" s="172">
        <f ca="1">VLOOKUP($D106,Curves!$A$2:$H$1700,7)*$B106</f>
        <v>-0.11662634799438333</v>
      </c>
      <c r="H106" s="172">
        <f ca="1">VLOOKUP($D106,Curves!$A$2:$H$1700,5)*$B106</f>
        <v>6.1382288418096488E-3</v>
      </c>
      <c r="I106" s="172">
        <f ca="1">VLOOKUP($D106,Curves!$A$2:$H$1700,4)*$B106</f>
        <v>-0.1780086364124798</v>
      </c>
      <c r="J106" s="174">
        <f ca="1">VLOOKUP($D106,Curves!$A$2:$H$1700,8)*$B106</f>
        <v>0</v>
      </c>
      <c r="K106" s="172">
        <f t="shared" ca="1" si="151"/>
        <v>21.468927329009755</v>
      </c>
      <c r="L106" s="140">
        <f ca="1">VLOOKUP($D106,Curves!$N$2:$T$2600,2)*$B106</f>
        <v>18.33102246631508</v>
      </c>
      <c r="M106" s="141">
        <f ca="1">VLOOKUP($D106,Curves!$N$2:$T$2600,3)*$B106</f>
        <v>9.1655112331575399</v>
      </c>
      <c r="N106" s="181">
        <f t="shared" ca="1" si="152"/>
        <v>0</v>
      </c>
      <c r="O106" s="182">
        <f t="shared" ca="1" si="153"/>
        <v>0</v>
      </c>
      <c r="P106" s="173">
        <f t="shared" ca="1" si="148"/>
        <v>22.803992102103354</v>
      </c>
      <c r="Q106" s="140">
        <f ca="1">VLOOKUP($D106,Curves!$N$2:$T$2600,4)*$B106</f>
        <v>18.33102246631508</v>
      </c>
      <c r="R106" s="141">
        <f ca="1">VLOOKUP($D106,Curves!$N$2:$T$2600,5)*$B106</f>
        <v>9.1655112331575399</v>
      </c>
      <c r="S106" s="181">
        <f t="shared" ca="1" si="154"/>
        <v>0</v>
      </c>
      <c r="T106" s="182">
        <f t="shared" ca="1" si="155"/>
        <v>0</v>
      </c>
      <c r="U106" s="151">
        <f t="shared" ca="1" si="156"/>
        <v>21.92929449214548</v>
      </c>
      <c r="V106" s="151">
        <f t="shared" ca="1" si="157"/>
        <v>22.850028818416924</v>
      </c>
      <c r="W106" s="151">
        <f t="shared" ca="1" si="158"/>
        <v>21.468927329009755</v>
      </c>
      <c r="X106" s="343">
        <f ca="1">VLOOKUP($D106,[2]CurveFetch!$D$8:$S$13000,16,0)*$B106</f>
        <v>18.33102246631508</v>
      </c>
      <c r="Y106" s="141">
        <f ca="1">VLOOKUP($D106,Curves!$N$2:$T$2600,7)*$B106</f>
        <v>9.1655112331575399</v>
      </c>
      <c r="Z106" s="200">
        <f t="shared" ca="1" si="159"/>
        <v>0</v>
      </c>
      <c r="AA106" s="181">
        <f t="shared" ca="1" si="160"/>
        <v>0</v>
      </c>
      <c r="AB106" s="181">
        <f t="shared" ca="1" si="161"/>
        <v>0</v>
      </c>
      <c r="AC106" s="181">
        <f t="shared" ca="1" si="161"/>
        <v>0</v>
      </c>
      <c r="AD106" s="181">
        <f t="shared" ca="1" si="162"/>
        <v>0</v>
      </c>
      <c r="AE106" s="182">
        <f t="shared" ca="1" si="163"/>
        <v>0</v>
      </c>
      <c r="AF106" s="23">
        <f t="shared" ca="1" si="193"/>
        <v>0</v>
      </c>
      <c r="AG106" s="23">
        <f t="shared" ca="1" si="194"/>
        <v>0</v>
      </c>
      <c r="AH106" s="23">
        <f t="shared" ca="1" si="183"/>
        <v>0</v>
      </c>
      <c r="AI106" s="23">
        <f t="shared" ca="1" si="184"/>
        <v>0</v>
      </c>
      <c r="AJ106" s="23">
        <f t="shared" ca="1" si="195"/>
        <v>0</v>
      </c>
      <c r="AK106" s="23">
        <f t="shared" ca="1" si="196"/>
        <v>0</v>
      </c>
      <c r="AL106" s="23">
        <f t="shared" ca="1" si="197"/>
        <v>0</v>
      </c>
      <c r="AM106" s="23">
        <f t="shared" ca="1" si="198"/>
        <v>0</v>
      </c>
      <c r="AN106" s="23">
        <f t="shared" ca="1" si="216"/>
        <v>0</v>
      </c>
      <c r="AO106" s="23">
        <f t="shared" ca="1" si="217"/>
        <v>0</v>
      </c>
      <c r="AP106" s="23">
        <f t="shared" ca="1" si="228"/>
        <v>0</v>
      </c>
      <c r="AQ106" s="23">
        <f t="shared" ca="1" si="205"/>
        <v>0</v>
      </c>
      <c r="AR106" s="23">
        <f t="shared" ca="1" si="237"/>
        <v>0</v>
      </c>
      <c r="AS106" s="23">
        <f t="shared" ca="1" si="238"/>
        <v>0</v>
      </c>
      <c r="AT106" s="23">
        <f t="shared" ca="1" si="245"/>
        <v>0</v>
      </c>
      <c r="AU106" s="23">
        <f t="shared" ca="1" si="246"/>
        <v>0</v>
      </c>
      <c r="AV106" s="23">
        <f t="shared" ca="1" si="239"/>
        <v>0</v>
      </c>
      <c r="AW106" s="23">
        <f t="shared" ca="1" si="240"/>
        <v>0</v>
      </c>
      <c r="AX106" s="23">
        <f t="shared" ca="1" si="249"/>
        <v>0</v>
      </c>
      <c r="AY106" s="23">
        <f t="shared" ca="1" si="250"/>
        <v>0</v>
      </c>
      <c r="AZ106" s="23">
        <f t="shared" ca="1" si="255"/>
        <v>0</v>
      </c>
      <c r="BA106" s="23">
        <f t="shared" ca="1" si="256"/>
        <v>0</v>
      </c>
      <c r="BB106" s="23">
        <f t="shared" ca="1" si="132"/>
        <v>0</v>
      </c>
      <c r="BC106" s="23">
        <f t="shared" ca="1" si="133"/>
        <v>0</v>
      </c>
      <c r="BD106" s="228">
        <f t="shared" ca="1" si="167"/>
        <v>0</v>
      </c>
      <c r="BE106" s="26">
        <f t="shared" ca="1" si="168"/>
        <v>0</v>
      </c>
      <c r="BF106" s="228">
        <f t="shared" ca="1" si="169"/>
        <v>0</v>
      </c>
      <c r="BG106" s="23">
        <f t="shared" ca="1" si="185"/>
        <v>0</v>
      </c>
      <c r="BH106" s="23">
        <f t="shared" ca="1" si="186"/>
        <v>0</v>
      </c>
      <c r="BI106" s="23">
        <f t="shared" ca="1" si="199"/>
        <v>0</v>
      </c>
      <c r="BJ106" s="23">
        <f t="shared" ca="1" si="200"/>
        <v>0</v>
      </c>
      <c r="BK106" s="23">
        <f t="shared" ca="1" si="187"/>
        <v>0</v>
      </c>
      <c r="BL106" s="23">
        <f t="shared" ca="1" si="188"/>
        <v>0</v>
      </c>
      <c r="BM106" s="23">
        <f t="shared" ca="1" si="201"/>
        <v>0</v>
      </c>
      <c r="BN106" s="23">
        <f t="shared" ca="1" si="202"/>
        <v>0</v>
      </c>
      <c r="BO106" s="23">
        <f t="shared" ca="1" si="208"/>
        <v>0</v>
      </c>
      <c r="BP106" s="23">
        <f t="shared" ca="1" si="209"/>
        <v>0</v>
      </c>
      <c r="BQ106" s="23">
        <f t="shared" ca="1" si="189"/>
        <v>0</v>
      </c>
      <c r="BR106" s="23">
        <f t="shared" ca="1" si="190"/>
        <v>0</v>
      </c>
      <c r="BS106" s="23">
        <f t="shared" ca="1" si="224"/>
        <v>0</v>
      </c>
      <c r="BT106" s="23">
        <f t="shared" ca="1" si="225"/>
        <v>0</v>
      </c>
      <c r="BU106" s="23">
        <f t="shared" ca="1" si="226"/>
        <v>0</v>
      </c>
      <c r="BV106" s="23">
        <f t="shared" ca="1" si="227"/>
        <v>0</v>
      </c>
      <c r="BW106" s="23">
        <f t="shared" ca="1" si="229"/>
        <v>0</v>
      </c>
      <c r="BX106" s="23">
        <f t="shared" ca="1" si="230"/>
        <v>0</v>
      </c>
      <c r="BY106" s="23">
        <f t="shared" ca="1" si="247"/>
        <v>0</v>
      </c>
      <c r="BZ106" s="23">
        <f t="shared" ca="1" si="248"/>
        <v>0</v>
      </c>
      <c r="CA106" s="23">
        <f t="shared" ca="1" si="259"/>
        <v>0</v>
      </c>
      <c r="CB106" s="23">
        <f t="shared" ca="1" si="260"/>
        <v>0</v>
      </c>
      <c r="CC106" s="23">
        <f t="shared" ca="1" si="136"/>
        <v>0</v>
      </c>
      <c r="CD106" s="23">
        <f t="shared" ca="1" si="137"/>
        <v>0</v>
      </c>
      <c r="CE106" s="23">
        <f t="shared" ca="1" si="140"/>
        <v>0</v>
      </c>
      <c r="CF106" s="23">
        <f t="shared" ca="1" si="141"/>
        <v>0</v>
      </c>
      <c r="CG106" s="389">
        <f t="shared" ca="1" si="170"/>
        <v>0</v>
      </c>
      <c r="CH106" s="224">
        <f t="shared" ca="1" si="171"/>
        <v>0</v>
      </c>
      <c r="CI106" s="93">
        <f t="shared" ca="1" si="172"/>
        <v>0</v>
      </c>
      <c r="CJ106" s="23">
        <f t="shared" ca="1" si="206"/>
        <v>0</v>
      </c>
      <c r="CK106" s="23">
        <f t="shared" ca="1" si="207"/>
        <v>0</v>
      </c>
      <c r="CL106" s="23">
        <f t="shared" ca="1" si="231"/>
        <v>0</v>
      </c>
      <c r="CM106" s="23">
        <f t="shared" ca="1" si="232"/>
        <v>0</v>
      </c>
      <c r="CN106" s="23">
        <f t="shared" ca="1" si="124"/>
        <v>0</v>
      </c>
      <c r="CO106" s="23">
        <f t="shared" ca="1" si="125"/>
        <v>0</v>
      </c>
      <c r="CP106" s="228">
        <f t="shared" ca="1" si="173"/>
        <v>0</v>
      </c>
      <c r="CQ106" s="224">
        <f t="shared" ca="1" si="174"/>
        <v>0</v>
      </c>
      <c r="CR106" s="228">
        <f t="shared" ca="1" si="175"/>
        <v>0</v>
      </c>
      <c r="CS106" s="23">
        <f t="shared" ca="1" si="176"/>
        <v>0</v>
      </c>
      <c r="CT106" s="23">
        <f t="shared" ca="1" si="177"/>
        <v>0</v>
      </c>
      <c r="CU106" s="23">
        <f t="shared" ca="1" si="181"/>
        <v>0</v>
      </c>
      <c r="CV106" s="23">
        <f t="shared" ca="1" si="182"/>
        <v>0</v>
      </c>
      <c r="CW106" s="23">
        <f t="shared" ca="1" si="191"/>
        <v>0</v>
      </c>
      <c r="CX106" s="23">
        <f t="shared" ca="1" si="192"/>
        <v>0</v>
      </c>
      <c r="CY106" s="23">
        <f t="shared" ca="1" si="203"/>
        <v>0</v>
      </c>
      <c r="CZ106" s="23">
        <f t="shared" ca="1" si="204"/>
        <v>0</v>
      </c>
      <c r="DA106" s="23">
        <f t="shared" ca="1" si="210"/>
        <v>0</v>
      </c>
      <c r="DB106" s="23">
        <f t="shared" ca="1" si="211"/>
        <v>0</v>
      </c>
      <c r="DC106" s="23">
        <f t="shared" ca="1" si="212"/>
        <v>0</v>
      </c>
      <c r="DD106" s="23">
        <f t="shared" ca="1" si="213"/>
        <v>0</v>
      </c>
      <c r="DE106" s="23">
        <f t="shared" ca="1" si="218"/>
        <v>0</v>
      </c>
      <c r="DF106" s="23">
        <f t="shared" ca="1" si="219"/>
        <v>0</v>
      </c>
      <c r="DG106" s="23">
        <f t="shared" ca="1" si="257"/>
        <v>0</v>
      </c>
      <c r="DH106" s="23">
        <f t="shared" ca="1" si="258"/>
        <v>0</v>
      </c>
      <c r="DI106" s="23">
        <f t="shared" ca="1" si="220"/>
        <v>0</v>
      </c>
      <c r="DJ106" s="23">
        <f t="shared" ca="1" si="221"/>
        <v>0</v>
      </c>
      <c r="DK106" s="23">
        <f t="shared" ca="1" si="233"/>
        <v>0</v>
      </c>
      <c r="DL106" s="23">
        <f t="shared" ca="1" si="234"/>
        <v>0</v>
      </c>
      <c r="DM106" s="23"/>
      <c r="DN106" s="23"/>
      <c r="DO106" s="23">
        <f t="shared" ca="1" si="235"/>
        <v>0</v>
      </c>
      <c r="DP106" s="23">
        <f t="shared" ca="1" si="236"/>
        <v>0</v>
      </c>
      <c r="DQ106" s="23">
        <f t="shared" ca="1" si="241"/>
        <v>0</v>
      </c>
      <c r="DR106" s="23">
        <f t="shared" ca="1" si="242"/>
        <v>0</v>
      </c>
      <c r="DS106" s="23">
        <f t="shared" ca="1" si="251"/>
        <v>0</v>
      </c>
      <c r="DT106" s="23">
        <f t="shared" ca="1" si="252"/>
        <v>0</v>
      </c>
      <c r="DU106" s="23">
        <f t="shared" ref="DU106:DU169" ca="1" si="261">$DU$7*$J$2*$J$5*$AB106</f>
        <v>0</v>
      </c>
      <c r="DV106" s="23">
        <f t="shared" ref="DV106:DV169" ca="1" si="262">$DU$7*$J$3*$J$5*$AC106</f>
        <v>0</v>
      </c>
      <c r="DW106" s="23">
        <f t="shared" ca="1" si="126"/>
        <v>0</v>
      </c>
      <c r="DX106" s="23">
        <f t="shared" ca="1" si="127"/>
        <v>0</v>
      </c>
      <c r="DY106" s="23">
        <f t="shared" ca="1" si="128"/>
        <v>0</v>
      </c>
      <c r="DZ106" s="23">
        <f t="shared" ca="1" si="129"/>
        <v>0</v>
      </c>
      <c r="EA106" s="23">
        <f t="shared" ca="1" si="144"/>
        <v>0</v>
      </c>
      <c r="EB106" s="23">
        <f t="shared" ca="1" si="145"/>
        <v>0</v>
      </c>
      <c r="EC106" s="228">
        <f t="shared" ca="1" si="178"/>
        <v>0</v>
      </c>
      <c r="ED106" s="93">
        <f t="shared" ca="1" si="179"/>
        <v>0</v>
      </c>
      <c r="EE106" s="228">
        <f t="shared" ca="1" si="180"/>
        <v>0</v>
      </c>
      <c r="EJ106" s="23">
        <f t="shared" ca="1" si="214"/>
        <v>0</v>
      </c>
      <c r="EK106" s="23">
        <f t="shared" ca="1" si="215"/>
        <v>0</v>
      </c>
      <c r="EL106" s="23">
        <f t="shared" ca="1" si="222"/>
        <v>0</v>
      </c>
      <c r="EM106" s="23">
        <f t="shared" ca="1" si="223"/>
        <v>0</v>
      </c>
      <c r="EN106" s="23">
        <f t="shared" ca="1" si="243"/>
        <v>0</v>
      </c>
      <c r="EO106" s="23">
        <f t="shared" ca="1" si="244"/>
        <v>0</v>
      </c>
      <c r="EP106" s="23">
        <f t="shared" ca="1" si="134"/>
        <v>0</v>
      </c>
      <c r="EQ106" s="23">
        <f t="shared" ca="1" si="135"/>
        <v>0</v>
      </c>
      <c r="ER106" s="23">
        <f t="shared" ca="1" si="253"/>
        <v>0</v>
      </c>
      <c r="ES106" s="23">
        <f t="shared" ca="1" si="254"/>
        <v>0</v>
      </c>
      <c r="ET106" s="23">
        <f t="shared" ca="1" si="130"/>
        <v>0</v>
      </c>
      <c r="EU106" s="23">
        <f t="shared" ca="1" si="131"/>
        <v>0</v>
      </c>
      <c r="EV106" s="23">
        <f t="shared" ca="1" si="142"/>
        <v>0</v>
      </c>
      <c r="EW106" s="23">
        <f t="shared" ca="1" si="143"/>
        <v>0</v>
      </c>
      <c r="EX106" s="228">
        <f t="shared" ca="1" si="164"/>
        <v>0</v>
      </c>
      <c r="EY106" s="93">
        <f t="shared" ca="1" si="165"/>
        <v>0</v>
      </c>
      <c r="EZ106" s="93">
        <f t="shared" ca="1" si="166"/>
        <v>0</v>
      </c>
    </row>
    <row r="107" spans="1:156" x14ac:dyDescent="0.2">
      <c r="A107" s="172">
        <f ca="1">VLOOKUP($D107,Curves!$A$2:$I$1700,9)</f>
        <v>6.1061773881376999E-2</v>
      </c>
      <c r="B107" s="86">
        <f t="shared" ca="1" si="149"/>
        <v>0.61046381646338832</v>
      </c>
      <c r="C107" s="86">
        <f t="shared" si="150"/>
        <v>30</v>
      </c>
      <c r="D107" s="139">
        <v>39904</v>
      </c>
      <c r="E107" s="173">
        <f ca="1">VLOOKUP($D107,Curves!$A$2:$H$1700,2)*$B107</f>
        <v>2.6469711081852521</v>
      </c>
      <c r="F107" s="172">
        <f ca="1">VLOOKUP($D107,Curves!$A$2:$H$1700,3)*$B107</f>
        <v>0.46395250051217513</v>
      </c>
      <c r="G107" s="172">
        <f ca="1">VLOOKUP($D107,Curves!$A$2:$H$1700,7)*$B107</f>
        <v>-0.14345899686889624</v>
      </c>
      <c r="H107" s="172">
        <f ca="1">VLOOKUP($D107,Curves!$A$2:$H$1700,5)*$B107</f>
        <v>6.1046381646338837E-3</v>
      </c>
      <c r="I107" s="172">
        <f ca="1">VLOOKUP($D107,Curves!$A$2:$H$1700,4)*$B107</f>
        <v>-0.21671465484450284</v>
      </c>
      <c r="J107" s="174">
        <f ca="1">VLOOKUP($D107,Curves!$A$2:$H$1700,8)*$B107</f>
        <v>0</v>
      </c>
      <c r="K107" s="172">
        <f t="shared" ca="1" si="151"/>
        <v>20.226923400055622</v>
      </c>
      <c r="L107" s="140">
        <f ca="1">VLOOKUP($D107,Curves!$N$2:$T$2600,2)*$B107</f>
        <v>17.584959650662718</v>
      </c>
      <c r="M107" s="141">
        <f ca="1">VLOOKUP($D107,Curves!$N$2:$T$2600,3)*$B107</f>
        <v>8.792479825331359</v>
      </c>
      <c r="N107" s="181">
        <f t="shared" ca="1" si="152"/>
        <v>0</v>
      </c>
      <c r="O107" s="182">
        <f t="shared" ca="1" si="153"/>
        <v>0</v>
      </c>
      <c r="P107" s="173">
        <f t="shared" ca="1" si="148"/>
        <v>21.852283311389389</v>
      </c>
      <c r="Q107" s="140">
        <f ca="1">VLOOKUP($D107,Curves!$N$2:$T$2600,4)*$B107</f>
        <v>17.584959650662718</v>
      </c>
      <c r="R107" s="141">
        <f ca="1">VLOOKUP($D107,Curves!$N$2:$T$2600,5)*$B107</f>
        <v>8.792479825331359</v>
      </c>
      <c r="S107" s="181">
        <f t="shared" ca="1" si="154"/>
        <v>0</v>
      </c>
      <c r="T107" s="182">
        <f t="shared" ca="1" si="155"/>
        <v>0</v>
      </c>
      <c r="U107" s="151">
        <f t="shared" ca="1" si="156"/>
        <v>20.77634083487267</v>
      </c>
      <c r="V107" s="151">
        <f t="shared" ca="1" si="157"/>
        <v>21.898068097624144</v>
      </c>
      <c r="W107" s="151">
        <f t="shared" ca="1" si="158"/>
        <v>20.226923400055622</v>
      </c>
      <c r="X107" s="343">
        <f ca="1">VLOOKUP($D107,[2]CurveFetch!$D$8:$S$13000,16,0)*$B107</f>
        <v>17.584959650662718</v>
      </c>
      <c r="Y107" s="141">
        <f ca="1">VLOOKUP($D107,Curves!$N$2:$T$2600,7)*$B107</f>
        <v>8.792479825331359</v>
      </c>
      <c r="Z107" s="200">
        <f t="shared" ca="1" si="159"/>
        <v>0</v>
      </c>
      <c r="AA107" s="181">
        <f t="shared" ca="1" si="160"/>
        <v>0</v>
      </c>
      <c r="AB107" s="181">
        <f t="shared" ca="1" si="161"/>
        <v>0</v>
      </c>
      <c r="AC107" s="181">
        <f t="shared" ca="1" si="161"/>
        <v>0</v>
      </c>
      <c r="AD107" s="181">
        <f t="shared" ca="1" si="162"/>
        <v>0</v>
      </c>
      <c r="AE107" s="182">
        <f t="shared" ca="1" si="163"/>
        <v>0</v>
      </c>
      <c r="AF107" s="23">
        <f t="shared" ca="1" si="193"/>
        <v>0</v>
      </c>
      <c r="AG107" s="23">
        <f t="shared" ca="1" si="194"/>
        <v>0</v>
      </c>
      <c r="AH107" s="23">
        <f t="shared" ca="1" si="183"/>
        <v>0</v>
      </c>
      <c r="AI107" s="23">
        <f t="shared" ca="1" si="184"/>
        <v>0</v>
      </c>
      <c r="AJ107" s="23">
        <f t="shared" ca="1" si="195"/>
        <v>0</v>
      </c>
      <c r="AK107" s="23">
        <f t="shared" ca="1" si="196"/>
        <v>0</v>
      </c>
      <c r="AL107" s="23">
        <f t="shared" ca="1" si="197"/>
        <v>0</v>
      </c>
      <c r="AM107" s="23">
        <f t="shared" ca="1" si="198"/>
        <v>0</v>
      </c>
      <c r="AN107" s="23">
        <f t="shared" ca="1" si="216"/>
        <v>0</v>
      </c>
      <c r="AO107" s="23">
        <f t="shared" ca="1" si="217"/>
        <v>0</v>
      </c>
      <c r="AP107" s="23">
        <f t="shared" ca="1" si="228"/>
        <v>0</v>
      </c>
      <c r="AQ107" s="23">
        <f t="shared" ca="1" si="205"/>
        <v>0</v>
      </c>
      <c r="AR107" s="23">
        <f t="shared" ca="1" si="237"/>
        <v>0</v>
      </c>
      <c r="AS107" s="23">
        <f t="shared" ca="1" si="238"/>
        <v>0</v>
      </c>
      <c r="AT107" s="23">
        <f t="shared" ca="1" si="245"/>
        <v>0</v>
      </c>
      <c r="AU107" s="23">
        <f t="shared" ca="1" si="246"/>
        <v>0</v>
      </c>
      <c r="AV107" s="23">
        <f t="shared" ca="1" si="239"/>
        <v>0</v>
      </c>
      <c r="AW107" s="23">
        <f t="shared" ca="1" si="240"/>
        <v>0</v>
      </c>
      <c r="AX107" s="23">
        <f t="shared" ca="1" si="249"/>
        <v>0</v>
      </c>
      <c r="AY107" s="23">
        <f t="shared" ca="1" si="250"/>
        <v>0</v>
      </c>
      <c r="AZ107" s="23">
        <f t="shared" ca="1" si="255"/>
        <v>0</v>
      </c>
      <c r="BA107" s="23">
        <f t="shared" ca="1" si="256"/>
        <v>0</v>
      </c>
      <c r="BB107" s="23">
        <f t="shared" ca="1" si="132"/>
        <v>0</v>
      </c>
      <c r="BC107" s="23">
        <f t="shared" ca="1" si="133"/>
        <v>0</v>
      </c>
      <c r="BD107" s="228">
        <f t="shared" ca="1" si="167"/>
        <v>0</v>
      </c>
      <c r="BE107" s="26">
        <f t="shared" ca="1" si="168"/>
        <v>0</v>
      </c>
      <c r="BF107" s="228">
        <f t="shared" ca="1" si="169"/>
        <v>0</v>
      </c>
      <c r="BG107" s="23">
        <f t="shared" ca="1" si="185"/>
        <v>0</v>
      </c>
      <c r="BH107" s="23">
        <f t="shared" ca="1" si="186"/>
        <v>0</v>
      </c>
      <c r="BI107" s="23">
        <f t="shared" ca="1" si="199"/>
        <v>0</v>
      </c>
      <c r="BJ107" s="23">
        <f t="shared" ca="1" si="200"/>
        <v>0</v>
      </c>
      <c r="BK107" s="23">
        <f t="shared" ca="1" si="187"/>
        <v>0</v>
      </c>
      <c r="BL107" s="23">
        <f t="shared" ca="1" si="188"/>
        <v>0</v>
      </c>
      <c r="BM107" s="23">
        <f t="shared" ca="1" si="201"/>
        <v>0</v>
      </c>
      <c r="BN107" s="23">
        <f t="shared" ca="1" si="202"/>
        <v>0</v>
      </c>
      <c r="BO107" s="23">
        <f t="shared" ca="1" si="208"/>
        <v>0</v>
      </c>
      <c r="BP107" s="23">
        <f t="shared" ca="1" si="209"/>
        <v>0</v>
      </c>
      <c r="BQ107" s="23">
        <f t="shared" ca="1" si="189"/>
        <v>0</v>
      </c>
      <c r="BR107" s="23">
        <f t="shared" ca="1" si="190"/>
        <v>0</v>
      </c>
      <c r="BS107" s="23">
        <f t="shared" ca="1" si="224"/>
        <v>0</v>
      </c>
      <c r="BT107" s="23">
        <f t="shared" ca="1" si="225"/>
        <v>0</v>
      </c>
      <c r="BU107" s="23">
        <f t="shared" ca="1" si="226"/>
        <v>0</v>
      </c>
      <c r="BV107" s="23">
        <f t="shared" ca="1" si="227"/>
        <v>0</v>
      </c>
      <c r="BW107" s="23">
        <f t="shared" ca="1" si="229"/>
        <v>0</v>
      </c>
      <c r="BX107" s="23">
        <f t="shared" ca="1" si="230"/>
        <v>0</v>
      </c>
      <c r="BY107" s="23">
        <f t="shared" ca="1" si="247"/>
        <v>0</v>
      </c>
      <c r="BZ107" s="23">
        <f t="shared" ca="1" si="248"/>
        <v>0</v>
      </c>
      <c r="CA107" s="23">
        <f t="shared" ca="1" si="259"/>
        <v>0</v>
      </c>
      <c r="CB107" s="23">
        <f t="shared" ca="1" si="260"/>
        <v>0</v>
      </c>
      <c r="CC107" s="23">
        <f t="shared" ca="1" si="136"/>
        <v>0</v>
      </c>
      <c r="CD107" s="23">
        <f t="shared" ca="1" si="137"/>
        <v>0</v>
      </c>
      <c r="CE107" s="23">
        <f t="shared" ca="1" si="140"/>
        <v>0</v>
      </c>
      <c r="CF107" s="23">
        <f t="shared" ca="1" si="141"/>
        <v>0</v>
      </c>
      <c r="CG107" s="389">
        <f t="shared" ca="1" si="170"/>
        <v>0</v>
      </c>
      <c r="CH107" s="224">
        <f t="shared" ca="1" si="171"/>
        <v>0</v>
      </c>
      <c r="CI107" s="93">
        <f t="shared" ca="1" si="172"/>
        <v>0</v>
      </c>
      <c r="CJ107" s="23">
        <f t="shared" ca="1" si="206"/>
        <v>0</v>
      </c>
      <c r="CK107" s="23">
        <f t="shared" ca="1" si="207"/>
        <v>0</v>
      </c>
      <c r="CL107" s="23">
        <f t="shared" ca="1" si="231"/>
        <v>0</v>
      </c>
      <c r="CM107" s="23">
        <f t="shared" ca="1" si="232"/>
        <v>0</v>
      </c>
      <c r="CN107" s="23">
        <f t="shared" ref="CN107:CN170" ca="1" si="263">$CN$7*$J$2*$J$5*$N107</f>
        <v>0</v>
      </c>
      <c r="CO107" s="23">
        <f t="shared" ref="CO107:CO170" ca="1" si="264">$CN$7*$J$3*$J$5*$O107</f>
        <v>0</v>
      </c>
      <c r="CP107" s="228">
        <f t="shared" ca="1" si="173"/>
        <v>0</v>
      </c>
      <c r="CQ107" s="224">
        <f t="shared" ca="1" si="174"/>
        <v>0</v>
      </c>
      <c r="CR107" s="228">
        <f t="shared" ca="1" si="175"/>
        <v>0</v>
      </c>
      <c r="CS107" s="23">
        <f t="shared" ca="1" si="176"/>
        <v>0</v>
      </c>
      <c r="CT107" s="23">
        <f t="shared" ca="1" si="177"/>
        <v>0</v>
      </c>
      <c r="CU107" s="23">
        <f t="shared" ca="1" si="181"/>
        <v>0</v>
      </c>
      <c r="CV107" s="23">
        <f t="shared" ca="1" si="182"/>
        <v>0</v>
      </c>
      <c r="CW107" s="23">
        <f t="shared" ca="1" si="191"/>
        <v>0</v>
      </c>
      <c r="CX107" s="23">
        <f t="shared" ca="1" si="192"/>
        <v>0</v>
      </c>
      <c r="CY107" s="23">
        <f t="shared" ca="1" si="203"/>
        <v>0</v>
      </c>
      <c r="CZ107" s="23">
        <f t="shared" ca="1" si="204"/>
        <v>0</v>
      </c>
      <c r="DA107" s="23">
        <f t="shared" ca="1" si="210"/>
        <v>0</v>
      </c>
      <c r="DB107" s="23">
        <f t="shared" ca="1" si="211"/>
        <v>0</v>
      </c>
      <c r="DC107" s="23">
        <f t="shared" ca="1" si="212"/>
        <v>0</v>
      </c>
      <c r="DD107" s="23">
        <f t="shared" ca="1" si="213"/>
        <v>0</v>
      </c>
      <c r="DE107" s="23">
        <f t="shared" ca="1" si="218"/>
        <v>0</v>
      </c>
      <c r="DF107" s="23">
        <f t="shared" ca="1" si="219"/>
        <v>0</v>
      </c>
      <c r="DG107" s="23">
        <f t="shared" ca="1" si="257"/>
        <v>0</v>
      </c>
      <c r="DH107" s="23">
        <f t="shared" ca="1" si="258"/>
        <v>0</v>
      </c>
      <c r="DI107" s="23">
        <f t="shared" ca="1" si="220"/>
        <v>0</v>
      </c>
      <c r="DJ107" s="23">
        <f t="shared" ca="1" si="221"/>
        <v>0</v>
      </c>
      <c r="DK107" s="23">
        <f t="shared" ca="1" si="233"/>
        <v>0</v>
      </c>
      <c r="DL107" s="23">
        <f t="shared" ca="1" si="234"/>
        <v>0</v>
      </c>
      <c r="DM107" s="23"/>
      <c r="DN107" s="23"/>
      <c r="DO107" s="23">
        <f t="shared" ca="1" si="235"/>
        <v>0</v>
      </c>
      <c r="DP107" s="23">
        <f t="shared" ca="1" si="236"/>
        <v>0</v>
      </c>
      <c r="DQ107" s="23">
        <f t="shared" ca="1" si="241"/>
        <v>0</v>
      </c>
      <c r="DR107" s="23">
        <f t="shared" ca="1" si="242"/>
        <v>0</v>
      </c>
      <c r="DS107" s="23">
        <f t="shared" ca="1" si="251"/>
        <v>0</v>
      </c>
      <c r="DT107" s="23">
        <f t="shared" ca="1" si="252"/>
        <v>0</v>
      </c>
      <c r="DU107" s="23">
        <f t="shared" ca="1" si="261"/>
        <v>0</v>
      </c>
      <c r="DV107" s="23">
        <f t="shared" ca="1" si="262"/>
        <v>0</v>
      </c>
      <c r="DW107" s="23">
        <f t="shared" ref="DW107:DW170" ca="1" si="265">$DW$7*$J$2*$J$5*$AB107</f>
        <v>0</v>
      </c>
      <c r="DX107" s="23">
        <f t="shared" ref="DX107:DX170" ca="1" si="266">$DW$7*$J$3*$J$5*$AC107</f>
        <v>0</v>
      </c>
      <c r="DY107" s="23">
        <f t="shared" ref="DY107:DY170" ca="1" si="267">$DY$7*$J$2*$J$5*$AB107</f>
        <v>0</v>
      </c>
      <c r="DZ107" s="23">
        <f t="shared" ref="DZ107:DZ170" ca="1" si="268">$DY$7*$J$3*$J$5*$AC107</f>
        <v>0</v>
      </c>
      <c r="EA107" s="23">
        <f t="shared" ca="1" si="144"/>
        <v>0</v>
      </c>
      <c r="EB107" s="23">
        <f t="shared" ca="1" si="145"/>
        <v>0</v>
      </c>
      <c r="EC107" s="228">
        <f t="shared" ca="1" si="178"/>
        <v>0</v>
      </c>
      <c r="ED107" s="93">
        <f t="shared" ca="1" si="179"/>
        <v>0</v>
      </c>
      <c r="EE107" s="228">
        <f t="shared" ca="1" si="180"/>
        <v>0</v>
      </c>
      <c r="EJ107" s="23">
        <f t="shared" ca="1" si="214"/>
        <v>0</v>
      </c>
      <c r="EK107" s="23">
        <f t="shared" ca="1" si="215"/>
        <v>0</v>
      </c>
      <c r="EL107" s="23">
        <f t="shared" ca="1" si="222"/>
        <v>0</v>
      </c>
      <c r="EM107" s="23">
        <f t="shared" ca="1" si="223"/>
        <v>0</v>
      </c>
      <c r="EN107" s="23">
        <f t="shared" ca="1" si="243"/>
        <v>0</v>
      </c>
      <c r="EO107" s="23">
        <f t="shared" ca="1" si="244"/>
        <v>0</v>
      </c>
      <c r="EP107" s="23">
        <f t="shared" ca="1" si="134"/>
        <v>0</v>
      </c>
      <c r="EQ107" s="23">
        <f t="shared" ca="1" si="135"/>
        <v>0</v>
      </c>
      <c r="ER107" s="23">
        <f t="shared" ca="1" si="253"/>
        <v>0</v>
      </c>
      <c r="ES107" s="23">
        <f t="shared" ca="1" si="254"/>
        <v>0</v>
      </c>
      <c r="ET107" s="23">
        <f t="shared" ref="ET107:ET170" ca="1" si="269">$ET$7*$J$2*$J$5*$AB107</f>
        <v>0</v>
      </c>
      <c r="EU107" s="23">
        <f t="shared" ref="EU107:EU170" ca="1" si="270">$ET$7*$J$3*$J$5*$AC107</f>
        <v>0</v>
      </c>
      <c r="EV107" s="23">
        <f t="shared" ca="1" si="142"/>
        <v>0</v>
      </c>
      <c r="EW107" s="23">
        <f t="shared" ca="1" si="143"/>
        <v>0</v>
      </c>
      <c r="EX107" s="228">
        <f t="shared" ca="1" si="164"/>
        <v>0</v>
      </c>
      <c r="EY107" s="93">
        <f t="shared" ca="1" si="165"/>
        <v>0</v>
      </c>
      <c r="EZ107" s="93">
        <f t="shared" ca="1" si="166"/>
        <v>0</v>
      </c>
    </row>
    <row r="108" spans="1:156" x14ac:dyDescent="0.2">
      <c r="A108" s="172">
        <f ca="1">VLOOKUP($D108,Curves!$A$2:$I$1700,9)</f>
        <v>6.1108739161467002E-2</v>
      </c>
      <c r="B108" s="86">
        <f t="shared" ca="1" si="149"/>
        <v>0.60722599247424947</v>
      </c>
      <c r="C108" s="86">
        <f t="shared" si="150"/>
        <v>31</v>
      </c>
      <c r="D108" s="139">
        <v>39934</v>
      </c>
      <c r="E108" s="173">
        <f ca="1">VLOOKUP($D108,Curves!$A$2:$H$1700,2)*$B108</f>
        <v>2.6177512535564893</v>
      </c>
      <c r="F108" s="172">
        <f ca="1">VLOOKUP($D108,Curves!$A$2:$H$1700,3)*$B108</f>
        <v>0.4614917542804296</v>
      </c>
      <c r="G108" s="172">
        <f ca="1">VLOOKUP($D108,Curves!$A$2:$H$1700,7)*$B108</f>
        <v>-0.14269810823144863</v>
      </c>
      <c r="H108" s="172">
        <f ca="1">VLOOKUP($D108,Curves!$A$2:$H$1700,5)*$B108</f>
        <v>6.0722599247424944E-3</v>
      </c>
      <c r="I108" s="172">
        <f ca="1">VLOOKUP($D108,Curves!$A$2:$H$1700,4)*$B108</f>
        <v>-0.21556522732835856</v>
      </c>
      <c r="J108" s="174">
        <f ca="1">VLOOKUP($D108,Curves!$A$2:$H$1700,8)*$B108</f>
        <v>0</v>
      </c>
      <c r="K108" s="172">
        <f t="shared" ca="1" si="151"/>
        <v>20.016395196710981</v>
      </c>
      <c r="L108" s="140">
        <f ca="1">VLOOKUP($D108,Curves!$N$2:$T$2600,2)*$B108</f>
        <v>20.527821178985231</v>
      </c>
      <c r="M108" s="141">
        <f ca="1">VLOOKUP($D108,Curves!$N$2:$T$2600,3)*$B108</f>
        <v>10.263910589492616</v>
      </c>
      <c r="N108" s="181">
        <f t="shared" ca="1" si="152"/>
        <v>1</v>
      </c>
      <c r="O108" s="182">
        <f t="shared" ca="1" si="153"/>
        <v>0</v>
      </c>
      <c r="P108" s="173">
        <f t="shared" ca="1" si="148"/>
        <v>21.633134401673669</v>
      </c>
      <c r="Q108" s="140">
        <f ca="1">VLOOKUP($D108,Curves!$N$2:$T$2600,4)*$B108</f>
        <v>20.527821178985231</v>
      </c>
      <c r="R108" s="141">
        <f ca="1">VLOOKUP($D108,Curves!$N$2:$T$2600,5)*$B108</f>
        <v>10.263910589492616</v>
      </c>
      <c r="S108" s="181">
        <f t="shared" ca="1" si="154"/>
        <v>0</v>
      </c>
      <c r="T108" s="182">
        <f t="shared" ca="1" si="155"/>
        <v>0</v>
      </c>
      <c r="U108" s="151">
        <f t="shared" ca="1" si="156"/>
        <v>20.562898589937806</v>
      </c>
      <c r="V108" s="151">
        <f t="shared" ca="1" si="157"/>
        <v>21.678676351109239</v>
      </c>
      <c r="W108" s="151">
        <f t="shared" ca="1" si="158"/>
        <v>20.016395196710981</v>
      </c>
      <c r="X108" s="343">
        <f ca="1">VLOOKUP($D108,[2]CurveFetch!$D$8:$S$13000,16,0)*$B108</f>
        <v>20.527821178985231</v>
      </c>
      <c r="Y108" s="141">
        <f ca="1">VLOOKUP($D108,Curves!$N$2:$T$2600,7)*$B108</f>
        <v>10.263910589492616</v>
      </c>
      <c r="Z108" s="200">
        <f t="shared" ca="1" si="159"/>
        <v>0</v>
      </c>
      <c r="AA108" s="181">
        <f t="shared" ca="1" si="160"/>
        <v>0</v>
      </c>
      <c r="AB108" s="181">
        <f t="shared" ca="1" si="161"/>
        <v>0</v>
      </c>
      <c r="AC108" s="181">
        <f t="shared" ca="1" si="161"/>
        <v>0</v>
      </c>
      <c r="AD108" s="181">
        <f t="shared" ca="1" si="162"/>
        <v>1</v>
      </c>
      <c r="AE108" s="182">
        <f t="shared" ca="1" si="163"/>
        <v>0</v>
      </c>
      <c r="AF108" s="23">
        <f t="shared" ca="1" si="193"/>
        <v>5880</v>
      </c>
      <c r="AG108" s="23">
        <f t="shared" ca="1" si="194"/>
        <v>0</v>
      </c>
      <c r="AH108" s="23">
        <f t="shared" ca="1" si="183"/>
        <v>38400</v>
      </c>
      <c r="AI108" s="23">
        <f t="shared" ca="1" si="184"/>
        <v>0</v>
      </c>
      <c r="AJ108" s="23">
        <f t="shared" ca="1" si="195"/>
        <v>26160</v>
      </c>
      <c r="AK108" s="23">
        <f t="shared" ca="1" si="196"/>
        <v>0</v>
      </c>
      <c r="AL108" s="23">
        <f t="shared" ca="1" si="197"/>
        <v>26160</v>
      </c>
      <c r="AM108" s="23">
        <f t="shared" ca="1" si="198"/>
        <v>0</v>
      </c>
      <c r="AN108" s="23">
        <f t="shared" ca="1" si="216"/>
        <v>48000</v>
      </c>
      <c r="AO108" s="23">
        <f t="shared" ca="1" si="217"/>
        <v>0</v>
      </c>
      <c r="AP108" s="23">
        <f t="shared" ca="1" si="228"/>
        <v>54000</v>
      </c>
      <c r="AQ108" s="23">
        <f t="shared" ca="1" si="205"/>
        <v>0</v>
      </c>
      <c r="AR108" s="23">
        <f t="shared" ca="1" si="237"/>
        <v>60000</v>
      </c>
      <c r="AS108" s="23">
        <f t="shared" ca="1" si="238"/>
        <v>0</v>
      </c>
      <c r="AT108" s="23">
        <f t="shared" ca="1" si="245"/>
        <v>60000</v>
      </c>
      <c r="AU108" s="23">
        <f t="shared" ca="1" si="246"/>
        <v>0</v>
      </c>
      <c r="AV108" s="23">
        <f t="shared" ca="1" si="239"/>
        <v>86400</v>
      </c>
      <c r="AW108" s="23">
        <f t="shared" ca="1" si="240"/>
        <v>0</v>
      </c>
      <c r="AX108" s="23">
        <f t="shared" ca="1" si="249"/>
        <v>61200</v>
      </c>
      <c r="AY108" s="23">
        <f t="shared" ca="1" si="250"/>
        <v>0</v>
      </c>
      <c r="AZ108" s="23">
        <f t="shared" ca="1" si="255"/>
        <v>66000</v>
      </c>
      <c r="BA108" s="23">
        <f t="shared" ca="1" si="256"/>
        <v>0</v>
      </c>
      <c r="BB108" s="23">
        <f t="shared" ref="BB108:BB171" ca="1" si="271">$BB$7*$J$2*$J$5*$N108</f>
        <v>132000</v>
      </c>
      <c r="BC108" s="23">
        <f t="shared" ref="BC108:BC171" ca="1" si="272">$BB$7*$J$3*$J$5*$O108</f>
        <v>0</v>
      </c>
      <c r="BD108" s="228">
        <f t="shared" ca="1" si="167"/>
        <v>243000</v>
      </c>
      <c r="BE108" s="26">
        <f t="shared" ca="1" si="168"/>
        <v>604200</v>
      </c>
      <c r="BF108" s="228">
        <f t="shared" ca="1" si="169"/>
        <v>664200</v>
      </c>
      <c r="BG108" s="23">
        <f t="shared" ca="1" si="185"/>
        <v>0</v>
      </c>
      <c r="BH108" s="23">
        <f t="shared" ca="1" si="186"/>
        <v>0</v>
      </c>
      <c r="BI108" s="23">
        <f t="shared" ca="1" si="199"/>
        <v>0</v>
      </c>
      <c r="BJ108" s="23">
        <f t="shared" ca="1" si="200"/>
        <v>0</v>
      </c>
      <c r="BK108" s="23">
        <f t="shared" ca="1" si="187"/>
        <v>0</v>
      </c>
      <c r="BL108" s="23">
        <f t="shared" ca="1" si="188"/>
        <v>0</v>
      </c>
      <c r="BM108" s="23">
        <f t="shared" ca="1" si="201"/>
        <v>0</v>
      </c>
      <c r="BN108" s="23">
        <f t="shared" ca="1" si="202"/>
        <v>0</v>
      </c>
      <c r="BO108" s="23">
        <f t="shared" ca="1" si="208"/>
        <v>0</v>
      </c>
      <c r="BP108" s="23">
        <f t="shared" ca="1" si="209"/>
        <v>0</v>
      </c>
      <c r="BQ108" s="23">
        <f t="shared" ca="1" si="189"/>
        <v>0</v>
      </c>
      <c r="BR108" s="23">
        <f t="shared" ca="1" si="190"/>
        <v>0</v>
      </c>
      <c r="BS108" s="23">
        <f t="shared" ca="1" si="224"/>
        <v>0</v>
      </c>
      <c r="BT108" s="23">
        <f t="shared" ca="1" si="225"/>
        <v>0</v>
      </c>
      <c r="BU108" s="23">
        <f t="shared" ca="1" si="226"/>
        <v>0</v>
      </c>
      <c r="BV108" s="23">
        <f t="shared" ca="1" si="227"/>
        <v>0</v>
      </c>
      <c r="BW108" s="23">
        <f t="shared" ca="1" si="229"/>
        <v>0</v>
      </c>
      <c r="BX108" s="23">
        <f t="shared" ca="1" si="230"/>
        <v>0</v>
      </c>
      <c r="BY108" s="23">
        <f t="shared" ca="1" si="247"/>
        <v>0</v>
      </c>
      <c r="BZ108" s="23">
        <f t="shared" ca="1" si="248"/>
        <v>0</v>
      </c>
      <c r="CA108" s="23">
        <f t="shared" ca="1" si="259"/>
        <v>0</v>
      </c>
      <c r="CB108" s="23">
        <f t="shared" ca="1" si="260"/>
        <v>0</v>
      </c>
      <c r="CC108" s="23">
        <f t="shared" ca="1" si="136"/>
        <v>0</v>
      </c>
      <c r="CD108" s="23">
        <f t="shared" ca="1" si="137"/>
        <v>0</v>
      </c>
      <c r="CE108" s="23">
        <f t="shared" ca="1" si="140"/>
        <v>0</v>
      </c>
      <c r="CF108" s="23">
        <f t="shared" ca="1" si="141"/>
        <v>0</v>
      </c>
      <c r="CG108" s="389">
        <f t="shared" ca="1" si="170"/>
        <v>0</v>
      </c>
      <c r="CH108" s="224">
        <f t="shared" ca="1" si="171"/>
        <v>0</v>
      </c>
      <c r="CI108" s="93">
        <f t="shared" ca="1" si="172"/>
        <v>0</v>
      </c>
      <c r="CJ108" s="23">
        <f t="shared" ca="1" si="206"/>
        <v>125760</v>
      </c>
      <c r="CK108" s="23">
        <f t="shared" ca="1" si="207"/>
        <v>0</v>
      </c>
      <c r="CL108" s="23">
        <f t="shared" ca="1" si="231"/>
        <v>115200</v>
      </c>
      <c r="CM108" s="23">
        <f t="shared" ca="1" si="232"/>
        <v>0</v>
      </c>
      <c r="CN108" s="23">
        <f t="shared" ca="1" si="263"/>
        <v>120000</v>
      </c>
      <c r="CO108" s="23">
        <f t="shared" ca="1" si="264"/>
        <v>0</v>
      </c>
      <c r="CP108" s="228">
        <f t="shared" ca="1" si="173"/>
        <v>125760</v>
      </c>
      <c r="CQ108" s="224">
        <f t="shared" ca="1" si="174"/>
        <v>240960</v>
      </c>
      <c r="CR108" s="228">
        <f t="shared" ca="1" si="175"/>
        <v>360960</v>
      </c>
      <c r="CS108" s="23">
        <f t="shared" ca="1" si="176"/>
        <v>0</v>
      </c>
      <c r="CT108" s="23">
        <f t="shared" ca="1" si="177"/>
        <v>0</v>
      </c>
      <c r="CU108" s="23">
        <f t="shared" ca="1" si="181"/>
        <v>0</v>
      </c>
      <c r="CV108" s="23">
        <f t="shared" ca="1" si="182"/>
        <v>0</v>
      </c>
      <c r="CW108" s="23">
        <f t="shared" ca="1" si="191"/>
        <v>0</v>
      </c>
      <c r="CX108" s="23">
        <f t="shared" ca="1" si="192"/>
        <v>0</v>
      </c>
      <c r="CY108" s="23">
        <f t="shared" ca="1" si="203"/>
        <v>0</v>
      </c>
      <c r="CZ108" s="23">
        <f t="shared" ca="1" si="204"/>
        <v>0</v>
      </c>
      <c r="DA108" s="23">
        <f t="shared" ca="1" si="210"/>
        <v>0</v>
      </c>
      <c r="DB108" s="23">
        <f t="shared" ca="1" si="211"/>
        <v>0</v>
      </c>
      <c r="DC108" s="23">
        <f t="shared" ca="1" si="212"/>
        <v>0</v>
      </c>
      <c r="DD108" s="23">
        <f t="shared" ca="1" si="213"/>
        <v>0</v>
      </c>
      <c r="DE108" s="23">
        <f t="shared" ca="1" si="218"/>
        <v>0</v>
      </c>
      <c r="DF108" s="23">
        <f t="shared" ca="1" si="219"/>
        <v>0</v>
      </c>
      <c r="DG108" s="23">
        <f t="shared" ca="1" si="257"/>
        <v>0</v>
      </c>
      <c r="DH108" s="23">
        <f t="shared" ca="1" si="258"/>
        <v>0</v>
      </c>
      <c r="DI108" s="23">
        <f t="shared" ca="1" si="220"/>
        <v>0</v>
      </c>
      <c r="DJ108" s="23">
        <f t="shared" ca="1" si="221"/>
        <v>0</v>
      </c>
      <c r="DK108" s="23">
        <f t="shared" ca="1" si="233"/>
        <v>0</v>
      </c>
      <c r="DL108" s="23">
        <f t="shared" ca="1" si="234"/>
        <v>0</v>
      </c>
      <c r="DM108" s="23"/>
      <c r="DN108" s="23"/>
      <c r="DO108" s="23">
        <f t="shared" ca="1" si="235"/>
        <v>0</v>
      </c>
      <c r="DP108" s="23">
        <f t="shared" ca="1" si="236"/>
        <v>0</v>
      </c>
      <c r="DQ108" s="23">
        <f t="shared" ca="1" si="241"/>
        <v>0</v>
      </c>
      <c r="DR108" s="23">
        <f t="shared" ca="1" si="242"/>
        <v>0</v>
      </c>
      <c r="DS108" s="23">
        <f t="shared" ca="1" si="251"/>
        <v>0</v>
      </c>
      <c r="DT108" s="23">
        <f t="shared" ca="1" si="252"/>
        <v>0</v>
      </c>
      <c r="DU108" s="23">
        <f t="shared" ca="1" si="261"/>
        <v>0</v>
      </c>
      <c r="DV108" s="23">
        <f t="shared" ca="1" si="262"/>
        <v>0</v>
      </c>
      <c r="DW108" s="23">
        <f t="shared" ca="1" si="265"/>
        <v>0</v>
      </c>
      <c r="DX108" s="23">
        <f t="shared" ca="1" si="266"/>
        <v>0</v>
      </c>
      <c r="DY108" s="23">
        <f t="shared" ca="1" si="267"/>
        <v>0</v>
      </c>
      <c r="DZ108" s="23">
        <f t="shared" ca="1" si="268"/>
        <v>0</v>
      </c>
      <c r="EA108" s="23">
        <f t="shared" ca="1" si="144"/>
        <v>0</v>
      </c>
      <c r="EB108" s="23">
        <f t="shared" ca="1" si="145"/>
        <v>0</v>
      </c>
      <c r="EC108" s="228">
        <f t="shared" ca="1" si="178"/>
        <v>0</v>
      </c>
      <c r="ED108" s="93">
        <f t="shared" ca="1" si="179"/>
        <v>0</v>
      </c>
      <c r="EE108" s="228">
        <f t="shared" ca="1" si="180"/>
        <v>0</v>
      </c>
      <c r="EJ108" s="23">
        <f t="shared" ca="1" si="214"/>
        <v>0</v>
      </c>
      <c r="EK108" s="23">
        <f t="shared" ca="1" si="215"/>
        <v>0</v>
      </c>
      <c r="EL108" s="23">
        <f t="shared" ca="1" si="222"/>
        <v>0</v>
      </c>
      <c r="EM108" s="23">
        <f t="shared" ca="1" si="223"/>
        <v>0</v>
      </c>
      <c r="EN108" s="23">
        <f t="shared" ca="1" si="243"/>
        <v>0</v>
      </c>
      <c r="EO108" s="23">
        <f t="shared" ca="1" si="244"/>
        <v>0</v>
      </c>
      <c r="EP108" s="23">
        <f t="shared" ref="EP108:EP171" ca="1" si="273">$EP$7*$J$2*$J$5*$AB108</f>
        <v>0</v>
      </c>
      <c r="EQ108" s="23">
        <f t="shared" ref="EQ108:EQ171" ca="1" si="274">$EP$7*$J$3*$J$5*$AC108</f>
        <v>0</v>
      </c>
      <c r="ER108" s="23">
        <f t="shared" ca="1" si="253"/>
        <v>0</v>
      </c>
      <c r="ES108" s="23">
        <f t="shared" ca="1" si="254"/>
        <v>0</v>
      </c>
      <c r="ET108" s="23">
        <f t="shared" ca="1" si="269"/>
        <v>0</v>
      </c>
      <c r="EU108" s="23">
        <f t="shared" ca="1" si="270"/>
        <v>0</v>
      </c>
      <c r="EV108" s="23">
        <f t="shared" ca="1" si="142"/>
        <v>0</v>
      </c>
      <c r="EW108" s="23">
        <f t="shared" ca="1" si="143"/>
        <v>0</v>
      </c>
      <c r="EX108" s="228">
        <f t="shared" ca="1" si="164"/>
        <v>0</v>
      </c>
      <c r="EY108" s="93">
        <f t="shared" ca="1" si="165"/>
        <v>0</v>
      </c>
      <c r="EZ108" s="93">
        <f t="shared" ca="1" si="166"/>
        <v>0</v>
      </c>
    </row>
    <row r="109" spans="1:156" x14ac:dyDescent="0.2">
      <c r="A109" s="172">
        <f ca="1">VLOOKUP($D109,Curves!$A$2:$I$1700,9)</f>
        <v>6.1157269951661999E-2</v>
      </c>
      <c r="B109" s="86">
        <f t="shared" ca="1" si="149"/>
        <v>0.60389353711556559</v>
      </c>
      <c r="C109" s="86">
        <f t="shared" si="150"/>
        <v>30</v>
      </c>
      <c r="D109" s="139">
        <v>39965</v>
      </c>
      <c r="E109" s="173">
        <f ca="1">VLOOKUP($D109,Curves!$A$2:$H$1700,2)*$B109</f>
        <v>2.6208979510815547</v>
      </c>
      <c r="F109" s="172">
        <f ca="1">VLOOKUP($D109,Curves!$A$2:$H$1700,3)*$B109</f>
        <v>0.45895908820782988</v>
      </c>
      <c r="G109" s="172">
        <f ca="1">VLOOKUP($D109,Curves!$A$2:$H$1700,7)*$B109</f>
        <v>-0.1419149812221579</v>
      </c>
      <c r="H109" s="172">
        <f ca="1">VLOOKUP($D109,Curves!$A$2:$H$1700,5)*$B109</f>
        <v>6.0389353711556562E-3</v>
      </c>
      <c r="I109" s="172">
        <f ca="1">VLOOKUP($D109,Curves!$A$2:$H$1700,4)*$B109</f>
        <v>-0.21438220567602578</v>
      </c>
      <c r="J109" s="174">
        <f ca="1">VLOOKUP($D109,Curves!$A$2:$H$1700,8)*$B109</f>
        <v>0</v>
      </c>
      <c r="K109" s="172">
        <f t="shared" ca="1" si="151"/>
        <v>20.048868090541468</v>
      </c>
      <c r="L109" s="140">
        <f ca="1">VLOOKUP($D109,Curves!$N$2:$T$2600,2)*$B109</f>
        <v>35.512502954264242</v>
      </c>
      <c r="M109" s="141">
        <f ca="1">VLOOKUP($D109,Curves!$N$2:$T$2600,3)*$B109</f>
        <v>17.756251477132121</v>
      </c>
      <c r="N109" s="181">
        <f t="shared" ca="1" si="152"/>
        <v>1</v>
      </c>
      <c r="O109" s="182">
        <f t="shared" ca="1" si="153"/>
        <v>0</v>
      </c>
      <c r="P109" s="173">
        <f t="shared" ca="1" si="148"/>
        <v>21.656734633111661</v>
      </c>
      <c r="Q109" s="140">
        <f ca="1">VLOOKUP($D109,Curves!$N$2:$T$2600,4)*$B109</f>
        <v>35.512502954264242</v>
      </c>
      <c r="R109" s="141">
        <f ca="1">VLOOKUP($D109,Curves!$N$2:$T$2600,5)*$B109</f>
        <v>17.756251477132121</v>
      </c>
      <c r="S109" s="181">
        <f t="shared" ca="1" si="154"/>
        <v>1</v>
      </c>
      <c r="T109" s="182">
        <f t="shared" ca="1" si="155"/>
        <v>0</v>
      </c>
      <c r="U109" s="151">
        <f t="shared" ca="1" si="156"/>
        <v>20.592372273945475</v>
      </c>
      <c r="V109" s="151">
        <f t="shared" ca="1" si="157"/>
        <v>21.702026648395329</v>
      </c>
      <c r="W109" s="151">
        <f t="shared" ca="1" si="158"/>
        <v>20.048868090541468</v>
      </c>
      <c r="X109" s="343">
        <f ca="1">VLOOKUP($D109,[2]CurveFetch!$D$8:$S$13000,16,0)*$B109</f>
        <v>35.512502954264242</v>
      </c>
      <c r="Y109" s="141">
        <f ca="1">VLOOKUP($D109,Curves!$N$2:$T$2600,7)*$B109</f>
        <v>17.756251477132121</v>
      </c>
      <c r="Z109" s="200">
        <f t="shared" ca="1" si="159"/>
        <v>1</v>
      </c>
      <c r="AA109" s="181">
        <f t="shared" ca="1" si="160"/>
        <v>0</v>
      </c>
      <c r="AB109" s="181">
        <f t="shared" ca="1" si="161"/>
        <v>1</v>
      </c>
      <c r="AC109" s="181">
        <f t="shared" ca="1" si="161"/>
        <v>1</v>
      </c>
      <c r="AD109" s="181">
        <f t="shared" ca="1" si="162"/>
        <v>1</v>
      </c>
      <c r="AE109" s="182">
        <f t="shared" ca="1" si="163"/>
        <v>0</v>
      </c>
      <c r="AF109" s="23">
        <f t="shared" ca="1" si="193"/>
        <v>5880</v>
      </c>
      <c r="AG109" s="23">
        <f t="shared" ca="1" si="194"/>
        <v>0</v>
      </c>
      <c r="AH109" s="23">
        <f t="shared" ca="1" si="183"/>
        <v>38400</v>
      </c>
      <c r="AI109" s="23">
        <f t="shared" ca="1" si="184"/>
        <v>0</v>
      </c>
      <c r="AJ109" s="23">
        <f t="shared" ca="1" si="195"/>
        <v>26160</v>
      </c>
      <c r="AK109" s="23">
        <f t="shared" ca="1" si="196"/>
        <v>0</v>
      </c>
      <c r="AL109" s="23">
        <f t="shared" ca="1" si="197"/>
        <v>26160</v>
      </c>
      <c r="AM109" s="23">
        <f t="shared" ca="1" si="198"/>
        <v>0</v>
      </c>
      <c r="AN109" s="23">
        <f t="shared" ca="1" si="216"/>
        <v>48000</v>
      </c>
      <c r="AO109" s="23">
        <f t="shared" ca="1" si="217"/>
        <v>0</v>
      </c>
      <c r="AP109" s="23">
        <f t="shared" ca="1" si="228"/>
        <v>54000</v>
      </c>
      <c r="AQ109" s="23">
        <f t="shared" ca="1" si="205"/>
        <v>0</v>
      </c>
      <c r="AR109" s="23">
        <f t="shared" ca="1" si="237"/>
        <v>60000</v>
      </c>
      <c r="AS109" s="23">
        <f t="shared" ca="1" si="238"/>
        <v>0</v>
      </c>
      <c r="AT109" s="23">
        <f t="shared" ca="1" si="245"/>
        <v>60000</v>
      </c>
      <c r="AU109" s="23">
        <f t="shared" ca="1" si="246"/>
        <v>0</v>
      </c>
      <c r="AV109" s="23">
        <f t="shared" ca="1" si="239"/>
        <v>86400</v>
      </c>
      <c r="AW109" s="23">
        <f t="shared" ca="1" si="240"/>
        <v>0</v>
      </c>
      <c r="AX109" s="23">
        <f t="shared" ca="1" si="249"/>
        <v>61200</v>
      </c>
      <c r="AY109" s="23">
        <f t="shared" ca="1" si="250"/>
        <v>0</v>
      </c>
      <c r="AZ109" s="23">
        <f t="shared" ca="1" si="255"/>
        <v>66000</v>
      </c>
      <c r="BA109" s="23">
        <f t="shared" ca="1" si="256"/>
        <v>0</v>
      </c>
      <c r="BB109" s="23">
        <f t="shared" ca="1" si="271"/>
        <v>132000</v>
      </c>
      <c r="BC109" s="23">
        <f t="shared" ca="1" si="272"/>
        <v>0</v>
      </c>
      <c r="BD109" s="228">
        <f t="shared" ca="1" si="167"/>
        <v>243000</v>
      </c>
      <c r="BE109" s="26">
        <f t="shared" ca="1" si="168"/>
        <v>604200</v>
      </c>
      <c r="BF109" s="228">
        <f t="shared" ca="1" si="169"/>
        <v>664200</v>
      </c>
      <c r="BG109" s="23">
        <f t="shared" ca="1" si="185"/>
        <v>62400</v>
      </c>
      <c r="BH109" s="23">
        <f t="shared" ca="1" si="186"/>
        <v>0</v>
      </c>
      <c r="BI109" s="23">
        <f t="shared" ca="1" si="199"/>
        <v>60000</v>
      </c>
      <c r="BJ109" s="23">
        <f t="shared" ca="1" si="200"/>
        <v>0</v>
      </c>
      <c r="BK109" s="23">
        <f t="shared" ca="1" si="187"/>
        <v>10560</v>
      </c>
      <c r="BL109" s="23">
        <f t="shared" ca="1" si="188"/>
        <v>0</v>
      </c>
      <c r="BM109" s="23">
        <f t="shared" ca="1" si="201"/>
        <v>6120</v>
      </c>
      <c r="BN109" s="23">
        <f t="shared" ca="1" si="202"/>
        <v>0</v>
      </c>
      <c r="BO109" s="23">
        <f t="shared" ca="1" si="208"/>
        <v>20400</v>
      </c>
      <c r="BP109" s="23">
        <f t="shared" ca="1" si="209"/>
        <v>0</v>
      </c>
      <c r="BQ109" s="23">
        <f t="shared" ca="1" si="189"/>
        <v>72000</v>
      </c>
      <c r="BR109" s="23">
        <f t="shared" ca="1" si="190"/>
        <v>0</v>
      </c>
      <c r="BS109" s="23">
        <f t="shared" ca="1" si="224"/>
        <v>105600</v>
      </c>
      <c r="BT109" s="23">
        <f t="shared" ca="1" si="225"/>
        <v>0</v>
      </c>
      <c r="BU109" s="23">
        <f t="shared" ca="1" si="226"/>
        <v>127200</v>
      </c>
      <c r="BV109" s="23">
        <f t="shared" ca="1" si="227"/>
        <v>0</v>
      </c>
      <c r="BW109" s="23">
        <f t="shared" ca="1" si="229"/>
        <v>60000</v>
      </c>
      <c r="BX109" s="23">
        <f t="shared" ca="1" si="230"/>
        <v>0</v>
      </c>
      <c r="BY109" s="23">
        <f t="shared" ca="1" si="247"/>
        <v>63600</v>
      </c>
      <c r="BZ109" s="23">
        <f t="shared" ca="1" si="248"/>
        <v>0</v>
      </c>
      <c r="CA109" s="23">
        <f t="shared" ca="1" si="259"/>
        <v>62400</v>
      </c>
      <c r="CB109" s="23">
        <f t="shared" ca="1" si="260"/>
        <v>0</v>
      </c>
      <c r="CC109" s="23">
        <f t="shared" ca="1" si="136"/>
        <v>132000</v>
      </c>
      <c r="CD109" s="23">
        <f t="shared" ca="1" si="137"/>
        <v>0</v>
      </c>
      <c r="CE109" s="23">
        <f t="shared" ca="1" si="140"/>
        <v>120000</v>
      </c>
      <c r="CF109" s="23">
        <f t="shared" ca="1" si="141"/>
        <v>0</v>
      </c>
      <c r="CG109" s="389">
        <f t="shared" ca="1" si="170"/>
        <v>371880</v>
      </c>
      <c r="CH109" s="224">
        <f t="shared" ca="1" si="171"/>
        <v>695880</v>
      </c>
      <c r="CI109" s="93">
        <f t="shared" ca="1" si="172"/>
        <v>902280</v>
      </c>
      <c r="CJ109" s="23">
        <f t="shared" ca="1" si="206"/>
        <v>125760</v>
      </c>
      <c r="CK109" s="23">
        <f t="shared" ca="1" si="207"/>
        <v>0</v>
      </c>
      <c r="CL109" s="23">
        <f t="shared" ca="1" si="231"/>
        <v>115200</v>
      </c>
      <c r="CM109" s="23">
        <f t="shared" ca="1" si="232"/>
        <v>0</v>
      </c>
      <c r="CN109" s="23">
        <f t="shared" ca="1" si="263"/>
        <v>120000</v>
      </c>
      <c r="CO109" s="23">
        <f t="shared" ca="1" si="264"/>
        <v>0</v>
      </c>
      <c r="CP109" s="228">
        <f t="shared" ca="1" si="173"/>
        <v>125760</v>
      </c>
      <c r="CQ109" s="224">
        <f t="shared" ca="1" si="174"/>
        <v>240960</v>
      </c>
      <c r="CR109" s="228">
        <f t="shared" ca="1" si="175"/>
        <v>360960</v>
      </c>
      <c r="CS109" s="23">
        <f t="shared" ca="1" si="176"/>
        <v>65400</v>
      </c>
      <c r="CT109" s="23">
        <f t="shared" ca="1" si="177"/>
        <v>32700</v>
      </c>
      <c r="CU109" s="23">
        <f t="shared" ca="1" si="181"/>
        <v>62400</v>
      </c>
      <c r="CV109" s="23">
        <f t="shared" ca="1" si="182"/>
        <v>31200</v>
      </c>
      <c r="CW109" s="23">
        <f t="shared" ca="1" si="191"/>
        <v>60000</v>
      </c>
      <c r="CX109" s="23">
        <f t="shared" ca="1" si="192"/>
        <v>30000</v>
      </c>
      <c r="CY109" s="23">
        <f t="shared" ca="1" si="203"/>
        <v>8400</v>
      </c>
      <c r="CZ109" s="23">
        <f t="shared" ca="1" si="204"/>
        <v>4200</v>
      </c>
      <c r="DA109" s="23">
        <f t="shared" ca="1" si="210"/>
        <v>27000</v>
      </c>
      <c r="DB109" s="23">
        <f t="shared" ca="1" si="211"/>
        <v>13500</v>
      </c>
      <c r="DC109" s="23">
        <f t="shared" ca="1" si="212"/>
        <v>15600</v>
      </c>
      <c r="DD109" s="23">
        <f t="shared" ca="1" si="213"/>
        <v>7800</v>
      </c>
      <c r="DE109" s="23">
        <f t="shared" ca="1" si="218"/>
        <v>42000</v>
      </c>
      <c r="DF109" s="23">
        <f t="shared" ca="1" si="219"/>
        <v>21000</v>
      </c>
      <c r="DG109" s="23">
        <f t="shared" ca="1" si="257"/>
        <v>63600</v>
      </c>
      <c r="DH109" s="23">
        <f t="shared" ca="1" si="258"/>
        <v>31800</v>
      </c>
      <c r="DI109" s="23">
        <f t="shared" ca="1" si="220"/>
        <v>72000</v>
      </c>
      <c r="DJ109" s="23">
        <f t="shared" ca="1" si="221"/>
        <v>36000</v>
      </c>
      <c r="DK109" s="23">
        <f t="shared" ca="1" si="233"/>
        <v>99000</v>
      </c>
      <c r="DL109" s="23">
        <f t="shared" ca="1" si="234"/>
        <v>49500</v>
      </c>
      <c r="DM109" s="23"/>
      <c r="DN109" s="23"/>
      <c r="DO109" s="23">
        <f t="shared" ca="1" si="235"/>
        <v>240000</v>
      </c>
      <c r="DP109" s="23">
        <f t="shared" ca="1" si="236"/>
        <v>120000</v>
      </c>
      <c r="DQ109" s="23">
        <f t="shared" ca="1" si="241"/>
        <v>120000</v>
      </c>
      <c r="DR109" s="23">
        <f t="shared" ca="1" si="242"/>
        <v>60000</v>
      </c>
      <c r="DS109" s="23">
        <f t="shared" ca="1" si="251"/>
        <v>127200</v>
      </c>
      <c r="DT109" s="23">
        <f t="shared" ca="1" si="252"/>
        <v>63600</v>
      </c>
      <c r="DU109" s="23">
        <f t="shared" ca="1" si="261"/>
        <v>63600</v>
      </c>
      <c r="DV109" s="23">
        <f t="shared" ca="1" si="262"/>
        <v>31800</v>
      </c>
      <c r="DW109" s="23">
        <f t="shared" ca="1" si="265"/>
        <v>150000</v>
      </c>
      <c r="DX109" s="23">
        <f t="shared" ca="1" si="266"/>
        <v>75000</v>
      </c>
      <c r="DY109" s="23">
        <f t="shared" ca="1" si="267"/>
        <v>66000</v>
      </c>
      <c r="DZ109" s="23">
        <f t="shared" ca="1" si="268"/>
        <v>33000</v>
      </c>
      <c r="EA109" s="23">
        <f t="shared" ca="1" si="144"/>
        <v>129600</v>
      </c>
      <c r="EB109" s="23">
        <f t="shared" ca="1" si="145"/>
        <v>64800</v>
      </c>
      <c r="EC109" s="228">
        <f t="shared" ca="1" si="178"/>
        <v>610200</v>
      </c>
      <c r="ED109" s="93">
        <f t="shared" ca="1" si="179"/>
        <v>1450800</v>
      </c>
      <c r="EE109" s="228">
        <f t="shared" ca="1" si="180"/>
        <v>2117700</v>
      </c>
      <c r="EJ109" s="23">
        <f t="shared" ca="1" si="214"/>
        <v>60000</v>
      </c>
      <c r="EK109" s="23">
        <f t="shared" ca="1" si="215"/>
        <v>30000</v>
      </c>
      <c r="EL109" s="23">
        <f t="shared" ca="1" si="222"/>
        <v>26400</v>
      </c>
      <c r="EM109" s="23">
        <f t="shared" ca="1" si="223"/>
        <v>13200</v>
      </c>
      <c r="EN109" s="23">
        <f t="shared" ca="1" si="243"/>
        <v>120000</v>
      </c>
      <c r="EO109" s="23">
        <f t="shared" ca="1" si="244"/>
        <v>60000</v>
      </c>
      <c r="EP109" s="23">
        <f t="shared" ca="1" si="273"/>
        <v>168000</v>
      </c>
      <c r="EQ109" s="23">
        <f t="shared" ca="1" si="274"/>
        <v>84000</v>
      </c>
      <c r="ER109" s="23">
        <f t="shared" ca="1" si="253"/>
        <v>60000</v>
      </c>
      <c r="ES109" s="23">
        <f t="shared" ca="1" si="254"/>
        <v>30000</v>
      </c>
      <c r="ET109" s="23">
        <f t="shared" ca="1" si="269"/>
        <v>60000</v>
      </c>
      <c r="EU109" s="23">
        <f t="shared" ca="1" si="270"/>
        <v>30000</v>
      </c>
      <c r="EV109" s="23">
        <f t="shared" ca="1" si="142"/>
        <v>120000</v>
      </c>
      <c r="EW109" s="23">
        <f t="shared" ca="1" si="143"/>
        <v>60000</v>
      </c>
      <c r="EX109" s="228">
        <f t="shared" ca="1" si="164"/>
        <v>39600</v>
      </c>
      <c r="EY109" s="93">
        <f t="shared" ca="1" si="165"/>
        <v>489600</v>
      </c>
      <c r="EZ109" s="93">
        <f t="shared" ca="1" si="166"/>
        <v>921600</v>
      </c>
    </row>
    <row r="110" spans="1:156" x14ac:dyDescent="0.2">
      <c r="A110" s="172">
        <f ca="1">VLOOKUP($D110,Curves!$A$2:$I$1700,9)</f>
        <v>6.1204235233240999E-2</v>
      </c>
      <c r="B110" s="86">
        <f t="shared" ca="1" si="149"/>
        <v>0.60068142801011526</v>
      </c>
      <c r="C110" s="86">
        <f t="shared" si="150"/>
        <v>31</v>
      </c>
      <c r="D110" s="139">
        <v>39995</v>
      </c>
      <c r="E110" s="173">
        <f ca="1">VLOOKUP($D110,Curves!$A$2:$H$1700,2)*$B110</f>
        <v>2.6249778404042039</v>
      </c>
      <c r="F110" s="172">
        <f ca="1">VLOOKUP($D110,Curves!$A$2:$H$1700,3)*$B110</f>
        <v>0.45651788528768761</v>
      </c>
      <c r="G110" s="172">
        <f ca="1">VLOOKUP($D110,Curves!$A$2:$H$1700,7)*$B110</f>
        <v>-0.14116013558237708</v>
      </c>
      <c r="H110" s="172">
        <f ca="1">VLOOKUP($D110,Curves!$A$2:$H$1700,5)*$B110</f>
        <v>6.0068142801011524E-3</v>
      </c>
      <c r="I110" s="172">
        <f ca="1">VLOOKUP($D110,Curves!$A$2:$H$1700,4)*$B110</f>
        <v>-0.21324190694359091</v>
      </c>
      <c r="J110" s="174">
        <f ca="1">VLOOKUP($D110,Curves!$A$2:$H$1700,8)*$B110</f>
        <v>0</v>
      </c>
      <c r="K110" s="172">
        <f t="shared" ca="1" si="151"/>
        <v>20.088019500954598</v>
      </c>
      <c r="L110" s="140">
        <f ca="1">VLOOKUP($D110,Curves!$N$2:$T$2600,2)*$B110</f>
        <v>33.67678378438751</v>
      </c>
      <c r="M110" s="141">
        <f ca="1">VLOOKUP($D110,Curves!$N$2:$T$2600,3)*$B110</f>
        <v>16.838391892193755</v>
      </c>
      <c r="N110" s="181">
        <f t="shared" ca="1" si="152"/>
        <v>1</v>
      </c>
      <c r="O110" s="182">
        <f t="shared" ca="1" si="153"/>
        <v>0</v>
      </c>
      <c r="P110" s="173">
        <f t="shared" ca="1" si="148"/>
        <v>21.687333803031528</v>
      </c>
      <c r="Q110" s="140">
        <f ca="1">VLOOKUP($D110,Curves!$N$2:$T$2600,4)*$B110</f>
        <v>33.67678378438751</v>
      </c>
      <c r="R110" s="141">
        <f ca="1">VLOOKUP($D110,Curves!$N$2:$T$2600,5)*$B110</f>
        <v>16.838391892193755</v>
      </c>
      <c r="S110" s="181">
        <f t="shared" ca="1" si="154"/>
        <v>1</v>
      </c>
      <c r="T110" s="182">
        <f t="shared" ca="1" si="155"/>
        <v>0</v>
      </c>
      <c r="U110" s="151">
        <f t="shared" ca="1" si="156"/>
        <v>20.628632786163703</v>
      </c>
      <c r="V110" s="151">
        <f t="shared" ca="1" si="157"/>
        <v>21.732384910132289</v>
      </c>
      <c r="W110" s="151">
        <f t="shared" ca="1" si="158"/>
        <v>20.088019500954598</v>
      </c>
      <c r="X110" s="343">
        <f ca="1">VLOOKUP($D110,[2]CurveFetch!$D$8:$S$13000,16,0)*$B110</f>
        <v>33.67678378438751</v>
      </c>
      <c r="Y110" s="141">
        <f ca="1">VLOOKUP($D110,Curves!$N$2:$T$2600,7)*$B110</f>
        <v>16.838391892193755</v>
      </c>
      <c r="Z110" s="200">
        <f t="shared" ca="1" si="159"/>
        <v>1</v>
      </c>
      <c r="AA110" s="181">
        <f t="shared" ca="1" si="160"/>
        <v>0</v>
      </c>
      <c r="AB110" s="181">
        <f t="shared" ca="1" si="161"/>
        <v>1</v>
      </c>
      <c r="AC110" s="181">
        <f t="shared" ca="1" si="161"/>
        <v>1</v>
      </c>
      <c r="AD110" s="181">
        <f t="shared" ca="1" si="162"/>
        <v>1</v>
      </c>
      <c r="AE110" s="182">
        <f t="shared" ca="1" si="163"/>
        <v>0</v>
      </c>
      <c r="AF110" s="23">
        <f t="shared" ca="1" si="193"/>
        <v>5880</v>
      </c>
      <c r="AG110" s="23">
        <f t="shared" ca="1" si="194"/>
        <v>0</v>
      </c>
      <c r="AH110" s="23">
        <f t="shared" ca="1" si="183"/>
        <v>38400</v>
      </c>
      <c r="AI110" s="23">
        <f t="shared" ca="1" si="184"/>
        <v>0</v>
      </c>
      <c r="AJ110" s="23">
        <f t="shared" ca="1" si="195"/>
        <v>26160</v>
      </c>
      <c r="AK110" s="23">
        <f t="shared" ca="1" si="196"/>
        <v>0</v>
      </c>
      <c r="AL110" s="23">
        <f t="shared" ca="1" si="197"/>
        <v>26160</v>
      </c>
      <c r="AM110" s="23">
        <f t="shared" ca="1" si="198"/>
        <v>0</v>
      </c>
      <c r="AN110" s="23">
        <f t="shared" ca="1" si="216"/>
        <v>48000</v>
      </c>
      <c r="AO110" s="23">
        <f t="shared" ca="1" si="217"/>
        <v>0</v>
      </c>
      <c r="AP110" s="23">
        <f t="shared" ca="1" si="228"/>
        <v>54000</v>
      </c>
      <c r="AQ110" s="23">
        <f t="shared" ca="1" si="205"/>
        <v>0</v>
      </c>
      <c r="AR110" s="23">
        <f t="shared" ca="1" si="237"/>
        <v>60000</v>
      </c>
      <c r="AS110" s="23">
        <f t="shared" ca="1" si="238"/>
        <v>0</v>
      </c>
      <c r="AT110" s="23">
        <f t="shared" ca="1" si="245"/>
        <v>60000</v>
      </c>
      <c r="AU110" s="23">
        <f t="shared" ca="1" si="246"/>
        <v>0</v>
      </c>
      <c r="AV110" s="23">
        <f t="shared" ca="1" si="239"/>
        <v>86400</v>
      </c>
      <c r="AW110" s="23">
        <f t="shared" ca="1" si="240"/>
        <v>0</v>
      </c>
      <c r="AX110" s="23">
        <f t="shared" ca="1" si="249"/>
        <v>61200</v>
      </c>
      <c r="AY110" s="23">
        <f t="shared" ca="1" si="250"/>
        <v>0</v>
      </c>
      <c r="AZ110" s="23">
        <f t="shared" ca="1" si="255"/>
        <v>66000</v>
      </c>
      <c r="BA110" s="23">
        <f t="shared" ca="1" si="256"/>
        <v>0</v>
      </c>
      <c r="BB110" s="23">
        <f t="shared" ca="1" si="271"/>
        <v>132000</v>
      </c>
      <c r="BC110" s="23">
        <f t="shared" ca="1" si="272"/>
        <v>0</v>
      </c>
      <c r="BD110" s="228">
        <f t="shared" ca="1" si="167"/>
        <v>243000</v>
      </c>
      <c r="BE110" s="26">
        <f t="shared" ca="1" si="168"/>
        <v>604200</v>
      </c>
      <c r="BF110" s="228">
        <f t="shared" ca="1" si="169"/>
        <v>664200</v>
      </c>
      <c r="BG110" s="23">
        <f t="shared" ca="1" si="185"/>
        <v>62400</v>
      </c>
      <c r="BH110" s="23">
        <f t="shared" ca="1" si="186"/>
        <v>0</v>
      </c>
      <c r="BI110" s="23">
        <f t="shared" ca="1" si="199"/>
        <v>60000</v>
      </c>
      <c r="BJ110" s="23">
        <f t="shared" ca="1" si="200"/>
        <v>0</v>
      </c>
      <c r="BK110" s="23">
        <f t="shared" ca="1" si="187"/>
        <v>10560</v>
      </c>
      <c r="BL110" s="23">
        <f t="shared" ca="1" si="188"/>
        <v>0</v>
      </c>
      <c r="BM110" s="23">
        <f t="shared" ca="1" si="201"/>
        <v>6120</v>
      </c>
      <c r="BN110" s="23">
        <f t="shared" ca="1" si="202"/>
        <v>0</v>
      </c>
      <c r="BO110" s="23">
        <f t="shared" ca="1" si="208"/>
        <v>20400</v>
      </c>
      <c r="BP110" s="23">
        <f t="shared" ca="1" si="209"/>
        <v>0</v>
      </c>
      <c r="BQ110" s="23">
        <f t="shared" ca="1" si="189"/>
        <v>72000</v>
      </c>
      <c r="BR110" s="23">
        <f t="shared" ca="1" si="190"/>
        <v>0</v>
      </c>
      <c r="BS110" s="23">
        <f t="shared" ca="1" si="224"/>
        <v>105600</v>
      </c>
      <c r="BT110" s="23">
        <f t="shared" ca="1" si="225"/>
        <v>0</v>
      </c>
      <c r="BU110" s="23">
        <f t="shared" ca="1" si="226"/>
        <v>127200</v>
      </c>
      <c r="BV110" s="23">
        <f t="shared" ca="1" si="227"/>
        <v>0</v>
      </c>
      <c r="BW110" s="23">
        <f t="shared" ca="1" si="229"/>
        <v>60000</v>
      </c>
      <c r="BX110" s="23">
        <f t="shared" ca="1" si="230"/>
        <v>0</v>
      </c>
      <c r="BY110" s="23">
        <f t="shared" ca="1" si="247"/>
        <v>63600</v>
      </c>
      <c r="BZ110" s="23">
        <f t="shared" ca="1" si="248"/>
        <v>0</v>
      </c>
      <c r="CA110" s="23">
        <f t="shared" ca="1" si="259"/>
        <v>62400</v>
      </c>
      <c r="CB110" s="23">
        <f t="shared" ca="1" si="260"/>
        <v>0</v>
      </c>
      <c r="CC110" s="23">
        <f t="shared" ca="1" si="136"/>
        <v>132000</v>
      </c>
      <c r="CD110" s="23">
        <f t="shared" ca="1" si="137"/>
        <v>0</v>
      </c>
      <c r="CE110" s="23">
        <f t="shared" ca="1" si="140"/>
        <v>120000</v>
      </c>
      <c r="CF110" s="23">
        <f t="shared" ca="1" si="141"/>
        <v>0</v>
      </c>
      <c r="CG110" s="389">
        <f t="shared" ca="1" si="170"/>
        <v>371880</v>
      </c>
      <c r="CH110" s="224">
        <f t="shared" ca="1" si="171"/>
        <v>695880</v>
      </c>
      <c r="CI110" s="93">
        <f t="shared" ca="1" si="172"/>
        <v>902280</v>
      </c>
      <c r="CJ110" s="23">
        <f t="shared" ca="1" si="206"/>
        <v>125760</v>
      </c>
      <c r="CK110" s="23">
        <f t="shared" ca="1" si="207"/>
        <v>0</v>
      </c>
      <c r="CL110" s="23">
        <f t="shared" ca="1" si="231"/>
        <v>115200</v>
      </c>
      <c r="CM110" s="23">
        <f t="shared" ca="1" si="232"/>
        <v>0</v>
      </c>
      <c r="CN110" s="23">
        <f t="shared" ca="1" si="263"/>
        <v>120000</v>
      </c>
      <c r="CO110" s="23">
        <f t="shared" ca="1" si="264"/>
        <v>0</v>
      </c>
      <c r="CP110" s="228">
        <f t="shared" ca="1" si="173"/>
        <v>125760</v>
      </c>
      <c r="CQ110" s="224">
        <f t="shared" ca="1" si="174"/>
        <v>240960</v>
      </c>
      <c r="CR110" s="228">
        <f t="shared" ca="1" si="175"/>
        <v>360960</v>
      </c>
      <c r="CS110" s="23">
        <f t="shared" ca="1" si="176"/>
        <v>65400</v>
      </c>
      <c r="CT110" s="23">
        <f t="shared" ca="1" si="177"/>
        <v>32700</v>
      </c>
      <c r="CU110" s="23">
        <f t="shared" ca="1" si="181"/>
        <v>62400</v>
      </c>
      <c r="CV110" s="23">
        <f t="shared" ca="1" si="182"/>
        <v>31200</v>
      </c>
      <c r="CW110" s="23">
        <f t="shared" ca="1" si="191"/>
        <v>60000</v>
      </c>
      <c r="CX110" s="23">
        <f t="shared" ca="1" si="192"/>
        <v>30000</v>
      </c>
      <c r="CY110" s="23">
        <f t="shared" ca="1" si="203"/>
        <v>8400</v>
      </c>
      <c r="CZ110" s="23">
        <f t="shared" ca="1" si="204"/>
        <v>4200</v>
      </c>
      <c r="DA110" s="23">
        <f t="shared" ca="1" si="210"/>
        <v>27000</v>
      </c>
      <c r="DB110" s="23">
        <f t="shared" ca="1" si="211"/>
        <v>13500</v>
      </c>
      <c r="DC110" s="23">
        <f t="shared" ca="1" si="212"/>
        <v>15600</v>
      </c>
      <c r="DD110" s="23">
        <f t="shared" ca="1" si="213"/>
        <v>7800</v>
      </c>
      <c r="DE110" s="23">
        <f t="shared" ca="1" si="218"/>
        <v>42000</v>
      </c>
      <c r="DF110" s="23">
        <f t="shared" ca="1" si="219"/>
        <v>21000</v>
      </c>
      <c r="DG110" s="23">
        <f t="shared" ca="1" si="257"/>
        <v>63600</v>
      </c>
      <c r="DH110" s="23">
        <f t="shared" ca="1" si="258"/>
        <v>31800</v>
      </c>
      <c r="DI110" s="23">
        <f t="shared" ca="1" si="220"/>
        <v>72000</v>
      </c>
      <c r="DJ110" s="23">
        <f t="shared" ca="1" si="221"/>
        <v>36000</v>
      </c>
      <c r="DK110" s="23">
        <f t="shared" ca="1" si="233"/>
        <v>99000</v>
      </c>
      <c r="DL110" s="23">
        <f t="shared" ca="1" si="234"/>
        <v>49500</v>
      </c>
      <c r="DM110" s="23"/>
      <c r="DN110" s="23"/>
      <c r="DO110" s="23">
        <f t="shared" ca="1" si="235"/>
        <v>240000</v>
      </c>
      <c r="DP110" s="23">
        <f t="shared" ca="1" si="236"/>
        <v>120000</v>
      </c>
      <c r="DQ110" s="23">
        <f t="shared" ca="1" si="241"/>
        <v>120000</v>
      </c>
      <c r="DR110" s="23">
        <f t="shared" ca="1" si="242"/>
        <v>60000</v>
      </c>
      <c r="DS110" s="23">
        <f t="shared" ca="1" si="251"/>
        <v>127200</v>
      </c>
      <c r="DT110" s="23">
        <f t="shared" ca="1" si="252"/>
        <v>63600</v>
      </c>
      <c r="DU110" s="23">
        <f t="shared" ca="1" si="261"/>
        <v>63600</v>
      </c>
      <c r="DV110" s="23">
        <f t="shared" ca="1" si="262"/>
        <v>31800</v>
      </c>
      <c r="DW110" s="23">
        <f t="shared" ca="1" si="265"/>
        <v>150000</v>
      </c>
      <c r="DX110" s="23">
        <f t="shared" ca="1" si="266"/>
        <v>75000</v>
      </c>
      <c r="DY110" s="23">
        <f t="shared" ca="1" si="267"/>
        <v>66000</v>
      </c>
      <c r="DZ110" s="23">
        <f t="shared" ca="1" si="268"/>
        <v>33000</v>
      </c>
      <c r="EA110" s="23">
        <f t="shared" ca="1" si="144"/>
        <v>129600</v>
      </c>
      <c r="EB110" s="23">
        <f t="shared" ca="1" si="145"/>
        <v>64800</v>
      </c>
      <c r="EC110" s="228">
        <f t="shared" ca="1" si="178"/>
        <v>610200</v>
      </c>
      <c r="ED110" s="93">
        <f t="shared" ca="1" si="179"/>
        <v>1450800</v>
      </c>
      <c r="EE110" s="228">
        <f t="shared" ca="1" si="180"/>
        <v>2117700</v>
      </c>
      <c r="EJ110" s="23">
        <f t="shared" ca="1" si="214"/>
        <v>60000</v>
      </c>
      <c r="EK110" s="23">
        <f t="shared" ca="1" si="215"/>
        <v>30000</v>
      </c>
      <c r="EL110" s="23">
        <f t="shared" ca="1" si="222"/>
        <v>26400</v>
      </c>
      <c r="EM110" s="23">
        <f t="shared" ca="1" si="223"/>
        <v>13200</v>
      </c>
      <c r="EN110" s="23">
        <f t="shared" ca="1" si="243"/>
        <v>120000</v>
      </c>
      <c r="EO110" s="23">
        <f t="shared" ca="1" si="244"/>
        <v>60000</v>
      </c>
      <c r="EP110" s="23">
        <f t="shared" ca="1" si="273"/>
        <v>168000</v>
      </c>
      <c r="EQ110" s="23">
        <f t="shared" ca="1" si="274"/>
        <v>84000</v>
      </c>
      <c r="ER110" s="23">
        <f t="shared" ca="1" si="253"/>
        <v>60000</v>
      </c>
      <c r="ES110" s="23">
        <f t="shared" ca="1" si="254"/>
        <v>30000</v>
      </c>
      <c r="ET110" s="23">
        <f t="shared" ca="1" si="269"/>
        <v>60000</v>
      </c>
      <c r="EU110" s="23">
        <f t="shared" ca="1" si="270"/>
        <v>30000</v>
      </c>
      <c r="EV110" s="23">
        <f t="shared" ca="1" si="142"/>
        <v>120000</v>
      </c>
      <c r="EW110" s="23">
        <f t="shared" ca="1" si="143"/>
        <v>60000</v>
      </c>
      <c r="EX110" s="228">
        <f t="shared" ca="1" si="164"/>
        <v>39600</v>
      </c>
      <c r="EY110" s="93">
        <f t="shared" ca="1" si="165"/>
        <v>489600</v>
      </c>
      <c r="EZ110" s="93">
        <f t="shared" ca="1" si="166"/>
        <v>921600</v>
      </c>
    </row>
    <row r="111" spans="1:156" x14ac:dyDescent="0.2">
      <c r="A111" s="172">
        <f ca="1">VLOOKUP($D111,Curves!$A$2:$I$1700,9)</f>
        <v>6.1252766024976001E-2</v>
      </c>
      <c r="B111" s="86">
        <f t="shared" ca="1" si="149"/>
        <v>0.59737550398114536</v>
      </c>
      <c r="C111" s="86">
        <f t="shared" si="150"/>
        <v>31</v>
      </c>
      <c r="D111" s="139">
        <v>40026</v>
      </c>
      <c r="E111" s="173">
        <f ca="1">VLOOKUP($D111,Curves!$A$2:$H$1700,2)*$B111</f>
        <v>2.6224784624772282</v>
      </c>
      <c r="F111" s="172">
        <f ca="1">VLOOKUP($D111,Curves!$A$2:$H$1700,3)*$B111</f>
        <v>0.45400538302567051</v>
      </c>
      <c r="G111" s="172">
        <f ca="1">VLOOKUP($D111,Curves!$A$2:$H$1700,7)*$B111</f>
        <v>-0.14038324343556915</v>
      </c>
      <c r="H111" s="172">
        <f ca="1">VLOOKUP($D111,Curves!$A$2:$H$1700,5)*$B111</f>
        <v>5.9737550398114535E-3</v>
      </c>
      <c r="I111" s="172">
        <f ca="1">VLOOKUP($D111,Curves!$A$2:$H$1700,4)*$B111</f>
        <v>-0.21206830391330658</v>
      </c>
      <c r="J111" s="174">
        <f ca="1">VLOOKUP($D111,Curves!$A$2:$H$1700,8)*$B111</f>
        <v>0</v>
      </c>
      <c r="K111" s="172">
        <f t="shared" ca="1" si="151"/>
        <v>20.078076189229414</v>
      </c>
      <c r="L111" s="140">
        <f ca="1">VLOOKUP($D111,Curves!$N$2:$T$2600,2)*$B111</f>
        <v>42.452072027567311</v>
      </c>
      <c r="M111" s="141">
        <f ca="1">VLOOKUP($D111,Curves!$N$2:$T$2600,3)*$B111</f>
        <v>21.226036013783656</v>
      </c>
      <c r="N111" s="181">
        <f t="shared" ca="1" si="152"/>
        <v>1</v>
      </c>
      <c r="O111" s="182">
        <f t="shared" ca="1" si="153"/>
        <v>1</v>
      </c>
      <c r="P111" s="173">
        <f t="shared" ca="1" si="148"/>
        <v>21.668588468579213</v>
      </c>
      <c r="Q111" s="140">
        <f ca="1">VLOOKUP($D111,Curves!$N$2:$T$2600,4)*$B111</f>
        <v>42.452072027567311</v>
      </c>
      <c r="R111" s="141">
        <f ca="1">VLOOKUP($D111,Curves!$N$2:$T$2600,5)*$B111</f>
        <v>21.226036013783656</v>
      </c>
      <c r="S111" s="181">
        <f t="shared" ca="1" si="154"/>
        <v>1</v>
      </c>
      <c r="T111" s="182">
        <f t="shared" ca="1" si="155"/>
        <v>0</v>
      </c>
      <c r="U111" s="151">
        <f t="shared" ca="1" si="156"/>
        <v>20.615714142812443</v>
      </c>
      <c r="V111" s="151">
        <f t="shared" ca="1" si="157"/>
        <v>21.713391631377799</v>
      </c>
      <c r="W111" s="151">
        <f t="shared" ca="1" si="158"/>
        <v>20.078076189229414</v>
      </c>
      <c r="X111" s="343">
        <f ca="1">VLOOKUP($D111,[2]CurveFetch!$D$8:$S$13000,16,0)*$B111</f>
        <v>42.452072027567311</v>
      </c>
      <c r="Y111" s="141">
        <f ca="1">VLOOKUP($D111,Curves!$N$2:$T$2600,7)*$B111</f>
        <v>21.226036013783656</v>
      </c>
      <c r="Z111" s="200">
        <f t="shared" ca="1" si="159"/>
        <v>1</v>
      </c>
      <c r="AA111" s="181">
        <f t="shared" ca="1" si="160"/>
        <v>1</v>
      </c>
      <c r="AB111" s="181">
        <f t="shared" ca="1" si="161"/>
        <v>1</v>
      </c>
      <c r="AC111" s="181">
        <f t="shared" ca="1" si="161"/>
        <v>1</v>
      </c>
      <c r="AD111" s="181">
        <f t="shared" ca="1" si="162"/>
        <v>1</v>
      </c>
      <c r="AE111" s="182">
        <f t="shared" ca="1" si="163"/>
        <v>1</v>
      </c>
      <c r="AF111" s="23">
        <f t="shared" ca="1" si="193"/>
        <v>5880</v>
      </c>
      <c r="AG111" s="23">
        <f t="shared" ca="1" si="194"/>
        <v>2940</v>
      </c>
      <c r="AH111" s="23">
        <f t="shared" ca="1" si="183"/>
        <v>38400</v>
      </c>
      <c r="AI111" s="23">
        <f t="shared" ca="1" si="184"/>
        <v>19200</v>
      </c>
      <c r="AJ111" s="23">
        <f t="shared" ca="1" si="195"/>
        <v>26160</v>
      </c>
      <c r="AK111" s="23">
        <f t="shared" ca="1" si="196"/>
        <v>13080</v>
      </c>
      <c r="AL111" s="23">
        <f t="shared" ca="1" si="197"/>
        <v>26160</v>
      </c>
      <c r="AM111" s="23">
        <f t="shared" ca="1" si="198"/>
        <v>13080</v>
      </c>
      <c r="AN111" s="23">
        <f t="shared" ca="1" si="216"/>
        <v>48000</v>
      </c>
      <c r="AO111" s="23">
        <f t="shared" ca="1" si="217"/>
        <v>24000</v>
      </c>
      <c r="AP111" s="23">
        <f t="shared" ca="1" si="228"/>
        <v>54000</v>
      </c>
      <c r="AQ111" s="23">
        <f t="shared" ca="1" si="205"/>
        <v>27000</v>
      </c>
      <c r="AR111" s="23">
        <f t="shared" ca="1" si="237"/>
        <v>60000</v>
      </c>
      <c r="AS111" s="23">
        <f t="shared" ca="1" si="238"/>
        <v>30000</v>
      </c>
      <c r="AT111" s="23">
        <f t="shared" ca="1" si="245"/>
        <v>60000</v>
      </c>
      <c r="AU111" s="23">
        <f t="shared" ca="1" si="246"/>
        <v>30000</v>
      </c>
      <c r="AV111" s="23">
        <f t="shared" ca="1" si="239"/>
        <v>86400</v>
      </c>
      <c r="AW111" s="23">
        <f t="shared" ca="1" si="240"/>
        <v>30000</v>
      </c>
      <c r="AX111" s="23">
        <f t="shared" ca="1" si="249"/>
        <v>61200</v>
      </c>
      <c r="AY111" s="23">
        <f t="shared" ca="1" si="250"/>
        <v>30600</v>
      </c>
      <c r="AZ111" s="23">
        <f t="shared" ca="1" si="255"/>
        <v>66000</v>
      </c>
      <c r="BA111" s="23">
        <f t="shared" ca="1" si="256"/>
        <v>33000</v>
      </c>
      <c r="BB111" s="23">
        <f t="shared" ca="1" si="271"/>
        <v>132000</v>
      </c>
      <c r="BC111" s="23">
        <f t="shared" ca="1" si="272"/>
        <v>66000</v>
      </c>
      <c r="BD111" s="228">
        <f t="shared" ca="1" si="167"/>
        <v>351300</v>
      </c>
      <c r="BE111" s="26">
        <f t="shared" ca="1" si="168"/>
        <v>893100</v>
      </c>
      <c r="BF111" s="228">
        <f t="shared" ca="1" si="169"/>
        <v>983100</v>
      </c>
      <c r="BG111" s="23">
        <f t="shared" ca="1" si="185"/>
        <v>62400</v>
      </c>
      <c r="BH111" s="23">
        <f t="shared" ca="1" si="186"/>
        <v>0</v>
      </c>
      <c r="BI111" s="23">
        <f t="shared" ca="1" si="199"/>
        <v>60000</v>
      </c>
      <c r="BJ111" s="23">
        <f t="shared" ca="1" si="200"/>
        <v>0</v>
      </c>
      <c r="BK111" s="23">
        <f t="shared" ca="1" si="187"/>
        <v>10560</v>
      </c>
      <c r="BL111" s="23">
        <f t="shared" ca="1" si="188"/>
        <v>0</v>
      </c>
      <c r="BM111" s="23">
        <f t="shared" ca="1" si="201"/>
        <v>6120</v>
      </c>
      <c r="BN111" s="23">
        <f t="shared" ca="1" si="202"/>
        <v>0</v>
      </c>
      <c r="BO111" s="23">
        <f t="shared" ca="1" si="208"/>
        <v>20400</v>
      </c>
      <c r="BP111" s="23">
        <f t="shared" ca="1" si="209"/>
        <v>0</v>
      </c>
      <c r="BQ111" s="23">
        <f t="shared" ca="1" si="189"/>
        <v>72000</v>
      </c>
      <c r="BR111" s="23">
        <f t="shared" ca="1" si="190"/>
        <v>0</v>
      </c>
      <c r="BS111" s="23">
        <f t="shared" ca="1" si="224"/>
        <v>105600</v>
      </c>
      <c r="BT111" s="23">
        <f t="shared" ca="1" si="225"/>
        <v>0</v>
      </c>
      <c r="BU111" s="23">
        <f t="shared" ca="1" si="226"/>
        <v>127200</v>
      </c>
      <c r="BV111" s="23">
        <f t="shared" ca="1" si="227"/>
        <v>0</v>
      </c>
      <c r="BW111" s="23">
        <f t="shared" ca="1" si="229"/>
        <v>60000</v>
      </c>
      <c r="BX111" s="23">
        <f t="shared" ca="1" si="230"/>
        <v>0</v>
      </c>
      <c r="BY111" s="23">
        <f t="shared" ca="1" si="247"/>
        <v>63600</v>
      </c>
      <c r="BZ111" s="23">
        <f t="shared" ca="1" si="248"/>
        <v>0</v>
      </c>
      <c r="CA111" s="23">
        <f t="shared" ca="1" si="259"/>
        <v>62400</v>
      </c>
      <c r="CB111" s="23">
        <f t="shared" ca="1" si="260"/>
        <v>0</v>
      </c>
      <c r="CC111" s="23">
        <f t="shared" ca="1" si="136"/>
        <v>132000</v>
      </c>
      <c r="CD111" s="23">
        <f t="shared" ca="1" si="137"/>
        <v>0</v>
      </c>
      <c r="CE111" s="23">
        <f t="shared" ca="1" si="140"/>
        <v>120000</v>
      </c>
      <c r="CF111" s="23">
        <f t="shared" ca="1" si="141"/>
        <v>0</v>
      </c>
      <c r="CG111" s="389">
        <f t="shared" ca="1" si="170"/>
        <v>371880</v>
      </c>
      <c r="CH111" s="224">
        <f t="shared" ca="1" si="171"/>
        <v>695880</v>
      </c>
      <c r="CI111" s="93">
        <f t="shared" ca="1" si="172"/>
        <v>902280</v>
      </c>
      <c r="CJ111" s="23">
        <f t="shared" ca="1" si="206"/>
        <v>125760</v>
      </c>
      <c r="CK111" s="23">
        <f t="shared" ca="1" si="207"/>
        <v>62880</v>
      </c>
      <c r="CL111" s="23">
        <f t="shared" ca="1" si="231"/>
        <v>115200</v>
      </c>
      <c r="CM111" s="23">
        <f t="shared" ca="1" si="232"/>
        <v>57600</v>
      </c>
      <c r="CN111" s="23">
        <f t="shared" ca="1" si="263"/>
        <v>120000</v>
      </c>
      <c r="CO111" s="23">
        <f t="shared" ca="1" si="264"/>
        <v>60000</v>
      </c>
      <c r="CP111" s="228">
        <f t="shared" ca="1" si="173"/>
        <v>188640</v>
      </c>
      <c r="CQ111" s="224">
        <f t="shared" ca="1" si="174"/>
        <v>361440</v>
      </c>
      <c r="CR111" s="228">
        <f t="shared" ca="1" si="175"/>
        <v>541440</v>
      </c>
      <c r="CS111" s="23">
        <f t="shared" ca="1" si="176"/>
        <v>65400</v>
      </c>
      <c r="CT111" s="23">
        <f t="shared" ca="1" si="177"/>
        <v>32700</v>
      </c>
      <c r="CU111" s="23">
        <f t="shared" ca="1" si="181"/>
        <v>62400</v>
      </c>
      <c r="CV111" s="23">
        <f t="shared" ca="1" si="182"/>
        <v>31200</v>
      </c>
      <c r="CW111" s="23">
        <f t="shared" ca="1" si="191"/>
        <v>60000</v>
      </c>
      <c r="CX111" s="23">
        <f t="shared" ca="1" si="192"/>
        <v>30000</v>
      </c>
      <c r="CY111" s="23">
        <f t="shared" ca="1" si="203"/>
        <v>8400</v>
      </c>
      <c r="CZ111" s="23">
        <f t="shared" ca="1" si="204"/>
        <v>4200</v>
      </c>
      <c r="DA111" s="23">
        <f t="shared" ca="1" si="210"/>
        <v>27000</v>
      </c>
      <c r="DB111" s="23">
        <f t="shared" ca="1" si="211"/>
        <v>13500</v>
      </c>
      <c r="DC111" s="23">
        <f t="shared" ca="1" si="212"/>
        <v>15600</v>
      </c>
      <c r="DD111" s="23">
        <f t="shared" ca="1" si="213"/>
        <v>7800</v>
      </c>
      <c r="DE111" s="23">
        <f t="shared" ca="1" si="218"/>
        <v>42000</v>
      </c>
      <c r="DF111" s="23">
        <f t="shared" ca="1" si="219"/>
        <v>21000</v>
      </c>
      <c r="DG111" s="23">
        <f t="shared" ca="1" si="257"/>
        <v>63600</v>
      </c>
      <c r="DH111" s="23">
        <f t="shared" ca="1" si="258"/>
        <v>31800</v>
      </c>
      <c r="DI111" s="23">
        <f t="shared" ca="1" si="220"/>
        <v>72000</v>
      </c>
      <c r="DJ111" s="23">
        <f t="shared" ca="1" si="221"/>
        <v>36000</v>
      </c>
      <c r="DK111" s="23">
        <f t="shared" ca="1" si="233"/>
        <v>99000</v>
      </c>
      <c r="DL111" s="23">
        <f t="shared" ca="1" si="234"/>
        <v>49500</v>
      </c>
      <c r="DM111" s="23"/>
      <c r="DN111" s="23"/>
      <c r="DO111" s="23">
        <f t="shared" ca="1" si="235"/>
        <v>240000</v>
      </c>
      <c r="DP111" s="23">
        <f t="shared" ca="1" si="236"/>
        <v>120000</v>
      </c>
      <c r="DQ111" s="23">
        <f t="shared" ca="1" si="241"/>
        <v>120000</v>
      </c>
      <c r="DR111" s="23">
        <f t="shared" ca="1" si="242"/>
        <v>60000</v>
      </c>
      <c r="DS111" s="23">
        <f t="shared" ca="1" si="251"/>
        <v>127200</v>
      </c>
      <c r="DT111" s="23">
        <f t="shared" ca="1" si="252"/>
        <v>63600</v>
      </c>
      <c r="DU111" s="23">
        <f t="shared" ca="1" si="261"/>
        <v>63600</v>
      </c>
      <c r="DV111" s="23">
        <f t="shared" ca="1" si="262"/>
        <v>31800</v>
      </c>
      <c r="DW111" s="23">
        <f t="shared" ca="1" si="265"/>
        <v>150000</v>
      </c>
      <c r="DX111" s="23">
        <f t="shared" ca="1" si="266"/>
        <v>75000</v>
      </c>
      <c r="DY111" s="23">
        <f t="shared" ca="1" si="267"/>
        <v>66000</v>
      </c>
      <c r="DZ111" s="23">
        <f t="shared" ca="1" si="268"/>
        <v>33000</v>
      </c>
      <c r="EA111" s="23">
        <f t="shared" ca="1" si="144"/>
        <v>129600</v>
      </c>
      <c r="EB111" s="23">
        <f t="shared" ca="1" si="145"/>
        <v>64800</v>
      </c>
      <c r="EC111" s="228">
        <f t="shared" ca="1" si="178"/>
        <v>610200</v>
      </c>
      <c r="ED111" s="93">
        <f t="shared" ca="1" si="179"/>
        <v>1450800</v>
      </c>
      <c r="EE111" s="228">
        <f t="shared" ca="1" si="180"/>
        <v>2117700</v>
      </c>
      <c r="EJ111" s="23">
        <f t="shared" ca="1" si="214"/>
        <v>60000</v>
      </c>
      <c r="EK111" s="23">
        <f t="shared" ca="1" si="215"/>
        <v>30000</v>
      </c>
      <c r="EL111" s="23">
        <f t="shared" ca="1" si="222"/>
        <v>26400</v>
      </c>
      <c r="EM111" s="23">
        <f t="shared" ca="1" si="223"/>
        <v>13200</v>
      </c>
      <c r="EN111" s="23">
        <f t="shared" ca="1" si="243"/>
        <v>120000</v>
      </c>
      <c r="EO111" s="23">
        <f t="shared" ca="1" si="244"/>
        <v>60000</v>
      </c>
      <c r="EP111" s="23">
        <f t="shared" ca="1" si="273"/>
        <v>168000</v>
      </c>
      <c r="EQ111" s="23">
        <f t="shared" ca="1" si="274"/>
        <v>84000</v>
      </c>
      <c r="ER111" s="23">
        <f t="shared" ca="1" si="253"/>
        <v>60000</v>
      </c>
      <c r="ES111" s="23">
        <f t="shared" ca="1" si="254"/>
        <v>30000</v>
      </c>
      <c r="ET111" s="23">
        <f t="shared" ca="1" si="269"/>
        <v>60000</v>
      </c>
      <c r="EU111" s="23">
        <f t="shared" ca="1" si="270"/>
        <v>30000</v>
      </c>
      <c r="EV111" s="23">
        <f t="shared" ca="1" si="142"/>
        <v>120000</v>
      </c>
      <c r="EW111" s="23">
        <f t="shared" ca="1" si="143"/>
        <v>60000</v>
      </c>
      <c r="EX111" s="228">
        <f t="shared" ca="1" si="164"/>
        <v>39600</v>
      </c>
      <c r="EY111" s="93">
        <f t="shared" ca="1" si="165"/>
        <v>489600</v>
      </c>
      <c r="EZ111" s="93">
        <f t="shared" ca="1" si="166"/>
        <v>921600</v>
      </c>
    </row>
    <row r="112" spans="1:156" x14ac:dyDescent="0.2">
      <c r="A112" s="172">
        <f ca="1">VLOOKUP($D112,Curves!$A$2:$I$1700,9)</f>
        <v>6.1301296817493002E-2</v>
      </c>
      <c r="B112" s="86">
        <f t="shared" ca="1" si="149"/>
        <v>0.5940830315220812</v>
      </c>
      <c r="C112" s="86">
        <f t="shared" si="150"/>
        <v>30</v>
      </c>
      <c r="D112" s="139">
        <v>40057</v>
      </c>
      <c r="E112" s="173">
        <f ca="1">VLOOKUP($D112,Curves!$A$2:$H$1700,2)*$B112</f>
        <v>2.6205002520438998</v>
      </c>
      <c r="F112" s="172">
        <f ca="1">VLOOKUP($D112,Curves!$A$2:$H$1700,3)*$B112</f>
        <v>0.45150310395678173</v>
      </c>
      <c r="G112" s="172">
        <f ca="1">VLOOKUP($D112,Curves!$A$2:$H$1700,7)*$B112</f>
        <v>-0.13960951240768907</v>
      </c>
      <c r="H112" s="172">
        <f ca="1">VLOOKUP($D112,Curves!$A$2:$H$1700,5)*$B112</f>
        <v>5.9408303152208124E-3</v>
      </c>
      <c r="I112" s="172">
        <f ca="1">VLOOKUP($D112,Curves!$A$2:$H$1700,4)*$B112</f>
        <v>-0.2108994761903388</v>
      </c>
      <c r="J112" s="174">
        <f ca="1">VLOOKUP($D112,Curves!$A$2:$H$1700,8)*$B112</f>
        <v>0</v>
      </c>
      <c r="K112" s="172">
        <f t="shared" ca="1" si="151"/>
        <v>20.072005818901708</v>
      </c>
      <c r="L112" s="140">
        <f ca="1">VLOOKUP($D112,Curves!$N$2:$T$2600,2)*$B112</f>
        <v>24.395603831332199</v>
      </c>
      <c r="M112" s="141">
        <f ca="1">VLOOKUP($D112,Curves!$N$2:$T$2600,3)*$B112</f>
        <v>12.1978019156661</v>
      </c>
      <c r="N112" s="181">
        <f t="shared" ca="1" si="152"/>
        <v>1</v>
      </c>
      <c r="O112" s="182">
        <f t="shared" ca="1" si="153"/>
        <v>0</v>
      </c>
      <c r="P112" s="173">
        <f t="shared" ca="1" si="148"/>
        <v>21.65375189032925</v>
      </c>
      <c r="Q112" s="140">
        <f ca="1">VLOOKUP($D112,Curves!$N$2:$T$2600,4)*$B112</f>
        <v>24.395603831332199</v>
      </c>
      <c r="R112" s="141">
        <f ca="1">VLOOKUP($D112,Curves!$N$2:$T$2600,5)*$B112</f>
        <v>12.1978019156661</v>
      </c>
      <c r="S112" s="181">
        <f t="shared" ca="1" si="154"/>
        <v>1</v>
      </c>
      <c r="T112" s="182">
        <f t="shared" ca="1" si="155"/>
        <v>0</v>
      </c>
      <c r="U112" s="151">
        <f t="shared" ca="1" si="156"/>
        <v>20.60668054727158</v>
      </c>
      <c r="V112" s="151">
        <f t="shared" ca="1" si="157"/>
        <v>21.698308117693404</v>
      </c>
      <c r="W112" s="151">
        <f t="shared" ca="1" si="158"/>
        <v>20.072005818901708</v>
      </c>
      <c r="X112" s="343">
        <f ca="1">VLOOKUP($D112,[2]CurveFetch!$D$8:$S$13000,16,0)*$B112</f>
        <v>24.395603831332199</v>
      </c>
      <c r="Y112" s="141">
        <f ca="1">VLOOKUP($D112,Curves!$N$2:$T$2600,7)*$B112</f>
        <v>12.1978019156661</v>
      </c>
      <c r="Z112" s="200">
        <f t="shared" ca="1" si="159"/>
        <v>1</v>
      </c>
      <c r="AA112" s="181">
        <f t="shared" ca="1" si="160"/>
        <v>0</v>
      </c>
      <c r="AB112" s="181">
        <f t="shared" ca="1" si="161"/>
        <v>1</v>
      </c>
      <c r="AC112" s="181">
        <f t="shared" ca="1" si="161"/>
        <v>1</v>
      </c>
      <c r="AD112" s="181">
        <f t="shared" ca="1" si="162"/>
        <v>1</v>
      </c>
      <c r="AE112" s="182">
        <f t="shared" ca="1" si="163"/>
        <v>0</v>
      </c>
      <c r="AF112" s="23">
        <f t="shared" ca="1" si="193"/>
        <v>5880</v>
      </c>
      <c r="AG112" s="23">
        <f t="shared" ca="1" si="194"/>
        <v>0</v>
      </c>
      <c r="AH112" s="23">
        <f t="shared" ca="1" si="183"/>
        <v>38400</v>
      </c>
      <c r="AI112" s="23">
        <f t="shared" ca="1" si="184"/>
        <v>0</v>
      </c>
      <c r="AJ112" s="23">
        <f t="shared" ca="1" si="195"/>
        <v>26160</v>
      </c>
      <c r="AK112" s="23">
        <f t="shared" ca="1" si="196"/>
        <v>0</v>
      </c>
      <c r="AL112" s="23">
        <f t="shared" ca="1" si="197"/>
        <v>26160</v>
      </c>
      <c r="AM112" s="23">
        <f t="shared" ca="1" si="198"/>
        <v>0</v>
      </c>
      <c r="AN112" s="23">
        <f t="shared" ca="1" si="216"/>
        <v>48000</v>
      </c>
      <c r="AO112" s="23">
        <f t="shared" ca="1" si="217"/>
        <v>0</v>
      </c>
      <c r="AP112" s="23">
        <f t="shared" ca="1" si="228"/>
        <v>54000</v>
      </c>
      <c r="AQ112" s="23">
        <f t="shared" ca="1" si="205"/>
        <v>0</v>
      </c>
      <c r="AR112" s="23">
        <f t="shared" ca="1" si="237"/>
        <v>60000</v>
      </c>
      <c r="AS112" s="23">
        <f t="shared" ca="1" si="238"/>
        <v>0</v>
      </c>
      <c r="AT112" s="23">
        <f t="shared" ca="1" si="245"/>
        <v>60000</v>
      </c>
      <c r="AU112" s="23">
        <f t="shared" ca="1" si="246"/>
        <v>0</v>
      </c>
      <c r="AV112" s="23">
        <f t="shared" ca="1" si="239"/>
        <v>86400</v>
      </c>
      <c r="AW112" s="23">
        <f t="shared" ca="1" si="240"/>
        <v>0</v>
      </c>
      <c r="AX112" s="23">
        <f t="shared" ca="1" si="249"/>
        <v>61200</v>
      </c>
      <c r="AY112" s="23">
        <f t="shared" ca="1" si="250"/>
        <v>0</v>
      </c>
      <c r="AZ112" s="23">
        <f t="shared" ca="1" si="255"/>
        <v>66000</v>
      </c>
      <c r="BA112" s="23">
        <f t="shared" ca="1" si="256"/>
        <v>0</v>
      </c>
      <c r="BB112" s="23">
        <f t="shared" ca="1" si="271"/>
        <v>132000</v>
      </c>
      <c r="BC112" s="23">
        <f t="shared" ca="1" si="272"/>
        <v>0</v>
      </c>
      <c r="BD112" s="228">
        <f t="shared" ca="1" si="167"/>
        <v>243000</v>
      </c>
      <c r="BE112" s="26">
        <f t="shared" ca="1" si="168"/>
        <v>604200</v>
      </c>
      <c r="BF112" s="228">
        <f t="shared" ca="1" si="169"/>
        <v>664200</v>
      </c>
      <c r="BG112" s="23">
        <f t="shared" ca="1" si="185"/>
        <v>62400</v>
      </c>
      <c r="BH112" s="23">
        <f t="shared" ca="1" si="186"/>
        <v>0</v>
      </c>
      <c r="BI112" s="23">
        <f t="shared" ca="1" si="199"/>
        <v>60000</v>
      </c>
      <c r="BJ112" s="23">
        <f t="shared" ca="1" si="200"/>
        <v>0</v>
      </c>
      <c r="BK112" s="23">
        <f t="shared" ca="1" si="187"/>
        <v>10560</v>
      </c>
      <c r="BL112" s="23">
        <f t="shared" ca="1" si="188"/>
        <v>0</v>
      </c>
      <c r="BM112" s="23">
        <f t="shared" ca="1" si="201"/>
        <v>6120</v>
      </c>
      <c r="BN112" s="23">
        <f t="shared" ca="1" si="202"/>
        <v>0</v>
      </c>
      <c r="BO112" s="23">
        <f t="shared" ca="1" si="208"/>
        <v>20400</v>
      </c>
      <c r="BP112" s="23">
        <f t="shared" ca="1" si="209"/>
        <v>0</v>
      </c>
      <c r="BQ112" s="23">
        <f t="shared" ca="1" si="189"/>
        <v>72000</v>
      </c>
      <c r="BR112" s="23">
        <f t="shared" ca="1" si="190"/>
        <v>0</v>
      </c>
      <c r="BS112" s="23">
        <f t="shared" ca="1" si="224"/>
        <v>105600</v>
      </c>
      <c r="BT112" s="23">
        <f t="shared" ca="1" si="225"/>
        <v>0</v>
      </c>
      <c r="BU112" s="23">
        <f t="shared" ca="1" si="226"/>
        <v>127200</v>
      </c>
      <c r="BV112" s="23">
        <f t="shared" ca="1" si="227"/>
        <v>0</v>
      </c>
      <c r="BW112" s="23">
        <f t="shared" ca="1" si="229"/>
        <v>60000</v>
      </c>
      <c r="BX112" s="23">
        <f t="shared" ca="1" si="230"/>
        <v>0</v>
      </c>
      <c r="BY112" s="23">
        <f t="shared" ca="1" si="247"/>
        <v>63600</v>
      </c>
      <c r="BZ112" s="23">
        <f t="shared" ca="1" si="248"/>
        <v>0</v>
      </c>
      <c r="CA112" s="23">
        <f t="shared" ca="1" si="259"/>
        <v>62400</v>
      </c>
      <c r="CB112" s="23">
        <f t="shared" ca="1" si="260"/>
        <v>0</v>
      </c>
      <c r="CC112" s="23">
        <f t="shared" ca="1" si="136"/>
        <v>132000</v>
      </c>
      <c r="CD112" s="23">
        <f t="shared" ca="1" si="137"/>
        <v>0</v>
      </c>
      <c r="CE112" s="23">
        <f t="shared" ca="1" si="140"/>
        <v>120000</v>
      </c>
      <c r="CF112" s="23">
        <f t="shared" ca="1" si="141"/>
        <v>0</v>
      </c>
      <c r="CG112" s="389">
        <f t="shared" ca="1" si="170"/>
        <v>371880</v>
      </c>
      <c r="CH112" s="224">
        <f t="shared" ca="1" si="171"/>
        <v>695880</v>
      </c>
      <c r="CI112" s="93">
        <f t="shared" ca="1" si="172"/>
        <v>902280</v>
      </c>
      <c r="CJ112" s="23">
        <f t="shared" ca="1" si="206"/>
        <v>125760</v>
      </c>
      <c r="CK112" s="23">
        <f t="shared" ca="1" si="207"/>
        <v>0</v>
      </c>
      <c r="CL112" s="23">
        <f t="shared" ca="1" si="231"/>
        <v>115200</v>
      </c>
      <c r="CM112" s="23">
        <f t="shared" ca="1" si="232"/>
        <v>0</v>
      </c>
      <c r="CN112" s="23">
        <f t="shared" ca="1" si="263"/>
        <v>120000</v>
      </c>
      <c r="CO112" s="23">
        <f t="shared" ca="1" si="264"/>
        <v>0</v>
      </c>
      <c r="CP112" s="228">
        <f t="shared" ca="1" si="173"/>
        <v>125760</v>
      </c>
      <c r="CQ112" s="224">
        <f t="shared" ca="1" si="174"/>
        <v>240960</v>
      </c>
      <c r="CR112" s="228">
        <f t="shared" ca="1" si="175"/>
        <v>360960</v>
      </c>
      <c r="CS112" s="23">
        <f t="shared" ca="1" si="176"/>
        <v>65400</v>
      </c>
      <c r="CT112" s="23">
        <f t="shared" ca="1" si="177"/>
        <v>32700</v>
      </c>
      <c r="CU112" s="23">
        <f t="shared" ca="1" si="181"/>
        <v>62400</v>
      </c>
      <c r="CV112" s="23">
        <f t="shared" ca="1" si="182"/>
        <v>31200</v>
      </c>
      <c r="CW112" s="23">
        <f t="shared" ca="1" si="191"/>
        <v>60000</v>
      </c>
      <c r="CX112" s="23">
        <f t="shared" ca="1" si="192"/>
        <v>30000</v>
      </c>
      <c r="CY112" s="23">
        <f t="shared" ca="1" si="203"/>
        <v>8400</v>
      </c>
      <c r="CZ112" s="23">
        <f t="shared" ca="1" si="204"/>
        <v>4200</v>
      </c>
      <c r="DA112" s="23">
        <f t="shared" ca="1" si="210"/>
        <v>27000</v>
      </c>
      <c r="DB112" s="23">
        <f t="shared" ca="1" si="211"/>
        <v>13500</v>
      </c>
      <c r="DC112" s="23">
        <f t="shared" ca="1" si="212"/>
        <v>15600</v>
      </c>
      <c r="DD112" s="23">
        <f t="shared" ca="1" si="213"/>
        <v>7800</v>
      </c>
      <c r="DE112" s="23">
        <f t="shared" ca="1" si="218"/>
        <v>42000</v>
      </c>
      <c r="DF112" s="23">
        <f t="shared" ca="1" si="219"/>
        <v>21000</v>
      </c>
      <c r="DG112" s="23">
        <f t="shared" ca="1" si="257"/>
        <v>63600</v>
      </c>
      <c r="DH112" s="23">
        <f t="shared" ca="1" si="258"/>
        <v>31800</v>
      </c>
      <c r="DI112" s="23">
        <f t="shared" ca="1" si="220"/>
        <v>72000</v>
      </c>
      <c r="DJ112" s="23">
        <f t="shared" ca="1" si="221"/>
        <v>36000</v>
      </c>
      <c r="DK112" s="23">
        <f t="shared" ca="1" si="233"/>
        <v>99000</v>
      </c>
      <c r="DL112" s="23">
        <f t="shared" ca="1" si="234"/>
        <v>49500</v>
      </c>
      <c r="DM112" s="23"/>
      <c r="DN112" s="23"/>
      <c r="DO112" s="23">
        <f t="shared" ca="1" si="235"/>
        <v>240000</v>
      </c>
      <c r="DP112" s="23">
        <f t="shared" ca="1" si="236"/>
        <v>120000</v>
      </c>
      <c r="DQ112" s="23">
        <f t="shared" ca="1" si="241"/>
        <v>120000</v>
      </c>
      <c r="DR112" s="23">
        <f t="shared" ca="1" si="242"/>
        <v>60000</v>
      </c>
      <c r="DS112" s="23">
        <f t="shared" ca="1" si="251"/>
        <v>127200</v>
      </c>
      <c r="DT112" s="23">
        <f t="shared" ca="1" si="252"/>
        <v>63600</v>
      </c>
      <c r="DU112" s="23">
        <f t="shared" ca="1" si="261"/>
        <v>63600</v>
      </c>
      <c r="DV112" s="23">
        <f t="shared" ca="1" si="262"/>
        <v>31800</v>
      </c>
      <c r="DW112" s="23">
        <f t="shared" ca="1" si="265"/>
        <v>150000</v>
      </c>
      <c r="DX112" s="23">
        <f t="shared" ca="1" si="266"/>
        <v>75000</v>
      </c>
      <c r="DY112" s="23">
        <f t="shared" ca="1" si="267"/>
        <v>66000</v>
      </c>
      <c r="DZ112" s="23">
        <f t="shared" ca="1" si="268"/>
        <v>33000</v>
      </c>
      <c r="EA112" s="23">
        <f t="shared" ca="1" si="144"/>
        <v>129600</v>
      </c>
      <c r="EB112" s="23">
        <f t="shared" ca="1" si="145"/>
        <v>64800</v>
      </c>
      <c r="EC112" s="228">
        <f t="shared" ca="1" si="178"/>
        <v>610200</v>
      </c>
      <c r="ED112" s="93">
        <f t="shared" ca="1" si="179"/>
        <v>1450800</v>
      </c>
      <c r="EE112" s="228">
        <f t="shared" ca="1" si="180"/>
        <v>2117700</v>
      </c>
      <c r="EJ112" s="23">
        <f t="shared" ca="1" si="214"/>
        <v>60000</v>
      </c>
      <c r="EK112" s="23">
        <f t="shared" ca="1" si="215"/>
        <v>30000</v>
      </c>
      <c r="EL112" s="23">
        <f t="shared" ca="1" si="222"/>
        <v>26400</v>
      </c>
      <c r="EM112" s="23">
        <f t="shared" ca="1" si="223"/>
        <v>13200</v>
      </c>
      <c r="EN112" s="23">
        <f t="shared" ca="1" si="243"/>
        <v>120000</v>
      </c>
      <c r="EO112" s="23">
        <f t="shared" ca="1" si="244"/>
        <v>60000</v>
      </c>
      <c r="EP112" s="23">
        <f t="shared" ca="1" si="273"/>
        <v>168000</v>
      </c>
      <c r="EQ112" s="23">
        <f t="shared" ca="1" si="274"/>
        <v>84000</v>
      </c>
      <c r="ER112" s="23">
        <f t="shared" ca="1" si="253"/>
        <v>60000</v>
      </c>
      <c r="ES112" s="23">
        <f t="shared" ca="1" si="254"/>
        <v>30000</v>
      </c>
      <c r="ET112" s="23">
        <f t="shared" ca="1" si="269"/>
        <v>60000</v>
      </c>
      <c r="EU112" s="23">
        <f t="shared" ca="1" si="270"/>
        <v>30000</v>
      </c>
      <c r="EV112" s="23">
        <f t="shared" ca="1" si="142"/>
        <v>120000</v>
      </c>
      <c r="EW112" s="23">
        <f t="shared" ca="1" si="143"/>
        <v>60000</v>
      </c>
      <c r="EX112" s="228">
        <f t="shared" ca="1" si="164"/>
        <v>39600</v>
      </c>
      <c r="EY112" s="93">
        <f t="shared" ca="1" si="165"/>
        <v>489600</v>
      </c>
      <c r="EZ112" s="93">
        <f t="shared" ca="1" si="166"/>
        <v>921600</v>
      </c>
    </row>
    <row r="113" spans="1:156" x14ac:dyDescent="0.2">
      <c r="A113" s="172">
        <f ca="1">VLOOKUP($D113,Curves!$A$2:$I$1700,9)</f>
        <v>6.1348262101318003E-2</v>
      </c>
      <c r="B113" s="86">
        <f t="shared" ca="1" si="149"/>
        <v>0.59090955524596578</v>
      </c>
      <c r="C113" s="86">
        <f t="shared" si="150"/>
        <v>31</v>
      </c>
      <c r="D113" s="139">
        <v>40087</v>
      </c>
      <c r="E113" s="173">
        <f ca="1">VLOOKUP($D113,Curves!$A$2:$H$1700,2)*$B113</f>
        <v>2.624229334847334</v>
      </c>
      <c r="F113" s="172">
        <f ca="1">VLOOKUP($D113,Curves!$A$2:$H$1700,3)*$B113</f>
        <v>0.449091261986934</v>
      </c>
      <c r="G113" s="172">
        <f ca="1">VLOOKUP($D113,Curves!$A$2:$H$1700,7)*$B113</f>
        <v>-0.13886374548280195</v>
      </c>
      <c r="H113" s="172">
        <f ca="1">VLOOKUP($D113,Curves!$A$2:$H$1700,5)*$B113</f>
        <v>5.9090955524596575E-3</v>
      </c>
      <c r="I113" s="172">
        <f ca="1">VLOOKUP($D113,Curves!$A$2:$H$1700,4)*$B113</f>
        <v>-0.20977289211231784</v>
      </c>
      <c r="J113" s="174">
        <f ca="1">VLOOKUP($D113,Curves!$A$2:$H$1700,8)*$B113</f>
        <v>0</v>
      </c>
      <c r="K113" s="172">
        <f t="shared" ca="1" si="151"/>
        <v>20.108423320512621</v>
      </c>
      <c r="L113" s="140">
        <f ca="1">VLOOKUP($D113,Curves!$N$2:$T$2600,2)*$B113</f>
        <v>37.384543013146796</v>
      </c>
      <c r="M113" s="141">
        <f ca="1">VLOOKUP($D113,Curves!$N$2:$T$2600,3)*$B113</f>
        <v>18.692271506573398</v>
      </c>
      <c r="N113" s="181">
        <f t="shared" ca="1" si="152"/>
        <v>1</v>
      </c>
      <c r="O113" s="182">
        <f t="shared" ca="1" si="153"/>
        <v>0</v>
      </c>
      <c r="P113" s="173">
        <f t="shared" ca="1" si="148"/>
        <v>21.681720011355004</v>
      </c>
      <c r="Q113" s="140">
        <f ca="1">VLOOKUP($D113,Curves!$N$2:$T$2600,4)*$B113</f>
        <v>37.384543013146796</v>
      </c>
      <c r="R113" s="141">
        <f ca="1">VLOOKUP($D113,Curves!$N$2:$T$2600,5)*$B113</f>
        <v>18.692271506573398</v>
      </c>
      <c r="S113" s="181">
        <f t="shared" ca="1" si="154"/>
        <v>1</v>
      </c>
      <c r="T113" s="182">
        <f t="shared" ca="1" si="155"/>
        <v>0</v>
      </c>
      <c r="U113" s="151">
        <f t="shared" ca="1" si="156"/>
        <v>20.64024192023399</v>
      </c>
      <c r="V113" s="151">
        <f t="shared" ca="1" si="157"/>
        <v>21.726038227998451</v>
      </c>
      <c r="W113" s="151">
        <f t="shared" ca="1" si="158"/>
        <v>20.108423320512621</v>
      </c>
      <c r="X113" s="343">
        <f ca="1">VLOOKUP($D113,[2]CurveFetch!$D$8:$S$13000,16,0)*$B113</f>
        <v>37.384543013146796</v>
      </c>
      <c r="Y113" s="141">
        <f ca="1">VLOOKUP($D113,Curves!$N$2:$T$2600,7)*$B113</f>
        <v>18.692271506573398</v>
      </c>
      <c r="Z113" s="200">
        <f t="shared" ca="1" si="159"/>
        <v>1</v>
      </c>
      <c r="AA113" s="181">
        <f t="shared" ca="1" si="160"/>
        <v>0</v>
      </c>
      <c r="AB113" s="181">
        <f t="shared" ca="1" si="161"/>
        <v>1</v>
      </c>
      <c r="AC113" s="181">
        <f t="shared" ca="1" si="161"/>
        <v>1</v>
      </c>
      <c r="AD113" s="181">
        <f t="shared" ca="1" si="162"/>
        <v>1</v>
      </c>
      <c r="AE113" s="182">
        <f t="shared" ca="1" si="163"/>
        <v>0</v>
      </c>
      <c r="AF113" s="23">
        <f t="shared" ca="1" si="193"/>
        <v>5880</v>
      </c>
      <c r="AG113" s="23">
        <f t="shared" ca="1" si="194"/>
        <v>0</v>
      </c>
      <c r="AH113" s="23">
        <f t="shared" ca="1" si="183"/>
        <v>38400</v>
      </c>
      <c r="AI113" s="23">
        <f t="shared" ca="1" si="184"/>
        <v>0</v>
      </c>
      <c r="AJ113" s="23">
        <f t="shared" ca="1" si="195"/>
        <v>26160</v>
      </c>
      <c r="AK113" s="23">
        <f t="shared" ca="1" si="196"/>
        <v>0</v>
      </c>
      <c r="AL113" s="23">
        <f t="shared" ca="1" si="197"/>
        <v>26160</v>
      </c>
      <c r="AM113" s="23">
        <f t="shared" ca="1" si="198"/>
        <v>0</v>
      </c>
      <c r="AN113" s="23">
        <f t="shared" ca="1" si="216"/>
        <v>48000</v>
      </c>
      <c r="AO113" s="23">
        <f t="shared" ca="1" si="217"/>
        <v>0</v>
      </c>
      <c r="AP113" s="23">
        <f t="shared" ca="1" si="228"/>
        <v>54000</v>
      </c>
      <c r="AQ113" s="23">
        <f t="shared" ca="1" si="205"/>
        <v>0</v>
      </c>
      <c r="AR113" s="23">
        <f t="shared" ca="1" si="237"/>
        <v>60000</v>
      </c>
      <c r="AS113" s="23">
        <f t="shared" ca="1" si="238"/>
        <v>0</v>
      </c>
      <c r="AT113" s="23">
        <f t="shared" ca="1" si="245"/>
        <v>60000</v>
      </c>
      <c r="AU113" s="23">
        <f t="shared" ca="1" si="246"/>
        <v>0</v>
      </c>
      <c r="AV113" s="23">
        <f t="shared" ca="1" si="239"/>
        <v>86400</v>
      </c>
      <c r="AW113" s="23">
        <f t="shared" ca="1" si="240"/>
        <v>0</v>
      </c>
      <c r="AX113" s="23">
        <f t="shared" ca="1" si="249"/>
        <v>61200</v>
      </c>
      <c r="AY113" s="23">
        <f t="shared" ca="1" si="250"/>
        <v>0</v>
      </c>
      <c r="AZ113" s="23">
        <f t="shared" ca="1" si="255"/>
        <v>66000</v>
      </c>
      <c r="BA113" s="23">
        <f t="shared" ca="1" si="256"/>
        <v>0</v>
      </c>
      <c r="BB113" s="23">
        <f t="shared" ca="1" si="271"/>
        <v>132000</v>
      </c>
      <c r="BC113" s="23">
        <f t="shared" ca="1" si="272"/>
        <v>0</v>
      </c>
      <c r="BD113" s="228">
        <f t="shared" ca="1" si="167"/>
        <v>243000</v>
      </c>
      <c r="BE113" s="26">
        <f t="shared" ca="1" si="168"/>
        <v>604200</v>
      </c>
      <c r="BF113" s="228">
        <f t="shared" ca="1" si="169"/>
        <v>664200</v>
      </c>
      <c r="BG113" s="23">
        <f t="shared" ca="1" si="185"/>
        <v>62400</v>
      </c>
      <c r="BH113" s="23">
        <f t="shared" ca="1" si="186"/>
        <v>0</v>
      </c>
      <c r="BI113" s="23">
        <f t="shared" ca="1" si="199"/>
        <v>60000</v>
      </c>
      <c r="BJ113" s="23">
        <f t="shared" ca="1" si="200"/>
        <v>0</v>
      </c>
      <c r="BK113" s="23">
        <f t="shared" ca="1" si="187"/>
        <v>10560</v>
      </c>
      <c r="BL113" s="23">
        <f t="shared" ca="1" si="188"/>
        <v>0</v>
      </c>
      <c r="BM113" s="23">
        <f t="shared" ca="1" si="201"/>
        <v>6120</v>
      </c>
      <c r="BN113" s="23">
        <f t="shared" ca="1" si="202"/>
        <v>0</v>
      </c>
      <c r="BO113" s="23">
        <f t="shared" ca="1" si="208"/>
        <v>20400</v>
      </c>
      <c r="BP113" s="23">
        <f t="shared" ca="1" si="209"/>
        <v>0</v>
      </c>
      <c r="BQ113" s="23">
        <f t="shared" ca="1" si="189"/>
        <v>72000</v>
      </c>
      <c r="BR113" s="23">
        <f t="shared" ca="1" si="190"/>
        <v>0</v>
      </c>
      <c r="BS113" s="23">
        <f t="shared" ca="1" si="224"/>
        <v>105600</v>
      </c>
      <c r="BT113" s="23">
        <f t="shared" ca="1" si="225"/>
        <v>0</v>
      </c>
      <c r="BU113" s="23">
        <f t="shared" ca="1" si="226"/>
        <v>127200</v>
      </c>
      <c r="BV113" s="23">
        <f t="shared" ca="1" si="227"/>
        <v>0</v>
      </c>
      <c r="BW113" s="23">
        <f t="shared" ca="1" si="229"/>
        <v>60000</v>
      </c>
      <c r="BX113" s="23">
        <f t="shared" ca="1" si="230"/>
        <v>0</v>
      </c>
      <c r="BY113" s="23">
        <f t="shared" ca="1" si="247"/>
        <v>63600</v>
      </c>
      <c r="BZ113" s="23">
        <f t="shared" ca="1" si="248"/>
        <v>0</v>
      </c>
      <c r="CA113" s="23">
        <f t="shared" ca="1" si="259"/>
        <v>62400</v>
      </c>
      <c r="CB113" s="23">
        <f t="shared" ca="1" si="260"/>
        <v>0</v>
      </c>
      <c r="CC113" s="23">
        <f t="shared" ref="CC113:CC176" ca="1" si="275">$CC$7*$J$2*$J$5*$S113</f>
        <v>132000</v>
      </c>
      <c r="CD113" s="23">
        <f t="shared" ref="CD113:CD176" ca="1" si="276">$CC$7*$J$3*$J$5*$T113</f>
        <v>0</v>
      </c>
      <c r="CE113" s="23">
        <f t="shared" ca="1" si="140"/>
        <v>120000</v>
      </c>
      <c r="CF113" s="23">
        <f t="shared" ca="1" si="141"/>
        <v>0</v>
      </c>
      <c r="CG113" s="389">
        <f t="shared" ca="1" si="170"/>
        <v>371880</v>
      </c>
      <c r="CH113" s="224">
        <f t="shared" ca="1" si="171"/>
        <v>695880</v>
      </c>
      <c r="CI113" s="93">
        <f t="shared" ca="1" si="172"/>
        <v>902280</v>
      </c>
      <c r="CJ113" s="23">
        <f t="shared" ca="1" si="206"/>
        <v>125760</v>
      </c>
      <c r="CK113" s="23">
        <f t="shared" ca="1" si="207"/>
        <v>0</v>
      </c>
      <c r="CL113" s="23">
        <f t="shared" ca="1" si="231"/>
        <v>115200</v>
      </c>
      <c r="CM113" s="23">
        <f t="shared" ca="1" si="232"/>
        <v>0</v>
      </c>
      <c r="CN113" s="23">
        <f t="shared" ca="1" si="263"/>
        <v>120000</v>
      </c>
      <c r="CO113" s="23">
        <f t="shared" ca="1" si="264"/>
        <v>0</v>
      </c>
      <c r="CP113" s="228">
        <f t="shared" ca="1" si="173"/>
        <v>125760</v>
      </c>
      <c r="CQ113" s="224">
        <f t="shared" ca="1" si="174"/>
        <v>240960</v>
      </c>
      <c r="CR113" s="228">
        <f t="shared" ca="1" si="175"/>
        <v>360960</v>
      </c>
      <c r="CS113" s="23">
        <f t="shared" ca="1" si="176"/>
        <v>65400</v>
      </c>
      <c r="CT113" s="23">
        <f t="shared" ca="1" si="177"/>
        <v>32700</v>
      </c>
      <c r="CU113" s="23">
        <f t="shared" ca="1" si="181"/>
        <v>62400</v>
      </c>
      <c r="CV113" s="23">
        <f t="shared" ca="1" si="182"/>
        <v>31200</v>
      </c>
      <c r="CW113" s="23">
        <f t="shared" ca="1" si="191"/>
        <v>60000</v>
      </c>
      <c r="CX113" s="23">
        <f t="shared" ca="1" si="192"/>
        <v>30000</v>
      </c>
      <c r="CY113" s="23">
        <f t="shared" ca="1" si="203"/>
        <v>8400</v>
      </c>
      <c r="CZ113" s="23">
        <f t="shared" ca="1" si="204"/>
        <v>4200</v>
      </c>
      <c r="DA113" s="23">
        <f t="shared" ca="1" si="210"/>
        <v>27000</v>
      </c>
      <c r="DB113" s="23">
        <f t="shared" ca="1" si="211"/>
        <v>13500</v>
      </c>
      <c r="DC113" s="23">
        <f t="shared" ca="1" si="212"/>
        <v>15600</v>
      </c>
      <c r="DD113" s="23">
        <f t="shared" ca="1" si="213"/>
        <v>7800</v>
      </c>
      <c r="DE113" s="23">
        <f t="shared" ca="1" si="218"/>
        <v>42000</v>
      </c>
      <c r="DF113" s="23">
        <f t="shared" ca="1" si="219"/>
        <v>21000</v>
      </c>
      <c r="DG113" s="23">
        <f t="shared" ca="1" si="257"/>
        <v>63600</v>
      </c>
      <c r="DH113" s="23">
        <f t="shared" ca="1" si="258"/>
        <v>31800</v>
      </c>
      <c r="DI113" s="23">
        <f t="shared" ca="1" si="220"/>
        <v>72000</v>
      </c>
      <c r="DJ113" s="23">
        <f t="shared" ca="1" si="221"/>
        <v>36000</v>
      </c>
      <c r="DK113" s="23">
        <f t="shared" ca="1" si="233"/>
        <v>99000</v>
      </c>
      <c r="DL113" s="23">
        <f t="shared" ca="1" si="234"/>
        <v>49500</v>
      </c>
      <c r="DM113" s="23"/>
      <c r="DN113" s="23"/>
      <c r="DO113" s="23">
        <f t="shared" ca="1" si="235"/>
        <v>240000</v>
      </c>
      <c r="DP113" s="23">
        <f t="shared" ca="1" si="236"/>
        <v>120000</v>
      </c>
      <c r="DQ113" s="23">
        <f t="shared" ca="1" si="241"/>
        <v>120000</v>
      </c>
      <c r="DR113" s="23">
        <f t="shared" ca="1" si="242"/>
        <v>60000</v>
      </c>
      <c r="DS113" s="23">
        <f t="shared" ca="1" si="251"/>
        <v>127200</v>
      </c>
      <c r="DT113" s="23">
        <f t="shared" ca="1" si="252"/>
        <v>63600</v>
      </c>
      <c r="DU113" s="23">
        <f t="shared" ca="1" si="261"/>
        <v>63600</v>
      </c>
      <c r="DV113" s="23">
        <f t="shared" ca="1" si="262"/>
        <v>31800</v>
      </c>
      <c r="DW113" s="23">
        <f t="shared" ca="1" si="265"/>
        <v>150000</v>
      </c>
      <c r="DX113" s="23">
        <f t="shared" ca="1" si="266"/>
        <v>75000</v>
      </c>
      <c r="DY113" s="23">
        <f t="shared" ca="1" si="267"/>
        <v>66000</v>
      </c>
      <c r="DZ113" s="23">
        <f t="shared" ca="1" si="268"/>
        <v>33000</v>
      </c>
      <c r="EA113" s="23">
        <f t="shared" ca="1" si="144"/>
        <v>129600</v>
      </c>
      <c r="EB113" s="23">
        <f t="shared" ca="1" si="145"/>
        <v>64800</v>
      </c>
      <c r="EC113" s="228">
        <f t="shared" ca="1" si="178"/>
        <v>610200</v>
      </c>
      <c r="ED113" s="93">
        <f t="shared" ca="1" si="179"/>
        <v>1450800</v>
      </c>
      <c r="EE113" s="228">
        <f t="shared" ca="1" si="180"/>
        <v>2117700</v>
      </c>
      <c r="EJ113" s="23">
        <f t="shared" ca="1" si="214"/>
        <v>60000</v>
      </c>
      <c r="EK113" s="23">
        <f t="shared" ca="1" si="215"/>
        <v>30000</v>
      </c>
      <c r="EL113" s="23">
        <f t="shared" ca="1" si="222"/>
        <v>26400</v>
      </c>
      <c r="EM113" s="23">
        <f t="shared" ca="1" si="223"/>
        <v>13200</v>
      </c>
      <c r="EN113" s="23">
        <f t="shared" ca="1" si="243"/>
        <v>120000</v>
      </c>
      <c r="EO113" s="23">
        <f t="shared" ca="1" si="244"/>
        <v>60000</v>
      </c>
      <c r="EP113" s="23">
        <f t="shared" ca="1" si="273"/>
        <v>168000</v>
      </c>
      <c r="EQ113" s="23">
        <f t="shared" ca="1" si="274"/>
        <v>84000</v>
      </c>
      <c r="ER113" s="23">
        <f t="shared" ca="1" si="253"/>
        <v>60000</v>
      </c>
      <c r="ES113" s="23">
        <f t="shared" ca="1" si="254"/>
        <v>30000</v>
      </c>
      <c r="ET113" s="23">
        <f t="shared" ca="1" si="269"/>
        <v>60000</v>
      </c>
      <c r="EU113" s="23">
        <f t="shared" ca="1" si="270"/>
        <v>30000</v>
      </c>
      <c r="EV113" s="23">
        <f t="shared" ca="1" si="142"/>
        <v>120000</v>
      </c>
      <c r="EW113" s="23">
        <f t="shared" ca="1" si="143"/>
        <v>60000</v>
      </c>
      <c r="EX113" s="228">
        <f t="shared" ca="1" si="164"/>
        <v>39600</v>
      </c>
      <c r="EY113" s="93">
        <f t="shared" ca="1" si="165"/>
        <v>489600</v>
      </c>
      <c r="EZ113" s="93">
        <f t="shared" ca="1" si="166"/>
        <v>921600</v>
      </c>
    </row>
    <row r="114" spans="1:156" x14ac:dyDescent="0.2">
      <c r="A114" s="172">
        <f ca="1">VLOOKUP($D114,Curves!$A$2:$I$1700,9)</f>
        <v>6.1396792895372997E-2</v>
      </c>
      <c r="B114" s="86">
        <f t="shared" ca="1" si="149"/>
        <v>0.58764348890137719</v>
      </c>
      <c r="C114" s="86">
        <f t="shared" si="150"/>
        <v>30</v>
      </c>
      <c r="D114" s="139">
        <v>40118</v>
      </c>
      <c r="E114" s="173">
        <f ca="1">VLOOKUP($D114,Curves!$A$2:$H$1700,2)*$B114</f>
        <v>2.6919948226572092</v>
      </c>
      <c r="F114" s="172">
        <f ca="1">VLOOKUP($D114,Curves!$A$2:$H$1700,3)*$B114</f>
        <v>0.3525860933408263</v>
      </c>
      <c r="G114" s="172">
        <f ca="1">VLOOKUP($D114,Curves!$A$2:$H$1700,7)*$B114</f>
        <v>-0.11165226289126166</v>
      </c>
      <c r="H114" s="172">
        <f ca="1">VLOOKUP($D114,Curves!$A$2:$H$1700,5)*$B114</f>
        <v>5.8764348890137721E-3</v>
      </c>
      <c r="I114" s="172">
        <f ca="1">VLOOKUP($D114,Curves!$A$2:$H$1700,4)*$B114</f>
        <v>-0.17041661178139939</v>
      </c>
      <c r="J114" s="174">
        <f ca="1">VLOOKUP($D114,Curves!$A$2:$H$1700,8)*$B114</f>
        <v>0</v>
      </c>
      <c r="K114" s="172">
        <f t="shared" ca="1" si="151"/>
        <v>20.911836581568576</v>
      </c>
      <c r="L114" s="140">
        <f ca="1">VLOOKUP($D114,Curves!$N$2:$T$2600,2)*$B114</f>
        <v>19.548607066142104</v>
      </c>
      <c r="M114" s="141">
        <f ca="1">VLOOKUP($D114,Curves!$N$2:$T$2600,3)*$B114</f>
        <v>9.7743035330710519</v>
      </c>
      <c r="N114" s="181">
        <f t="shared" ca="1" si="152"/>
        <v>0</v>
      </c>
      <c r="O114" s="182">
        <f t="shared" ca="1" si="153"/>
        <v>0</v>
      </c>
      <c r="P114" s="173">
        <f t="shared" ca="1" si="148"/>
        <v>22.18996116992907</v>
      </c>
      <c r="Q114" s="140">
        <f ca="1">VLOOKUP($D114,Curves!$N$2:$T$2600,4)*$B114</f>
        <v>19.548607066142104</v>
      </c>
      <c r="R114" s="141">
        <f ca="1">VLOOKUP($D114,Curves!$N$2:$T$2600,5)*$B114</f>
        <v>9.7743035330710519</v>
      </c>
      <c r="S114" s="181">
        <f t="shared" ca="1" si="154"/>
        <v>0</v>
      </c>
      <c r="T114" s="182">
        <f t="shared" ca="1" si="155"/>
        <v>0</v>
      </c>
      <c r="U114" s="151">
        <f t="shared" ca="1" si="156"/>
        <v>21.352569198244609</v>
      </c>
      <c r="V114" s="151">
        <f t="shared" ca="1" si="157"/>
        <v>22.234034431596672</v>
      </c>
      <c r="W114" s="151">
        <f t="shared" ca="1" si="158"/>
        <v>20.911836581568576</v>
      </c>
      <c r="X114" s="343">
        <f ca="1">VLOOKUP($D114,[2]CurveFetch!$D$8:$S$13000,16,0)*$B114</f>
        <v>19.548607066142104</v>
      </c>
      <c r="Y114" s="141">
        <f ca="1">VLOOKUP($D114,Curves!$N$2:$T$2600,7)*$B114</f>
        <v>9.7743035330710519</v>
      </c>
      <c r="Z114" s="200">
        <f t="shared" ca="1" si="159"/>
        <v>0</v>
      </c>
      <c r="AA114" s="181">
        <f t="shared" ca="1" si="160"/>
        <v>0</v>
      </c>
      <c r="AB114" s="181">
        <f t="shared" ca="1" si="161"/>
        <v>0</v>
      </c>
      <c r="AC114" s="181">
        <f t="shared" ca="1" si="161"/>
        <v>0</v>
      </c>
      <c r="AD114" s="181">
        <f t="shared" ca="1" si="162"/>
        <v>0</v>
      </c>
      <c r="AE114" s="182">
        <f t="shared" ca="1" si="163"/>
        <v>0</v>
      </c>
      <c r="AF114" s="23">
        <f t="shared" ca="1" si="193"/>
        <v>0</v>
      </c>
      <c r="AG114" s="23">
        <f t="shared" ca="1" si="194"/>
        <v>0</v>
      </c>
      <c r="AH114" s="23">
        <f t="shared" ca="1" si="183"/>
        <v>0</v>
      </c>
      <c r="AI114" s="23">
        <f t="shared" ca="1" si="184"/>
        <v>0</v>
      </c>
      <c r="AJ114" s="23">
        <f t="shared" ca="1" si="195"/>
        <v>0</v>
      </c>
      <c r="AK114" s="23">
        <f t="shared" ca="1" si="196"/>
        <v>0</v>
      </c>
      <c r="AL114" s="23">
        <f t="shared" ca="1" si="197"/>
        <v>0</v>
      </c>
      <c r="AM114" s="23">
        <f t="shared" ca="1" si="198"/>
        <v>0</v>
      </c>
      <c r="AN114" s="23">
        <f t="shared" ca="1" si="216"/>
        <v>0</v>
      </c>
      <c r="AO114" s="23">
        <f t="shared" ca="1" si="217"/>
        <v>0</v>
      </c>
      <c r="AP114" s="23">
        <f t="shared" ca="1" si="228"/>
        <v>0</v>
      </c>
      <c r="AQ114" s="23">
        <f t="shared" ca="1" si="205"/>
        <v>0</v>
      </c>
      <c r="AR114" s="23">
        <f t="shared" ca="1" si="237"/>
        <v>0</v>
      </c>
      <c r="AS114" s="23">
        <f t="shared" ca="1" si="238"/>
        <v>0</v>
      </c>
      <c r="AT114" s="23">
        <f t="shared" ca="1" si="245"/>
        <v>0</v>
      </c>
      <c r="AU114" s="23">
        <f t="shared" ca="1" si="246"/>
        <v>0</v>
      </c>
      <c r="AV114" s="23">
        <f t="shared" ca="1" si="239"/>
        <v>0</v>
      </c>
      <c r="AW114" s="23">
        <f t="shared" ca="1" si="240"/>
        <v>0</v>
      </c>
      <c r="AX114" s="23">
        <f t="shared" ca="1" si="249"/>
        <v>0</v>
      </c>
      <c r="AY114" s="23">
        <f t="shared" ca="1" si="250"/>
        <v>0</v>
      </c>
      <c r="AZ114" s="23">
        <f t="shared" ca="1" si="255"/>
        <v>0</v>
      </c>
      <c r="BA114" s="23">
        <f t="shared" ca="1" si="256"/>
        <v>0</v>
      </c>
      <c r="BB114" s="23">
        <f t="shared" ca="1" si="271"/>
        <v>0</v>
      </c>
      <c r="BC114" s="23">
        <f t="shared" ca="1" si="272"/>
        <v>0</v>
      </c>
      <c r="BD114" s="228">
        <f t="shared" ca="1" si="167"/>
        <v>0</v>
      </c>
      <c r="BE114" s="26">
        <f t="shared" ca="1" si="168"/>
        <v>0</v>
      </c>
      <c r="BF114" s="228">
        <f t="shared" ca="1" si="169"/>
        <v>0</v>
      </c>
      <c r="BG114" s="23">
        <f t="shared" ca="1" si="185"/>
        <v>0</v>
      </c>
      <c r="BH114" s="23">
        <f t="shared" ca="1" si="186"/>
        <v>0</v>
      </c>
      <c r="BI114" s="23">
        <f t="shared" ca="1" si="199"/>
        <v>0</v>
      </c>
      <c r="BJ114" s="23">
        <f t="shared" ca="1" si="200"/>
        <v>0</v>
      </c>
      <c r="BK114" s="23">
        <f t="shared" ca="1" si="187"/>
        <v>0</v>
      </c>
      <c r="BL114" s="23">
        <f t="shared" ca="1" si="188"/>
        <v>0</v>
      </c>
      <c r="BM114" s="23">
        <f t="shared" ca="1" si="201"/>
        <v>0</v>
      </c>
      <c r="BN114" s="23">
        <f t="shared" ca="1" si="202"/>
        <v>0</v>
      </c>
      <c r="BO114" s="23">
        <f t="shared" ca="1" si="208"/>
        <v>0</v>
      </c>
      <c r="BP114" s="23">
        <f t="shared" ca="1" si="209"/>
        <v>0</v>
      </c>
      <c r="BQ114" s="23">
        <f t="shared" ca="1" si="189"/>
        <v>0</v>
      </c>
      <c r="BR114" s="23">
        <f t="shared" ca="1" si="190"/>
        <v>0</v>
      </c>
      <c r="BS114" s="23">
        <f t="shared" ca="1" si="224"/>
        <v>0</v>
      </c>
      <c r="BT114" s="23">
        <f t="shared" ca="1" si="225"/>
        <v>0</v>
      </c>
      <c r="BU114" s="23">
        <f t="shared" ca="1" si="226"/>
        <v>0</v>
      </c>
      <c r="BV114" s="23">
        <f t="shared" ca="1" si="227"/>
        <v>0</v>
      </c>
      <c r="BW114" s="23">
        <f t="shared" ca="1" si="229"/>
        <v>0</v>
      </c>
      <c r="BX114" s="23">
        <f t="shared" ca="1" si="230"/>
        <v>0</v>
      </c>
      <c r="BY114" s="23">
        <f t="shared" ca="1" si="247"/>
        <v>0</v>
      </c>
      <c r="BZ114" s="23">
        <f t="shared" ca="1" si="248"/>
        <v>0</v>
      </c>
      <c r="CA114" s="23">
        <f t="shared" ca="1" si="259"/>
        <v>0</v>
      </c>
      <c r="CB114" s="23">
        <f t="shared" ca="1" si="260"/>
        <v>0</v>
      </c>
      <c r="CC114" s="23">
        <f t="shared" ca="1" si="275"/>
        <v>0</v>
      </c>
      <c r="CD114" s="23">
        <f t="shared" ca="1" si="276"/>
        <v>0</v>
      </c>
      <c r="CE114" s="23">
        <f t="shared" ca="1" si="140"/>
        <v>0</v>
      </c>
      <c r="CF114" s="23">
        <f t="shared" ca="1" si="141"/>
        <v>0</v>
      </c>
      <c r="CG114" s="389">
        <f t="shared" ca="1" si="170"/>
        <v>0</v>
      </c>
      <c r="CH114" s="224">
        <f t="shared" ca="1" si="171"/>
        <v>0</v>
      </c>
      <c r="CI114" s="93">
        <f t="shared" ca="1" si="172"/>
        <v>0</v>
      </c>
      <c r="CJ114" s="23">
        <f t="shared" ca="1" si="206"/>
        <v>0</v>
      </c>
      <c r="CK114" s="23">
        <f t="shared" ca="1" si="207"/>
        <v>0</v>
      </c>
      <c r="CL114" s="23">
        <f t="shared" ca="1" si="231"/>
        <v>0</v>
      </c>
      <c r="CM114" s="23">
        <f t="shared" ca="1" si="232"/>
        <v>0</v>
      </c>
      <c r="CN114" s="23">
        <f t="shared" ca="1" si="263"/>
        <v>0</v>
      </c>
      <c r="CO114" s="23">
        <f t="shared" ca="1" si="264"/>
        <v>0</v>
      </c>
      <c r="CP114" s="228">
        <f t="shared" ca="1" si="173"/>
        <v>0</v>
      </c>
      <c r="CQ114" s="224">
        <f t="shared" ca="1" si="174"/>
        <v>0</v>
      </c>
      <c r="CR114" s="228">
        <f t="shared" ca="1" si="175"/>
        <v>0</v>
      </c>
      <c r="CS114" s="23">
        <f t="shared" ca="1" si="176"/>
        <v>0</v>
      </c>
      <c r="CT114" s="23">
        <f t="shared" ca="1" si="177"/>
        <v>0</v>
      </c>
      <c r="CU114" s="23">
        <f t="shared" ca="1" si="181"/>
        <v>0</v>
      </c>
      <c r="CV114" s="23">
        <f t="shared" ca="1" si="182"/>
        <v>0</v>
      </c>
      <c r="CW114" s="23">
        <f t="shared" ca="1" si="191"/>
        <v>0</v>
      </c>
      <c r="CX114" s="23">
        <f t="shared" ca="1" si="192"/>
        <v>0</v>
      </c>
      <c r="CY114" s="23">
        <f t="shared" ca="1" si="203"/>
        <v>0</v>
      </c>
      <c r="CZ114" s="23">
        <f t="shared" ca="1" si="204"/>
        <v>0</v>
      </c>
      <c r="DA114" s="23">
        <f t="shared" ca="1" si="210"/>
        <v>0</v>
      </c>
      <c r="DB114" s="23">
        <f t="shared" ca="1" si="211"/>
        <v>0</v>
      </c>
      <c r="DC114" s="23">
        <f t="shared" ca="1" si="212"/>
        <v>0</v>
      </c>
      <c r="DD114" s="23">
        <f t="shared" ca="1" si="213"/>
        <v>0</v>
      </c>
      <c r="DE114" s="23">
        <f t="shared" ca="1" si="218"/>
        <v>0</v>
      </c>
      <c r="DF114" s="23">
        <f t="shared" ca="1" si="219"/>
        <v>0</v>
      </c>
      <c r="DG114" s="23">
        <f t="shared" ca="1" si="257"/>
        <v>0</v>
      </c>
      <c r="DH114" s="23">
        <f t="shared" ca="1" si="258"/>
        <v>0</v>
      </c>
      <c r="DI114" s="23">
        <f t="shared" ca="1" si="220"/>
        <v>0</v>
      </c>
      <c r="DJ114" s="23">
        <f t="shared" ca="1" si="221"/>
        <v>0</v>
      </c>
      <c r="DK114" s="23">
        <f t="shared" ca="1" si="233"/>
        <v>0</v>
      </c>
      <c r="DL114" s="23">
        <f t="shared" ca="1" si="234"/>
        <v>0</v>
      </c>
      <c r="DM114" s="23"/>
      <c r="DN114" s="23"/>
      <c r="DO114" s="23">
        <f t="shared" ca="1" si="235"/>
        <v>0</v>
      </c>
      <c r="DP114" s="23">
        <f t="shared" ca="1" si="236"/>
        <v>0</v>
      </c>
      <c r="DQ114" s="23">
        <f t="shared" ca="1" si="241"/>
        <v>0</v>
      </c>
      <c r="DR114" s="23">
        <f t="shared" ca="1" si="242"/>
        <v>0</v>
      </c>
      <c r="DS114" s="23">
        <f t="shared" ca="1" si="251"/>
        <v>0</v>
      </c>
      <c r="DT114" s="23">
        <f t="shared" ca="1" si="252"/>
        <v>0</v>
      </c>
      <c r="DU114" s="23">
        <f t="shared" ca="1" si="261"/>
        <v>0</v>
      </c>
      <c r="DV114" s="23">
        <f t="shared" ca="1" si="262"/>
        <v>0</v>
      </c>
      <c r="DW114" s="23">
        <f t="shared" ca="1" si="265"/>
        <v>0</v>
      </c>
      <c r="DX114" s="23">
        <f t="shared" ca="1" si="266"/>
        <v>0</v>
      </c>
      <c r="DY114" s="23">
        <f t="shared" ca="1" si="267"/>
        <v>0</v>
      </c>
      <c r="DZ114" s="23">
        <f t="shared" ca="1" si="268"/>
        <v>0</v>
      </c>
      <c r="EA114" s="23">
        <f t="shared" ca="1" si="144"/>
        <v>0</v>
      </c>
      <c r="EB114" s="23">
        <f t="shared" ca="1" si="145"/>
        <v>0</v>
      </c>
      <c r="EC114" s="228">
        <f t="shared" ca="1" si="178"/>
        <v>0</v>
      </c>
      <c r="ED114" s="93">
        <f t="shared" ca="1" si="179"/>
        <v>0</v>
      </c>
      <c r="EE114" s="228">
        <f t="shared" ca="1" si="180"/>
        <v>0</v>
      </c>
      <c r="EJ114" s="23">
        <f t="shared" ca="1" si="214"/>
        <v>0</v>
      </c>
      <c r="EK114" s="23">
        <f t="shared" ca="1" si="215"/>
        <v>0</v>
      </c>
      <c r="EL114" s="23">
        <f t="shared" ca="1" si="222"/>
        <v>0</v>
      </c>
      <c r="EM114" s="23">
        <f t="shared" ca="1" si="223"/>
        <v>0</v>
      </c>
      <c r="EN114" s="23">
        <f t="shared" ca="1" si="243"/>
        <v>0</v>
      </c>
      <c r="EO114" s="23">
        <f t="shared" ca="1" si="244"/>
        <v>0</v>
      </c>
      <c r="EP114" s="23">
        <f t="shared" ca="1" si="273"/>
        <v>0</v>
      </c>
      <c r="EQ114" s="23">
        <f t="shared" ca="1" si="274"/>
        <v>0</v>
      </c>
      <c r="ER114" s="23">
        <f t="shared" ca="1" si="253"/>
        <v>0</v>
      </c>
      <c r="ES114" s="23">
        <f t="shared" ca="1" si="254"/>
        <v>0</v>
      </c>
      <c r="ET114" s="23">
        <f t="shared" ca="1" si="269"/>
        <v>0</v>
      </c>
      <c r="EU114" s="23">
        <f t="shared" ca="1" si="270"/>
        <v>0</v>
      </c>
      <c r="EV114" s="23">
        <f t="shared" ca="1" si="142"/>
        <v>0</v>
      </c>
      <c r="EW114" s="23">
        <f t="shared" ca="1" si="143"/>
        <v>0</v>
      </c>
      <c r="EX114" s="228">
        <f t="shared" ca="1" si="164"/>
        <v>0</v>
      </c>
      <c r="EY114" s="93">
        <f t="shared" ca="1" si="165"/>
        <v>0</v>
      </c>
      <c r="EZ114" s="93">
        <f t="shared" ca="1" si="166"/>
        <v>0</v>
      </c>
    </row>
    <row r="115" spans="1:156" x14ac:dyDescent="0.2">
      <c r="A115" s="172">
        <f ca="1">VLOOKUP($D115,Curves!$A$2:$I$1700,9)</f>
        <v>6.1443758180688E-2</v>
      </c>
      <c r="B115" s="86">
        <f t="shared" ca="1" si="149"/>
        <v>0.5844955259991188</v>
      </c>
      <c r="C115" s="86">
        <f t="shared" si="150"/>
        <v>31</v>
      </c>
      <c r="D115" s="139">
        <v>40148</v>
      </c>
      <c r="E115" s="173">
        <f ca="1">VLOOKUP($D115,Curves!$A$2:$H$1700,2)*$B115</f>
        <v>2.7506359453518532</v>
      </c>
      <c r="F115" s="172">
        <f ca="1">VLOOKUP($D115,Curves!$A$2:$H$1700,3)*$B115</f>
        <v>0.35069731559947126</v>
      </c>
      <c r="G115" s="172">
        <f ca="1">VLOOKUP($D115,Curves!$A$2:$H$1700,7)*$B115</f>
        <v>-0.11105414993983258</v>
      </c>
      <c r="H115" s="172">
        <f ca="1">VLOOKUP($D115,Curves!$A$2:$H$1700,5)*$B115</f>
        <v>5.8449552599911881E-3</v>
      </c>
      <c r="I115" s="172">
        <f ca="1">VLOOKUP($D115,Curves!$A$2:$H$1700,4)*$B115</f>
        <v>-0.16950370253974445</v>
      </c>
      <c r="J115" s="174">
        <f ca="1">VLOOKUP($D115,Curves!$A$2:$H$1700,8)*$B115</f>
        <v>0</v>
      </c>
      <c r="K115" s="172">
        <f t="shared" ca="1" si="151"/>
        <v>21.358491821090816</v>
      </c>
      <c r="L115" s="140">
        <f ca="1">VLOOKUP($D115,Curves!$N$2:$T$2600,2)*$B115</f>
        <v>10.676453727452506</v>
      </c>
      <c r="M115" s="141">
        <f ca="1">VLOOKUP($D115,Curves!$N$2:$T$2600,3)*$B115</f>
        <v>5.3382268637262529</v>
      </c>
      <c r="N115" s="181">
        <f t="shared" ca="1" si="152"/>
        <v>0</v>
      </c>
      <c r="O115" s="182">
        <f t="shared" ca="1" si="153"/>
        <v>0</v>
      </c>
      <c r="P115" s="173">
        <f t="shared" ca="1" si="148"/>
        <v>22.629769590138899</v>
      </c>
      <c r="Q115" s="140">
        <f ca="1">VLOOKUP($D115,Curves!$N$2:$T$2600,4)*$B115</f>
        <v>10.676453727452506</v>
      </c>
      <c r="R115" s="141">
        <f ca="1">VLOOKUP($D115,Curves!$N$2:$T$2600,5)*$B115</f>
        <v>5.3382268637262529</v>
      </c>
      <c r="S115" s="181">
        <f t="shared" ca="1" si="154"/>
        <v>0</v>
      </c>
      <c r="T115" s="182">
        <f t="shared" ca="1" si="155"/>
        <v>0</v>
      </c>
      <c r="U115" s="151">
        <f t="shared" ca="1" si="156"/>
        <v>21.796863465590153</v>
      </c>
      <c r="V115" s="151">
        <f t="shared" ca="1" si="157"/>
        <v>22.673606754588832</v>
      </c>
      <c r="W115" s="151">
        <f t="shared" ca="1" si="158"/>
        <v>21.358491821090816</v>
      </c>
      <c r="X115" s="343">
        <f ca="1">VLOOKUP($D115,[2]CurveFetch!$D$8:$S$13000,16,0)*$B115</f>
        <v>10.676453727452506</v>
      </c>
      <c r="Y115" s="141">
        <f ca="1">VLOOKUP($D115,Curves!$N$2:$T$2600,7)*$B115</f>
        <v>5.3382268637262529</v>
      </c>
      <c r="Z115" s="200">
        <f t="shared" ca="1" si="159"/>
        <v>0</v>
      </c>
      <c r="AA115" s="181">
        <f t="shared" ca="1" si="160"/>
        <v>0</v>
      </c>
      <c r="AB115" s="181">
        <f t="shared" ca="1" si="161"/>
        <v>0</v>
      </c>
      <c r="AC115" s="181">
        <f t="shared" ca="1" si="161"/>
        <v>0</v>
      </c>
      <c r="AD115" s="181">
        <f t="shared" ca="1" si="162"/>
        <v>0</v>
      </c>
      <c r="AE115" s="182">
        <f t="shared" ca="1" si="163"/>
        <v>0</v>
      </c>
      <c r="AF115" s="23">
        <f t="shared" ca="1" si="193"/>
        <v>0</v>
      </c>
      <c r="AG115" s="23">
        <f t="shared" ca="1" si="194"/>
        <v>0</v>
      </c>
      <c r="AH115" s="23">
        <f t="shared" ca="1" si="183"/>
        <v>0</v>
      </c>
      <c r="AI115" s="23">
        <f t="shared" ca="1" si="184"/>
        <v>0</v>
      </c>
      <c r="AJ115" s="23">
        <f t="shared" ca="1" si="195"/>
        <v>0</v>
      </c>
      <c r="AK115" s="23">
        <f t="shared" ca="1" si="196"/>
        <v>0</v>
      </c>
      <c r="AL115" s="23">
        <f t="shared" ca="1" si="197"/>
        <v>0</v>
      </c>
      <c r="AM115" s="23">
        <f t="shared" ca="1" si="198"/>
        <v>0</v>
      </c>
      <c r="AN115" s="23">
        <f t="shared" ca="1" si="216"/>
        <v>0</v>
      </c>
      <c r="AO115" s="23">
        <f t="shared" ca="1" si="217"/>
        <v>0</v>
      </c>
      <c r="AP115" s="23">
        <f t="shared" ca="1" si="228"/>
        <v>0</v>
      </c>
      <c r="AQ115" s="23">
        <f t="shared" ca="1" si="205"/>
        <v>0</v>
      </c>
      <c r="AR115" s="23">
        <f t="shared" ca="1" si="237"/>
        <v>0</v>
      </c>
      <c r="AS115" s="23">
        <f t="shared" ca="1" si="238"/>
        <v>0</v>
      </c>
      <c r="AT115" s="23">
        <f t="shared" ca="1" si="245"/>
        <v>0</v>
      </c>
      <c r="AU115" s="23">
        <f t="shared" ca="1" si="246"/>
        <v>0</v>
      </c>
      <c r="AV115" s="23">
        <f t="shared" ca="1" si="239"/>
        <v>0</v>
      </c>
      <c r="AW115" s="23">
        <f t="shared" ca="1" si="240"/>
        <v>0</v>
      </c>
      <c r="AX115" s="23">
        <f t="shared" ca="1" si="249"/>
        <v>0</v>
      </c>
      <c r="AY115" s="23">
        <f t="shared" ca="1" si="250"/>
        <v>0</v>
      </c>
      <c r="AZ115" s="23">
        <f t="shared" ca="1" si="255"/>
        <v>0</v>
      </c>
      <c r="BA115" s="23">
        <f t="shared" ca="1" si="256"/>
        <v>0</v>
      </c>
      <c r="BB115" s="23">
        <f t="shared" ca="1" si="271"/>
        <v>0</v>
      </c>
      <c r="BC115" s="23">
        <f t="shared" ca="1" si="272"/>
        <v>0</v>
      </c>
      <c r="BD115" s="228">
        <f t="shared" ca="1" si="167"/>
        <v>0</v>
      </c>
      <c r="BE115" s="26">
        <f t="shared" ca="1" si="168"/>
        <v>0</v>
      </c>
      <c r="BF115" s="228">
        <f t="shared" ca="1" si="169"/>
        <v>0</v>
      </c>
      <c r="BG115" s="23">
        <f t="shared" ca="1" si="185"/>
        <v>0</v>
      </c>
      <c r="BH115" s="23">
        <f t="shared" ca="1" si="186"/>
        <v>0</v>
      </c>
      <c r="BI115" s="23">
        <f t="shared" ca="1" si="199"/>
        <v>0</v>
      </c>
      <c r="BJ115" s="23">
        <f t="shared" ca="1" si="200"/>
        <v>0</v>
      </c>
      <c r="BK115" s="23">
        <f t="shared" ca="1" si="187"/>
        <v>0</v>
      </c>
      <c r="BL115" s="23">
        <f t="shared" ca="1" si="188"/>
        <v>0</v>
      </c>
      <c r="BM115" s="23">
        <f t="shared" ca="1" si="201"/>
        <v>0</v>
      </c>
      <c r="BN115" s="23">
        <f t="shared" ca="1" si="202"/>
        <v>0</v>
      </c>
      <c r="BO115" s="23">
        <f t="shared" ca="1" si="208"/>
        <v>0</v>
      </c>
      <c r="BP115" s="23">
        <f t="shared" ca="1" si="209"/>
        <v>0</v>
      </c>
      <c r="BQ115" s="23">
        <f t="shared" ca="1" si="189"/>
        <v>0</v>
      </c>
      <c r="BR115" s="23">
        <f t="shared" ca="1" si="190"/>
        <v>0</v>
      </c>
      <c r="BS115" s="23">
        <f t="shared" ca="1" si="224"/>
        <v>0</v>
      </c>
      <c r="BT115" s="23">
        <f t="shared" ca="1" si="225"/>
        <v>0</v>
      </c>
      <c r="BU115" s="23">
        <f t="shared" ca="1" si="226"/>
        <v>0</v>
      </c>
      <c r="BV115" s="23">
        <f t="shared" ca="1" si="227"/>
        <v>0</v>
      </c>
      <c r="BW115" s="23">
        <f t="shared" ca="1" si="229"/>
        <v>0</v>
      </c>
      <c r="BX115" s="23">
        <f t="shared" ca="1" si="230"/>
        <v>0</v>
      </c>
      <c r="BY115" s="23">
        <f t="shared" ca="1" si="247"/>
        <v>0</v>
      </c>
      <c r="BZ115" s="23">
        <f t="shared" ca="1" si="248"/>
        <v>0</v>
      </c>
      <c r="CA115" s="23">
        <f t="shared" ca="1" si="259"/>
        <v>0</v>
      </c>
      <c r="CB115" s="23">
        <f t="shared" ca="1" si="260"/>
        <v>0</v>
      </c>
      <c r="CC115" s="23">
        <f t="shared" ca="1" si="275"/>
        <v>0</v>
      </c>
      <c r="CD115" s="23">
        <f t="shared" ca="1" si="276"/>
        <v>0</v>
      </c>
      <c r="CE115" s="23">
        <f t="shared" ca="1" si="140"/>
        <v>0</v>
      </c>
      <c r="CF115" s="23">
        <f t="shared" ca="1" si="141"/>
        <v>0</v>
      </c>
      <c r="CG115" s="389">
        <f t="shared" ca="1" si="170"/>
        <v>0</v>
      </c>
      <c r="CH115" s="224">
        <f t="shared" ca="1" si="171"/>
        <v>0</v>
      </c>
      <c r="CI115" s="93">
        <f t="shared" ca="1" si="172"/>
        <v>0</v>
      </c>
      <c r="CJ115" s="23">
        <f t="shared" ca="1" si="206"/>
        <v>0</v>
      </c>
      <c r="CK115" s="23">
        <f t="shared" ca="1" si="207"/>
        <v>0</v>
      </c>
      <c r="CL115" s="23">
        <f t="shared" ca="1" si="231"/>
        <v>0</v>
      </c>
      <c r="CM115" s="23">
        <f t="shared" ca="1" si="232"/>
        <v>0</v>
      </c>
      <c r="CN115" s="23">
        <f t="shared" ca="1" si="263"/>
        <v>0</v>
      </c>
      <c r="CO115" s="23">
        <f t="shared" ca="1" si="264"/>
        <v>0</v>
      </c>
      <c r="CP115" s="228">
        <f t="shared" ca="1" si="173"/>
        <v>0</v>
      </c>
      <c r="CQ115" s="224">
        <f t="shared" ca="1" si="174"/>
        <v>0</v>
      </c>
      <c r="CR115" s="228">
        <f t="shared" ca="1" si="175"/>
        <v>0</v>
      </c>
      <c r="CS115" s="23">
        <f t="shared" ca="1" si="176"/>
        <v>0</v>
      </c>
      <c r="CT115" s="23">
        <f t="shared" ca="1" si="177"/>
        <v>0</v>
      </c>
      <c r="CU115" s="23">
        <f t="shared" ca="1" si="181"/>
        <v>0</v>
      </c>
      <c r="CV115" s="23">
        <f t="shared" ca="1" si="182"/>
        <v>0</v>
      </c>
      <c r="CW115" s="23">
        <f t="shared" ca="1" si="191"/>
        <v>0</v>
      </c>
      <c r="CX115" s="23">
        <f t="shared" ca="1" si="192"/>
        <v>0</v>
      </c>
      <c r="CY115" s="23">
        <f t="shared" ca="1" si="203"/>
        <v>0</v>
      </c>
      <c r="CZ115" s="23">
        <f t="shared" ca="1" si="204"/>
        <v>0</v>
      </c>
      <c r="DA115" s="23">
        <f t="shared" ca="1" si="210"/>
        <v>0</v>
      </c>
      <c r="DB115" s="23">
        <f t="shared" ca="1" si="211"/>
        <v>0</v>
      </c>
      <c r="DC115" s="23">
        <f t="shared" ca="1" si="212"/>
        <v>0</v>
      </c>
      <c r="DD115" s="23">
        <f t="shared" ca="1" si="213"/>
        <v>0</v>
      </c>
      <c r="DE115" s="23">
        <f t="shared" ca="1" si="218"/>
        <v>0</v>
      </c>
      <c r="DF115" s="23">
        <f t="shared" ca="1" si="219"/>
        <v>0</v>
      </c>
      <c r="DG115" s="23">
        <f t="shared" ca="1" si="257"/>
        <v>0</v>
      </c>
      <c r="DH115" s="23">
        <f t="shared" ca="1" si="258"/>
        <v>0</v>
      </c>
      <c r="DI115" s="23">
        <f t="shared" ca="1" si="220"/>
        <v>0</v>
      </c>
      <c r="DJ115" s="23">
        <f t="shared" ca="1" si="221"/>
        <v>0</v>
      </c>
      <c r="DK115" s="23">
        <f t="shared" ca="1" si="233"/>
        <v>0</v>
      </c>
      <c r="DL115" s="23">
        <f t="shared" ca="1" si="234"/>
        <v>0</v>
      </c>
      <c r="DM115" s="23"/>
      <c r="DN115" s="23"/>
      <c r="DO115" s="23">
        <f t="shared" ca="1" si="235"/>
        <v>0</v>
      </c>
      <c r="DP115" s="23">
        <f t="shared" ca="1" si="236"/>
        <v>0</v>
      </c>
      <c r="DQ115" s="23">
        <f t="shared" ca="1" si="241"/>
        <v>0</v>
      </c>
      <c r="DR115" s="23">
        <f t="shared" ca="1" si="242"/>
        <v>0</v>
      </c>
      <c r="DS115" s="23">
        <f t="shared" ca="1" si="251"/>
        <v>0</v>
      </c>
      <c r="DT115" s="23">
        <f t="shared" ca="1" si="252"/>
        <v>0</v>
      </c>
      <c r="DU115" s="23">
        <f t="shared" ca="1" si="261"/>
        <v>0</v>
      </c>
      <c r="DV115" s="23">
        <f t="shared" ca="1" si="262"/>
        <v>0</v>
      </c>
      <c r="DW115" s="23">
        <f t="shared" ca="1" si="265"/>
        <v>0</v>
      </c>
      <c r="DX115" s="23">
        <f t="shared" ca="1" si="266"/>
        <v>0</v>
      </c>
      <c r="DY115" s="23">
        <f t="shared" ca="1" si="267"/>
        <v>0</v>
      </c>
      <c r="DZ115" s="23">
        <f t="shared" ca="1" si="268"/>
        <v>0</v>
      </c>
      <c r="EA115" s="23">
        <f t="shared" ca="1" si="144"/>
        <v>0</v>
      </c>
      <c r="EB115" s="23">
        <f t="shared" ca="1" si="145"/>
        <v>0</v>
      </c>
      <c r="EC115" s="228">
        <f t="shared" ca="1" si="178"/>
        <v>0</v>
      </c>
      <c r="ED115" s="93">
        <f t="shared" ca="1" si="179"/>
        <v>0</v>
      </c>
      <c r="EE115" s="228">
        <f t="shared" ca="1" si="180"/>
        <v>0</v>
      </c>
      <c r="EJ115" s="23">
        <f t="shared" ca="1" si="214"/>
        <v>0</v>
      </c>
      <c r="EK115" s="23">
        <f t="shared" ca="1" si="215"/>
        <v>0</v>
      </c>
      <c r="EL115" s="23">
        <f t="shared" ca="1" si="222"/>
        <v>0</v>
      </c>
      <c r="EM115" s="23">
        <f t="shared" ca="1" si="223"/>
        <v>0</v>
      </c>
      <c r="EN115" s="23">
        <f t="shared" ca="1" si="243"/>
        <v>0</v>
      </c>
      <c r="EO115" s="23">
        <f t="shared" ca="1" si="244"/>
        <v>0</v>
      </c>
      <c r="EP115" s="23">
        <f t="shared" ca="1" si="273"/>
        <v>0</v>
      </c>
      <c r="EQ115" s="23">
        <f t="shared" ca="1" si="274"/>
        <v>0</v>
      </c>
      <c r="ER115" s="23">
        <f t="shared" ca="1" si="253"/>
        <v>0</v>
      </c>
      <c r="ES115" s="23">
        <f t="shared" ca="1" si="254"/>
        <v>0</v>
      </c>
      <c r="ET115" s="23">
        <f t="shared" ca="1" si="269"/>
        <v>0</v>
      </c>
      <c r="EU115" s="23">
        <f t="shared" ca="1" si="270"/>
        <v>0</v>
      </c>
      <c r="EV115" s="23">
        <f t="shared" ca="1" si="142"/>
        <v>0</v>
      </c>
      <c r="EW115" s="23">
        <f t="shared" ca="1" si="143"/>
        <v>0</v>
      </c>
      <c r="EX115" s="228">
        <f t="shared" ca="1" si="164"/>
        <v>0</v>
      </c>
      <c r="EY115" s="93">
        <f t="shared" ca="1" si="165"/>
        <v>0</v>
      </c>
      <c r="EZ115" s="93">
        <f t="shared" ca="1" si="166"/>
        <v>0</v>
      </c>
    </row>
    <row r="116" spans="1:156" x14ac:dyDescent="0.2">
      <c r="A116" s="172">
        <f ca="1">VLOOKUP($D116,Curves!$A$2:$I$1700,9)</f>
        <v>6.1492288976281999E-2</v>
      </c>
      <c r="B116" s="86">
        <f t="shared" ca="1" si="149"/>
        <v>0.58125578079250828</v>
      </c>
      <c r="C116" s="86">
        <f t="shared" si="150"/>
        <v>31</v>
      </c>
      <c r="D116" s="139">
        <v>40179</v>
      </c>
      <c r="E116" s="173">
        <f ca="1">VLOOKUP($D116,Curves!$A$2:$H$1700,2)*$B116</f>
        <v>2.8132779790357398</v>
      </c>
      <c r="F116" s="172">
        <f ca="1">VLOOKUP($D116,Curves!$A$2:$H$1700,3)*$B116</f>
        <v>0.34875346847550498</v>
      </c>
      <c r="G116" s="172">
        <f ca="1">VLOOKUP($D116,Curves!$A$2:$H$1700,7)*$B116</f>
        <v>-0.11043859835057658</v>
      </c>
      <c r="H116" s="172">
        <f ca="1">VLOOKUP($D116,Curves!$A$2:$H$1700,5)*$B116</f>
        <v>5.8125578079250831E-3</v>
      </c>
      <c r="I116" s="172">
        <f ca="1">VLOOKUP($D116,Curves!$A$2:$H$1700,4)*$B116</f>
        <v>-0.16856417642982738</v>
      </c>
      <c r="J116" s="174">
        <f ca="1">VLOOKUP($D116,Curves!$A$2:$H$1700,8)*$B116</f>
        <v>0</v>
      </c>
      <c r="K116" s="172">
        <f t="shared" ca="1" si="151"/>
        <v>21.835353519544341</v>
      </c>
      <c r="L116" s="140">
        <f ca="1">VLOOKUP($D116,Curves!$N$2:$T$2600,2)*$B116</f>
        <v>29.149919281166213</v>
      </c>
      <c r="M116" s="141">
        <f ca="1">VLOOKUP($D116,Curves!$N$2:$T$2600,3)*$B116</f>
        <v>14.574959640583106</v>
      </c>
      <c r="N116" s="181">
        <f t="shared" ca="1" si="152"/>
        <v>1</v>
      </c>
      <c r="O116" s="182">
        <f t="shared" ca="1" si="153"/>
        <v>0</v>
      </c>
      <c r="P116" s="173">
        <f t="shared" ca="1" si="148"/>
        <v>23.099584842768049</v>
      </c>
      <c r="Q116" s="140">
        <f ca="1">VLOOKUP($D116,Curves!$N$2:$T$2600,4)*$B116</f>
        <v>29.149919281166213</v>
      </c>
      <c r="R116" s="141">
        <f ca="1">VLOOKUP($D116,Curves!$N$2:$T$2600,5)*$B116</f>
        <v>14.574959640583106</v>
      </c>
      <c r="S116" s="181">
        <f t="shared" ca="1" si="154"/>
        <v>1</v>
      </c>
      <c r="T116" s="182">
        <f t="shared" ca="1" si="155"/>
        <v>0</v>
      </c>
      <c r="U116" s="151">
        <f t="shared" ca="1" si="156"/>
        <v>22.271295355138726</v>
      </c>
      <c r="V116" s="151">
        <f t="shared" ca="1" si="157"/>
        <v>23.143179026327484</v>
      </c>
      <c r="W116" s="151">
        <f t="shared" ca="1" si="158"/>
        <v>21.835353519544341</v>
      </c>
      <c r="X116" s="343">
        <f ca="1">VLOOKUP($D116,[2]CurveFetch!$D$8:$S$13000,16,0)*$B116</f>
        <v>29.149919281166213</v>
      </c>
      <c r="Y116" s="141">
        <f ca="1">VLOOKUP($D116,Curves!$N$2:$T$2600,7)*$B116</f>
        <v>14.574959640583106</v>
      </c>
      <c r="Z116" s="200">
        <f t="shared" ca="1" si="159"/>
        <v>1</v>
      </c>
      <c r="AA116" s="181">
        <f t="shared" ca="1" si="160"/>
        <v>0</v>
      </c>
      <c r="AB116" s="181">
        <f t="shared" ca="1" si="161"/>
        <v>1</v>
      </c>
      <c r="AC116" s="181">
        <f t="shared" ca="1" si="161"/>
        <v>1</v>
      </c>
      <c r="AD116" s="181">
        <f t="shared" ca="1" si="162"/>
        <v>1</v>
      </c>
      <c r="AE116" s="182">
        <f t="shared" ca="1" si="163"/>
        <v>0</v>
      </c>
      <c r="AF116" s="23">
        <f t="shared" ca="1" si="193"/>
        <v>5880</v>
      </c>
      <c r="AG116" s="23">
        <f t="shared" ca="1" si="194"/>
        <v>0</v>
      </c>
      <c r="AH116" s="23">
        <f t="shared" ca="1" si="183"/>
        <v>38400</v>
      </c>
      <c r="AI116" s="23">
        <f t="shared" ca="1" si="184"/>
        <v>0</v>
      </c>
      <c r="AJ116" s="23">
        <f t="shared" ca="1" si="195"/>
        <v>26160</v>
      </c>
      <c r="AK116" s="23">
        <f t="shared" ca="1" si="196"/>
        <v>0</v>
      </c>
      <c r="AL116" s="23">
        <f t="shared" ca="1" si="197"/>
        <v>26160</v>
      </c>
      <c r="AM116" s="23">
        <f t="shared" ca="1" si="198"/>
        <v>0</v>
      </c>
      <c r="AN116" s="23">
        <f t="shared" ca="1" si="216"/>
        <v>48000</v>
      </c>
      <c r="AO116" s="23">
        <f t="shared" ca="1" si="217"/>
        <v>0</v>
      </c>
      <c r="AP116" s="23">
        <f t="shared" ca="1" si="228"/>
        <v>54000</v>
      </c>
      <c r="AQ116" s="23">
        <f t="shared" ca="1" si="205"/>
        <v>0</v>
      </c>
      <c r="AR116" s="23">
        <f t="shared" ca="1" si="237"/>
        <v>60000</v>
      </c>
      <c r="AS116" s="23">
        <f t="shared" ca="1" si="238"/>
        <v>0</v>
      </c>
      <c r="AT116" s="23">
        <f t="shared" ca="1" si="245"/>
        <v>60000</v>
      </c>
      <c r="AU116" s="23">
        <f t="shared" ca="1" si="246"/>
        <v>0</v>
      </c>
      <c r="AV116" s="23">
        <f t="shared" ca="1" si="239"/>
        <v>86400</v>
      </c>
      <c r="AW116" s="23">
        <f t="shared" ca="1" si="240"/>
        <v>0</v>
      </c>
      <c r="AX116" s="23">
        <f t="shared" ca="1" si="249"/>
        <v>61200</v>
      </c>
      <c r="AY116" s="23">
        <f t="shared" ca="1" si="250"/>
        <v>0</v>
      </c>
      <c r="AZ116" s="23">
        <f t="shared" ca="1" si="255"/>
        <v>66000</v>
      </c>
      <c r="BA116" s="23">
        <f t="shared" ca="1" si="256"/>
        <v>0</v>
      </c>
      <c r="BB116" s="23">
        <f t="shared" ca="1" si="271"/>
        <v>132000</v>
      </c>
      <c r="BC116" s="23">
        <f t="shared" ca="1" si="272"/>
        <v>0</v>
      </c>
      <c r="BD116" s="228">
        <f t="shared" ca="1" si="167"/>
        <v>243000</v>
      </c>
      <c r="BE116" s="26">
        <f t="shared" ca="1" si="168"/>
        <v>604200</v>
      </c>
      <c r="BF116" s="228">
        <f t="shared" ca="1" si="169"/>
        <v>664200</v>
      </c>
      <c r="BG116" s="23">
        <f t="shared" ca="1" si="185"/>
        <v>62400</v>
      </c>
      <c r="BH116" s="23">
        <f t="shared" ca="1" si="186"/>
        <v>0</v>
      </c>
      <c r="BI116" s="23">
        <f t="shared" ca="1" si="199"/>
        <v>60000</v>
      </c>
      <c r="BJ116" s="23">
        <f t="shared" ca="1" si="200"/>
        <v>0</v>
      </c>
      <c r="BK116" s="23">
        <f t="shared" ca="1" si="187"/>
        <v>10560</v>
      </c>
      <c r="BL116" s="23">
        <f t="shared" ca="1" si="188"/>
        <v>0</v>
      </c>
      <c r="BM116" s="23">
        <f t="shared" ca="1" si="201"/>
        <v>6120</v>
      </c>
      <c r="BN116" s="23">
        <f t="shared" ca="1" si="202"/>
        <v>0</v>
      </c>
      <c r="BO116" s="23">
        <f t="shared" ca="1" si="208"/>
        <v>20400</v>
      </c>
      <c r="BP116" s="23">
        <f t="shared" ca="1" si="209"/>
        <v>0</v>
      </c>
      <c r="BQ116" s="23">
        <f t="shared" ca="1" si="189"/>
        <v>72000</v>
      </c>
      <c r="BR116" s="23">
        <f t="shared" ca="1" si="190"/>
        <v>0</v>
      </c>
      <c r="BS116" s="23">
        <f t="shared" ca="1" si="224"/>
        <v>105600</v>
      </c>
      <c r="BT116" s="23">
        <f t="shared" ca="1" si="225"/>
        <v>0</v>
      </c>
      <c r="BU116" s="23">
        <f t="shared" ca="1" si="226"/>
        <v>127200</v>
      </c>
      <c r="BV116" s="23">
        <f t="shared" ca="1" si="227"/>
        <v>0</v>
      </c>
      <c r="BW116" s="23">
        <f t="shared" ca="1" si="229"/>
        <v>60000</v>
      </c>
      <c r="BX116" s="23">
        <f t="shared" ca="1" si="230"/>
        <v>0</v>
      </c>
      <c r="BY116" s="23">
        <f t="shared" ca="1" si="247"/>
        <v>63600</v>
      </c>
      <c r="BZ116" s="23">
        <f t="shared" ca="1" si="248"/>
        <v>0</v>
      </c>
      <c r="CA116" s="23">
        <f t="shared" ca="1" si="259"/>
        <v>62400</v>
      </c>
      <c r="CB116" s="23">
        <f t="shared" ca="1" si="260"/>
        <v>0</v>
      </c>
      <c r="CC116" s="23">
        <f t="shared" ca="1" si="275"/>
        <v>132000</v>
      </c>
      <c r="CD116" s="23">
        <f t="shared" ca="1" si="276"/>
        <v>0</v>
      </c>
      <c r="CE116" s="23">
        <f t="shared" ca="1" si="140"/>
        <v>120000</v>
      </c>
      <c r="CF116" s="23">
        <f t="shared" ca="1" si="141"/>
        <v>0</v>
      </c>
      <c r="CG116" s="389">
        <f t="shared" ca="1" si="170"/>
        <v>371880</v>
      </c>
      <c r="CH116" s="224">
        <f t="shared" ca="1" si="171"/>
        <v>695880</v>
      </c>
      <c r="CI116" s="93">
        <f t="shared" ca="1" si="172"/>
        <v>902280</v>
      </c>
      <c r="CJ116" s="23">
        <f t="shared" ca="1" si="206"/>
        <v>125760</v>
      </c>
      <c r="CK116" s="23">
        <f t="shared" ca="1" si="207"/>
        <v>0</v>
      </c>
      <c r="CL116" s="23">
        <f t="shared" ca="1" si="231"/>
        <v>115200</v>
      </c>
      <c r="CM116" s="23">
        <f t="shared" ca="1" si="232"/>
        <v>0</v>
      </c>
      <c r="CN116" s="23">
        <f t="shared" ca="1" si="263"/>
        <v>120000</v>
      </c>
      <c r="CO116" s="23">
        <f t="shared" ca="1" si="264"/>
        <v>0</v>
      </c>
      <c r="CP116" s="228">
        <f t="shared" ca="1" si="173"/>
        <v>125760</v>
      </c>
      <c r="CQ116" s="224">
        <f t="shared" ca="1" si="174"/>
        <v>240960</v>
      </c>
      <c r="CR116" s="228">
        <f t="shared" ca="1" si="175"/>
        <v>360960</v>
      </c>
      <c r="CS116" s="23">
        <f t="shared" ca="1" si="176"/>
        <v>65400</v>
      </c>
      <c r="CT116" s="23">
        <f t="shared" ca="1" si="177"/>
        <v>32700</v>
      </c>
      <c r="CU116" s="23">
        <f t="shared" ca="1" si="181"/>
        <v>62400</v>
      </c>
      <c r="CV116" s="23">
        <f t="shared" ca="1" si="182"/>
        <v>31200</v>
      </c>
      <c r="CW116" s="23">
        <f t="shared" ca="1" si="191"/>
        <v>60000</v>
      </c>
      <c r="CX116" s="23">
        <f t="shared" ca="1" si="192"/>
        <v>30000</v>
      </c>
      <c r="CY116" s="23">
        <f t="shared" ca="1" si="203"/>
        <v>8400</v>
      </c>
      <c r="CZ116" s="23">
        <f t="shared" ca="1" si="204"/>
        <v>4200</v>
      </c>
      <c r="DA116" s="23">
        <f t="shared" ca="1" si="210"/>
        <v>27000</v>
      </c>
      <c r="DB116" s="23">
        <f t="shared" ca="1" si="211"/>
        <v>13500</v>
      </c>
      <c r="DC116" s="23">
        <f t="shared" ca="1" si="212"/>
        <v>15600</v>
      </c>
      <c r="DD116" s="23">
        <f t="shared" ca="1" si="213"/>
        <v>7800</v>
      </c>
      <c r="DE116" s="23">
        <f t="shared" ca="1" si="218"/>
        <v>42000</v>
      </c>
      <c r="DF116" s="23">
        <f t="shared" ca="1" si="219"/>
        <v>21000</v>
      </c>
      <c r="DG116" s="23">
        <f t="shared" ca="1" si="257"/>
        <v>63600</v>
      </c>
      <c r="DH116" s="23">
        <f t="shared" ca="1" si="258"/>
        <v>31800</v>
      </c>
      <c r="DI116" s="23">
        <f t="shared" ca="1" si="220"/>
        <v>72000</v>
      </c>
      <c r="DJ116" s="23">
        <f t="shared" ca="1" si="221"/>
        <v>36000</v>
      </c>
      <c r="DK116" s="23">
        <f t="shared" ca="1" si="233"/>
        <v>99000</v>
      </c>
      <c r="DL116" s="23">
        <f t="shared" ca="1" si="234"/>
        <v>49500</v>
      </c>
      <c r="DM116" s="23"/>
      <c r="DN116" s="23"/>
      <c r="DO116" s="23">
        <f t="shared" ca="1" si="235"/>
        <v>240000</v>
      </c>
      <c r="DP116" s="23">
        <f t="shared" ca="1" si="236"/>
        <v>120000</v>
      </c>
      <c r="DQ116" s="23">
        <f t="shared" ca="1" si="241"/>
        <v>120000</v>
      </c>
      <c r="DR116" s="23">
        <f t="shared" ca="1" si="242"/>
        <v>60000</v>
      </c>
      <c r="DS116" s="23">
        <f t="shared" ca="1" si="251"/>
        <v>127200</v>
      </c>
      <c r="DT116" s="23">
        <f t="shared" ca="1" si="252"/>
        <v>63600</v>
      </c>
      <c r="DU116" s="23">
        <f t="shared" ca="1" si="261"/>
        <v>63600</v>
      </c>
      <c r="DV116" s="23">
        <f t="shared" ca="1" si="262"/>
        <v>31800</v>
      </c>
      <c r="DW116" s="23">
        <f t="shared" ca="1" si="265"/>
        <v>150000</v>
      </c>
      <c r="DX116" s="23">
        <f t="shared" ca="1" si="266"/>
        <v>75000</v>
      </c>
      <c r="DY116" s="23">
        <f t="shared" ca="1" si="267"/>
        <v>66000</v>
      </c>
      <c r="DZ116" s="23">
        <f t="shared" ca="1" si="268"/>
        <v>33000</v>
      </c>
      <c r="EA116" s="23">
        <f t="shared" ca="1" si="144"/>
        <v>129600</v>
      </c>
      <c r="EB116" s="23">
        <f t="shared" ca="1" si="145"/>
        <v>64800</v>
      </c>
      <c r="EC116" s="228">
        <f t="shared" ca="1" si="178"/>
        <v>610200</v>
      </c>
      <c r="ED116" s="93">
        <f t="shared" ca="1" si="179"/>
        <v>1450800</v>
      </c>
      <c r="EE116" s="228">
        <f t="shared" ca="1" si="180"/>
        <v>2117700</v>
      </c>
      <c r="EJ116" s="23">
        <f t="shared" ca="1" si="214"/>
        <v>60000</v>
      </c>
      <c r="EK116" s="23">
        <f t="shared" ca="1" si="215"/>
        <v>30000</v>
      </c>
      <c r="EL116" s="23">
        <f t="shared" ca="1" si="222"/>
        <v>26400</v>
      </c>
      <c r="EM116" s="23">
        <f t="shared" ca="1" si="223"/>
        <v>13200</v>
      </c>
      <c r="EN116" s="23">
        <f t="shared" ca="1" si="243"/>
        <v>120000</v>
      </c>
      <c r="EO116" s="23">
        <f t="shared" ca="1" si="244"/>
        <v>60000</v>
      </c>
      <c r="EP116" s="23">
        <f t="shared" ca="1" si="273"/>
        <v>168000</v>
      </c>
      <c r="EQ116" s="23">
        <f t="shared" ca="1" si="274"/>
        <v>84000</v>
      </c>
      <c r="ER116" s="23">
        <f t="shared" ca="1" si="253"/>
        <v>60000</v>
      </c>
      <c r="ES116" s="23">
        <f t="shared" ca="1" si="254"/>
        <v>30000</v>
      </c>
      <c r="ET116" s="23">
        <f t="shared" ca="1" si="269"/>
        <v>60000</v>
      </c>
      <c r="EU116" s="23">
        <f t="shared" ca="1" si="270"/>
        <v>30000</v>
      </c>
      <c r="EV116" s="23">
        <f t="shared" ca="1" si="142"/>
        <v>120000</v>
      </c>
      <c r="EW116" s="23">
        <f t="shared" ca="1" si="143"/>
        <v>60000</v>
      </c>
      <c r="EX116" s="228">
        <f t="shared" ca="1" si="164"/>
        <v>39600</v>
      </c>
      <c r="EY116" s="93">
        <f t="shared" ca="1" si="165"/>
        <v>489600</v>
      </c>
      <c r="EZ116" s="93">
        <f t="shared" ca="1" si="166"/>
        <v>921600</v>
      </c>
    </row>
    <row r="117" spans="1:156" x14ac:dyDescent="0.2">
      <c r="A117" s="172">
        <f ca="1">VLOOKUP($D117,Curves!$A$2:$I$1700,9)</f>
        <v>6.1540819772657997E-2</v>
      </c>
      <c r="B117" s="86">
        <f t="shared" ca="1" si="149"/>
        <v>0.57802937884656658</v>
      </c>
      <c r="C117" s="86">
        <f t="shared" si="150"/>
        <v>28</v>
      </c>
      <c r="D117" s="139">
        <v>40210</v>
      </c>
      <c r="E117" s="173">
        <f ca="1">VLOOKUP($D117,Curves!$A$2:$H$1700,2)*$B117</f>
        <v>2.7363910794596462</v>
      </c>
      <c r="F117" s="172">
        <f ca="1">VLOOKUP($D117,Curves!$A$2:$H$1700,3)*$B117</f>
        <v>0.34681762730793991</v>
      </c>
      <c r="G117" s="172">
        <f ca="1">VLOOKUP($D117,Curves!$A$2:$H$1700,7)*$B117</f>
        <v>-0.10982558198084764</v>
      </c>
      <c r="H117" s="172">
        <f ca="1">VLOOKUP($D117,Curves!$A$2:$H$1700,5)*$B117</f>
        <v>5.7802937884656657E-3</v>
      </c>
      <c r="I117" s="172">
        <f ca="1">VLOOKUP($D117,Curves!$A$2:$H$1700,4)*$B117</f>
        <v>-0.16762851986550428</v>
      </c>
      <c r="J117" s="174">
        <f ca="1">VLOOKUP($D117,Curves!$A$2:$H$1700,8)*$B117</f>
        <v>0</v>
      </c>
      <c r="K117" s="172">
        <f t="shared" ca="1" si="151"/>
        <v>21.265719196956066</v>
      </c>
      <c r="L117" s="140">
        <f ca="1">VLOOKUP($D117,Curves!$N$2:$T$2600,2)*$B117</f>
        <v>23.207821757751766</v>
      </c>
      <c r="M117" s="141">
        <f ca="1">VLOOKUP($D117,Curves!$N$2:$T$2600,3)*$B117</f>
        <v>11.603910878875883</v>
      </c>
      <c r="N117" s="181">
        <f t="shared" ca="1" si="152"/>
        <v>1</v>
      </c>
      <c r="O117" s="182">
        <f t="shared" ca="1" si="153"/>
        <v>0</v>
      </c>
      <c r="P117" s="173">
        <f t="shared" ca="1" si="148"/>
        <v>22.522933095947348</v>
      </c>
      <c r="Q117" s="140">
        <f ca="1">VLOOKUP($D117,Curves!$N$2:$T$2600,4)*$B117</f>
        <v>23.207821757751766</v>
      </c>
      <c r="R117" s="141">
        <f ca="1">VLOOKUP($D117,Curves!$N$2:$T$2600,5)*$B117</f>
        <v>11.603910878875883</v>
      </c>
      <c r="S117" s="181">
        <f t="shared" ca="1" si="154"/>
        <v>1</v>
      </c>
      <c r="T117" s="182">
        <f t="shared" ca="1" si="155"/>
        <v>0</v>
      </c>
      <c r="U117" s="151">
        <f t="shared" ca="1" si="156"/>
        <v>21.699241231090987</v>
      </c>
      <c r="V117" s="151">
        <f t="shared" ca="1" si="157"/>
        <v>22.566285299360839</v>
      </c>
      <c r="W117" s="151">
        <f t="shared" ca="1" si="158"/>
        <v>21.265719196956066</v>
      </c>
      <c r="X117" s="343">
        <f ca="1">VLOOKUP($D117,[2]CurveFetch!$D$8:$S$13000,16,0)*$B117</f>
        <v>23.207821757751766</v>
      </c>
      <c r="Y117" s="141">
        <f ca="1">VLOOKUP($D117,Curves!$N$2:$T$2600,7)*$B117</f>
        <v>11.603910878875883</v>
      </c>
      <c r="Z117" s="200">
        <f t="shared" ca="1" si="159"/>
        <v>1</v>
      </c>
      <c r="AA117" s="181">
        <f t="shared" ca="1" si="160"/>
        <v>0</v>
      </c>
      <c r="AB117" s="181">
        <f t="shared" ca="1" si="161"/>
        <v>1</v>
      </c>
      <c r="AC117" s="181">
        <f t="shared" ca="1" si="161"/>
        <v>1</v>
      </c>
      <c r="AD117" s="181">
        <f t="shared" ca="1" si="162"/>
        <v>1</v>
      </c>
      <c r="AE117" s="182">
        <f t="shared" ca="1" si="163"/>
        <v>0</v>
      </c>
      <c r="AF117" s="23">
        <f t="shared" ca="1" si="193"/>
        <v>5880</v>
      </c>
      <c r="AG117" s="23">
        <f t="shared" ca="1" si="194"/>
        <v>0</v>
      </c>
      <c r="AH117" s="23">
        <f t="shared" ca="1" si="183"/>
        <v>38400</v>
      </c>
      <c r="AI117" s="23">
        <f t="shared" ca="1" si="184"/>
        <v>0</v>
      </c>
      <c r="AJ117" s="23">
        <f t="shared" ca="1" si="195"/>
        <v>26160</v>
      </c>
      <c r="AK117" s="23">
        <f t="shared" ca="1" si="196"/>
        <v>0</v>
      </c>
      <c r="AL117" s="23">
        <f t="shared" ca="1" si="197"/>
        <v>26160</v>
      </c>
      <c r="AM117" s="23">
        <f t="shared" ca="1" si="198"/>
        <v>0</v>
      </c>
      <c r="AN117" s="23">
        <f t="shared" ca="1" si="216"/>
        <v>48000</v>
      </c>
      <c r="AO117" s="23">
        <f t="shared" ca="1" si="217"/>
        <v>0</v>
      </c>
      <c r="AP117" s="23">
        <f t="shared" ca="1" si="228"/>
        <v>54000</v>
      </c>
      <c r="AQ117" s="23">
        <f t="shared" ca="1" si="205"/>
        <v>0</v>
      </c>
      <c r="AR117" s="23">
        <f t="shared" ca="1" si="237"/>
        <v>60000</v>
      </c>
      <c r="AS117" s="23">
        <f t="shared" ca="1" si="238"/>
        <v>0</v>
      </c>
      <c r="AT117" s="23">
        <f t="shared" ca="1" si="245"/>
        <v>60000</v>
      </c>
      <c r="AU117" s="23">
        <f t="shared" ca="1" si="246"/>
        <v>0</v>
      </c>
      <c r="AV117" s="23">
        <f t="shared" ca="1" si="239"/>
        <v>86400</v>
      </c>
      <c r="AW117" s="23">
        <f t="shared" ca="1" si="240"/>
        <v>0</v>
      </c>
      <c r="AX117" s="23">
        <f t="shared" ca="1" si="249"/>
        <v>61200</v>
      </c>
      <c r="AY117" s="23">
        <f t="shared" ca="1" si="250"/>
        <v>0</v>
      </c>
      <c r="AZ117" s="23">
        <f t="shared" ca="1" si="255"/>
        <v>66000</v>
      </c>
      <c r="BA117" s="23">
        <f t="shared" ca="1" si="256"/>
        <v>0</v>
      </c>
      <c r="BB117" s="23">
        <f t="shared" ca="1" si="271"/>
        <v>132000</v>
      </c>
      <c r="BC117" s="23">
        <f t="shared" ca="1" si="272"/>
        <v>0</v>
      </c>
      <c r="BD117" s="228">
        <f t="shared" ca="1" si="167"/>
        <v>243000</v>
      </c>
      <c r="BE117" s="26">
        <f t="shared" ca="1" si="168"/>
        <v>604200</v>
      </c>
      <c r="BF117" s="228">
        <f t="shared" ca="1" si="169"/>
        <v>664200</v>
      </c>
      <c r="BG117" s="23">
        <f t="shared" ca="1" si="185"/>
        <v>62400</v>
      </c>
      <c r="BH117" s="23">
        <f t="shared" ca="1" si="186"/>
        <v>0</v>
      </c>
      <c r="BI117" s="23">
        <f t="shared" ca="1" si="199"/>
        <v>60000</v>
      </c>
      <c r="BJ117" s="23">
        <f t="shared" ca="1" si="200"/>
        <v>0</v>
      </c>
      <c r="BK117" s="23">
        <f t="shared" ca="1" si="187"/>
        <v>10560</v>
      </c>
      <c r="BL117" s="23">
        <f t="shared" ca="1" si="188"/>
        <v>0</v>
      </c>
      <c r="BM117" s="23">
        <f t="shared" ca="1" si="201"/>
        <v>6120</v>
      </c>
      <c r="BN117" s="23">
        <f t="shared" ca="1" si="202"/>
        <v>0</v>
      </c>
      <c r="BO117" s="23">
        <f t="shared" ca="1" si="208"/>
        <v>20400</v>
      </c>
      <c r="BP117" s="23">
        <f t="shared" ca="1" si="209"/>
        <v>0</v>
      </c>
      <c r="BQ117" s="23">
        <f t="shared" ca="1" si="189"/>
        <v>72000</v>
      </c>
      <c r="BR117" s="23">
        <f t="shared" ca="1" si="190"/>
        <v>0</v>
      </c>
      <c r="BS117" s="23">
        <f t="shared" ca="1" si="224"/>
        <v>105600</v>
      </c>
      <c r="BT117" s="23">
        <f t="shared" ca="1" si="225"/>
        <v>0</v>
      </c>
      <c r="BU117" s="23">
        <f t="shared" ca="1" si="226"/>
        <v>127200</v>
      </c>
      <c r="BV117" s="23">
        <f t="shared" ca="1" si="227"/>
        <v>0</v>
      </c>
      <c r="BW117" s="23">
        <f t="shared" ca="1" si="229"/>
        <v>60000</v>
      </c>
      <c r="BX117" s="23">
        <f t="shared" ca="1" si="230"/>
        <v>0</v>
      </c>
      <c r="BY117" s="23">
        <f t="shared" ca="1" si="247"/>
        <v>63600</v>
      </c>
      <c r="BZ117" s="23">
        <f t="shared" ca="1" si="248"/>
        <v>0</v>
      </c>
      <c r="CA117" s="23">
        <f t="shared" ca="1" si="259"/>
        <v>62400</v>
      </c>
      <c r="CB117" s="23">
        <f t="shared" ca="1" si="260"/>
        <v>0</v>
      </c>
      <c r="CC117" s="23">
        <f t="shared" ca="1" si="275"/>
        <v>132000</v>
      </c>
      <c r="CD117" s="23">
        <f t="shared" ca="1" si="276"/>
        <v>0</v>
      </c>
      <c r="CE117" s="23">
        <f t="shared" ca="1" si="140"/>
        <v>120000</v>
      </c>
      <c r="CF117" s="23">
        <f t="shared" ca="1" si="141"/>
        <v>0</v>
      </c>
      <c r="CG117" s="389">
        <f t="shared" ca="1" si="170"/>
        <v>371880</v>
      </c>
      <c r="CH117" s="224">
        <f t="shared" ca="1" si="171"/>
        <v>695880</v>
      </c>
      <c r="CI117" s="93">
        <f t="shared" ca="1" si="172"/>
        <v>902280</v>
      </c>
      <c r="CJ117" s="23">
        <f t="shared" ca="1" si="206"/>
        <v>125760</v>
      </c>
      <c r="CK117" s="23">
        <f t="shared" ca="1" si="207"/>
        <v>0</v>
      </c>
      <c r="CL117" s="23">
        <f t="shared" ca="1" si="231"/>
        <v>115200</v>
      </c>
      <c r="CM117" s="23">
        <f t="shared" ca="1" si="232"/>
        <v>0</v>
      </c>
      <c r="CN117" s="23">
        <f t="shared" ca="1" si="263"/>
        <v>120000</v>
      </c>
      <c r="CO117" s="23">
        <f t="shared" ca="1" si="264"/>
        <v>0</v>
      </c>
      <c r="CP117" s="228">
        <f t="shared" ca="1" si="173"/>
        <v>125760</v>
      </c>
      <c r="CQ117" s="224">
        <f t="shared" ca="1" si="174"/>
        <v>240960</v>
      </c>
      <c r="CR117" s="228">
        <f t="shared" ca="1" si="175"/>
        <v>360960</v>
      </c>
      <c r="CS117" s="23">
        <f t="shared" ca="1" si="176"/>
        <v>65400</v>
      </c>
      <c r="CT117" s="23">
        <f t="shared" ca="1" si="177"/>
        <v>32700</v>
      </c>
      <c r="CU117" s="23">
        <f t="shared" ca="1" si="181"/>
        <v>62400</v>
      </c>
      <c r="CV117" s="23">
        <f t="shared" ca="1" si="182"/>
        <v>31200</v>
      </c>
      <c r="CW117" s="23">
        <f t="shared" ca="1" si="191"/>
        <v>60000</v>
      </c>
      <c r="CX117" s="23">
        <f t="shared" ca="1" si="192"/>
        <v>30000</v>
      </c>
      <c r="CY117" s="23">
        <f t="shared" ca="1" si="203"/>
        <v>8400</v>
      </c>
      <c r="CZ117" s="23">
        <f t="shared" ca="1" si="204"/>
        <v>4200</v>
      </c>
      <c r="DA117" s="23">
        <f t="shared" ca="1" si="210"/>
        <v>27000</v>
      </c>
      <c r="DB117" s="23">
        <f t="shared" ca="1" si="211"/>
        <v>13500</v>
      </c>
      <c r="DC117" s="23">
        <f t="shared" ca="1" si="212"/>
        <v>15600</v>
      </c>
      <c r="DD117" s="23">
        <f t="shared" ca="1" si="213"/>
        <v>7800</v>
      </c>
      <c r="DE117" s="23">
        <f t="shared" ca="1" si="218"/>
        <v>42000</v>
      </c>
      <c r="DF117" s="23">
        <f t="shared" ca="1" si="219"/>
        <v>21000</v>
      </c>
      <c r="DG117" s="23">
        <f t="shared" ca="1" si="257"/>
        <v>63600</v>
      </c>
      <c r="DH117" s="23">
        <f t="shared" ca="1" si="258"/>
        <v>31800</v>
      </c>
      <c r="DI117" s="23">
        <f t="shared" ca="1" si="220"/>
        <v>72000</v>
      </c>
      <c r="DJ117" s="23">
        <f t="shared" ca="1" si="221"/>
        <v>36000</v>
      </c>
      <c r="DK117" s="23">
        <f t="shared" ca="1" si="233"/>
        <v>99000</v>
      </c>
      <c r="DL117" s="23">
        <f t="shared" ca="1" si="234"/>
        <v>49500</v>
      </c>
      <c r="DM117" s="23"/>
      <c r="DN117" s="23"/>
      <c r="DO117" s="23">
        <f t="shared" ca="1" si="235"/>
        <v>240000</v>
      </c>
      <c r="DP117" s="23">
        <f t="shared" ca="1" si="236"/>
        <v>120000</v>
      </c>
      <c r="DQ117" s="23">
        <f t="shared" ca="1" si="241"/>
        <v>120000</v>
      </c>
      <c r="DR117" s="23">
        <f t="shared" ca="1" si="242"/>
        <v>60000</v>
      </c>
      <c r="DS117" s="23">
        <f t="shared" ca="1" si="251"/>
        <v>127200</v>
      </c>
      <c r="DT117" s="23">
        <f t="shared" ca="1" si="252"/>
        <v>63600</v>
      </c>
      <c r="DU117" s="23">
        <f t="shared" ca="1" si="261"/>
        <v>63600</v>
      </c>
      <c r="DV117" s="23">
        <f t="shared" ca="1" si="262"/>
        <v>31800</v>
      </c>
      <c r="DW117" s="23">
        <f t="shared" ca="1" si="265"/>
        <v>150000</v>
      </c>
      <c r="DX117" s="23">
        <f t="shared" ca="1" si="266"/>
        <v>75000</v>
      </c>
      <c r="DY117" s="23">
        <f t="shared" ca="1" si="267"/>
        <v>66000</v>
      </c>
      <c r="DZ117" s="23">
        <f t="shared" ca="1" si="268"/>
        <v>33000</v>
      </c>
      <c r="EA117" s="23">
        <f t="shared" ca="1" si="144"/>
        <v>129600</v>
      </c>
      <c r="EB117" s="23">
        <f t="shared" ca="1" si="145"/>
        <v>64800</v>
      </c>
      <c r="EC117" s="228">
        <f t="shared" ca="1" si="178"/>
        <v>610200</v>
      </c>
      <c r="ED117" s="93">
        <f t="shared" ca="1" si="179"/>
        <v>1450800</v>
      </c>
      <c r="EE117" s="228">
        <f t="shared" ca="1" si="180"/>
        <v>2117700</v>
      </c>
      <c r="EJ117" s="23">
        <f t="shared" ca="1" si="214"/>
        <v>60000</v>
      </c>
      <c r="EK117" s="23">
        <f t="shared" ca="1" si="215"/>
        <v>30000</v>
      </c>
      <c r="EL117" s="23">
        <f t="shared" ca="1" si="222"/>
        <v>26400</v>
      </c>
      <c r="EM117" s="23">
        <f t="shared" ca="1" si="223"/>
        <v>13200</v>
      </c>
      <c r="EN117" s="23">
        <f t="shared" ca="1" si="243"/>
        <v>120000</v>
      </c>
      <c r="EO117" s="23">
        <f t="shared" ca="1" si="244"/>
        <v>60000</v>
      </c>
      <c r="EP117" s="23">
        <f t="shared" ca="1" si="273"/>
        <v>168000</v>
      </c>
      <c r="EQ117" s="23">
        <f t="shared" ca="1" si="274"/>
        <v>84000</v>
      </c>
      <c r="ER117" s="23">
        <f t="shared" ca="1" si="253"/>
        <v>60000</v>
      </c>
      <c r="ES117" s="23">
        <f t="shared" ca="1" si="254"/>
        <v>30000</v>
      </c>
      <c r="ET117" s="23">
        <f t="shared" ca="1" si="269"/>
        <v>60000</v>
      </c>
      <c r="EU117" s="23">
        <f t="shared" ca="1" si="270"/>
        <v>30000</v>
      </c>
      <c r="EV117" s="23">
        <f t="shared" ca="1" si="142"/>
        <v>120000</v>
      </c>
      <c r="EW117" s="23">
        <f t="shared" ca="1" si="143"/>
        <v>60000</v>
      </c>
      <c r="EX117" s="228">
        <f t="shared" ca="1" si="164"/>
        <v>39600</v>
      </c>
      <c r="EY117" s="93">
        <f t="shared" ca="1" si="165"/>
        <v>489600</v>
      </c>
      <c r="EZ117" s="93">
        <f t="shared" ca="1" si="166"/>
        <v>921600</v>
      </c>
    </row>
    <row r="118" spans="1:156" x14ac:dyDescent="0.2">
      <c r="A118" s="172">
        <f ca="1">VLOOKUP($D118,Curves!$A$2:$I$1700,9)</f>
        <v>6.1584654041024998E-2</v>
      </c>
      <c r="B118" s="86">
        <f t="shared" ca="1" si="149"/>
        <v>0.57512665942099994</v>
      </c>
      <c r="C118" s="86">
        <f t="shared" si="150"/>
        <v>31</v>
      </c>
      <c r="D118" s="139">
        <v>40238</v>
      </c>
      <c r="E118" s="173">
        <f ca="1">VLOOKUP($D118,Curves!$A$2:$H$1700,2)*$B118</f>
        <v>2.6363806067858637</v>
      </c>
      <c r="F118" s="172">
        <f ca="1">VLOOKUP($D118,Curves!$A$2:$H$1700,3)*$B118</f>
        <v>0.34507599565259994</v>
      </c>
      <c r="G118" s="172">
        <f ca="1">VLOOKUP($D118,Curves!$A$2:$H$1700,7)*$B118</f>
        <v>-0.10927406528998999</v>
      </c>
      <c r="H118" s="172">
        <f ca="1">VLOOKUP($D118,Curves!$A$2:$H$1700,5)*$B118</f>
        <v>5.7512665942099995E-3</v>
      </c>
      <c r="I118" s="172">
        <f ca="1">VLOOKUP($D118,Curves!$A$2:$H$1700,4)*$B118</f>
        <v>-0.16678673123208998</v>
      </c>
      <c r="J118" s="174">
        <f ca="1">VLOOKUP($D118,Curves!$A$2:$H$1700,8)*$B118</f>
        <v>0</v>
      </c>
      <c r="K118" s="172">
        <f t="shared" ca="1" si="151"/>
        <v>20.521954066653301</v>
      </c>
      <c r="L118" s="140">
        <f ca="1">VLOOKUP($D118,Curves!$N$2:$T$2600,2)*$B118</f>
        <v>17.340011268877205</v>
      </c>
      <c r="M118" s="141">
        <f ca="1">VLOOKUP($D118,Curves!$N$2:$T$2600,3)*$B118</f>
        <v>8.6700056344386027</v>
      </c>
      <c r="N118" s="181">
        <f t="shared" ca="1" si="152"/>
        <v>0</v>
      </c>
      <c r="O118" s="182">
        <f t="shared" ca="1" si="153"/>
        <v>0</v>
      </c>
      <c r="P118" s="173">
        <f t="shared" ca="1" si="148"/>
        <v>21.772854550893978</v>
      </c>
      <c r="Q118" s="140">
        <f ca="1">VLOOKUP($D118,Curves!$N$2:$T$2600,4)*$B118</f>
        <v>17.340011268877205</v>
      </c>
      <c r="R118" s="141">
        <f ca="1">VLOOKUP($D118,Curves!$N$2:$T$2600,5)*$B118</f>
        <v>8.6700056344386027</v>
      </c>
      <c r="S118" s="181">
        <f t="shared" ca="1" si="154"/>
        <v>0</v>
      </c>
      <c r="T118" s="182">
        <f t="shared" ca="1" si="155"/>
        <v>0</v>
      </c>
      <c r="U118" s="151">
        <f t="shared" ca="1" si="156"/>
        <v>20.953299061219052</v>
      </c>
      <c r="V118" s="151">
        <f t="shared" ca="1" si="157"/>
        <v>21.815989050350552</v>
      </c>
      <c r="W118" s="151">
        <f t="shared" ca="1" si="158"/>
        <v>20.521954066653301</v>
      </c>
      <c r="X118" s="343">
        <f ca="1">VLOOKUP($D118,[2]CurveFetch!$D$8:$S$13000,16,0)*$B118</f>
        <v>17.340011268877205</v>
      </c>
      <c r="Y118" s="141">
        <f ca="1">VLOOKUP($D118,Curves!$N$2:$T$2600,7)*$B118</f>
        <v>8.6700056344386027</v>
      </c>
      <c r="Z118" s="200">
        <f t="shared" ca="1" si="159"/>
        <v>0</v>
      </c>
      <c r="AA118" s="181">
        <f t="shared" ca="1" si="160"/>
        <v>0</v>
      </c>
      <c r="AB118" s="181">
        <f t="shared" ca="1" si="161"/>
        <v>0</v>
      </c>
      <c r="AC118" s="181">
        <f t="shared" ca="1" si="161"/>
        <v>0</v>
      </c>
      <c r="AD118" s="181">
        <f t="shared" ca="1" si="162"/>
        <v>0</v>
      </c>
      <c r="AE118" s="182">
        <f t="shared" ca="1" si="163"/>
        <v>0</v>
      </c>
      <c r="AF118" s="23">
        <f t="shared" ca="1" si="193"/>
        <v>0</v>
      </c>
      <c r="AG118" s="23">
        <f t="shared" ca="1" si="194"/>
        <v>0</v>
      </c>
      <c r="AH118" s="23">
        <f t="shared" ca="1" si="183"/>
        <v>0</v>
      </c>
      <c r="AI118" s="23">
        <f t="shared" ca="1" si="184"/>
        <v>0</v>
      </c>
      <c r="AJ118" s="23">
        <f t="shared" ca="1" si="195"/>
        <v>0</v>
      </c>
      <c r="AK118" s="23">
        <f t="shared" ca="1" si="196"/>
        <v>0</v>
      </c>
      <c r="AL118" s="23">
        <f t="shared" ca="1" si="197"/>
        <v>0</v>
      </c>
      <c r="AM118" s="23">
        <f t="shared" ca="1" si="198"/>
        <v>0</v>
      </c>
      <c r="AN118" s="23">
        <f t="shared" ca="1" si="216"/>
        <v>0</v>
      </c>
      <c r="AO118" s="23">
        <f t="shared" ca="1" si="217"/>
        <v>0</v>
      </c>
      <c r="AP118" s="23">
        <f t="shared" ca="1" si="228"/>
        <v>0</v>
      </c>
      <c r="AQ118" s="23">
        <f t="shared" ca="1" si="205"/>
        <v>0</v>
      </c>
      <c r="AR118" s="23">
        <f t="shared" ca="1" si="237"/>
        <v>0</v>
      </c>
      <c r="AS118" s="23">
        <f t="shared" ca="1" si="238"/>
        <v>0</v>
      </c>
      <c r="AT118" s="23">
        <f t="shared" ca="1" si="245"/>
        <v>0</v>
      </c>
      <c r="AU118" s="23">
        <f t="shared" ca="1" si="246"/>
        <v>0</v>
      </c>
      <c r="AV118" s="23">
        <f t="shared" ca="1" si="239"/>
        <v>0</v>
      </c>
      <c r="AW118" s="23">
        <f t="shared" ca="1" si="240"/>
        <v>0</v>
      </c>
      <c r="AX118" s="23">
        <f t="shared" ca="1" si="249"/>
        <v>0</v>
      </c>
      <c r="AY118" s="23">
        <f t="shared" ca="1" si="250"/>
        <v>0</v>
      </c>
      <c r="AZ118" s="23">
        <f t="shared" ca="1" si="255"/>
        <v>0</v>
      </c>
      <c r="BA118" s="23">
        <f t="shared" ca="1" si="256"/>
        <v>0</v>
      </c>
      <c r="BB118" s="23">
        <f t="shared" ca="1" si="271"/>
        <v>0</v>
      </c>
      <c r="BC118" s="23">
        <f t="shared" ca="1" si="272"/>
        <v>0</v>
      </c>
      <c r="BD118" s="228">
        <f t="shared" ca="1" si="167"/>
        <v>0</v>
      </c>
      <c r="BE118" s="26">
        <f t="shared" ca="1" si="168"/>
        <v>0</v>
      </c>
      <c r="BF118" s="228">
        <f t="shared" ca="1" si="169"/>
        <v>0</v>
      </c>
      <c r="BG118" s="23">
        <f t="shared" ca="1" si="185"/>
        <v>0</v>
      </c>
      <c r="BH118" s="23">
        <f t="shared" ca="1" si="186"/>
        <v>0</v>
      </c>
      <c r="BI118" s="23">
        <f t="shared" ca="1" si="199"/>
        <v>0</v>
      </c>
      <c r="BJ118" s="23">
        <f t="shared" ca="1" si="200"/>
        <v>0</v>
      </c>
      <c r="BK118" s="23">
        <f t="shared" ca="1" si="187"/>
        <v>0</v>
      </c>
      <c r="BL118" s="23">
        <f t="shared" ca="1" si="188"/>
        <v>0</v>
      </c>
      <c r="BM118" s="23">
        <f t="shared" ca="1" si="201"/>
        <v>0</v>
      </c>
      <c r="BN118" s="23">
        <f t="shared" ca="1" si="202"/>
        <v>0</v>
      </c>
      <c r="BO118" s="23">
        <f t="shared" ca="1" si="208"/>
        <v>0</v>
      </c>
      <c r="BP118" s="23">
        <f t="shared" ca="1" si="209"/>
        <v>0</v>
      </c>
      <c r="BQ118" s="23">
        <f t="shared" ca="1" si="189"/>
        <v>0</v>
      </c>
      <c r="BR118" s="23">
        <f t="shared" ca="1" si="190"/>
        <v>0</v>
      </c>
      <c r="BS118" s="23">
        <f t="shared" ca="1" si="224"/>
        <v>0</v>
      </c>
      <c r="BT118" s="23">
        <f t="shared" ca="1" si="225"/>
        <v>0</v>
      </c>
      <c r="BU118" s="23">
        <f t="shared" ca="1" si="226"/>
        <v>0</v>
      </c>
      <c r="BV118" s="23">
        <f t="shared" ca="1" si="227"/>
        <v>0</v>
      </c>
      <c r="BW118" s="23">
        <f t="shared" ca="1" si="229"/>
        <v>0</v>
      </c>
      <c r="BX118" s="23">
        <f t="shared" ca="1" si="230"/>
        <v>0</v>
      </c>
      <c r="BY118" s="23">
        <f t="shared" ca="1" si="247"/>
        <v>0</v>
      </c>
      <c r="BZ118" s="23">
        <f t="shared" ca="1" si="248"/>
        <v>0</v>
      </c>
      <c r="CA118" s="23">
        <f t="shared" ca="1" si="259"/>
        <v>0</v>
      </c>
      <c r="CB118" s="23">
        <f t="shared" ca="1" si="260"/>
        <v>0</v>
      </c>
      <c r="CC118" s="23">
        <f t="shared" ca="1" si="275"/>
        <v>0</v>
      </c>
      <c r="CD118" s="23">
        <f t="shared" ca="1" si="276"/>
        <v>0</v>
      </c>
      <c r="CE118" s="23">
        <f t="shared" ca="1" si="140"/>
        <v>0</v>
      </c>
      <c r="CF118" s="23">
        <f t="shared" ca="1" si="141"/>
        <v>0</v>
      </c>
      <c r="CG118" s="389">
        <f t="shared" ca="1" si="170"/>
        <v>0</v>
      </c>
      <c r="CH118" s="224">
        <f t="shared" ca="1" si="171"/>
        <v>0</v>
      </c>
      <c r="CI118" s="93">
        <f t="shared" ca="1" si="172"/>
        <v>0</v>
      </c>
      <c r="CJ118" s="23">
        <f t="shared" ca="1" si="206"/>
        <v>0</v>
      </c>
      <c r="CK118" s="23">
        <f t="shared" ca="1" si="207"/>
        <v>0</v>
      </c>
      <c r="CL118" s="23">
        <f t="shared" ca="1" si="231"/>
        <v>0</v>
      </c>
      <c r="CM118" s="23">
        <f t="shared" ca="1" si="232"/>
        <v>0</v>
      </c>
      <c r="CN118" s="23">
        <f t="shared" ca="1" si="263"/>
        <v>0</v>
      </c>
      <c r="CO118" s="23">
        <f t="shared" ca="1" si="264"/>
        <v>0</v>
      </c>
      <c r="CP118" s="228">
        <f t="shared" ca="1" si="173"/>
        <v>0</v>
      </c>
      <c r="CQ118" s="224">
        <f t="shared" ca="1" si="174"/>
        <v>0</v>
      </c>
      <c r="CR118" s="228">
        <f t="shared" ca="1" si="175"/>
        <v>0</v>
      </c>
      <c r="CS118" s="23">
        <f t="shared" ca="1" si="176"/>
        <v>0</v>
      </c>
      <c r="CT118" s="23">
        <f t="shared" ca="1" si="177"/>
        <v>0</v>
      </c>
      <c r="CU118" s="23">
        <f t="shared" ca="1" si="181"/>
        <v>0</v>
      </c>
      <c r="CV118" s="23">
        <f t="shared" ca="1" si="182"/>
        <v>0</v>
      </c>
      <c r="CW118" s="23">
        <f t="shared" ca="1" si="191"/>
        <v>0</v>
      </c>
      <c r="CX118" s="23">
        <f t="shared" ca="1" si="192"/>
        <v>0</v>
      </c>
      <c r="CY118" s="23">
        <f t="shared" ca="1" si="203"/>
        <v>0</v>
      </c>
      <c r="CZ118" s="23">
        <f t="shared" ca="1" si="204"/>
        <v>0</v>
      </c>
      <c r="DA118" s="23">
        <f t="shared" ca="1" si="210"/>
        <v>0</v>
      </c>
      <c r="DB118" s="23">
        <f t="shared" ca="1" si="211"/>
        <v>0</v>
      </c>
      <c r="DC118" s="23">
        <f t="shared" ca="1" si="212"/>
        <v>0</v>
      </c>
      <c r="DD118" s="23">
        <f t="shared" ca="1" si="213"/>
        <v>0</v>
      </c>
      <c r="DE118" s="23">
        <f t="shared" ca="1" si="218"/>
        <v>0</v>
      </c>
      <c r="DF118" s="23">
        <f t="shared" ca="1" si="219"/>
        <v>0</v>
      </c>
      <c r="DG118" s="23">
        <f t="shared" ca="1" si="257"/>
        <v>0</v>
      </c>
      <c r="DH118" s="23">
        <f t="shared" ca="1" si="258"/>
        <v>0</v>
      </c>
      <c r="DI118" s="23">
        <f t="shared" ca="1" si="220"/>
        <v>0</v>
      </c>
      <c r="DJ118" s="23">
        <f t="shared" ca="1" si="221"/>
        <v>0</v>
      </c>
      <c r="DK118" s="23">
        <f t="shared" ca="1" si="233"/>
        <v>0</v>
      </c>
      <c r="DL118" s="23">
        <f t="shared" ca="1" si="234"/>
        <v>0</v>
      </c>
      <c r="DM118" s="23"/>
      <c r="DN118" s="23"/>
      <c r="DO118" s="23">
        <f t="shared" ca="1" si="235"/>
        <v>0</v>
      </c>
      <c r="DP118" s="23">
        <f t="shared" ca="1" si="236"/>
        <v>0</v>
      </c>
      <c r="DQ118" s="23">
        <f t="shared" ca="1" si="241"/>
        <v>0</v>
      </c>
      <c r="DR118" s="23">
        <f t="shared" ca="1" si="242"/>
        <v>0</v>
      </c>
      <c r="DS118" s="23">
        <f t="shared" ca="1" si="251"/>
        <v>0</v>
      </c>
      <c r="DT118" s="23">
        <f t="shared" ca="1" si="252"/>
        <v>0</v>
      </c>
      <c r="DU118" s="23">
        <f t="shared" ca="1" si="261"/>
        <v>0</v>
      </c>
      <c r="DV118" s="23">
        <f t="shared" ca="1" si="262"/>
        <v>0</v>
      </c>
      <c r="DW118" s="23">
        <f t="shared" ca="1" si="265"/>
        <v>0</v>
      </c>
      <c r="DX118" s="23">
        <f t="shared" ca="1" si="266"/>
        <v>0</v>
      </c>
      <c r="DY118" s="23">
        <f t="shared" ca="1" si="267"/>
        <v>0</v>
      </c>
      <c r="DZ118" s="23">
        <f t="shared" ca="1" si="268"/>
        <v>0</v>
      </c>
      <c r="EA118" s="23">
        <f t="shared" ca="1" si="144"/>
        <v>0</v>
      </c>
      <c r="EB118" s="23">
        <f t="shared" ca="1" si="145"/>
        <v>0</v>
      </c>
      <c r="EC118" s="228">
        <f t="shared" ca="1" si="178"/>
        <v>0</v>
      </c>
      <c r="ED118" s="93">
        <f t="shared" ca="1" si="179"/>
        <v>0</v>
      </c>
      <c r="EE118" s="228">
        <f t="shared" ca="1" si="180"/>
        <v>0</v>
      </c>
      <c r="EJ118" s="23">
        <f t="shared" ca="1" si="214"/>
        <v>0</v>
      </c>
      <c r="EK118" s="23">
        <f t="shared" ca="1" si="215"/>
        <v>0</v>
      </c>
      <c r="EL118" s="23">
        <f t="shared" ca="1" si="222"/>
        <v>0</v>
      </c>
      <c r="EM118" s="23">
        <f t="shared" ca="1" si="223"/>
        <v>0</v>
      </c>
      <c r="EN118" s="23">
        <f t="shared" ca="1" si="243"/>
        <v>0</v>
      </c>
      <c r="EO118" s="23">
        <f t="shared" ca="1" si="244"/>
        <v>0</v>
      </c>
      <c r="EP118" s="23">
        <f t="shared" ca="1" si="273"/>
        <v>0</v>
      </c>
      <c r="EQ118" s="23">
        <f t="shared" ca="1" si="274"/>
        <v>0</v>
      </c>
      <c r="ER118" s="23">
        <f t="shared" ca="1" si="253"/>
        <v>0</v>
      </c>
      <c r="ES118" s="23">
        <f t="shared" ca="1" si="254"/>
        <v>0</v>
      </c>
      <c r="ET118" s="23">
        <f t="shared" ca="1" si="269"/>
        <v>0</v>
      </c>
      <c r="EU118" s="23">
        <f t="shared" ca="1" si="270"/>
        <v>0</v>
      </c>
      <c r="EV118" s="23">
        <f t="shared" ca="1" si="142"/>
        <v>0</v>
      </c>
      <c r="EW118" s="23">
        <f t="shared" ca="1" si="143"/>
        <v>0</v>
      </c>
      <c r="EX118" s="228">
        <f t="shared" ca="1" si="164"/>
        <v>0</v>
      </c>
      <c r="EY118" s="93">
        <f t="shared" ca="1" si="165"/>
        <v>0</v>
      </c>
      <c r="EZ118" s="93">
        <f t="shared" ca="1" si="166"/>
        <v>0</v>
      </c>
    </row>
    <row r="119" spans="1:156" x14ac:dyDescent="0.2">
      <c r="A119" s="172">
        <f ca="1">VLOOKUP($D119,Curves!$A$2:$I$1700,9)</f>
        <v>6.163318483889E-2</v>
      </c>
      <c r="B119" s="86">
        <f t="shared" ca="1" si="149"/>
        <v>0.57192559028308787</v>
      </c>
      <c r="C119" s="86">
        <f t="shared" si="150"/>
        <v>30</v>
      </c>
      <c r="D119" s="139">
        <v>40269</v>
      </c>
      <c r="E119" s="173">
        <f ca="1">VLOOKUP($D119,Curves!$A$2:$H$1700,2)*$B119</f>
        <v>2.5170445228358695</v>
      </c>
      <c r="F119" s="172">
        <f ca="1">VLOOKUP($D119,Curves!$A$2:$H$1700,3)*$B119</f>
        <v>0.43466344861514677</v>
      </c>
      <c r="G119" s="172">
        <f ca="1">VLOOKUP($D119,Curves!$A$2:$H$1700,7)*$B119</f>
        <v>-0.13440251371652565</v>
      </c>
      <c r="H119" s="172">
        <f ca="1">VLOOKUP($D119,Curves!$A$2:$H$1700,5)*$B119</f>
        <v>5.719255902830879E-3</v>
      </c>
      <c r="I119" s="172">
        <f ca="1">VLOOKUP($D119,Curves!$A$2:$H$1700,4)*$B119</f>
        <v>-0.20303358455049619</v>
      </c>
      <c r="J119" s="174">
        <f ca="1">VLOOKUP($D119,Curves!$A$2:$H$1700,8)*$B119</f>
        <v>0</v>
      </c>
      <c r="K119" s="172">
        <f t="shared" ca="1" si="151"/>
        <v>19.355082037140303</v>
      </c>
      <c r="L119" s="140">
        <f ca="1">VLOOKUP($D119,Curves!$N$2:$T$2600,2)*$B119</f>
        <v>16.61849906941471</v>
      </c>
      <c r="M119" s="141">
        <f ca="1">VLOOKUP($D119,Curves!$N$2:$T$2600,3)*$B119</f>
        <v>8.3092495347073552</v>
      </c>
      <c r="N119" s="181">
        <f t="shared" ca="1" si="152"/>
        <v>0</v>
      </c>
      <c r="O119" s="182">
        <f t="shared" ca="1" si="153"/>
        <v>0</v>
      </c>
      <c r="P119" s="173">
        <f t="shared" ca="1" si="148"/>
        <v>20.877833921269023</v>
      </c>
      <c r="Q119" s="140">
        <f ca="1">VLOOKUP($D119,Curves!$N$2:$T$2600,4)*$B119</f>
        <v>16.61849906941471</v>
      </c>
      <c r="R119" s="141">
        <f ca="1">VLOOKUP($D119,Curves!$N$2:$T$2600,5)*$B119</f>
        <v>8.3092495347073552</v>
      </c>
      <c r="S119" s="181">
        <f t="shared" ca="1" si="154"/>
        <v>0</v>
      </c>
      <c r="T119" s="182">
        <f t="shared" ca="1" si="155"/>
        <v>0</v>
      </c>
      <c r="U119" s="151">
        <f t="shared" ca="1" si="156"/>
        <v>19.869815068395081</v>
      </c>
      <c r="V119" s="151">
        <f t="shared" ca="1" si="157"/>
        <v>20.920728340540254</v>
      </c>
      <c r="W119" s="151">
        <f t="shared" ca="1" si="158"/>
        <v>19.355082037140303</v>
      </c>
      <c r="X119" s="343">
        <f ca="1">VLOOKUP($D119,[2]CurveFetch!$D$8:$S$13000,16,0)*$B119</f>
        <v>16.61849906941471</v>
      </c>
      <c r="Y119" s="141">
        <f ca="1">VLOOKUP($D119,Curves!$N$2:$T$2600,7)*$B119</f>
        <v>8.3092495347073552</v>
      </c>
      <c r="Z119" s="200">
        <f t="shared" ca="1" si="159"/>
        <v>0</v>
      </c>
      <c r="AA119" s="181">
        <f t="shared" ca="1" si="160"/>
        <v>0</v>
      </c>
      <c r="AB119" s="181">
        <f t="shared" ca="1" si="161"/>
        <v>0</v>
      </c>
      <c r="AC119" s="181">
        <f t="shared" ca="1" si="161"/>
        <v>0</v>
      </c>
      <c r="AD119" s="181">
        <f t="shared" ca="1" si="162"/>
        <v>0</v>
      </c>
      <c r="AE119" s="182">
        <f t="shared" ca="1" si="163"/>
        <v>0</v>
      </c>
      <c r="AF119" s="23">
        <f t="shared" ca="1" si="193"/>
        <v>0</v>
      </c>
      <c r="AG119" s="23">
        <f t="shared" ca="1" si="194"/>
        <v>0</v>
      </c>
      <c r="AH119" s="23">
        <f t="shared" ca="1" si="183"/>
        <v>0</v>
      </c>
      <c r="AI119" s="23">
        <f t="shared" ca="1" si="184"/>
        <v>0</v>
      </c>
      <c r="AJ119" s="23">
        <f t="shared" ca="1" si="195"/>
        <v>0</v>
      </c>
      <c r="AK119" s="23">
        <f t="shared" ca="1" si="196"/>
        <v>0</v>
      </c>
      <c r="AL119" s="23">
        <f t="shared" ca="1" si="197"/>
        <v>0</v>
      </c>
      <c r="AM119" s="23">
        <f t="shared" ca="1" si="198"/>
        <v>0</v>
      </c>
      <c r="AN119" s="23">
        <f t="shared" ca="1" si="216"/>
        <v>0</v>
      </c>
      <c r="AO119" s="23">
        <f t="shared" ca="1" si="217"/>
        <v>0</v>
      </c>
      <c r="AP119" s="23">
        <f t="shared" ca="1" si="228"/>
        <v>0</v>
      </c>
      <c r="AQ119" s="23">
        <f t="shared" ca="1" si="205"/>
        <v>0</v>
      </c>
      <c r="AR119" s="23">
        <f t="shared" ca="1" si="237"/>
        <v>0</v>
      </c>
      <c r="AS119" s="23">
        <f t="shared" ca="1" si="238"/>
        <v>0</v>
      </c>
      <c r="AT119" s="23">
        <f t="shared" ca="1" si="245"/>
        <v>0</v>
      </c>
      <c r="AU119" s="23">
        <f t="shared" ca="1" si="246"/>
        <v>0</v>
      </c>
      <c r="AV119" s="23">
        <f t="shared" ca="1" si="239"/>
        <v>0</v>
      </c>
      <c r="AW119" s="23">
        <f t="shared" ca="1" si="240"/>
        <v>0</v>
      </c>
      <c r="AX119" s="23">
        <f t="shared" ca="1" si="249"/>
        <v>0</v>
      </c>
      <c r="AY119" s="23">
        <f t="shared" ca="1" si="250"/>
        <v>0</v>
      </c>
      <c r="AZ119" s="23">
        <f t="shared" ca="1" si="255"/>
        <v>0</v>
      </c>
      <c r="BA119" s="23">
        <f t="shared" ca="1" si="256"/>
        <v>0</v>
      </c>
      <c r="BB119" s="23">
        <f t="shared" ca="1" si="271"/>
        <v>0</v>
      </c>
      <c r="BC119" s="23">
        <f t="shared" ca="1" si="272"/>
        <v>0</v>
      </c>
      <c r="BD119" s="228">
        <f t="shared" ca="1" si="167"/>
        <v>0</v>
      </c>
      <c r="BE119" s="26">
        <f t="shared" ca="1" si="168"/>
        <v>0</v>
      </c>
      <c r="BF119" s="228">
        <f t="shared" ca="1" si="169"/>
        <v>0</v>
      </c>
      <c r="BG119" s="23">
        <f t="shared" ca="1" si="185"/>
        <v>0</v>
      </c>
      <c r="BH119" s="23">
        <f t="shared" ca="1" si="186"/>
        <v>0</v>
      </c>
      <c r="BI119" s="23">
        <f t="shared" ca="1" si="199"/>
        <v>0</v>
      </c>
      <c r="BJ119" s="23">
        <f t="shared" ca="1" si="200"/>
        <v>0</v>
      </c>
      <c r="BK119" s="23">
        <f t="shared" ca="1" si="187"/>
        <v>0</v>
      </c>
      <c r="BL119" s="23">
        <f t="shared" ca="1" si="188"/>
        <v>0</v>
      </c>
      <c r="BM119" s="23">
        <f t="shared" ca="1" si="201"/>
        <v>0</v>
      </c>
      <c r="BN119" s="23">
        <f t="shared" ca="1" si="202"/>
        <v>0</v>
      </c>
      <c r="BO119" s="23">
        <f t="shared" ca="1" si="208"/>
        <v>0</v>
      </c>
      <c r="BP119" s="23">
        <f t="shared" ca="1" si="209"/>
        <v>0</v>
      </c>
      <c r="BQ119" s="23">
        <f t="shared" ca="1" si="189"/>
        <v>0</v>
      </c>
      <c r="BR119" s="23">
        <f t="shared" ca="1" si="190"/>
        <v>0</v>
      </c>
      <c r="BS119" s="23">
        <f t="shared" ca="1" si="224"/>
        <v>0</v>
      </c>
      <c r="BT119" s="23">
        <f t="shared" ca="1" si="225"/>
        <v>0</v>
      </c>
      <c r="BU119" s="23">
        <f t="shared" ca="1" si="226"/>
        <v>0</v>
      </c>
      <c r="BV119" s="23">
        <f t="shared" ca="1" si="227"/>
        <v>0</v>
      </c>
      <c r="BW119" s="23">
        <f t="shared" ca="1" si="229"/>
        <v>0</v>
      </c>
      <c r="BX119" s="23">
        <f t="shared" ca="1" si="230"/>
        <v>0</v>
      </c>
      <c r="BY119" s="23">
        <f t="shared" ca="1" si="247"/>
        <v>0</v>
      </c>
      <c r="BZ119" s="23">
        <f t="shared" ca="1" si="248"/>
        <v>0</v>
      </c>
      <c r="CA119" s="23">
        <f t="shared" ca="1" si="259"/>
        <v>0</v>
      </c>
      <c r="CB119" s="23">
        <f t="shared" ca="1" si="260"/>
        <v>0</v>
      </c>
      <c r="CC119" s="23">
        <f t="shared" ca="1" si="275"/>
        <v>0</v>
      </c>
      <c r="CD119" s="23">
        <f t="shared" ca="1" si="276"/>
        <v>0</v>
      </c>
      <c r="CE119" s="23">
        <f t="shared" ref="CE119:CE182" ca="1" si="277">$CE$7*$J$2*$J$5*$S119</f>
        <v>0</v>
      </c>
      <c r="CF119" s="23">
        <f t="shared" ref="CF119:CF182" ca="1" si="278">$CE$7*$J$3*$J$5*$T119</f>
        <v>0</v>
      </c>
      <c r="CG119" s="389">
        <f t="shared" ca="1" si="170"/>
        <v>0</v>
      </c>
      <c r="CH119" s="224">
        <f t="shared" ca="1" si="171"/>
        <v>0</v>
      </c>
      <c r="CI119" s="93">
        <f t="shared" ca="1" si="172"/>
        <v>0</v>
      </c>
      <c r="CJ119" s="23">
        <f t="shared" ca="1" si="206"/>
        <v>0</v>
      </c>
      <c r="CK119" s="23">
        <f t="shared" ca="1" si="207"/>
        <v>0</v>
      </c>
      <c r="CL119" s="23">
        <f t="shared" ca="1" si="231"/>
        <v>0</v>
      </c>
      <c r="CM119" s="23">
        <f t="shared" ca="1" si="232"/>
        <v>0</v>
      </c>
      <c r="CN119" s="23">
        <f t="shared" ca="1" si="263"/>
        <v>0</v>
      </c>
      <c r="CO119" s="23">
        <f t="shared" ca="1" si="264"/>
        <v>0</v>
      </c>
      <c r="CP119" s="228">
        <f t="shared" ca="1" si="173"/>
        <v>0</v>
      </c>
      <c r="CQ119" s="224">
        <f t="shared" ca="1" si="174"/>
        <v>0</v>
      </c>
      <c r="CR119" s="228">
        <f t="shared" ca="1" si="175"/>
        <v>0</v>
      </c>
      <c r="CS119" s="23">
        <f t="shared" ca="1" si="176"/>
        <v>0</v>
      </c>
      <c r="CT119" s="23">
        <f t="shared" ca="1" si="177"/>
        <v>0</v>
      </c>
      <c r="CU119" s="23">
        <f t="shared" ca="1" si="181"/>
        <v>0</v>
      </c>
      <c r="CV119" s="23">
        <f t="shared" ca="1" si="182"/>
        <v>0</v>
      </c>
      <c r="CW119" s="23">
        <f t="shared" ca="1" si="191"/>
        <v>0</v>
      </c>
      <c r="CX119" s="23">
        <f t="shared" ca="1" si="192"/>
        <v>0</v>
      </c>
      <c r="CY119" s="23">
        <f t="shared" ca="1" si="203"/>
        <v>0</v>
      </c>
      <c r="CZ119" s="23">
        <f t="shared" ca="1" si="204"/>
        <v>0</v>
      </c>
      <c r="DA119" s="23">
        <f t="shared" ca="1" si="210"/>
        <v>0</v>
      </c>
      <c r="DB119" s="23">
        <f t="shared" ca="1" si="211"/>
        <v>0</v>
      </c>
      <c r="DC119" s="23">
        <f t="shared" ca="1" si="212"/>
        <v>0</v>
      </c>
      <c r="DD119" s="23">
        <f t="shared" ca="1" si="213"/>
        <v>0</v>
      </c>
      <c r="DE119" s="23">
        <f t="shared" ca="1" si="218"/>
        <v>0</v>
      </c>
      <c r="DF119" s="23">
        <f t="shared" ca="1" si="219"/>
        <v>0</v>
      </c>
      <c r="DG119" s="23">
        <f t="shared" ca="1" si="257"/>
        <v>0</v>
      </c>
      <c r="DH119" s="23">
        <f t="shared" ca="1" si="258"/>
        <v>0</v>
      </c>
      <c r="DI119" s="23">
        <f t="shared" ca="1" si="220"/>
        <v>0</v>
      </c>
      <c r="DJ119" s="23">
        <f t="shared" ca="1" si="221"/>
        <v>0</v>
      </c>
      <c r="DK119" s="23">
        <f t="shared" ca="1" si="233"/>
        <v>0</v>
      </c>
      <c r="DL119" s="23">
        <f t="shared" ca="1" si="234"/>
        <v>0</v>
      </c>
      <c r="DM119" s="23"/>
      <c r="DN119" s="23"/>
      <c r="DO119" s="23">
        <f t="shared" ca="1" si="235"/>
        <v>0</v>
      </c>
      <c r="DP119" s="23">
        <f t="shared" ca="1" si="236"/>
        <v>0</v>
      </c>
      <c r="DQ119" s="23">
        <f t="shared" ca="1" si="241"/>
        <v>0</v>
      </c>
      <c r="DR119" s="23">
        <f t="shared" ca="1" si="242"/>
        <v>0</v>
      </c>
      <c r="DS119" s="23">
        <f t="shared" ca="1" si="251"/>
        <v>0</v>
      </c>
      <c r="DT119" s="23">
        <f t="shared" ca="1" si="252"/>
        <v>0</v>
      </c>
      <c r="DU119" s="23">
        <f t="shared" ca="1" si="261"/>
        <v>0</v>
      </c>
      <c r="DV119" s="23">
        <f t="shared" ca="1" si="262"/>
        <v>0</v>
      </c>
      <c r="DW119" s="23">
        <f t="shared" ca="1" si="265"/>
        <v>0</v>
      </c>
      <c r="DX119" s="23">
        <f t="shared" ca="1" si="266"/>
        <v>0</v>
      </c>
      <c r="DY119" s="23">
        <f t="shared" ca="1" si="267"/>
        <v>0</v>
      </c>
      <c r="DZ119" s="23">
        <f t="shared" ca="1" si="268"/>
        <v>0</v>
      </c>
      <c r="EA119" s="23">
        <f t="shared" ca="1" si="144"/>
        <v>0</v>
      </c>
      <c r="EB119" s="23">
        <f t="shared" ca="1" si="145"/>
        <v>0</v>
      </c>
      <c r="EC119" s="228">
        <f t="shared" ca="1" si="178"/>
        <v>0</v>
      </c>
      <c r="ED119" s="93">
        <f t="shared" ca="1" si="179"/>
        <v>0</v>
      </c>
      <c r="EE119" s="228">
        <f t="shared" ca="1" si="180"/>
        <v>0</v>
      </c>
      <c r="EJ119" s="23">
        <f t="shared" ca="1" si="214"/>
        <v>0</v>
      </c>
      <c r="EK119" s="23">
        <f t="shared" ca="1" si="215"/>
        <v>0</v>
      </c>
      <c r="EL119" s="23">
        <f t="shared" ca="1" si="222"/>
        <v>0</v>
      </c>
      <c r="EM119" s="23">
        <f t="shared" ca="1" si="223"/>
        <v>0</v>
      </c>
      <c r="EN119" s="23">
        <f t="shared" ca="1" si="243"/>
        <v>0</v>
      </c>
      <c r="EO119" s="23">
        <f t="shared" ca="1" si="244"/>
        <v>0</v>
      </c>
      <c r="EP119" s="23">
        <f t="shared" ca="1" si="273"/>
        <v>0</v>
      </c>
      <c r="EQ119" s="23">
        <f t="shared" ca="1" si="274"/>
        <v>0</v>
      </c>
      <c r="ER119" s="23">
        <f t="shared" ca="1" si="253"/>
        <v>0</v>
      </c>
      <c r="ES119" s="23">
        <f t="shared" ca="1" si="254"/>
        <v>0</v>
      </c>
      <c r="ET119" s="23">
        <f t="shared" ca="1" si="269"/>
        <v>0</v>
      </c>
      <c r="EU119" s="23">
        <f t="shared" ca="1" si="270"/>
        <v>0</v>
      </c>
      <c r="EV119" s="23">
        <f t="shared" ref="EV119:EV182" ca="1" si="279">$EV$7*$J$2*$J$5*$AB119</f>
        <v>0</v>
      </c>
      <c r="EW119" s="23">
        <f t="shared" ref="EW119:EW182" ca="1" si="280">$EV$7*$J$3*$J$5*$AC119</f>
        <v>0</v>
      </c>
      <c r="EX119" s="228">
        <f t="shared" ca="1" si="164"/>
        <v>0</v>
      </c>
      <c r="EY119" s="93">
        <f t="shared" ca="1" si="165"/>
        <v>0</v>
      </c>
      <c r="EZ119" s="93">
        <f t="shared" ca="1" si="166"/>
        <v>0</v>
      </c>
    </row>
    <row r="120" spans="1:156" x14ac:dyDescent="0.2">
      <c r="A120" s="172">
        <f ca="1">VLOOKUP($D120,Curves!$A$2:$I$1700,9)</f>
        <v>6.1680150127890999E-2</v>
      </c>
      <c r="B120" s="86">
        <f t="shared" ca="1" si="149"/>
        <v>0.56884042342292074</v>
      </c>
      <c r="C120" s="86">
        <f t="shared" si="150"/>
        <v>31</v>
      </c>
      <c r="D120" s="139">
        <v>40299</v>
      </c>
      <c r="E120" s="173">
        <f ca="1">VLOOKUP($D120,Curves!$A$2:$H$1700,2)*$B120</f>
        <v>2.4892456928987015</v>
      </c>
      <c r="F120" s="172">
        <f ca="1">VLOOKUP($D120,Curves!$A$2:$H$1700,3)*$B120</f>
        <v>0.43231872180141978</v>
      </c>
      <c r="G120" s="172">
        <f ca="1">VLOOKUP($D120,Curves!$A$2:$H$1700,7)*$B120</f>
        <v>-0.13367749950438637</v>
      </c>
      <c r="H120" s="172">
        <f ca="1">VLOOKUP($D120,Curves!$A$2:$H$1700,5)*$B120</f>
        <v>5.6884042342292074E-3</v>
      </c>
      <c r="I120" s="172">
        <f ca="1">VLOOKUP($D120,Curves!$A$2:$H$1700,4)*$B120</f>
        <v>-0.20193835031513685</v>
      </c>
      <c r="J120" s="174">
        <f ca="1">VLOOKUP($D120,Curves!$A$2:$H$1700,8)*$B120</f>
        <v>0</v>
      </c>
      <c r="K120" s="172">
        <f t="shared" ca="1" si="151"/>
        <v>19.154805069376732</v>
      </c>
      <c r="L120" s="140">
        <f ca="1">VLOOKUP($D120,Curves!$N$2:$T$2600,2)*$B120</f>
        <v>19.373055184556755</v>
      </c>
      <c r="M120" s="141">
        <f ca="1">VLOOKUP($D120,Curves!$N$2:$T$2600,3)*$B120</f>
        <v>9.6865275922783773</v>
      </c>
      <c r="N120" s="181">
        <f t="shared" ca="1" si="152"/>
        <v>1</v>
      </c>
      <c r="O120" s="182">
        <f t="shared" ca="1" si="153"/>
        <v>0</v>
      </c>
      <c r="P120" s="173">
        <f t="shared" ca="1" si="148"/>
        <v>20.669342696740262</v>
      </c>
      <c r="Q120" s="140">
        <f ca="1">VLOOKUP($D120,Curves!$N$2:$T$2600,4)*$B120</f>
        <v>19.373055184556755</v>
      </c>
      <c r="R120" s="141">
        <f ca="1">VLOOKUP($D120,Curves!$N$2:$T$2600,5)*$B120</f>
        <v>9.6865275922783773</v>
      </c>
      <c r="S120" s="181">
        <f t="shared" ca="1" si="154"/>
        <v>0</v>
      </c>
      <c r="T120" s="182">
        <f t="shared" ca="1" si="155"/>
        <v>0</v>
      </c>
      <c r="U120" s="151">
        <f t="shared" ca="1" si="156"/>
        <v>19.666761450457365</v>
      </c>
      <c r="V120" s="151">
        <f t="shared" ca="1" si="157"/>
        <v>20.71200572849698</v>
      </c>
      <c r="W120" s="151">
        <f t="shared" ca="1" si="158"/>
        <v>19.154805069376732</v>
      </c>
      <c r="X120" s="343">
        <f ca="1">VLOOKUP($D120,[2]CurveFetch!$D$8:$S$13000,16,0)*$B120</f>
        <v>19.373055184556755</v>
      </c>
      <c r="Y120" s="141">
        <f ca="1">VLOOKUP($D120,Curves!$N$2:$T$2600,7)*$B120</f>
        <v>9.6865275922783773</v>
      </c>
      <c r="Z120" s="200">
        <f t="shared" ca="1" si="159"/>
        <v>0</v>
      </c>
      <c r="AA120" s="181">
        <f t="shared" ca="1" si="160"/>
        <v>0</v>
      </c>
      <c r="AB120" s="181">
        <f t="shared" ca="1" si="161"/>
        <v>0</v>
      </c>
      <c r="AC120" s="181">
        <f t="shared" ca="1" si="161"/>
        <v>0</v>
      </c>
      <c r="AD120" s="181">
        <f t="shared" ca="1" si="162"/>
        <v>1</v>
      </c>
      <c r="AE120" s="182">
        <f t="shared" ca="1" si="163"/>
        <v>0</v>
      </c>
      <c r="AF120" s="23">
        <f t="shared" ca="1" si="193"/>
        <v>5880</v>
      </c>
      <c r="AG120" s="23">
        <f t="shared" ca="1" si="194"/>
        <v>0</v>
      </c>
      <c r="AH120" s="23">
        <f t="shared" ca="1" si="183"/>
        <v>38400</v>
      </c>
      <c r="AI120" s="23">
        <f t="shared" ca="1" si="184"/>
        <v>0</v>
      </c>
      <c r="AJ120" s="23">
        <f t="shared" ca="1" si="195"/>
        <v>26160</v>
      </c>
      <c r="AK120" s="23">
        <f t="shared" ca="1" si="196"/>
        <v>0</v>
      </c>
      <c r="AL120" s="23">
        <f t="shared" ca="1" si="197"/>
        <v>26160</v>
      </c>
      <c r="AM120" s="23">
        <f t="shared" ca="1" si="198"/>
        <v>0</v>
      </c>
      <c r="AN120" s="23">
        <f t="shared" ca="1" si="216"/>
        <v>48000</v>
      </c>
      <c r="AO120" s="23">
        <f t="shared" ca="1" si="217"/>
        <v>0</v>
      </c>
      <c r="AP120" s="23">
        <f t="shared" ca="1" si="228"/>
        <v>54000</v>
      </c>
      <c r="AQ120" s="23">
        <f t="shared" ca="1" si="205"/>
        <v>0</v>
      </c>
      <c r="AR120" s="23">
        <f t="shared" ca="1" si="237"/>
        <v>60000</v>
      </c>
      <c r="AS120" s="23">
        <f t="shared" ca="1" si="238"/>
        <v>0</v>
      </c>
      <c r="AT120" s="23">
        <f t="shared" ca="1" si="245"/>
        <v>60000</v>
      </c>
      <c r="AU120" s="23">
        <f t="shared" ca="1" si="246"/>
        <v>0</v>
      </c>
      <c r="AV120" s="23">
        <f t="shared" ca="1" si="239"/>
        <v>86400</v>
      </c>
      <c r="AW120" s="23">
        <f t="shared" ca="1" si="240"/>
        <v>0</v>
      </c>
      <c r="AX120" s="23">
        <f t="shared" ca="1" si="249"/>
        <v>61200</v>
      </c>
      <c r="AY120" s="23">
        <f t="shared" ca="1" si="250"/>
        <v>0</v>
      </c>
      <c r="AZ120" s="23">
        <f t="shared" ca="1" si="255"/>
        <v>66000</v>
      </c>
      <c r="BA120" s="23">
        <f t="shared" ca="1" si="256"/>
        <v>0</v>
      </c>
      <c r="BB120" s="23">
        <f t="shared" ca="1" si="271"/>
        <v>132000</v>
      </c>
      <c r="BC120" s="23">
        <f t="shared" ca="1" si="272"/>
        <v>0</v>
      </c>
      <c r="BD120" s="228">
        <f t="shared" ca="1" si="167"/>
        <v>243000</v>
      </c>
      <c r="BE120" s="26">
        <f t="shared" ca="1" si="168"/>
        <v>604200</v>
      </c>
      <c r="BF120" s="228">
        <f t="shared" ca="1" si="169"/>
        <v>664200</v>
      </c>
      <c r="BG120" s="23">
        <f t="shared" ca="1" si="185"/>
        <v>0</v>
      </c>
      <c r="BH120" s="23">
        <f t="shared" ca="1" si="186"/>
        <v>0</v>
      </c>
      <c r="BI120" s="23">
        <f t="shared" ca="1" si="199"/>
        <v>0</v>
      </c>
      <c r="BJ120" s="23">
        <f t="shared" ca="1" si="200"/>
        <v>0</v>
      </c>
      <c r="BK120" s="23">
        <f t="shared" ca="1" si="187"/>
        <v>0</v>
      </c>
      <c r="BL120" s="23">
        <f t="shared" ca="1" si="188"/>
        <v>0</v>
      </c>
      <c r="BM120" s="23">
        <f t="shared" ca="1" si="201"/>
        <v>0</v>
      </c>
      <c r="BN120" s="23">
        <f t="shared" ca="1" si="202"/>
        <v>0</v>
      </c>
      <c r="BO120" s="23">
        <f t="shared" ca="1" si="208"/>
        <v>0</v>
      </c>
      <c r="BP120" s="23">
        <f t="shared" ca="1" si="209"/>
        <v>0</v>
      </c>
      <c r="BQ120" s="23">
        <f t="shared" ca="1" si="189"/>
        <v>0</v>
      </c>
      <c r="BR120" s="23">
        <f t="shared" ca="1" si="190"/>
        <v>0</v>
      </c>
      <c r="BS120" s="23">
        <f t="shared" ca="1" si="224"/>
        <v>0</v>
      </c>
      <c r="BT120" s="23">
        <f t="shared" ca="1" si="225"/>
        <v>0</v>
      </c>
      <c r="BU120" s="23">
        <f t="shared" ca="1" si="226"/>
        <v>0</v>
      </c>
      <c r="BV120" s="23">
        <f t="shared" ca="1" si="227"/>
        <v>0</v>
      </c>
      <c r="BW120" s="23">
        <f t="shared" ca="1" si="229"/>
        <v>0</v>
      </c>
      <c r="BX120" s="23">
        <f t="shared" ca="1" si="230"/>
        <v>0</v>
      </c>
      <c r="BY120" s="23">
        <f t="shared" ca="1" si="247"/>
        <v>0</v>
      </c>
      <c r="BZ120" s="23">
        <f t="shared" ca="1" si="248"/>
        <v>0</v>
      </c>
      <c r="CA120" s="23">
        <f t="shared" ca="1" si="259"/>
        <v>0</v>
      </c>
      <c r="CB120" s="23">
        <f t="shared" ca="1" si="260"/>
        <v>0</v>
      </c>
      <c r="CC120" s="23">
        <f t="shared" ca="1" si="275"/>
        <v>0</v>
      </c>
      <c r="CD120" s="23">
        <f t="shared" ca="1" si="276"/>
        <v>0</v>
      </c>
      <c r="CE120" s="23">
        <f t="shared" ca="1" si="277"/>
        <v>0</v>
      </c>
      <c r="CF120" s="23">
        <f t="shared" ca="1" si="278"/>
        <v>0</v>
      </c>
      <c r="CG120" s="389">
        <f t="shared" ca="1" si="170"/>
        <v>0</v>
      </c>
      <c r="CH120" s="224">
        <f t="shared" ca="1" si="171"/>
        <v>0</v>
      </c>
      <c r="CI120" s="93">
        <f t="shared" ca="1" si="172"/>
        <v>0</v>
      </c>
      <c r="CJ120" s="23">
        <f t="shared" ca="1" si="206"/>
        <v>125760</v>
      </c>
      <c r="CK120" s="23">
        <f t="shared" ca="1" si="207"/>
        <v>0</v>
      </c>
      <c r="CL120" s="23">
        <f t="shared" ca="1" si="231"/>
        <v>115200</v>
      </c>
      <c r="CM120" s="23">
        <f t="shared" ca="1" si="232"/>
        <v>0</v>
      </c>
      <c r="CN120" s="23">
        <f t="shared" ca="1" si="263"/>
        <v>120000</v>
      </c>
      <c r="CO120" s="23">
        <f t="shared" ca="1" si="264"/>
        <v>0</v>
      </c>
      <c r="CP120" s="228">
        <f t="shared" ca="1" si="173"/>
        <v>125760</v>
      </c>
      <c r="CQ120" s="224">
        <f t="shared" ca="1" si="174"/>
        <v>240960</v>
      </c>
      <c r="CR120" s="228">
        <f t="shared" ca="1" si="175"/>
        <v>360960</v>
      </c>
      <c r="CS120" s="23">
        <f t="shared" ca="1" si="176"/>
        <v>0</v>
      </c>
      <c r="CT120" s="23">
        <f t="shared" ca="1" si="177"/>
        <v>0</v>
      </c>
      <c r="CU120" s="23">
        <f t="shared" ca="1" si="181"/>
        <v>0</v>
      </c>
      <c r="CV120" s="23">
        <f t="shared" ca="1" si="182"/>
        <v>0</v>
      </c>
      <c r="CW120" s="23">
        <f t="shared" ca="1" si="191"/>
        <v>0</v>
      </c>
      <c r="CX120" s="23">
        <f t="shared" ca="1" si="192"/>
        <v>0</v>
      </c>
      <c r="CY120" s="23">
        <f t="shared" ca="1" si="203"/>
        <v>0</v>
      </c>
      <c r="CZ120" s="23">
        <f t="shared" ca="1" si="204"/>
        <v>0</v>
      </c>
      <c r="DA120" s="23">
        <f t="shared" ca="1" si="210"/>
        <v>0</v>
      </c>
      <c r="DB120" s="23">
        <f t="shared" ca="1" si="211"/>
        <v>0</v>
      </c>
      <c r="DC120" s="23">
        <f t="shared" ca="1" si="212"/>
        <v>0</v>
      </c>
      <c r="DD120" s="23">
        <f t="shared" ca="1" si="213"/>
        <v>0</v>
      </c>
      <c r="DE120" s="23">
        <f t="shared" ca="1" si="218"/>
        <v>0</v>
      </c>
      <c r="DF120" s="23">
        <f t="shared" ca="1" si="219"/>
        <v>0</v>
      </c>
      <c r="DG120" s="23">
        <f t="shared" ca="1" si="257"/>
        <v>0</v>
      </c>
      <c r="DH120" s="23">
        <f t="shared" ca="1" si="258"/>
        <v>0</v>
      </c>
      <c r="DI120" s="23">
        <f t="shared" ca="1" si="220"/>
        <v>0</v>
      </c>
      <c r="DJ120" s="23">
        <f t="shared" ca="1" si="221"/>
        <v>0</v>
      </c>
      <c r="DK120" s="23">
        <f t="shared" ca="1" si="233"/>
        <v>0</v>
      </c>
      <c r="DL120" s="23">
        <f t="shared" ca="1" si="234"/>
        <v>0</v>
      </c>
      <c r="DM120" s="23"/>
      <c r="DN120" s="23"/>
      <c r="DO120" s="23">
        <f t="shared" ca="1" si="235"/>
        <v>0</v>
      </c>
      <c r="DP120" s="23">
        <f t="shared" ca="1" si="236"/>
        <v>0</v>
      </c>
      <c r="DQ120" s="23">
        <f t="shared" ca="1" si="241"/>
        <v>0</v>
      </c>
      <c r="DR120" s="23">
        <f t="shared" ca="1" si="242"/>
        <v>0</v>
      </c>
      <c r="DS120" s="23">
        <f t="shared" ca="1" si="251"/>
        <v>0</v>
      </c>
      <c r="DT120" s="23">
        <f t="shared" ca="1" si="252"/>
        <v>0</v>
      </c>
      <c r="DU120" s="23">
        <f t="shared" ca="1" si="261"/>
        <v>0</v>
      </c>
      <c r="DV120" s="23">
        <f t="shared" ca="1" si="262"/>
        <v>0</v>
      </c>
      <c r="DW120" s="23">
        <f t="shared" ca="1" si="265"/>
        <v>0</v>
      </c>
      <c r="DX120" s="23">
        <f t="shared" ca="1" si="266"/>
        <v>0</v>
      </c>
      <c r="DY120" s="23">
        <f t="shared" ca="1" si="267"/>
        <v>0</v>
      </c>
      <c r="DZ120" s="23">
        <f t="shared" ca="1" si="268"/>
        <v>0</v>
      </c>
      <c r="EA120" s="23">
        <f t="shared" ref="EA120:EA183" ca="1" si="281">$EA$7*$J$2*$J$5*$AB120</f>
        <v>0</v>
      </c>
      <c r="EB120" s="23">
        <f t="shared" ref="EB120:EB183" ca="1" si="282">$EA$7*$J$3*$J$5*$AC120</f>
        <v>0</v>
      </c>
      <c r="EC120" s="228">
        <f t="shared" ca="1" si="178"/>
        <v>0</v>
      </c>
      <c r="ED120" s="93">
        <f t="shared" ca="1" si="179"/>
        <v>0</v>
      </c>
      <c r="EE120" s="228">
        <f t="shared" ca="1" si="180"/>
        <v>0</v>
      </c>
      <c r="EJ120" s="23">
        <f t="shared" ca="1" si="214"/>
        <v>0</v>
      </c>
      <c r="EK120" s="23">
        <f t="shared" ca="1" si="215"/>
        <v>0</v>
      </c>
      <c r="EL120" s="23">
        <f t="shared" ca="1" si="222"/>
        <v>0</v>
      </c>
      <c r="EM120" s="23">
        <f t="shared" ca="1" si="223"/>
        <v>0</v>
      </c>
      <c r="EN120" s="23">
        <f t="shared" ca="1" si="243"/>
        <v>0</v>
      </c>
      <c r="EO120" s="23">
        <f t="shared" ca="1" si="244"/>
        <v>0</v>
      </c>
      <c r="EP120" s="23">
        <f t="shared" ca="1" si="273"/>
        <v>0</v>
      </c>
      <c r="EQ120" s="23">
        <f t="shared" ca="1" si="274"/>
        <v>0</v>
      </c>
      <c r="ER120" s="23">
        <f t="shared" ca="1" si="253"/>
        <v>0</v>
      </c>
      <c r="ES120" s="23">
        <f t="shared" ca="1" si="254"/>
        <v>0</v>
      </c>
      <c r="ET120" s="23">
        <f t="shared" ca="1" si="269"/>
        <v>0</v>
      </c>
      <c r="EU120" s="23">
        <f t="shared" ca="1" si="270"/>
        <v>0</v>
      </c>
      <c r="EV120" s="23">
        <f t="shared" ca="1" si="279"/>
        <v>0</v>
      </c>
      <c r="EW120" s="23">
        <f t="shared" ca="1" si="280"/>
        <v>0</v>
      </c>
      <c r="EX120" s="228">
        <f t="shared" ca="1" si="164"/>
        <v>0</v>
      </c>
      <c r="EY120" s="93">
        <f t="shared" ca="1" si="165"/>
        <v>0</v>
      </c>
      <c r="EZ120" s="93">
        <f t="shared" ca="1" si="166"/>
        <v>0</v>
      </c>
    </row>
    <row r="121" spans="1:156" x14ac:dyDescent="0.2">
      <c r="A121" s="172">
        <f ca="1">VLOOKUP($D121,Curves!$A$2:$I$1700,9)</f>
        <v>6.1728680927294E-2</v>
      </c>
      <c r="B121" s="86">
        <f t="shared" ca="1" si="149"/>
        <v>0.56566545856877493</v>
      </c>
      <c r="C121" s="86">
        <f t="shared" si="150"/>
        <v>30</v>
      </c>
      <c r="D121" s="139">
        <v>40330</v>
      </c>
      <c r="E121" s="173">
        <f ca="1">VLOOKUP($D121,Curves!$A$2:$H$1700,2)*$B121</f>
        <v>2.4917563449954536</v>
      </c>
      <c r="F121" s="172">
        <f ca="1">VLOOKUP($D121,Curves!$A$2:$H$1700,3)*$B121</f>
        <v>0.42990574851226893</v>
      </c>
      <c r="G121" s="172">
        <f ca="1">VLOOKUP($D121,Curves!$A$2:$H$1700,7)*$B121</f>
        <v>-0.13293138276366209</v>
      </c>
      <c r="H121" s="172">
        <f ca="1">VLOOKUP($D121,Curves!$A$2:$H$1700,5)*$B121</f>
        <v>5.6566545856877497E-3</v>
      </c>
      <c r="I121" s="172">
        <f ca="1">VLOOKUP($D121,Curves!$A$2:$H$1700,4)*$B121</f>
        <v>-0.20081123779191509</v>
      </c>
      <c r="J121" s="174">
        <f ca="1">VLOOKUP($D121,Curves!$A$2:$H$1700,8)*$B121</f>
        <v>0</v>
      </c>
      <c r="K121" s="172">
        <f t="shared" ca="1" si="151"/>
        <v>19.182088304026539</v>
      </c>
      <c r="L121" s="140">
        <f ca="1">VLOOKUP($D121,Curves!$N$2:$T$2600,2)*$B121</f>
        <v>33.406561553242</v>
      </c>
      <c r="M121" s="141">
        <f ca="1">VLOOKUP($D121,Curves!$N$2:$T$2600,3)*$B121</f>
        <v>16.703280776621</v>
      </c>
      <c r="N121" s="181">
        <f t="shared" ca="1" si="152"/>
        <v>1</v>
      </c>
      <c r="O121" s="182">
        <f t="shared" ca="1" si="153"/>
        <v>0</v>
      </c>
      <c r="P121" s="173">
        <f t="shared" ca="1" si="148"/>
        <v>20.688172587465903</v>
      </c>
      <c r="Q121" s="140">
        <f ca="1">VLOOKUP($D121,Curves!$N$2:$T$2600,4)*$B121</f>
        <v>33.406561553242</v>
      </c>
      <c r="R121" s="141">
        <f ca="1">VLOOKUP($D121,Curves!$N$2:$T$2600,5)*$B121</f>
        <v>16.703280776621</v>
      </c>
      <c r="S121" s="181">
        <f t="shared" ca="1" si="154"/>
        <v>1</v>
      </c>
      <c r="T121" s="182">
        <f t="shared" ca="1" si="155"/>
        <v>0</v>
      </c>
      <c r="U121" s="151">
        <f t="shared" ca="1" si="156"/>
        <v>19.691187216738435</v>
      </c>
      <c r="V121" s="151">
        <f t="shared" ca="1" si="157"/>
        <v>20.730597496858557</v>
      </c>
      <c r="W121" s="151">
        <f t="shared" ca="1" si="158"/>
        <v>19.182088304026539</v>
      </c>
      <c r="X121" s="343">
        <f ca="1">VLOOKUP($D121,[2]CurveFetch!$D$8:$S$13000,16,0)*$B121</f>
        <v>33.406561553242</v>
      </c>
      <c r="Y121" s="141">
        <f ca="1">VLOOKUP($D121,Curves!$N$2:$T$2600,7)*$B121</f>
        <v>16.703280776621</v>
      </c>
      <c r="Z121" s="200">
        <f t="shared" ca="1" si="159"/>
        <v>1</v>
      </c>
      <c r="AA121" s="181">
        <f t="shared" ca="1" si="160"/>
        <v>0</v>
      </c>
      <c r="AB121" s="181">
        <f t="shared" ca="1" si="161"/>
        <v>1</v>
      </c>
      <c r="AC121" s="181">
        <f t="shared" ca="1" si="161"/>
        <v>1</v>
      </c>
      <c r="AD121" s="181">
        <f t="shared" ca="1" si="162"/>
        <v>1</v>
      </c>
      <c r="AE121" s="182">
        <f t="shared" ca="1" si="163"/>
        <v>0</v>
      </c>
      <c r="AF121" s="23">
        <f t="shared" ca="1" si="193"/>
        <v>5880</v>
      </c>
      <c r="AG121" s="23">
        <f t="shared" ca="1" si="194"/>
        <v>0</v>
      </c>
      <c r="AH121" s="23">
        <f t="shared" ca="1" si="183"/>
        <v>38400</v>
      </c>
      <c r="AI121" s="23">
        <f t="shared" ca="1" si="184"/>
        <v>0</v>
      </c>
      <c r="AJ121" s="23">
        <f t="shared" ca="1" si="195"/>
        <v>26160</v>
      </c>
      <c r="AK121" s="23">
        <f t="shared" ca="1" si="196"/>
        <v>0</v>
      </c>
      <c r="AL121" s="23">
        <f t="shared" ca="1" si="197"/>
        <v>26160</v>
      </c>
      <c r="AM121" s="23">
        <f t="shared" ca="1" si="198"/>
        <v>0</v>
      </c>
      <c r="AN121" s="23">
        <f t="shared" ca="1" si="216"/>
        <v>48000</v>
      </c>
      <c r="AO121" s="23">
        <f t="shared" ca="1" si="217"/>
        <v>0</v>
      </c>
      <c r="AP121" s="23">
        <f t="shared" ca="1" si="228"/>
        <v>54000</v>
      </c>
      <c r="AQ121" s="23">
        <f t="shared" ca="1" si="205"/>
        <v>0</v>
      </c>
      <c r="AR121" s="23">
        <f t="shared" ca="1" si="237"/>
        <v>60000</v>
      </c>
      <c r="AS121" s="23">
        <f t="shared" ca="1" si="238"/>
        <v>0</v>
      </c>
      <c r="AT121" s="23">
        <f t="shared" ca="1" si="245"/>
        <v>60000</v>
      </c>
      <c r="AU121" s="23">
        <f t="shared" ca="1" si="246"/>
        <v>0</v>
      </c>
      <c r="AV121" s="23">
        <f t="shared" ca="1" si="239"/>
        <v>86400</v>
      </c>
      <c r="AW121" s="23">
        <f t="shared" ca="1" si="240"/>
        <v>0</v>
      </c>
      <c r="AX121" s="23">
        <f t="shared" ca="1" si="249"/>
        <v>61200</v>
      </c>
      <c r="AY121" s="23">
        <f t="shared" ca="1" si="250"/>
        <v>0</v>
      </c>
      <c r="AZ121" s="23">
        <f t="shared" ca="1" si="255"/>
        <v>66000</v>
      </c>
      <c r="BA121" s="23">
        <f t="shared" ca="1" si="256"/>
        <v>0</v>
      </c>
      <c r="BB121" s="23">
        <f t="shared" ca="1" si="271"/>
        <v>132000</v>
      </c>
      <c r="BC121" s="23">
        <f t="shared" ca="1" si="272"/>
        <v>0</v>
      </c>
      <c r="BD121" s="228">
        <f t="shared" ca="1" si="167"/>
        <v>243000</v>
      </c>
      <c r="BE121" s="26">
        <f t="shared" ca="1" si="168"/>
        <v>604200</v>
      </c>
      <c r="BF121" s="228">
        <f t="shared" ca="1" si="169"/>
        <v>664200</v>
      </c>
      <c r="BG121" s="23">
        <f t="shared" ca="1" si="185"/>
        <v>62400</v>
      </c>
      <c r="BH121" s="23">
        <f t="shared" ca="1" si="186"/>
        <v>0</v>
      </c>
      <c r="BI121" s="23">
        <f t="shared" ca="1" si="199"/>
        <v>60000</v>
      </c>
      <c r="BJ121" s="23">
        <f t="shared" ca="1" si="200"/>
        <v>0</v>
      </c>
      <c r="BK121" s="23">
        <f t="shared" ca="1" si="187"/>
        <v>10560</v>
      </c>
      <c r="BL121" s="23">
        <f t="shared" ca="1" si="188"/>
        <v>0</v>
      </c>
      <c r="BM121" s="23">
        <f t="shared" ca="1" si="201"/>
        <v>6120</v>
      </c>
      <c r="BN121" s="23">
        <f t="shared" ca="1" si="202"/>
        <v>0</v>
      </c>
      <c r="BO121" s="23">
        <f t="shared" ca="1" si="208"/>
        <v>20400</v>
      </c>
      <c r="BP121" s="23">
        <f t="shared" ca="1" si="209"/>
        <v>0</v>
      </c>
      <c r="BQ121" s="23">
        <f t="shared" ca="1" si="189"/>
        <v>72000</v>
      </c>
      <c r="BR121" s="23">
        <f t="shared" ca="1" si="190"/>
        <v>0</v>
      </c>
      <c r="BS121" s="23">
        <f t="shared" ca="1" si="224"/>
        <v>105600</v>
      </c>
      <c r="BT121" s="23">
        <f t="shared" ca="1" si="225"/>
        <v>0</v>
      </c>
      <c r="BU121" s="23">
        <f t="shared" ca="1" si="226"/>
        <v>127200</v>
      </c>
      <c r="BV121" s="23">
        <f t="shared" ca="1" si="227"/>
        <v>0</v>
      </c>
      <c r="BW121" s="23">
        <f t="shared" ca="1" si="229"/>
        <v>60000</v>
      </c>
      <c r="BX121" s="23">
        <f t="shared" ca="1" si="230"/>
        <v>0</v>
      </c>
      <c r="BY121" s="23">
        <f t="shared" ca="1" si="247"/>
        <v>63600</v>
      </c>
      <c r="BZ121" s="23">
        <f t="shared" ca="1" si="248"/>
        <v>0</v>
      </c>
      <c r="CA121" s="23">
        <f t="shared" ca="1" si="259"/>
        <v>62400</v>
      </c>
      <c r="CB121" s="23">
        <f t="shared" ca="1" si="260"/>
        <v>0</v>
      </c>
      <c r="CC121" s="23">
        <f t="shared" ca="1" si="275"/>
        <v>132000</v>
      </c>
      <c r="CD121" s="23">
        <f t="shared" ca="1" si="276"/>
        <v>0</v>
      </c>
      <c r="CE121" s="23">
        <f t="shared" ca="1" si="277"/>
        <v>120000</v>
      </c>
      <c r="CF121" s="23">
        <f t="shared" ca="1" si="278"/>
        <v>0</v>
      </c>
      <c r="CG121" s="389">
        <f t="shared" ca="1" si="170"/>
        <v>371880</v>
      </c>
      <c r="CH121" s="224">
        <f t="shared" ca="1" si="171"/>
        <v>695880</v>
      </c>
      <c r="CI121" s="93">
        <f t="shared" ca="1" si="172"/>
        <v>902280</v>
      </c>
      <c r="CJ121" s="23">
        <f t="shared" ca="1" si="206"/>
        <v>125760</v>
      </c>
      <c r="CK121" s="23">
        <f t="shared" ca="1" si="207"/>
        <v>0</v>
      </c>
      <c r="CL121" s="23">
        <f t="shared" ca="1" si="231"/>
        <v>115200</v>
      </c>
      <c r="CM121" s="23">
        <f t="shared" ca="1" si="232"/>
        <v>0</v>
      </c>
      <c r="CN121" s="23">
        <f t="shared" ca="1" si="263"/>
        <v>120000</v>
      </c>
      <c r="CO121" s="23">
        <f t="shared" ca="1" si="264"/>
        <v>0</v>
      </c>
      <c r="CP121" s="228">
        <f t="shared" ca="1" si="173"/>
        <v>125760</v>
      </c>
      <c r="CQ121" s="224">
        <f t="shared" ca="1" si="174"/>
        <v>240960</v>
      </c>
      <c r="CR121" s="228">
        <f t="shared" ca="1" si="175"/>
        <v>360960</v>
      </c>
      <c r="CS121" s="23">
        <f t="shared" ca="1" si="176"/>
        <v>65400</v>
      </c>
      <c r="CT121" s="23">
        <f t="shared" ca="1" si="177"/>
        <v>32700</v>
      </c>
      <c r="CU121" s="23">
        <f t="shared" ca="1" si="181"/>
        <v>62400</v>
      </c>
      <c r="CV121" s="23">
        <f t="shared" ca="1" si="182"/>
        <v>31200</v>
      </c>
      <c r="CW121" s="23">
        <f t="shared" ca="1" si="191"/>
        <v>60000</v>
      </c>
      <c r="CX121" s="23">
        <f t="shared" ca="1" si="192"/>
        <v>30000</v>
      </c>
      <c r="CY121" s="23">
        <f t="shared" ca="1" si="203"/>
        <v>8400</v>
      </c>
      <c r="CZ121" s="23">
        <f t="shared" ca="1" si="204"/>
        <v>4200</v>
      </c>
      <c r="DA121" s="23">
        <f t="shared" ca="1" si="210"/>
        <v>27000</v>
      </c>
      <c r="DB121" s="23">
        <f t="shared" ca="1" si="211"/>
        <v>13500</v>
      </c>
      <c r="DC121" s="23">
        <f t="shared" ca="1" si="212"/>
        <v>15600</v>
      </c>
      <c r="DD121" s="23">
        <f t="shared" ca="1" si="213"/>
        <v>7800</v>
      </c>
      <c r="DE121" s="23">
        <f t="shared" ca="1" si="218"/>
        <v>42000</v>
      </c>
      <c r="DF121" s="23">
        <f t="shared" ca="1" si="219"/>
        <v>21000</v>
      </c>
      <c r="DG121" s="23">
        <f t="shared" ca="1" si="257"/>
        <v>63600</v>
      </c>
      <c r="DH121" s="23">
        <f t="shared" ca="1" si="258"/>
        <v>31800</v>
      </c>
      <c r="DI121" s="23">
        <f t="shared" ca="1" si="220"/>
        <v>72000</v>
      </c>
      <c r="DJ121" s="23">
        <f t="shared" ca="1" si="221"/>
        <v>36000</v>
      </c>
      <c r="DK121" s="23">
        <f t="shared" ca="1" si="233"/>
        <v>99000</v>
      </c>
      <c r="DL121" s="23">
        <f t="shared" ca="1" si="234"/>
        <v>49500</v>
      </c>
      <c r="DM121" s="23"/>
      <c r="DN121" s="23"/>
      <c r="DO121" s="23">
        <f t="shared" ca="1" si="235"/>
        <v>240000</v>
      </c>
      <c r="DP121" s="23">
        <f t="shared" ca="1" si="236"/>
        <v>120000</v>
      </c>
      <c r="DQ121" s="23">
        <f t="shared" ca="1" si="241"/>
        <v>120000</v>
      </c>
      <c r="DR121" s="23">
        <f t="shared" ca="1" si="242"/>
        <v>60000</v>
      </c>
      <c r="DS121" s="23">
        <f t="shared" ca="1" si="251"/>
        <v>127200</v>
      </c>
      <c r="DT121" s="23">
        <f t="shared" ca="1" si="252"/>
        <v>63600</v>
      </c>
      <c r="DU121" s="23">
        <f t="shared" ca="1" si="261"/>
        <v>63600</v>
      </c>
      <c r="DV121" s="23">
        <f t="shared" ca="1" si="262"/>
        <v>31800</v>
      </c>
      <c r="DW121" s="23">
        <f t="shared" ca="1" si="265"/>
        <v>150000</v>
      </c>
      <c r="DX121" s="23">
        <f t="shared" ca="1" si="266"/>
        <v>75000</v>
      </c>
      <c r="DY121" s="23">
        <f t="shared" ca="1" si="267"/>
        <v>66000</v>
      </c>
      <c r="DZ121" s="23">
        <f t="shared" ca="1" si="268"/>
        <v>33000</v>
      </c>
      <c r="EA121" s="23">
        <f t="shared" ca="1" si="281"/>
        <v>129600</v>
      </c>
      <c r="EB121" s="23">
        <f t="shared" ca="1" si="282"/>
        <v>64800</v>
      </c>
      <c r="EC121" s="228">
        <f t="shared" ca="1" si="178"/>
        <v>610200</v>
      </c>
      <c r="ED121" s="93">
        <f t="shared" ca="1" si="179"/>
        <v>1450800</v>
      </c>
      <c r="EE121" s="228">
        <f t="shared" ca="1" si="180"/>
        <v>2117700</v>
      </c>
      <c r="EJ121" s="23">
        <f t="shared" ca="1" si="214"/>
        <v>60000</v>
      </c>
      <c r="EK121" s="23">
        <f t="shared" ca="1" si="215"/>
        <v>30000</v>
      </c>
      <c r="EL121" s="23">
        <f t="shared" ca="1" si="222"/>
        <v>26400</v>
      </c>
      <c r="EM121" s="23">
        <f t="shared" ca="1" si="223"/>
        <v>13200</v>
      </c>
      <c r="EN121" s="23">
        <f t="shared" ca="1" si="243"/>
        <v>120000</v>
      </c>
      <c r="EO121" s="23">
        <f t="shared" ca="1" si="244"/>
        <v>60000</v>
      </c>
      <c r="EP121" s="23">
        <f t="shared" ca="1" si="273"/>
        <v>168000</v>
      </c>
      <c r="EQ121" s="23">
        <f t="shared" ca="1" si="274"/>
        <v>84000</v>
      </c>
      <c r="ER121" s="23">
        <f t="shared" ca="1" si="253"/>
        <v>60000</v>
      </c>
      <c r="ES121" s="23">
        <f t="shared" ca="1" si="254"/>
        <v>30000</v>
      </c>
      <c r="ET121" s="23">
        <f t="shared" ca="1" si="269"/>
        <v>60000</v>
      </c>
      <c r="EU121" s="23">
        <f t="shared" ca="1" si="270"/>
        <v>30000</v>
      </c>
      <c r="EV121" s="23">
        <f t="shared" ca="1" si="279"/>
        <v>120000</v>
      </c>
      <c r="EW121" s="23">
        <f t="shared" ca="1" si="280"/>
        <v>60000</v>
      </c>
      <c r="EX121" s="228">
        <f t="shared" ca="1" si="164"/>
        <v>39600</v>
      </c>
      <c r="EY121" s="93">
        <f t="shared" ca="1" si="165"/>
        <v>489600</v>
      </c>
      <c r="EZ121" s="93">
        <f t="shared" ca="1" si="166"/>
        <v>921600</v>
      </c>
    </row>
    <row r="122" spans="1:156" x14ac:dyDescent="0.2">
      <c r="A122" s="172">
        <f ca="1">VLOOKUP($D122,Curves!$A$2:$I$1700,9)</f>
        <v>6.1775646217783003E-2</v>
      </c>
      <c r="B122" s="86">
        <f t="shared" ca="1" si="149"/>
        <v>0.56260551046899487</v>
      </c>
      <c r="C122" s="86">
        <f t="shared" si="150"/>
        <v>31</v>
      </c>
      <c r="D122" s="139">
        <v>40360</v>
      </c>
      <c r="E122" s="173">
        <f ca="1">VLOOKUP($D122,Curves!$A$2:$H$1700,2)*$B122</f>
        <v>2.4951554389299919</v>
      </c>
      <c r="F122" s="172">
        <f ca="1">VLOOKUP($D122,Curves!$A$2:$H$1700,3)*$B122</f>
        <v>0.4275801879564361</v>
      </c>
      <c r="G122" s="172">
        <f ca="1">VLOOKUP($D122,Curves!$A$2:$H$1700,7)*$B122</f>
        <v>-0.13221229496021378</v>
      </c>
      <c r="H122" s="172">
        <f ca="1">VLOOKUP($D122,Curves!$A$2:$H$1700,5)*$B122</f>
        <v>5.626055104689949E-3</v>
      </c>
      <c r="I122" s="172">
        <f ca="1">VLOOKUP($D122,Curves!$A$2:$H$1700,4)*$B122</f>
        <v>-0.19972495621649317</v>
      </c>
      <c r="J122" s="174">
        <f ca="1">VLOOKUP($D122,Curves!$A$2:$H$1700,8)*$B122</f>
        <v>0</v>
      </c>
      <c r="K122" s="172">
        <f t="shared" ca="1" si="151"/>
        <v>19.215728620351239</v>
      </c>
      <c r="L122" s="140">
        <f ca="1">VLOOKUP($D122,Curves!$N$2:$T$2600,2)*$B122</f>
        <v>30.990955762531442</v>
      </c>
      <c r="M122" s="141">
        <f ca="1">VLOOKUP($D122,Curves!$N$2:$T$2600,3)*$B122</f>
        <v>15.495477881265721</v>
      </c>
      <c r="N122" s="181">
        <f t="shared" ca="1" si="152"/>
        <v>1</v>
      </c>
      <c r="O122" s="182">
        <f t="shared" ca="1" si="153"/>
        <v>0</v>
      </c>
      <c r="P122" s="173">
        <f t="shared" ca="1" si="148"/>
        <v>20.71366579197494</v>
      </c>
      <c r="Q122" s="140">
        <f ca="1">VLOOKUP($D122,Curves!$N$2:$T$2600,4)*$B122</f>
        <v>30.990955762531442</v>
      </c>
      <c r="R122" s="141">
        <f ca="1">VLOOKUP($D122,Curves!$N$2:$T$2600,5)*$B122</f>
        <v>15.495477881265721</v>
      </c>
      <c r="S122" s="181">
        <f t="shared" ca="1" si="154"/>
        <v>1</v>
      </c>
      <c r="T122" s="182">
        <f t="shared" ca="1" si="155"/>
        <v>0</v>
      </c>
      <c r="U122" s="151">
        <f t="shared" ca="1" si="156"/>
        <v>19.722073579773337</v>
      </c>
      <c r="V122" s="151">
        <f t="shared" ca="1" si="157"/>
        <v>20.755861205260114</v>
      </c>
      <c r="W122" s="151">
        <f t="shared" ca="1" si="158"/>
        <v>19.215728620351239</v>
      </c>
      <c r="X122" s="343">
        <f ca="1">VLOOKUP($D122,[2]CurveFetch!$D$8:$S$13000,16,0)*$B122</f>
        <v>30.990955762531442</v>
      </c>
      <c r="Y122" s="141">
        <f ca="1">VLOOKUP($D122,Curves!$N$2:$T$2600,7)*$B122</f>
        <v>15.495477881265721</v>
      </c>
      <c r="Z122" s="200">
        <f t="shared" ca="1" si="159"/>
        <v>1</v>
      </c>
      <c r="AA122" s="181">
        <f t="shared" ca="1" si="160"/>
        <v>0</v>
      </c>
      <c r="AB122" s="181">
        <f t="shared" ca="1" si="161"/>
        <v>1</v>
      </c>
      <c r="AC122" s="181">
        <f t="shared" ca="1" si="161"/>
        <v>1</v>
      </c>
      <c r="AD122" s="181">
        <f t="shared" ca="1" si="162"/>
        <v>1</v>
      </c>
      <c r="AE122" s="182">
        <f t="shared" ca="1" si="163"/>
        <v>0</v>
      </c>
      <c r="AF122" s="23">
        <f t="shared" ca="1" si="193"/>
        <v>5880</v>
      </c>
      <c r="AG122" s="23">
        <f t="shared" ca="1" si="194"/>
        <v>0</v>
      </c>
      <c r="AH122" s="23">
        <f t="shared" ca="1" si="183"/>
        <v>38400</v>
      </c>
      <c r="AI122" s="23">
        <f t="shared" ca="1" si="184"/>
        <v>0</v>
      </c>
      <c r="AJ122" s="23">
        <f t="shared" ca="1" si="195"/>
        <v>26160</v>
      </c>
      <c r="AK122" s="23">
        <f t="shared" ca="1" si="196"/>
        <v>0</v>
      </c>
      <c r="AL122" s="23">
        <f t="shared" ca="1" si="197"/>
        <v>26160</v>
      </c>
      <c r="AM122" s="23">
        <f t="shared" ca="1" si="198"/>
        <v>0</v>
      </c>
      <c r="AN122" s="23">
        <f t="shared" ca="1" si="216"/>
        <v>48000</v>
      </c>
      <c r="AO122" s="23">
        <f t="shared" ca="1" si="217"/>
        <v>0</v>
      </c>
      <c r="AP122" s="23">
        <f t="shared" ca="1" si="228"/>
        <v>54000</v>
      </c>
      <c r="AQ122" s="23">
        <f t="shared" ca="1" si="205"/>
        <v>0</v>
      </c>
      <c r="AR122" s="23">
        <f t="shared" ca="1" si="237"/>
        <v>60000</v>
      </c>
      <c r="AS122" s="23">
        <f t="shared" ca="1" si="238"/>
        <v>0</v>
      </c>
      <c r="AT122" s="23">
        <f t="shared" ca="1" si="245"/>
        <v>60000</v>
      </c>
      <c r="AU122" s="23">
        <f t="shared" ca="1" si="246"/>
        <v>0</v>
      </c>
      <c r="AV122" s="23">
        <f t="shared" ca="1" si="239"/>
        <v>86400</v>
      </c>
      <c r="AW122" s="23">
        <f t="shared" ca="1" si="240"/>
        <v>0</v>
      </c>
      <c r="AX122" s="23">
        <f t="shared" ca="1" si="249"/>
        <v>61200</v>
      </c>
      <c r="AY122" s="23">
        <f t="shared" ca="1" si="250"/>
        <v>0</v>
      </c>
      <c r="AZ122" s="23">
        <f t="shared" ca="1" si="255"/>
        <v>66000</v>
      </c>
      <c r="BA122" s="23">
        <f t="shared" ca="1" si="256"/>
        <v>0</v>
      </c>
      <c r="BB122" s="23">
        <f t="shared" ca="1" si="271"/>
        <v>132000</v>
      </c>
      <c r="BC122" s="23">
        <f t="shared" ca="1" si="272"/>
        <v>0</v>
      </c>
      <c r="BD122" s="228">
        <f t="shared" ca="1" si="167"/>
        <v>243000</v>
      </c>
      <c r="BE122" s="26">
        <f t="shared" ca="1" si="168"/>
        <v>604200</v>
      </c>
      <c r="BF122" s="228">
        <f t="shared" ca="1" si="169"/>
        <v>664200</v>
      </c>
      <c r="BG122" s="23">
        <f t="shared" ca="1" si="185"/>
        <v>62400</v>
      </c>
      <c r="BH122" s="23">
        <f t="shared" ca="1" si="186"/>
        <v>0</v>
      </c>
      <c r="BI122" s="23">
        <f t="shared" ca="1" si="199"/>
        <v>60000</v>
      </c>
      <c r="BJ122" s="23">
        <f t="shared" ca="1" si="200"/>
        <v>0</v>
      </c>
      <c r="BK122" s="23">
        <f t="shared" ca="1" si="187"/>
        <v>10560</v>
      </c>
      <c r="BL122" s="23">
        <f t="shared" ca="1" si="188"/>
        <v>0</v>
      </c>
      <c r="BM122" s="23">
        <f t="shared" ca="1" si="201"/>
        <v>6120</v>
      </c>
      <c r="BN122" s="23">
        <f t="shared" ca="1" si="202"/>
        <v>0</v>
      </c>
      <c r="BO122" s="23">
        <f t="shared" ca="1" si="208"/>
        <v>20400</v>
      </c>
      <c r="BP122" s="23">
        <f t="shared" ca="1" si="209"/>
        <v>0</v>
      </c>
      <c r="BQ122" s="23">
        <f t="shared" ca="1" si="189"/>
        <v>72000</v>
      </c>
      <c r="BR122" s="23">
        <f t="shared" ca="1" si="190"/>
        <v>0</v>
      </c>
      <c r="BS122" s="23">
        <f t="shared" ca="1" si="224"/>
        <v>105600</v>
      </c>
      <c r="BT122" s="23">
        <f t="shared" ca="1" si="225"/>
        <v>0</v>
      </c>
      <c r="BU122" s="23">
        <f t="shared" ca="1" si="226"/>
        <v>127200</v>
      </c>
      <c r="BV122" s="23">
        <f t="shared" ca="1" si="227"/>
        <v>0</v>
      </c>
      <c r="BW122" s="23">
        <f t="shared" ca="1" si="229"/>
        <v>60000</v>
      </c>
      <c r="BX122" s="23">
        <f t="shared" ca="1" si="230"/>
        <v>0</v>
      </c>
      <c r="BY122" s="23">
        <f t="shared" ca="1" si="247"/>
        <v>63600</v>
      </c>
      <c r="BZ122" s="23">
        <f t="shared" ca="1" si="248"/>
        <v>0</v>
      </c>
      <c r="CA122" s="23">
        <f t="shared" ca="1" si="259"/>
        <v>62400</v>
      </c>
      <c r="CB122" s="23">
        <f t="shared" ca="1" si="260"/>
        <v>0</v>
      </c>
      <c r="CC122" s="23">
        <f t="shared" ca="1" si="275"/>
        <v>132000</v>
      </c>
      <c r="CD122" s="23">
        <f t="shared" ca="1" si="276"/>
        <v>0</v>
      </c>
      <c r="CE122" s="23">
        <f t="shared" ca="1" si="277"/>
        <v>120000</v>
      </c>
      <c r="CF122" s="23">
        <f t="shared" ca="1" si="278"/>
        <v>0</v>
      </c>
      <c r="CG122" s="389">
        <f t="shared" ca="1" si="170"/>
        <v>371880</v>
      </c>
      <c r="CH122" s="224">
        <f t="shared" ca="1" si="171"/>
        <v>695880</v>
      </c>
      <c r="CI122" s="93">
        <f t="shared" ca="1" si="172"/>
        <v>902280</v>
      </c>
      <c r="CJ122" s="23">
        <f t="shared" ca="1" si="206"/>
        <v>125760</v>
      </c>
      <c r="CK122" s="23">
        <f t="shared" ca="1" si="207"/>
        <v>0</v>
      </c>
      <c r="CL122" s="23">
        <f t="shared" ca="1" si="231"/>
        <v>115200</v>
      </c>
      <c r="CM122" s="23">
        <f t="shared" ca="1" si="232"/>
        <v>0</v>
      </c>
      <c r="CN122" s="23">
        <f t="shared" ca="1" si="263"/>
        <v>120000</v>
      </c>
      <c r="CO122" s="23">
        <f t="shared" ca="1" si="264"/>
        <v>0</v>
      </c>
      <c r="CP122" s="228">
        <f t="shared" ca="1" si="173"/>
        <v>125760</v>
      </c>
      <c r="CQ122" s="224">
        <f t="shared" ca="1" si="174"/>
        <v>240960</v>
      </c>
      <c r="CR122" s="228">
        <f t="shared" ca="1" si="175"/>
        <v>360960</v>
      </c>
      <c r="CS122" s="23">
        <f t="shared" ca="1" si="176"/>
        <v>65400</v>
      </c>
      <c r="CT122" s="23">
        <f t="shared" ca="1" si="177"/>
        <v>32700</v>
      </c>
      <c r="CU122" s="23">
        <f t="shared" ca="1" si="181"/>
        <v>62400</v>
      </c>
      <c r="CV122" s="23">
        <f t="shared" ca="1" si="182"/>
        <v>31200</v>
      </c>
      <c r="CW122" s="23">
        <f t="shared" ca="1" si="191"/>
        <v>60000</v>
      </c>
      <c r="CX122" s="23">
        <f t="shared" ca="1" si="192"/>
        <v>30000</v>
      </c>
      <c r="CY122" s="23">
        <f t="shared" ca="1" si="203"/>
        <v>8400</v>
      </c>
      <c r="CZ122" s="23">
        <f t="shared" ca="1" si="204"/>
        <v>4200</v>
      </c>
      <c r="DA122" s="23">
        <f t="shared" ca="1" si="210"/>
        <v>27000</v>
      </c>
      <c r="DB122" s="23">
        <f t="shared" ca="1" si="211"/>
        <v>13500</v>
      </c>
      <c r="DC122" s="23">
        <f t="shared" ca="1" si="212"/>
        <v>15600</v>
      </c>
      <c r="DD122" s="23">
        <f t="shared" ca="1" si="213"/>
        <v>7800</v>
      </c>
      <c r="DE122" s="23">
        <f t="shared" ca="1" si="218"/>
        <v>42000</v>
      </c>
      <c r="DF122" s="23">
        <f t="shared" ca="1" si="219"/>
        <v>21000</v>
      </c>
      <c r="DG122" s="23">
        <f t="shared" ca="1" si="257"/>
        <v>63600</v>
      </c>
      <c r="DH122" s="23">
        <f t="shared" ca="1" si="258"/>
        <v>31800</v>
      </c>
      <c r="DI122" s="23">
        <f t="shared" ca="1" si="220"/>
        <v>72000</v>
      </c>
      <c r="DJ122" s="23">
        <f t="shared" ca="1" si="221"/>
        <v>36000</v>
      </c>
      <c r="DK122" s="23">
        <f t="shared" ca="1" si="233"/>
        <v>99000</v>
      </c>
      <c r="DL122" s="23">
        <f t="shared" ca="1" si="234"/>
        <v>49500</v>
      </c>
      <c r="DM122" s="23"/>
      <c r="DN122" s="23"/>
      <c r="DO122" s="23">
        <f t="shared" ca="1" si="235"/>
        <v>240000</v>
      </c>
      <c r="DP122" s="23">
        <f t="shared" ca="1" si="236"/>
        <v>120000</v>
      </c>
      <c r="DQ122" s="23">
        <f t="shared" ca="1" si="241"/>
        <v>120000</v>
      </c>
      <c r="DR122" s="23">
        <f t="shared" ca="1" si="242"/>
        <v>60000</v>
      </c>
      <c r="DS122" s="23">
        <f t="shared" ca="1" si="251"/>
        <v>127200</v>
      </c>
      <c r="DT122" s="23">
        <f t="shared" ca="1" si="252"/>
        <v>63600</v>
      </c>
      <c r="DU122" s="23">
        <f t="shared" ca="1" si="261"/>
        <v>63600</v>
      </c>
      <c r="DV122" s="23">
        <f t="shared" ca="1" si="262"/>
        <v>31800</v>
      </c>
      <c r="DW122" s="23">
        <f t="shared" ca="1" si="265"/>
        <v>150000</v>
      </c>
      <c r="DX122" s="23">
        <f t="shared" ca="1" si="266"/>
        <v>75000</v>
      </c>
      <c r="DY122" s="23">
        <f t="shared" ca="1" si="267"/>
        <v>66000</v>
      </c>
      <c r="DZ122" s="23">
        <f t="shared" ca="1" si="268"/>
        <v>33000</v>
      </c>
      <c r="EA122" s="23">
        <f t="shared" ca="1" si="281"/>
        <v>129600</v>
      </c>
      <c r="EB122" s="23">
        <f t="shared" ca="1" si="282"/>
        <v>64800</v>
      </c>
      <c r="EC122" s="228">
        <f t="shared" ca="1" si="178"/>
        <v>610200</v>
      </c>
      <c r="ED122" s="93">
        <f t="shared" ca="1" si="179"/>
        <v>1450800</v>
      </c>
      <c r="EE122" s="228">
        <f t="shared" ca="1" si="180"/>
        <v>2117700</v>
      </c>
      <c r="EJ122" s="23">
        <f t="shared" ca="1" si="214"/>
        <v>60000</v>
      </c>
      <c r="EK122" s="23">
        <f t="shared" ca="1" si="215"/>
        <v>30000</v>
      </c>
      <c r="EL122" s="23">
        <f t="shared" ca="1" si="222"/>
        <v>26400</v>
      </c>
      <c r="EM122" s="23">
        <f t="shared" ca="1" si="223"/>
        <v>13200</v>
      </c>
      <c r="EN122" s="23">
        <f t="shared" ca="1" si="243"/>
        <v>120000</v>
      </c>
      <c r="EO122" s="23">
        <f t="shared" ca="1" si="244"/>
        <v>60000</v>
      </c>
      <c r="EP122" s="23">
        <f t="shared" ca="1" si="273"/>
        <v>168000</v>
      </c>
      <c r="EQ122" s="23">
        <f t="shared" ca="1" si="274"/>
        <v>84000</v>
      </c>
      <c r="ER122" s="23">
        <f t="shared" ca="1" si="253"/>
        <v>60000</v>
      </c>
      <c r="ES122" s="23">
        <f t="shared" ca="1" si="254"/>
        <v>30000</v>
      </c>
      <c r="ET122" s="23">
        <f t="shared" ca="1" si="269"/>
        <v>60000</v>
      </c>
      <c r="EU122" s="23">
        <f t="shared" ca="1" si="270"/>
        <v>30000</v>
      </c>
      <c r="EV122" s="23">
        <f t="shared" ca="1" si="279"/>
        <v>120000</v>
      </c>
      <c r="EW122" s="23">
        <f t="shared" ca="1" si="280"/>
        <v>60000</v>
      </c>
      <c r="EX122" s="228">
        <f t="shared" ca="1" si="164"/>
        <v>39600</v>
      </c>
      <c r="EY122" s="93">
        <f t="shared" ca="1" si="165"/>
        <v>489600</v>
      </c>
      <c r="EZ122" s="93">
        <f t="shared" ca="1" si="166"/>
        <v>921600</v>
      </c>
    </row>
    <row r="123" spans="1:156" x14ac:dyDescent="0.2">
      <c r="A123" s="172">
        <f ca="1">VLOOKUP($D123,Curves!$A$2:$I$1700,9)</f>
        <v>6.1824177018725002E-2</v>
      </c>
      <c r="B123" s="86">
        <f t="shared" ca="1" si="149"/>
        <v>0.5594565597397122</v>
      </c>
      <c r="C123" s="86">
        <f t="shared" si="150"/>
        <v>31</v>
      </c>
      <c r="D123" s="139">
        <v>40391</v>
      </c>
      <c r="E123" s="173">
        <f ca="1">VLOOKUP($D123,Curves!$A$2:$H$1700,2)*$B123</f>
        <v>2.492378973640418</v>
      </c>
      <c r="F123" s="172">
        <f ca="1">VLOOKUP($D123,Curves!$A$2:$H$1700,3)*$B123</f>
        <v>0.42518698540218125</v>
      </c>
      <c r="G123" s="172">
        <f ca="1">VLOOKUP($D123,Curves!$A$2:$H$1700,7)*$B123</f>
        <v>-0.13147229153883236</v>
      </c>
      <c r="H123" s="172">
        <f ca="1">VLOOKUP($D123,Curves!$A$2:$H$1700,5)*$B123</f>
        <v>5.5945655973971224E-3</v>
      </c>
      <c r="I123" s="172">
        <f ca="1">VLOOKUP($D123,Curves!$A$2:$H$1700,4)*$B123</f>
        <v>-0.19860707870759783</v>
      </c>
      <c r="J123" s="174">
        <f ca="1">VLOOKUP($D123,Curves!$A$2:$H$1700,8)*$B123</f>
        <v>0</v>
      </c>
      <c r="K123" s="172">
        <f t="shared" ca="1" si="151"/>
        <v>19.203289211996154</v>
      </c>
      <c r="L123" s="140">
        <f ca="1">VLOOKUP($D123,Curves!$N$2:$T$2600,2)*$B123</f>
        <v>39.209345152389808</v>
      </c>
      <c r="M123" s="141">
        <f ca="1">VLOOKUP($D123,Curves!$N$2:$T$2600,3)*$B123</f>
        <v>19.604672576194904</v>
      </c>
      <c r="N123" s="181">
        <f t="shared" ca="1" si="152"/>
        <v>1</v>
      </c>
      <c r="O123" s="182">
        <f t="shared" ca="1" si="153"/>
        <v>1</v>
      </c>
      <c r="P123" s="173">
        <f t="shared" ca="1" si="148"/>
        <v>20.692842302303134</v>
      </c>
      <c r="Q123" s="140">
        <f ca="1">VLOOKUP($D123,Curves!$N$2:$T$2600,4)*$B123</f>
        <v>39.209345152389808</v>
      </c>
      <c r="R123" s="141">
        <f ca="1">VLOOKUP($D123,Curves!$N$2:$T$2600,5)*$B123</f>
        <v>19.604672576194904</v>
      </c>
      <c r="S123" s="181">
        <f t="shared" ca="1" si="154"/>
        <v>1</v>
      </c>
      <c r="T123" s="182">
        <f t="shared" ca="1" si="155"/>
        <v>0</v>
      </c>
      <c r="U123" s="151">
        <f t="shared" ca="1" si="156"/>
        <v>19.706800115761894</v>
      </c>
      <c r="V123" s="151">
        <f t="shared" ca="1" si="157"/>
        <v>20.734801544283613</v>
      </c>
      <c r="W123" s="151">
        <f t="shared" ca="1" si="158"/>
        <v>19.203289211996154</v>
      </c>
      <c r="X123" s="343">
        <f ca="1">VLOOKUP($D123,[2]CurveFetch!$D$8:$S$13000,16,0)*$B123</f>
        <v>39.209345152389808</v>
      </c>
      <c r="Y123" s="141">
        <f ca="1">VLOOKUP($D123,Curves!$N$2:$T$2600,7)*$B123</f>
        <v>19.604672576194904</v>
      </c>
      <c r="Z123" s="200">
        <f t="shared" ca="1" si="159"/>
        <v>1</v>
      </c>
      <c r="AA123" s="181">
        <f t="shared" ca="1" si="160"/>
        <v>0</v>
      </c>
      <c r="AB123" s="181">
        <f t="shared" ca="1" si="161"/>
        <v>1</v>
      </c>
      <c r="AC123" s="181">
        <f t="shared" ca="1" si="161"/>
        <v>1</v>
      </c>
      <c r="AD123" s="181">
        <f t="shared" ca="1" si="162"/>
        <v>1</v>
      </c>
      <c r="AE123" s="182">
        <f t="shared" ca="1" si="163"/>
        <v>1</v>
      </c>
      <c r="AF123" s="23">
        <f t="shared" ca="1" si="193"/>
        <v>5880</v>
      </c>
      <c r="AG123" s="23">
        <f t="shared" ca="1" si="194"/>
        <v>2940</v>
      </c>
      <c r="AH123" s="23">
        <f t="shared" ca="1" si="183"/>
        <v>38400</v>
      </c>
      <c r="AI123" s="23">
        <f t="shared" ca="1" si="184"/>
        <v>19200</v>
      </c>
      <c r="AJ123" s="23">
        <f t="shared" ca="1" si="195"/>
        <v>26160</v>
      </c>
      <c r="AK123" s="23">
        <f t="shared" ca="1" si="196"/>
        <v>13080</v>
      </c>
      <c r="AL123" s="23">
        <f t="shared" ca="1" si="197"/>
        <v>26160</v>
      </c>
      <c r="AM123" s="23">
        <f t="shared" ca="1" si="198"/>
        <v>13080</v>
      </c>
      <c r="AN123" s="23">
        <f t="shared" ca="1" si="216"/>
        <v>48000</v>
      </c>
      <c r="AO123" s="23">
        <f t="shared" ca="1" si="217"/>
        <v>24000</v>
      </c>
      <c r="AP123" s="23">
        <f t="shared" ca="1" si="228"/>
        <v>54000</v>
      </c>
      <c r="AQ123" s="23">
        <f t="shared" ca="1" si="205"/>
        <v>27000</v>
      </c>
      <c r="AR123" s="23">
        <f t="shared" ca="1" si="237"/>
        <v>60000</v>
      </c>
      <c r="AS123" s="23">
        <f t="shared" ca="1" si="238"/>
        <v>30000</v>
      </c>
      <c r="AT123" s="23">
        <f t="shared" ca="1" si="245"/>
        <v>60000</v>
      </c>
      <c r="AU123" s="23">
        <f t="shared" ca="1" si="246"/>
        <v>30000</v>
      </c>
      <c r="AV123" s="23">
        <f t="shared" ca="1" si="239"/>
        <v>86400</v>
      </c>
      <c r="AW123" s="23">
        <f t="shared" ca="1" si="240"/>
        <v>30000</v>
      </c>
      <c r="AX123" s="23">
        <f t="shared" ca="1" si="249"/>
        <v>61200</v>
      </c>
      <c r="AY123" s="23">
        <f t="shared" ca="1" si="250"/>
        <v>30600</v>
      </c>
      <c r="AZ123" s="23">
        <f t="shared" ca="1" si="255"/>
        <v>66000</v>
      </c>
      <c r="BA123" s="23">
        <f t="shared" ca="1" si="256"/>
        <v>33000</v>
      </c>
      <c r="BB123" s="23">
        <f t="shared" ca="1" si="271"/>
        <v>132000</v>
      </c>
      <c r="BC123" s="23">
        <f t="shared" ca="1" si="272"/>
        <v>66000</v>
      </c>
      <c r="BD123" s="228">
        <f t="shared" ca="1" si="167"/>
        <v>351300</v>
      </c>
      <c r="BE123" s="26">
        <f t="shared" ca="1" si="168"/>
        <v>893100</v>
      </c>
      <c r="BF123" s="228">
        <f t="shared" ca="1" si="169"/>
        <v>983100</v>
      </c>
      <c r="BG123" s="23">
        <f t="shared" ca="1" si="185"/>
        <v>62400</v>
      </c>
      <c r="BH123" s="23">
        <f t="shared" ca="1" si="186"/>
        <v>0</v>
      </c>
      <c r="BI123" s="23">
        <f t="shared" ca="1" si="199"/>
        <v>60000</v>
      </c>
      <c r="BJ123" s="23">
        <f t="shared" ca="1" si="200"/>
        <v>0</v>
      </c>
      <c r="BK123" s="23">
        <f t="shared" ca="1" si="187"/>
        <v>10560</v>
      </c>
      <c r="BL123" s="23">
        <f t="shared" ca="1" si="188"/>
        <v>0</v>
      </c>
      <c r="BM123" s="23">
        <f t="shared" ca="1" si="201"/>
        <v>6120</v>
      </c>
      <c r="BN123" s="23">
        <f t="shared" ca="1" si="202"/>
        <v>0</v>
      </c>
      <c r="BO123" s="23">
        <f t="shared" ca="1" si="208"/>
        <v>20400</v>
      </c>
      <c r="BP123" s="23">
        <f t="shared" ca="1" si="209"/>
        <v>0</v>
      </c>
      <c r="BQ123" s="23">
        <f t="shared" ca="1" si="189"/>
        <v>72000</v>
      </c>
      <c r="BR123" s="23">
        <f t="shared" ca="1" si="190"/>
        <v>0</v>
      </c>
      <c r="BS123" s="23">
        <f t="shared" ca="1" si="224"/>
        <v>105600</v>
      </c>
      <c r="BT123" s="23">
        <f t="shared" ca="1" si="225"/>
        <v>0</v>
      </c>
      <c r="BU123" s="23">
        <f t="shared" ca="1" si="226"/>
        <v>127200</v>
      </c>
      <c r="BV123" s="23">
        <f t="shared" ca="1" si="227"/>
        <v>0</v>
      </c>
      <c r="BW123" s="23">
        <f t="shared" ca="1" si="229"/>
        <v>60000</v>
      </c>
      <c r="BX123" s="23">
        <f t="shared" ca="1" si="230"/>
        <v>0</v>
      </c>
      <c r="BY123" s="23">
        <f t="shared" ca="1" si="247"/>
        <v>63600</v>
      </c>
      <c r="BZ123" s="23">
        <f t="shared" ca="1" si="248"/>
        <v>0</v>
      </c>
      <c r="CA123" s="23">
        <f t="shared" ca="1" si="259"/>
        <v>62400</v>
      </c>
      <c r="CB123" s="23">
        <f t="shared" ca="1" si="260"/>
        <v>0</v>
      </c>
      <c r="CC123" s="23">
        <f t="shared" ca="1" si="275"/>
        <v>132000</v>
      </c>
      <c r="CD123" s="23">
        <f t="shared" ca="1" si="276"/>
        <v>0</v>
      </c>
      <c r="CE123" s="23">
        <f t="shared" ca="1" si="277"/>
        <v>120000</v>
      </c>
      <c r="CF123" s="23">
        <f t="shared" ca="1" si="278"/>
        <v>0</v>
      </c>
      <c r="CG123" s="389">
        <f t="shared" ca="1" si="170"/>
        <v>371880</v>
      </c>
      <c r="CH123" s="224">
        <f t="shared" ca="1" si="171"/>
        <v>695880</v>
      </c>
      <c r="CI123" s="93">
        <f t="shared" ca="1" si="172"/>
        <v>902280</v>
      </c>
      <c r="CJ123" s="23">
        <f t="shared" ca="1" si="206"/>
        <v>125760</v>
      </c>
      <c r="CK123" s="23">
        <f t="shared" ca="1" si="207"/>
        <v>62880</v>
      </c>
      <c r="CL123" s="23">
        <f t="shared" ca="1" si="231"/>
        <v>115200</v>
      </c>
      <c r="CM123" s="23">
        <f t="shared" ca="1" si="232"/>
        <v>57600</v>
      </c>
      <c r="CN123" s="23">
        <f t="shared" ca="1" si="263"/>
        <v>120000</v>
      </c>
      <c r="CO123" s="23">
        <f t="shared" ca="1" si="264"/>
        <v>60000</v>
      </c>
      <c r="CP123" s="228">
        <f t="shared" ca="1" si="173"/>
        <v>188640</v>
      </c>
      <c r="CQ123" s="224">
        <f t="shared" ca="1" si="174"/>
        <v>361440</v>
      </c>
      <c r="CR123" s="228">
        <f t="shared" ca="1" si="175"/>
        <v>541440</v>
      </c>
      <c r="CS123" s="23">
        <f t="shared" ca="1" si="176"/>
        <v>65400</v>
      </c>
      <c r="CT123" s="23">
        <f t="shared" ca="1" si="177"/>
        <v>32700</v>
      </c>
      <c r="CU123" s="23">
        <f t="shared" ca="1" si="181"/>
        <v>62400</v>
      </c>
      <c r="CV123" s="23">
        <f t="shared" ca="1" si="182"/>
        <v>31200</v>
      </c>
      <c r="CW123" s="23">
        <f t="shared" ca="1" si="191"/>
        <v>60000</v>
      </c>
      <c r="CX123" s="23">
        <f t="shared" ca="1" si="192"/>
        <v>30000</v>
      </c>
      <c r="CY123" s="23">
        <f t="shared" ca="1" si="203"/>
        <v>8400</v>
      </c>
      <c r="CZ123" s="23">
        <f t="shared" ca="1" si="204"/>
        <v>4200</v>
      </c>
      <c r="DA123" s="23">
        <f t="shared" ca="1" si="210"/>
        <v>27000</v>
      </c>
      <c r="DB123" s="23">
        <f t="shared" ca="1" si="211"/>
        <v>13500</v>
      </c>
      <c r="DC123" s="23">
        <f t="shared" ca="1" si="212"/>
        <v>15600</v>
      </c>
      <c r="DD123" s="23">
        <f t="shared" ca="1" si="213"/>
        <v>7800</v>
      </c>
      <c r="DE123" s="23">
        <f t="shared" ca="1" si="218"/>
        <v>42000</v>
      </c>
      <c r="DF123" s="23">
        <f t="shared" ca="1" si="219"/>
        <v>21000</v>
      </c>
      <c r="DG123" s="23">
        <f t="shared" ca="1" si="257"/>
        <v>63600</v>
      </c>
      <c r="DH123" s="23">
        <f t="shared" ca="1" si="258"/>
        <v>31800</v>
      </c>
      <c r="DI123" s="23">
        <f t="shared" ca="1" si="220"/>
        <v>72000</v>
      </c>
      <c r="DJ123" s="23">
        <f t="shared" ca="1" si="221"/>
        <v>36000</v>
      </c>
      <c r="DK123" s="23">
        <f t="shared" ca="1" si="233"/>
        <v>99000</v>
      </c>
      <c r="DL123" s="23">
        <f t="shared" ca="1" si="234"/>
        <v>49500</v>
      </c>
      <c r="DM123" s="23"/>
      <c r="DN123" s="23"/>
      <c r="DO123" s="23">
        <f t="shared" ca="1" si="235"/>
        <v>240000</v>
      </c>
      <c r="DP123" s="23">
        <f t="shared" ca="1" si="236"/>
        <v>120000</v>
      </c>
      <c r="DQ123" s="23">
        <f t="shared" ca="1" si="241"/>
        <v>120000</v>
      </c>
      <c r="DR123" s="23">
        <f t="shared" ca="1" si="242"/>
        <v>60000</v>
      </c>
      <c r="DS123" s="23">
        <f t="shared" ca="1" si="251"/>
        <v>127200</v>
      </c>
      <c r="DT123" s="23">
        <f t="shared" ca="1" si="252"/>
        <v>63600</v>
      </c>
      <c r="DU123" s="23">
        <f t="shared" ca="1" si="261"/>
        <v>63600</v>
      </c>
      <c r="DV123" s="23">
        <f t="shared" ca="1" si="262"/>
        <v>31800</v>
      </c>
      <c r="DW123" s="23">
        <f t="shared" ca="1" si="265"/>
        <v>150000</v>
      </c>
      <c r="DX123" s="23">
        <f t="shared" ca="1" si="266"/>
        <v>75000</v>
      </c>
      <c r="DY123" s="23">
        <f t="shared" ca="1" si="267"/>
        <v>66000</v>
      </c>
      <c r="DZ123" s="23">
        <f t="shared" ca="1" si="268"/>
        <v>33000</v>
      </c>
      <c r="EA123" s="23">
        <f t="shared" ca="1" si="281"/>
        <v>129600</v>
      </c>
      <c r="EB123" s="23">
        <f t="shared" ca="1" si="282"/>
        <v>64800</v>
      </c>
      <c r="EC123" s="228">
        <f t="shared" ca="1" si="178"/>
        <v>610200</v>
      </c>
      <c r="ED123" s="93">
        <f t="shared" ca="1" si="179"/>
        <v>1450800</v>
      </c>
      <c r="EE123" s="228">
        <f t="shared" ca="1" si="180"/>
        <v>2117700</v>
      </c>
      <c r="EJ123" s="23">
        <f t="shared" ca="1" si="214"/>
        <v>60000</v>
      </c>
      <c r="EK123" s="23">
        <f t="shared" ca="1" si="215"/>
        <v>30000</v>
      </c>
      <c r="EL123" s="23">
        <f t="shared" ca="1" si="222"/>
        <v>26400</v>
      </c>
      <c r="EM123" s="23">
        <f t="shared" ca="1" si="223"/>
        <v>13200</v>
      </c>
      <c r="EN123" s="23">
        <f t="shared" ca="1" si="243"/>
        <v>120000</v>
      </c>
      <c r="EO123" s="23">
        <f t="shared" ca="1" si="244"/>
        <v>60000</v>
      </c>
      <c r="EP123" s="23">
        <f t="shared" ca="1" si="273"/>
        <v>168000</v>
      </c>
      <c r="EQ123" s="23">
        <f t="shared" ca="1" si="274"/>
        <v>84000</v>
      </c>
      <c r="ER123" s="23">
        <f t="shared" ca="1" si="253"/>
        <v>60000</v>
      </c>
      <c r="ES123" s="23">
        <f t="shared" ca="1" si="254"/>
        <v>30000</v>
      </c>
      <c r="ET123" s="23">
        <f t="shared" ca="1" si="269"/>
        <v>60000</v>
      </c>
      <c r="EU123" s="23">
        <f t="shared" ca="1" si="270"/>
        <v>30000</v>
      </c>
      <c r="EV123" s="23">
        <f t="shared" ca="1" si="279"/>
        <v>120000</v>
      </c>
      <c r="EW123" s="23">
        <f t="shared" ca="1" si="280"/>
        <v>60000</v>
      </c>
      <c r="EX123" s="228">
        <f t="shared" ca="1" si="164"/>
        <v>39600</v>
      </c>
      <c r="EY123" s="93">
        <f t="shared" ca="1" si="165"/>
        <v>489600</v>
      </c>
      <c r="EZ123" s="93">
        <f t="shared" ca="1" si="166"/>
        <v>921600</v>
      </c>
    </row>
    <row r="124" spans="1:156" x14ac:dyDescent="0.2">
      <c r="A124" s="172">
        <f ca="1">VLOOKUP($D124,Curves!$A$2:$I$1700,9)</f>
        <v>6.1872707820448999E-2</v>
      </c>
      <c r="B124" s="86">
        <f t="shared" ca="1" si="149"/>
        <v>0.55632079429259085</v>
      </c>
      <c r="C124" s="86">
        <f t="shared" si="150"/>
        <v>30</v>
      </c>
      <c r="D124" s="139">
        <v>40422</v>
      </c>
      <c r="E124" s="173">
        <f ca="1">VLOOKUP($D124,Curves!$A$2:$H$1700,2)*$B124</f>
        <v>2.4900918752536367</v>
      </c>
      <c r="F124" s="172">
        <f ca="1">VLOOKUP($D124,Curves!$A$2:$H$1700,3)*$B124</f>
        <v>0.42280380366236903</v>
      </c>
      <c r="G124" s="172">
        <f ca="1">VLOOKUP($D124,Curves!$A$2:$H$1700,7)*$B124</f>
        <v>-0.13073538665875883</v>
      </c>
      <c r="H124" s="172">
        <f ca="1">VLOOKUP($D124,Curves!$A$2:$H$1700,5)*$B124</f>
        <v>5.5632079429259089E-3</v>
      </c>
      <c r="I124" s="172">
        <f ca="1">VLOOKUP($D124,Curves!$A$2:$H$1700,4)*$B124</f>
        <v>-0.19749388197386974</v>
      </c>
      <c r="J124" s="174">
        <f ca="1">VLOOKUP($D124,Curves!$A$2:$H$1700,8)*$B124</f>
        <v>0</v>
      </c>
      <c r="K124" s="172">
        <f t="shared" ca="1" si="151"/>
        <v>19.194484949598252</v>
      </c>
      <c r="L124" s="140">
        <f ca="1">VLOOKUP($D124,Curves!$N$2:$T$2600,2)*$B124</f>
        <v>22.299952142980214</v>
      </c>
      <c r="M124" s="141">
        <f ca="1">VLOOKUP($D124,Curves!$N$2:$T$2600,3)*$B124</f>
        <v>11.149976071490107</v>
      </c>
      <c r="N124" s="181">
        <f t="shared" ca="1" si="152"/>
        <v>1</v>
      </c>
      <c r="O124" s="182">
        <f t="shared" ca="1" si="153"/>
        <v>0</v>
      </c>
      <c r="P124" s="173">
        <f t="shared" ca="1" si="148"/>
        <v>20.675689064402274</v>
      </c>
      <c r="Q124" s="140">
        <f ca="1">VLOOKUP($D124,Curves!$N$2:$T$2600,4)*$B124</f>
        <v>22.299952142980214</v>
      </c>
      <c r="R124" s="141">
        <f ca="1">VLOOKUP($D124,Curves!$N$2:$T$2600,5)*$B124</f>
        <v>11.149976071490107</v>
      </c>
      <c r="S124" s="181">
        <f t="shared" ca="1" si="154"/>
        <v>1</v>
      </c>
      <c r="T124" s="182">
        <f t="shared" ca="1" si="155"/>
        <v>0</v>
      </c>
      <c r="U124" s="151">
        <f t="shared" ca="1" si="156"/>
        <v>19.695173664461585</v>
      </c>
      <c r="V124" s="151">
        <f t="shared" ca="1" si="157"/>
        <v>20.717413123974222</v>
      </c>
      <c r="W124" s="151">
        <f t="shared" ca="1" si="158"/>
        <v>19.194484949598252</v>
      </c>
      <c r="X124" s="343">
        <f ca="1">VLOOKUP($D124,[2]CurveFetch!$D$8:$S$13000,16,0)*$B124</f>
        <v>22.299952142980214</v>
      </c>
      <c r="Y124" s="141">
        <f ca="1">VLOOKUP($D124,Curves!$N$2:$T$2600,7)*$B124</f>
        <v>11.149976071490107</v>
      </c>
      <c r="Z124" s="200">
        <f t="shared" ca="1" si="159"/>
        <v>1</v>
      </c>
      <c r="AA124" s="181">
        <f t="shared" ca="1" si="160"/>
        <v>0</v>
      </c>
      <c r="AB124" s="181">
        <f t="shared" ca="1" si="161"/>
        <v>1</v>
      </c>
      <c r="AC124" s="181">
        <f t="shared" ca="1" si="161"/>
        <v>1</v>
      </c>
      <c r="AD124" s="181">
        <f t="shared" ca="1" si="162"/>
        <v>1</v>
      </c>
      <c r="AE124" s="182">
        <f t="shared" ca="1" si="163"/>
        <v>0</v>
      </c>
      <c r="AF124" s="23">
        <f t="shared" ca="1" si="193"/>
        <v>5880</v>
      </c>
      <c r="AG124" s="23">
        <f t="shared" ca="1" si="194"/>
        <v>0</v>
      </c>
      <c r="AH124" s="23">
        <f t="shared" ca="1" si="183"/>
        <v>38400</v>
      </c>
      <c r="AI124" s="23">
        <f t="shared" ca="1" si="184"/>
        <v>0</v>
      </c>
      <c r="AJ124" s="23">
        <f t="shared" ca="1" si="195"/>
        <v>26160</v>
      </c>
      <c r="AK124" s="23">
        <f t="shared" ca="1" si="196"/>
        <v>0</v>
      </c>
      <c r="AL124" s="23">
        <f t="shared" ca="1" si="197"/>
        <v>26160</v>
      </c>
      <c r="AM124" s="23">
        <f t="shared" ca="1" si="198"/>
        <v>0</v>
      </c>
      <c r="AN124" s="23">
        <f t="shared" ca="1" si="216"/>
        <v>48000</v>
      </c>
      <c r="AO124" s="23">
        <f t="shared" ca="1" si="217"/>
        <v>0</v>
      </c>
      <c r="AP124" s="23">
        <f t="shared" ca="1" si="228"/>
        <v>54000</v>
      </c>
      <c r="AQ124" s="23">
        <f t="shared" ca="1" si="205"/>
        <v>0</v>
      </c>
      <c r="AR124" s="23">
        <f t="shared" ca="1" si="237"/>
        <v>60000</v>
      </c>
      <c r="AS124" s="23">
        <f t="shared" ca="1" si="238"/>
        <v>0</v>
      </c>
      <c r="AT124" s="23">
        <f t="shared" ca="1" si="245"/>
        <v>60000</v>
      </c>
      <c r="AU124" s="23">
        <f t="shared" ca="1" si="246"/>
        <v>0</v>
      </c>
      <c r="AV124" s="23">
        <f t="shared" ca="1" si="239"/>
        <v>86400</v>
      </c>
      <c r="AW124" s="23">
        <f t="shared" ca="1" si="240"/>
        <v>0</v>
      </c>
      <c r="AX124" s="23">
        <f t="shared" ca="1" si="249"/>
        <v>61200</v>
      </c>
      <c r="AY124" s="23">
        <f t="shared" ca="1" si="250"/>
        <v>0</v>
      </c>
      <c r="AZ124" s="23">
        <f t="shared" ca="1" si="255"/>
        <v>66000</v>
      </c>
      <c r="BA124" s="23">
        <f t="shared" ca="1" si="256"/>
        <v>0</v>
      </c>
      <c r="BB124" s="23">
        <f t="shared" ca="1" si="271"/>
        <v>132000</v>
      </c>
      <c r="BC124" s="23">
        <f t="shared" ca="1" si="272"/>
        <v>0</v>
      </c>
      <c r="BD124" s="228">
        <f t="shared" ca="1" si="167"/>
        <v>243000</v>
      </c>
      <c r="BE124" s="26">
        <f t="shared" ca="1" si="168"/>
        <v>604200</v>
      </c>
      <c r="BF124" s="228">
        <f t="shared" ca="1" si="169"/>
        <v>664200</v>
      </c>
      <c r="BG124" s="23">
        <f t="shared" ca="1" si="185"/>
        <v>62400</v>
      </c>
      <c r="BH124" s="23">
        <f t="shared" ca="1" si="186"/>
        <v>0</v>
      </c>
      <c r="BI124" s="23">
        <f t="shared" ca="1" si="199"/>
        <v>60000</v>
      </c>
      <c r="BJ124" s="23">
        <f t="shared" ca="1" si="200"/>
        <v>0</v>
      </c>
      <c r="BK124" s="23">
        <f t="shared" ca="1" si="187"/>
        <v>10560</v>
      </c>
      <c r="BL124" s="23">
        <f t="shared" ca="1" si="188"/>
        <v>0</v>
      </c>
      <c r="BM124" s="23">
        <f t="shared" ca="1" si="201"/>
        <v>6120</v>
      </c>
      <c r="BN124" s="23">
        <f t="shared" ca="1" si="202"/>
        <v>0</v>
      </c>
      <c r="BO124" s="23">
        <f t="shared" ca="1" si="208"/>
        <v>20400</v>
      </c>
      <c r="BP124" s="23">
        <f t="shared" ca="1" si="209"/>
        <v>0</v>
      </c>
      <c r="BQ124" s="23">
        <f t="shared" ca="1" si="189"/>
        <v>72000</v>
      </c>
      <c r="BR124" s="23">
        <f t="shared" ca="1" si="190"/>
        <v>0</v>
      </c>
      <c r="BS124" s="23">
        <f t="shared" ca="1" si="224"/>
        <v>105600</v>
      </c>
      <c r="BT124" s="23">
        <f t="shared" ca="1" si="225"/>
        <v>0</v>
      </c>
      <c r="BU124" s="23">
        <f t="shared" ca="1" si="226"/>
        <v>127200</v>
      </c>
      <c r="BV124" s="23">
        <f t="shared" ca="1" si="227"/>
        <v>0</v>
      </c>
      <c r="BW124" s="23">
        <f t="shared" ca="1" si="229"/>
        <v>60000</v>
      </c>
      <c r="BX124" s="23">
        <f t="shared" ca="1" si="230"/>
        <v>0</v>
      </c>
      <c r="BY124" s="23">
        <f t="shared" ca="1" si="247"/>
        <v>63600</v>
      </c>
      <c r="BZ124" s="23">
        <f t="shared" ca="1" si="248"/>
        <v>0</v>
      </c>
      <c r="CA124" s="23">
        <f t="shared" ca="1" si="259"/>
        <v>62400</v>
      </c>
      <c r="CB124" s="23">
        <f t="shared" ca="1" si="260"/>
        <v>0</v>
      </c>
      <c r="CC124" s="23">
        <f t="shared" ca="1" si="275"/>
        <v>132000</v>
      </c>
      <c r="CD124" s="23">
        <f t="shared" ca="1" si="276"/>
        <v>0</v>
      </c>
      <c r="CE124" s="23">
        <f t="shared" ca="1" si="277"/>
        <v>120000</v>
      </c>
      <c r="CF124" s="23">
        <f t="shared" ca="1" si="278"/>
        <v>0</v>
      </c>
      <c r="CG124" s="389">
        <f t="shared" ca="1" si="170"/>
        <v>371880</v>
      </c>
      <c r="CH124" s="224">
        <f t="shared" ca="1" si="171"/>
        <v>695880</v>
      </c>
      <c r="CI124" s="93">
        <f t="shared" ca="1" si="172"/>
        <v>902280</v>
      </c>
      <c r="CJ124" s="23">
        <f t="shared" ca="1" si="206"/>
        <v>125760</v>
      </c>
      <c r="CK124" s="23">
        <f t="shared" ca="1" si="207"/>
        <v>0</v>
      </c>
      <c r="CL124" s="23">
        <f t="shared" ca="1" si="231"/>
        <v>115200</v>
      </c>
      <c r="CM124" s="23">
        <f t="shared" ca="1" si="232"/>
        <v>0</v>
      </c>
      <c r="CN124" s="23">
        <f t="shared" ca="1" si="263"/>
        <v>120000</v>
      </c>
      <c r="CO124" s="23">
        <f t="shared" ca="1" si="264"/>
        <v>0</v>
      </c>
      <c r="CP124" s="228">
        <f t="shared" ca="1" si="173"/>
        <v>125760</v>
      </c>
      <c r="CQ124" s="224">
        <f t="shared" ca="1" si="174"/>
        <v>240960</v>
      </c>
      <c r="CR124" s="228">
        <f t="shared" ca="1" si="175"/>
        <v>360960</v>
      </c>
      <c r="CS124" s="23">
        <f t="shared" ca="1" si="176"/>
        <v>65400</v>
      </c>
      <c r="CT124" s="23">
        <f t="shared" ca="1" si="177"/>
        <v>32700</v>
      </c>
      <c r="CU124" s="23">
        <f t="shared" ca="1" si="181"/>
        <v>62400</v>
      </c>
      <c r="CV124" s="23">
        <f t="shared" ca="1" si="182"/>
        <v>31200</v>
      </c>
      <c r="CW124" s="23">
        <f t="shared" ca="1" si="191"/>
        <v>60000</v>
      </c>
      <c r="CX124" s="23">
        <f t="shared" ca="1" si="192"/>
        <v>30000</v>
      </c>
      <c r="CY124" s="23">
        <f t="shared" ca="1" si="203"/>
        <v>8400</v>
      </c>
      <c r="CZ124" s="23">
        <f t="shared" ca="1" si="204"/>
        <v>4200</v>
      </c>
      <c r="DA124" s="23">
        <f t="shared" ca="1" si="210"/>
        <v>27000</v>
      </c>
      <c r="DB124" s="23">
        <f t="shared" ca="1" si="211"/>
        <v>13500</v>
      </c>
      <c r="DC124" s="23">
        <f t="shared" ca="1" si="212"/>
        <v>15600</v>
      </c>
      <c r="DD124" s="23">
        <f t="shared" ca="1" si="213"/>
        <v>7800</v>
      </c>
      <c r="DE124" s="23">
        <f t="shared" ca="1" si="218"/>
        <v>42000</v>
      </c>
      <c r="DF124" s="23">
        <f t="shared" ca="1" si="219"/>
        <v>21000</v>
      </c>
      <c r="DG124" s="23">
        <f t="shared" ca="1" si="257"/>
        <v>63600</v>
      </c>
      <c r="DH124" s="23">
        <f t="shared" ca="1" si="258"/>
        <v>31800</v>
      </c>
      <c r="DI124" s="23">
        <f t="shared" ca="1" si="220"/>
        <v>72000</v>
      </c>
      <c r="DJ124" s="23">
        <f t="shared" ca="1" si="221"/>
        <v>36000</v>
      </c>
      <c r="DK124" s="23">
        <f t="shared" ca="1" si="233"/>
        <v>99000</v>
      </c>
      <c r="DL124" s="23">
        <f t="shared" ca="1" si="234"/>
        <v>49500</v>
      </c>
      <c r="DM124" s="23"/>
      <c r="DN124" s="23"/>
      <c r="DO124" s="23">
        <f t="shared" ca="1" si="235"/>
        <v>240000</v>
      </c>
      <c r="DP124" s="23">
        <f t="shared" ca="1" si="236"/>
        <v>120000</v>
      </c>
      <c r="DQ124" s="23">
        <f t="shared" ca="1" si="241"/>
        <v>120000</v>
      </c>
      <c r="DR124" s="23">
        <f t="shared" ca="1" si="242"/>
        <v>60000</v>
      </c>
      <c r="DS124" s="23">
        <f t="shared" ca="1" si="251"/>
        <v>127200</v>
      </c>
      <c r="DT124" s="23">
        <f t="shared" ca="1" si="252"/>
        <v>63600</v>
      </c>
      <c r="DU124" s="23">
        <f t="shared" ca="1" si="261"/>
        <v>63600</v>
      </c>
      <c r="DV124" s="23">
        <f t="shared" ca="1" si="262"/>
        <v>31800</v>
      </c>
      <c r="DW124" s="23">
        <f t="shared" ca="1" si="265"/>
        <v>150000</v>
      </c>
      <c r="DX124" s="23">
        <f t="shared" ca="1" si="266"/>
        <v>75000</v>
      </c>
      <c r="DY124" s="23">
        <f t="shared" ca="1" si="267"/>
        <v>66000</v>
      </c>
      <c r="DZ124" s="23">
        <f t="shared" ca="1" si="268"/>
        <v>33000</v>
      </c>
      <c r="EA124" s="23">
        <f t="shared" ca="1" si="281"/>
        <v>129600</v>
      </c>
      <c r="EB124" s="23">
        <f t="shared" ca="1" si="282"/>
        <v>64800</v>
      </c>
      <c r="EC124" s="228">
        <f t="shared" ca="1" si="178"/>
        <v>610200</v>
      </c>
      <c r="ED124" s="93">
        <f t="shared" ca="1" si="179"/>
        <v>1450800</v>
      </c>
      <c r="EE124" s="228">
        <f t="shared" ca="1" si="180"/>
        <v>2117700</v>
      </c>
      <c r="EJ124" s="23">
        <f t="shared" ca="1" si="214"/>
        <v>60000</v>
      </c>
      <c r="EK124" s="23">
        <f t="shared" ca="1" si="215"/>
        <v>30000</v>
      </c>
      <c r="EL124" s="23">
        <f t="shared" ca="1" si="222"/>
        <v>26400</v>
      </c>
      <c r="EM124" s="23">
        <f t="shared" ca="1" si="223"/>
        <v>13200</v>
      </c>
      <c r="EN124" s="23">
        <f t="shared" ca="1" si="243"/>
        <v>120000</v>
      </c>
      <c r="EO124" s="23">
        <f t="shared" ca="1" si="244"/>
        <v>60000</v>
      </c>
      <c r="EP124" s="23">
        <f t="shared" ca="1" si="273"/>
        <v>168000</v>
      </c>
      <c r="EQ124" s="23">
        <f t="shared" ca="1" si="274"/>
        <v>84000</v>
      </c>
      <c r="ER124" s="23">
        <f t="shared" ca="1" si="253"/>
        <v>60000</v>
      </c>
      <c r="ES124" s="23">
        <f t="shared" ca="1" si="254"/>
        <v>30000</v>
      </c>
      <c r="ET124" s="23">
        <f t="shared" ca="1" si="269"/>
        <v>60000</v>
      </c>
      <c r="EU124" s="23">
        <f t="shared" ca="1" si="270"/>
        <v>30000</v>
      </c>
      <c r="EV124" s="23">
        <f t="shared" ca="1" si="279"/>
        <v>120000</v>
      </c>
      <c r="EW124" s="23">
        <f t="shared" ca="1" si="280"/>
        <v>60000</v>
      </c>
      <c r="EX124" s="228">
        <f t="shared" ca="1" si="164"/>
        <v>39600</v>
      </c>
      <c r="EY124" s="93">
        <f t="shared" ca="1" si="165"/>
        <v>489600</v>
      </c>
      <c r="EZ124" s="93">
        <f t="shared" ca="1" si="166"/>
        <v>921600</v>
      </c>
    </row>
    <row r="125" spans="1:156" x14ac:dyDescent="0.2">
      <c r="A125" s="172">
        <f ca="1">VLOOKUP($D125,Curves!$A$2:$I$1700,9)</f>
        <v>6.1919673113182999E-2</v>
      </c>
      <c r="B125" s="86">
        <f t="shared" ca="1" si="149"/>
        <v>0.55329871426155419</v>
      </c>
      <c r="C125" s="86">
        <f t="shared" si="150"/>
        <v>31</v>
      </c>
      <c r="D125" s="139">
        <v>40452</v>
      </c>
      <c r="E125" s="173">
        <f ca="1">VLOOKUP($D125,Curves!$A$2:$H$1700,2)*$B125</f>
        <v>2.4931640064625635</v>
      </c>
      <c r="F125" s="172">
        <f ca="1">VLOOKUP($D125,Curves!$A$2:$H$1700,3)*$B125</f>
        <v>0.42050702283878116</v>
      </c>
      <c r="G125" s="172">
        <f ca="1">VLOOKUP($D125,Curves!$A$2:$H$1700,7)*$B125</f>
        <v>-0.13002519785146524</v>
      </c>
      <c r="H125" s="172">
        <f ca="1">VLOOKUP($D125,Curves!$A$2:$H$1700,5)*$B125</f>
        <v>5.5329871426155423E-3</v>
      </c>
      <c r="I125" s="172">
        <f ca="1">VLOOKUP($D125,Curves!$A$2:$H$1700,4)*$B125</f>
        <v>-0.19642104356285173</v>
      </c>
      <c r="J125" s="174">
        <f ca="1">VLOOKUP($D125,Curves!$A$2:$H$1700,8)*$B125</f>
        <v>0</v>
      </c>
      <c r="K125" s="172">
        <f t="shared" ca="1" si="151"/>
        <v>19.225572221747839</v>
      </c>
      <c r="L125" s="140">
        <f ca="1">VLOOKUP($D125,Curves!$N$2:$T$2600,2)*$B125</f>
        <v>35.255806763646248</v>
      </c>
      <c r="M125" s="141">
        <f ca="1">VLOOKUP($D125,Curves!$N$2:$T$2600,3)*$B125</f>
        <v>17.627903381823124</v>
      </c>
      <c r="N125" s="181">
        <f t="shared" ca="1" si="152"/>
        <v>1</v>
      </c>
      <c r="O125" s="182">
        <f t="shared" ca="1" si="153"/>
        <v>0</v>
      </c>
      <c r="P125" s="173">
        <f t="shared" ca="1" si="148"/>
        <v>20.698730048469226</v>
      </c>
      <c r="Q125" s="140">
        <f ca="1">VLOOKUP($D125,Curves!$N$2:$T$2600,4)*$B125</f>
        <v>35.255806763646248</v>
      </c>
      <c r="R125" s="141">
        <f ca="1">VLOOKUP($D125,Curves!$N$2:$T$2600,5)*$B125</f>
        <v>17.627903381823124</v>
      </c>
      <c r="S125" s="181">
        <f t="shared" ca="1" si="154"/>
        <v>1</v>
      </c>
      <c r="T125" s="182">
        <f t="shared" ca="1" si="155"/>
        <v>0</v>
      </c>
      <c r="U125" s="151">
        <f t="shared" ca="1" si="156"/>
        <v>19.723541064583237</v>
      </c>
      <c r="V125" s="151">
        <f t="shared" ca="1" si="157"/>
        <v>20.740227452038845</v>
      </c>
      <c r="W125" s="151">
        <f t="shared" ca="1" si="158"/>
        <v>19.225572221747839</v>
      </c>
      <c r="X125" s="343">
        <f ca="1">VLOOKUP($D125,[2]CurveFetch!$D$8:$S$13000,16,0)*$B125</f>
        <v>35.255806763646248</v>
      </c>
      <c r="Y125" s="141">
        <f ca="1">VLOOKUP($D125,Curves!$N$2:$T$2600,7)*$B125</f>
        <v>17.627903381823124</v>
      </c>
      <c r="Z125" s="200">
        <f t="shared" ca="1" si="159"/>
        <v>1</v>
      </c>
      <c r="AA125" s="181">
        <f t="shared" ca="1" si="160"/>
        <v>0</v>
      </c>
      <c r="AB125" s="181">
        <f t="shared" ca="1" si="161"/>
        <v>1</v>
      </c>
      <c r="AC125" s="181">
        <f t="shared" ca="1" si="161"/>
        <v>1</v>
      </c>
      <c r="AD125" s="181">
        <f t="shared" ca="1" si="162"/>
        <v>1</v>
      </c>
      <c r="AE125" s="182">
        <f t="shared" ca="1" si="163"/>
        <v>0</v>
      </c>
      <c r="AF125" s="23">
        <f t="shared" ca="1" si="193"/>
        <v>5880</v>
      </c>
      <c r="AG125" s="23">
        <f t="shared" ca="1" si="194"/>
        <v>0</v>
      </c>
      <c r="AH125" s="23">
        <f t="shared" ca="1" si="183"/>
        <v>38400</v>
      </c>
      <c r="AI125" s="23">
        <f t="shared" ca="1" si="184"/>
        <v>0</v>
      </c>
      <c r="AJ125" s="23">
        <f t="shared" ca="1" si="195"/>
        <v>26160</v>
      </c>
      <c r="AK125" s="23">
        <f t="shared" ca="1" si="196"/>
        <v>0</v>
      </c>
      <c r="AL125" s="23">
        <f t="shared" ca="1" si="197"/>
        <v>26160</v>
      </c>
      <c r="AM125" s="23">
        <f t="shared" ca="1" si="198"/>
        <v>0</v>
      </c>
      <c r="AN125" s="23">
        <f t="shared" ca="1" si="216"/>
        <v>48000</v>
      </c>
      <c r="AO125" s="23">
        <f t="shared" ca="1" si="217"/>
        <v>0</v>
      </c>
      <c r="AP125" s="23">
        <f t="shared" ca="1" si="228"/>
        <v>54000</v>
      </c>
      <c r="AQ125" s="23">
        <f t="shared" ca="1" si="205"/>
        <v>0</v>
      </c>
      <c r="AR125" s="23">
        <f t="shared" ca="1" si="237"/>
        <v>60000</v>
      </c>
      <c r="AS125" s="23">
        <f t="shared" ca="1" si="238"/>
        <v>0</v>
      </c>
      <c r="AT125" s="23">
        <f t="shared" ca="1" si="245"/>
        <v>60000</v>
      </c>
      <c r="AU125" s="23">
        <f t="shared" ca="1" si="246"/>
        <v>0</v>
      </c>
      <c r="AV125" s="23">
        <f t="shared" ca="1" si="239"/>
        <v>86400</v>
      </c>
      <c r="AW125" s="23">
        <f t="shared" ca="1" si="240"/>
        <v>0</v>
      </c>
      <c r="AX125" s="23">
        <f t="shared" ca="1" si="249"/>
        <v>61200</v>
      </c>
      <c r="AY125" s="23">
        <f t="shared" ca="1" si="250"/>
        <v>0</v>
      </c>
      <c r="AZ125" s="23">
        <f t="shared" ca="1" si="255"/>
        <v>66000</v>
      </c>
      <c r="BA125" s="23">
        <f t="shared" ca="1" si="256"/>
        <v>0</v>
      </c>
      <c r="BB125" s="23">
        <f t="shared" ca="1" si="271"/>
        <v>132000</v>
      </c>
      <c r="BC125" s="23">
        <f t="shared" ca="1" si="272"/>
        <v>0</v>
      </c>
      <c r="BD125" s="228">
        <f t="shared" ca="1" si="167"/>
        <v>243000</v>
      </c>
      <c r="BE125" s="26">
        <f t="shared" ca="1" si="168"/>
        <v>604200</v>
      </c>
      <c r="BF125" s="228">
        <f t="shared" ca="1" si="169"/>
        <v>664200</v>
      </c>
      <c r="BG125" s="23">
        <f t="shared" ca="1" si="185"/>
        <v>62400</v>
      </c>
      <c r="BH125" s="23">
        <f t="shared" ca="1" si="186"/>
        <v>0</v>
      </c>
      <c r="BI125" s="23">
        <f t="shared" ca="1" si="199"/>
        <v>60000</v>
      </c>
      <c r="BJ125" s="23">
        <f t="shared" ca="1" si="200"/>
        <v>0</v>
      </c>
      <c r="BK125" s="23">
        <f t="shared" ca="1" si="187"/>
        <v>10560</v>
      </c>
      <c r="BL125" s="23">
        <f t="shared" ca="1" si="188"/>
        <v>0</v>
      </c>
      <c r="BM125" s="23">
        <f t="shared" ca="1" si="201"/>
        <v>6120</v>
      </c>
      <c r="BN125" s="23">
        <f t="shared" ca="1" si="202"/>
        <v>0</v>
      </c>
      <c r="BO125" s="23">
        <f t="shared" ca="1" si="208"/>
        <v>20400</v>
      </c>
      <c r="BP125" s="23">
        <f t="shared" ca="1" si="209"/>
        <v>0</v>
      </c>
      <c r="BQ125" s="23">
        <f t="shared" ca="1" si="189"/>
        <v>72000</v>
      </c>
      <c r="BR125" s="23">
        <f t="shared" ca="1" si="190"/>
        <v>0</v>
      </c>
      <c r="BS125" s="23">
        <f t="shared" ca="1" si="224"/>
        <v>105600</v>
      </c>
      <c r="BT125" s="23">
        <f t="shared" ca="1" si="225"/>
        <v>0</v>
      </c>
      <c r="BU125" s="23">
        <f t="shared" ca="1" si="226"/>
        <v>127200</v>
      </c>
      <c r="BV125" s="23">
        <f t="shared" ca="1" si="227"/>
        <v>0</v>
      </c>
      <c r="BW125" s="23">
        <f t="shared" ca="1" si="229"/>
        <v>60000</v>
      </c>
      <c r="BX125" s="23">
        <f t="shared" ca="1" si="230"/>
        <v>0</v>
      </c>
      <c r="BY125" s="23">
        <f t="shared" ca="1" si="247"/>
        <v>63600</v>
      </c>
      <c r="BZ125" s="23">
        <f t="shared" ca="1" si="248"/>
        <v>0</v>
      </c>
      <c r="CA125" s="23">
        <f t="shared" ca="1" si="259"/>
        <v>62400</v>
      </c>
      <c r="CB125" s="23">
        <f t="shared" ca="1" si="260"/>
        <v>0</v>
      </c>
      <c r="CC125" s="23">
        <f t="shared" ca="1" si="275"/>
        <v>132000</v>
      </c>
      <c r="CD125" s="23">
        <f t="shared" ca="1" si="276"/>
        <v>0</v>
      </c>
      <c r="CE125" s="23">
        <f t="shared" ca="1" si="277"/>
        <v>120000</v>
      </c>
      <c r="CF125" s="23">
        <f t="shared" ca="1" si="278"/>
        <v>0</v>
      </c>
      <c r="CG125" s="389">
        <f t="shared" ca="1" si="170"/>
        <v>371880</v>
      </c>
      <c r="CH125" s="224">
        <f t="shared" ca="1" si="171"/>
        <v>695880</v>
      </c>
      <c r="CI125" s="93">
        <f t="shared" ca="1" si="172"/>
        <v>902280</v>
      </c>
      <c r="CJ125" s="23">
        <f t="shared" ca="1" si="206"/>
        <v>125760</v>
      </c>
      <c r="CK125" s="23">
        <f t="shared" ca="1" si="207"/>
        <v>0</v>
      </c>
      <c r="CL125" s="23">
        <f t="shared" ca="1" si="231"/>
        <v>115200</v>
      </c>
      <c r="CM125" s="23">
        <f t="shared" ca="1" si="232"/>
        <v>0</v>
      </c>
      <c r="CN125" s="23">
        <f t="shared" ca="1" si="263"/>
        <v>120000</v>
      </c>
      <c r="CO125" s="23">
        <f t="shared" ca="1" si="264"/>
        <v>0</v>
      </c>
      <c r="CP125" s="228">
        <f t="shared" ca="1" si="173"/>
        <v>125760</v>
      </c>
      <c r="CQ125" s="224">
        <f t="shared" ca="1" si="174"/>
        <v>240960</v>
      </c>
      <c r="CR125" s="228">
        <f t="shared" ca="1" si="175"/>
        <v>360960</v>
      </c>
      <c r="CS125" s="23">
        <f t="shared" ca="1" si="176"/>
        <v>65400</v>
      </c>
      <c r="CT125" s="23">
        <f t="shared" ca="1" si="177"/>
        <v>32700</v>
      </c>
      <c r="CU125" s="23">
        <f t="shared" ca="1" si="181"/>
        <v>62400</v>
      </c>
      <c r="CV125" s="23">
        <f t="shared" ca="1" si="182"/>
        <v>31200</v>
      </c>
      <c r="CW125" s="23">
        <f t="shared" ca="1" si="191"/>
        <v>60000</v>
      </c>
      <c r="CX125" s="23">
        <f t="shared" ca="1" si="192"/>
        <v>30000</v>
      </c>
      <c r="CY125" s="23">
        <f t="shared" ca="1" si="203"/>
        <v>8400</v>
      </c>
      <c r="CZ125" s="23">
        <f t="shared" ca="1" si="204"/>
        <v>4200</v>
      </c>
      <c r="DA125" s="23">
        <f t="shared" ca="1" si="210"/>
        <v>27000</v>
      </c>
      <c r="DB125" s="23">
        <f t="shared" ca="1" si="211"/>
        <v>13500</v>
      </c>
      <c r="DC125" s="23">
        <f t="shared" ca="1" si="212"/>
        <v>15600</v>
      </c>
      <c r="DD125" s="23">
        <f t="shared" ca="1" si="213"/>
        <v>7800</v>
      </c>
      <c r="DE125" s="23">
        <f t="shared" ca="1" si="218"/>
        <v>42000</v>
      </c>
      <c r="DF125" s="23">
        <f t="shared" ca="1" si="219"/>
        <v>21000</v>
      </c>
      <c r="DG125" s="23">
        <f t="shared" ca="1" si="257"/>
        <v>63600</v>
      </c>
      <c r="DH125" s="23">
        <f t="shared" ca="1" si="258"/>
        <v>31800</v>
      </c>
      <c r="DI125" s="23">
        <f t="shared" ca="1" si="220"/>
        <v>72000</v>
      </c>
      <c r="DJ125" s="23">
        <f t="shared" ca="1" si="221"/>
        <v>36000</v>
      </c>
      <c r="DK125" s="23">
        <f t="shared" ca="1" si="233"/>
        <v>99000</v>
      </c>
      <c r="DL125" s="23">
        <f t="shared" ca="1" si="234"/>
        <v>49500</v>
      </c>
      <c r="DM125" s="23"/>
      <c r="DN125" s="23"/>
      <c r="DO125" s="23">
        <f t="shared" ca="1" si="235"/>
        <v>240000</v>
      </c>
      <c r="DP125" s="23">
        <f t="shared" ca="1" si="236"/>
        <v>120000</v>
      </c>
      <c r="DQ125" s="23">
        <f t="shared" ca="1" si="241"/>
        <v>120000</v>
      </c>
      <c r="DR125" s="23">
        <f t="shared" ca="1" si="242"/>
        <v>60000</v>
      </c>
      <c r="DS125" s="23">
        <f t="shared" ca="1" si="251"/>
        <v>127200</v>
      </c>
      <c r="DT125" s="23">
        <f t="shared" ca="1" si="252"/>
        <v>63600</v>
      </c>
      <c r="DU125" s="23">
        <f t="shared" ca="1" si="261"/>
        <v>63600</v>
      </c>
      <c r="DV125" s="23">
        <f t="shared" ca="1" si="262"/>
        <v>31800</v>
      </c>
      <c r="DW125" s="23">
        <f t="shared" ca="1" si="265"/>
        <v>150000</v>
      </c>
      <c r="DX125" s="23">
        <f t="shared" ca="1" si="266"/>
        <v>75000</v>
      </c>
      <c r="DY125" s="23">
        <f t="shared" ca="1" si="267"/>
        <v>66000</v>
      </c>
      <c r="DZ125" s="23">
        <f t="shared" ca="1" si="268"/>
        <v>33000</v>
      </c>
      <c r="EA125" s="23">
        <f t="shared" ca="1" si="281"/>
        <v>129600</v>
      </c>
      <c r="EB125" s="23">
        <f t="shared" ca="1" si="282"/>
        <v>64800</v>
      </c>
      <c r="EC125" s="228">
        <f t="shared" ca="1" si="178"/>
        <v>610200</v>
      </c>
      <c r="ED125" s="93">
        <f t="shared" ca="1" si="179"/>
        <v>1450800</v>
      </c>
      <c r="EE125" s="228">
        <f t="shared" ca="1" si="180"/>
        <v>2117700</v>
      </c>
      <c r="EJ125" s="23">
        <f t="shared" ca="1" si="214"/>
        <v>60000</v>
      </c>
      <c r="EK125" s="23">
        <f t="shared" ca="1" si="215"/>
        <v>30000</v>
      </c>
      <c r="EL125" s="23">
        <f t="shared" ca="1" si="222"/>
        <v>26400</v>
      </c>
      <c r="EM125" s="23">
        <f t="shared" ca="1" si="223"/>
        <v>13200</v>
      </c>
      <c r="EN125" s="23">
        <f t="shared" ca="1" si="243"/>
        <v>120000</v>
      </c>
      <c r="EO125" s="23">
        <f t="shared" ca="1" si="244"/>
        <v>60000</v>
      </c>
      <c r="EP125" s="23">
        <f t="shared" ca="1" si="273"/>
        <v>168000</v>
      </c>
      <c r="EQ125" s="23">
        <f t="shared" ca="1" si="274"/>
        <v>84000</v>
      </c>
      <c r="ER125" s="23">
        <f t="shared" ca="1" si="253"/>
        <v>60000</v>
      </c>
      <c r="ES125" s="23">
        <f t="shared" ca="1" si="254"/>
        <v>30000</v>
      </c>
      <c r="ET125" s="23">
        <f t="shared" ca="1" si="269"/>
        <v>60000</v>
      </c>
      <c r="EU125" s="23">
        <f t="shared" ca="1" si="270"/>
        <v>30000</v>
      </c>
      <c r="EV125" s="23">
        <f t="shared" ca="1" si="279"/>
        <v>120000</v>
      </c>
      <c r="EW125" s="23">
        <f t="shared" ca="1" si="280"/>
        <v>60000</v>
      </c>
      <c r="EX125" s="228">
        <f t="shared" ca="1" si="164"/>
        <v>39600</v>
      </c>
      <c r="EY125" s="93">
        <f t="shared" ca="1" si="165"/>
        <v>489600</v>
      </c>
      <c r="EZ125" s="93">
        <f t="shared" ca="1" si="166"/>
        <v>921600</v>
      </c>
    </row>
    <row r="126" spans="1:156" x14ac:dyDescent="0.2">
      <c r="A126" s="172">
        <f ca="1">VLOOKUP($D126,Curves!$A$2:$I$1700,9)</f>
        <v>6.1968203916446002E-2</v>
      </c>
      <c r="B126" s="86">
        <f t="shared" ca="1" si="149"/>
        <v>0.5501888242664098</v>
      </c>
      <c r="C126" s="86">
        <f t="shared" si="150"/>
        <v>30</v>
      </c>
      <c r="D126" s="139">
        <v>40483</v>
      </c>
      <c r="E126" s="173">
        <f ca="1">VLOOKUP($D126,Curves!$A$2:$H$1700,2)*$B126</f>
        <v>2.5561772775417397</v>
      </c>
      <c r="F126" s="172">
        <f ca="1">VLOOKUP($D126,Curves!$A$2:$H$1700,3)*$B126</f>
        <v>0.33011329455984589</v>
      </c>
      <c r="G126" s="172">
        <f ca="1">VLOOKUP($D126,Curves!$A$2:$H$1700,7)*$B126</f>
        <v>-0.10453587661061786</v>
      </c>
      <c r="H126" s="172">
        <f ca="1">VLOOKUP($D126,Curves!$A$2:$H$1700,5)*$B126</f>
        <v>5.5018882426640979E-3</v>
      </c>
      <c r="I126" s="172">
        <f ca="1">VLOOKUP($D126,Curves!$A$2:$H$1700,4)*$B126</f>
        <v>-0.15955475903725883</v>
      </c>
      <c r="J126" s="174">
        <f ca="1">VLOOKUP($D126,Curves!$A$2:$H$1700,8)*$B126</f>
        <v>0</v>
      </c>
      <c r="K126" s="172">
        <f t="shared" ca="1" si="151"/>
        <v>19.974668888783608</v>
      </c>
      <c r="L126" s="140">
        <f ca="1">VLOOKUP($D126,Curves!$N$2:$T$2600,2)*$B126</f>
        <v>18.551982022086349</v>
      </c>
      <c r="M126" s="141">
        <f ca="1">VLOOKUP($D126,Curves!$N$2:$T$2600,3)*$B126</f>
        <v>9.2759910110431747</v>
      </c>
      <c r="N126" s="181">
        <f t="shared" ca="1" si="152"/>
        <v>0</v>
      </c>
      <c r="O126" s="182">
        <f t="shared" ca="1" si="153"/>
        <v>0</v>
      </c>
      <c r="P126" s="173">
        <f t="shared" ca="1" si="148"/>
        <v>21.171329581563047</v>
      </c>
      <c r="Q126" s="140">
        <f ca="1">VLOOKUP($D126,Curves!$N$2:$T$2600,4)*$B126</f>
        <v>18.551982022086349</v>
      </c>
      <c r="R126" s="141">
        <f ca="1">VLOOKUP($D126,Curves!$N$2:$T$2600,5)*$B126</f>
        <v>9.2759910110431747</v>
      </c>
      <c r="S126" s="181">
        <f t="shared" ca="1" si="154"/>
        <v>0</v>
      </c>
      <c r="T126" s="182">
        <f t="shared" ca="1" si="155"/>
        <v>0</v>
      </c>
      <c r="U126" s="151">
        <f t="shared" ca="1" si="156"/>
        <v>20.387310506983415</v>
      </c>
      <c r="V126" s="151">
        <f t="shared" ca="1" si="157"/>
        <v>21.212593743383028</v>
      </c>
      <c r="W126" s="151">
        <f t="shared" ca="1" si="158"/>
        <v>19.974668888783608</v>
      </c>
      <c r="X126" s="343">
        <f ca="1">VLOOKUP($D126,[2]CurveFetch!$D$8:$S$13000,16,0)*$B126</f>
        <v>18.551982022086349</v>
      </c>
      <c r="Y126" s="141">
        <f ca="1">VLOOKUP($D126,Curves!$N$2:$T$2600,7)*$B126</f>
        <v>9.2759910110431747</v>
      </c>
      <c r="Z126" s="200">
        <f t="shared" ca="1" si="159"/>
        <v>0</v>
      </c>
      <c r="AA126" s="181">
        <f t="shared" ca="1" si="160"/>
        <v>0</v>
      </c>
      <c r="AB126" s="181">
        <f t="shared" ca="1" si="161"/>
        <v>0</v>
      </c>
      <c r="AC126" s="181">
        <f t="shared" ca="1" si="161"/>
        <v>0</v>
      </c>
      <c r="AD126" s="181">
        <f t="shared" ca="1" si="162"/>
        <v>0</v>
      </c>
      <c r="AE126" s="182">
        <f t="shared" ca="1" si="163"/>
        <v>0</v>
      </c>
      <c r="AF126" s="23">
        <f t="shared" ca="1" si="193"/>
        <v>0</v>
      </c>
      <c r="AG126" s="23">
        <f t="shared" ca="1" si="194"/>
        <v>0</v>
      </c>
      <c r="AH126" s="23">
        <f t="shared" ca="1" si="183"/>
        <v>0</v>
      </c>
      <c r="AI126" s="23">
        <f t="shared" ca="1" si="184"/>
        <v>0</v>
      </c>
      <c r="AJ126" s="23">
        <f t="shared" ca="1" si="195"/>
        <v>0</v>
      </c>
      <c r="AK126" s="23">
        <f t="shared" ca="1" si="196"/>
        <v>0</v>
      </c>
      <c r="AL126" s="23">
        <f t="shared" ca="1" si="197"/>
        <v>0</v>
      </c>
      <c r="AM126" s="23">
        <f t="shared" ca="1" si="198"/>
        <v>0</v>
      </c>
      <c r="AN126" s="23">
        <f t="shared" ca="1" si="216"/>
        <v>0</v>
      </c>
      <c r="AO126" s="23">
        <f t="shared" ca="1" si="217"/>
        <v>0</v>
      </c>
      <c r="AP126" s="23">
        <f t="shared" ca="1" si="228"/>
        <v>0</v>
      </c>
      <c r="AQ126" s="23">
        <f t="shared" ca="1" si="205"/>
        <v>0</v>
      </c>
      <c r="AR126" s="23">
        <f t="shared" ca="1" si="237"/>
        <v>0</v>
      </c>
      <c r="AS126" s="23">
        <f t="shared" ca="1" si="238"/>
        <v>0</v>
      </c>
      <c r="AT126" s="23">
        <f t="shared" ca="1" si="245"/>
        <v>0</v>
      </c>
      <c r="AU126" s="23">
        <f t="shared" ca="1" si="246"/>
        <v>0</v>
      </c>
      <c r="AV126" s="23">
        <f t="shared" ca="1" si="239"/>
        <v>0</v>
      </c>
      <c r="AW126" s="23">
        <f t="shared" ca="1" si="240"/>
        <v>0</v>
      </c>
      <c r="AX126" s="23">
        <f t="shared" ca="1" si="249"/>
        <v>0</v>
      </c>
      <c r="AY126" s="23">
        <f t="shared" ca="1" si="250"/>
        <v>0</v>
      </c>
      <c r="AZ126" s="23">
        <f t="shared" ca="1" si="255"/>
        <v>0</v>
      </c>
      <c r="BA126" s="23">
        <f t="shared" ca="1" si="256"/>
        <v>0</v>
      </c>
      <c r="BB126" s="23">
        <f t="shared" ca="1" si="271"/>
        <v>0</v>
      </c>
      <c r="BC126" s="23">
        <f t="shared" ca="1" si="272"/>
        <v>0</v>
      </c>
      <c r="BD126" s="228">
        <f t="shared" ca="1" si="167"/>
        <v>0</v>
      </c>
      <c r="BE126" s="26">
        <f t="shared" ca="1" si="168"/>
        <v>0</v>
      </c>
      <c r="BF126" s="228">
        <f t="shared" ca="1" si="169"/>
        <v>0</v>
      </c>
      <c r="BG126" s="23">
        <f t="shared" ca="1" si="185"/>
        <v>0</v>
      </c>
      <c r="BH126" s="23">
        <f t="shared" ca="1" si="186"/>
        <v>0</v>
      </c>
      <c r="BI126" s="23">
        <f t="shared" ca="1" si="199"/>
        <v>0</v>
      </c>
      <c r="BJ126" s="23">
        <f t="shared" ca="1" si="200"/>
        <v>0</v>
      </c>
      <c r="BK126" s="23">
        <f t="shared" ca="1" si="187"/>
        <v>0</v>
      </c>
      <c r="BL126" s="23">
        <f t="shared" ca="1" si="188"/>
        <v>0</v>
      </c>
      <c r="BM126" s="23">
        <f t="shared" ca="1" si="201"/>
        <v>0</v>
      </c>
      <c r="BN126" s="23">
        <f t="shared" ca="1" si="202"/>
        <v>0</v>
      </c>
      <c r="BO126" s="23">
        <f t="shared" ca="1" si="208"/>
        <v>0</v>
      </c>
      <c r="BP126" s="23">
        <f t="shared" ca="1" si="209"/>
        <v>0</v>
      </c>
      <c r="BQ126" s="23">
        <f t="shared" ca="1" si="189"/>
        <v>0</v>
      </c>
      <c r="BR126" s="23">
        <f t="shared" ca="1" si="190"/>
        <v>0</v>
      </c>
      <c r="BS126" s="23">
        <f t="shared" ca="1" si="224"/>
        <v>0</v>
      </c>
      <c r="BT126" s="23">
        <f t="shared" ca="1" si="225"/>
        <v>0</v>
      </c>
      <c r="BU126" s="23">
        <f t="shared" ca="1" si="226"/>
        <v>0</v>
      </c>
      <c r="BV126" s="23">
        <f t="shared" ca="1" si="227"/>
        <v>0</v>
      </c>
      <c r="BW126" s="23">
        <f t="shared" ca="1" si="229"/>
        <v>0</v>
      </c>
      <c r="BX126" s="23">
        <f t="shared" ca="1" si="230"/>
        <v>0</v>
      </c>
      <c r="BY126" s="23">
        <f t="shared" ca="1" si="247"/>
        <v>0</v>
      </c>
      <c r="BZ126" s="23">
        <f t="shared" ca="1" si="248"/>
        <v>0</v>
      </c>
      <c r="CA126" s="23">
        <f t="shared" ca="1" si="259"/>
        <v>0</v>
      </c>
      <c r="CB126" s="23">
        <f t="shared" ca="1" si="260"/>
        <v>0</v>
      </c>
      <c r="CC126" s="23">
        <f t="shared" ca="1" si="275"/>
        <v>0</v>
      </c>
      <c r="CD126" s="23">
        <f t="shared" ca="1" si="276"/>
        <v>0</v>
      </c>
      <c r="CE126" s="23">
        <f t="shared" ca="1" si="277"/>
        <v>0</v>
      </c>
      <c r="CF126" s="23">
        <f t="shared" ca="1" si="278"/>
        <v>0</v>
      </c>
      <c r="CG126" s="389">
        <f t="shared" ca="1" si="170"/>
        <v>0</v>
      </c>
      <c r="CH126" s="224">
        <f t="shared" ca="1" si="171"/>
        <v>0</v>
      </c>
      <c r="CI126" s="93">
        <f t="shared" ca="1" si="172"/>
        <v>0</v>
      </c>
      <c r="CJ126" s="23">
        <f t="shared" ca="1" si="206"/>
        <v>0</v>
      </c>
      <c r="CK126" s="23">
        <f t="shared" ca="1" si="207"/>
        <v>0</v>
      </c>
      <c r="CL126" s="23">
        <f t="shared" ca="1" si="231"/>
        <v>0</v>
      </c>
      <c r="CM126" s="23">
        <f t="shared" ca="1" si="232"/>
        <v>0</v>
      </c>
      <c r="CN126" s="23">
        <f t="shared" ca="1" si="263"/>
        <v>0</v>
      </c>
      <c r="CO126" s="23">
        <f t="shared" ca="1" si="264"/>
        <v>0</v>
      </c>
      <c r="CP126" s="228">
        <f t="shared" ca="1" si="173"/>
        <v>0</v>
      </c>
      <c r="CQ126" s="224">
        <f t="shared" ca="1" si="174"/>
        <v>0</v>
      </c>
      <c r="CR126" s="228">
        <f t="shared" ca="1" si="175"/>
        <v>0</v>
      </c>
      <c r="CS126" s="23">
        <f t="shared" ca="1" si="176"/>
        <v>0</v>
      </c>
      <c r="CT126" s="23">
        <f t="shared" ca="1" si="177"/>
        <v>0</v>
      </c>
      <c r="CU126" s="23">
        <f t="shared" ca="1" si="181"/>
        <v>0</v>
      </c>
      <c r="CV126" s="23">
        <f t="shared" ca="1" si="182"/>
        <v>0</v>
      </c>
      <c r="CW126" s="23">
        <f t="shared" ca="1" si="191"/>
        <v>0</v>
      </c>
      <c r="CX126" s="23">
        <f t="shared" ca="1" si="192"/>
        <v>0</v>
      </c>
      <c r="CY126" s="23">
        <f t="shared" ca="1" si="203"/>
        <v>0</v>
      </c>
      <c r="CZ126" s="23">
        <f t="shared" ca="1" si="204"/>
        <v>0</v>
      </c>
      <c r="DA126" s="23">
        <f t="shared" ca="1" si="210"/>
        <v>0</v>
      </c>
      <c r="DB126" s="23">
        <f t="shared" ca="1" si="211"/>
        <v>0</v>
      </c>
      <c r="DC126" s="23">
        <f t="shared" ca="1" si="212"/>
        <v>0</v>
      </c>
      <c r="DD126" s="23">
        <f t="shared" ca="1" si="213"/>
        <v>0</v>
      </c>
      <c r="DE126" s="23">
        <f t="shared" ca="1" si="218"/>
        <v>0</v>
      </c>
      <c r="DF126" s="23">
        <f t="shared" ca="1" si="219"/>
        <v>0</v>
      </c>
      <c r="DG126" s="23">
        <f t="shared" ca="1" si="257"/>
        <v>0</v>
      </c>
      <c r="DH126" s="23">
        <f t="shared" ca="1" si="258"/>
        <v>0</v>
      </c>
      <c r="DI126" s="23">
        <f t="shared" ca="1" si="220"/>
        <v>0</v>
      </c>
      <c r="DJ126" s="23">
        <f t="shared" ca="1" si="221"/>
        <v>0</v>
      </c>
      <c r="DK126" s="23">
        <f t="shared" ca="1" si="233"/>
        <v>0</v>
      </c>
      <c r="DL126" s="23">
        <f t="shared" ca="1" si="234"/>
        <v>0</v>
      </c>
      <c r="DM126" s="23"/>
      <c r="DN126" s="23"/>
      <c r="DO126" s="23">
        <f t="shared" ca="1" si="235"/>
        <v>0</v>
      </c>
      <c r="DP126" s="23">
        <f t="shared" ca="1" si="236"/>
        <v>0</v>
      </c>
      <c r="DQ126" s="23">
        <f t="shared" ca="1" si="241"/>
        <v>0</v>
      </c>
      <c r="DR126" s="23">
        <f t="shared" ca="1" si="242"/>
        <v>0</v>
      </c>
      <c r="DS126" s="23">
        <f t="shared" ca="1" si="251"/>
        <v>0</v>
      </c>
      <c r="DT126" s="23">
        <f t="shared" ca="1" si="252"/>
        <v>0</v>
      </c>
      <c r="DU126" s="23">
        <f t="shared" ca="1" si="261"/>
        <v>0</v>
      </c>
      <c r="DV126" s="23">
        <f t="shared" ca="1" si="262"/>
        <v>0</v>
      </c>
      <c r="DW126" s="23">
        <f t="shared" ca="1" si="265"/>
        <v>0</v>
      </c>
      <c r="DX126" s="23">
        <f t="shared" ca="1" si="266"/>
        <v>0</v>
      </c>
      <c r="DY126" s="23">
        <f t="shared" ca="1" si="267"/>
        <v>0</v>
      </c>
      <c r="DZ126" s="23">
        <f t="shared" ca="1" si="268"/>
        <v>0</v>
      </c>
      <c r="EA126" s="23">
        <f t="shared" ca="1" si="281"/>
        <v>0</v>
      </c>
      <c r="EB126" s="23">
        <f t="shared" ca="1" si="282"/>
        <v>0</v>
      </c>
      <c r="EC126" s="228">
        <f t="shared" ca="1" si="178"/>
        <v>0</v>
      </c>
      <c r="ED126" s="93">
        <f t="shared" ca="1" si="179"/>
        <v>0</v>
      </c>
      <c r="EE126" s="228">
        <f t="shared" ca="1" si="180"/>
        <v>0</v>
      </c>
      <c r="EJ126" s="23">
        <f t="shared" ca="1" si="214"/>
        <v>0</v>
      </c>
      <c r="EK126" s="23">
        <f t="shared" ca="1" si="215"/>
        <v>0</v>
      </c>
      <c r="EL126" s="23">
        <f t="shared" ca="1" si="222"/>
        <v>0</v>
      </c>
      <c r="EM126" s="23">
        <f t="shared" ca="1" si="223"/>
        <v>0</v>
      </c>
      <c r="EN126" s="23">
        <f t="shared" ca="1" si="243"/>
        <v>0</v>
      </c>
      <c r="EO126" s="23">
        <f t="shared" ca="1" si="244"/>
        <v>0</v>
      </c>
      <c r="EP126" s="23">
        <f t="shared" ca="1" si="273"/>
        <v>0</v>
      </c>
      <c r="EQ126" s="23">
        <f t="shared" ca="1" si="274"/>
        <v>0</v>
      </c>
      <c r="ER126" s="23">
        <f t="shared" ca="1" si="253"/>
        <v>0</v>
      </c>
      <c r="ES126" s="23">
        <f t="shared" ca="1" si="254"/>
        <v>0</v>
      </c>
      <c r="ET126" s="23">
        <f t="shared" ca="1" si="269"/>
        <v>0</v>
      </c>
      <c r="EU126" s="23">
        <f t="shared" ca="1" si="270"/>
        <v>0</v>
      </c>
      <c r="EV126" s="23">
        <f t="shared" ca="1" si="279"/>
        <v>0</v>
      </c>
      <c r="EW126" s="23">
        <f t="shared" ca="1" si="280"/>
        <v>0</v>
      </c>
      <c r="EX126" s="228">
        <f t="shared" ca="1" si="164"/>
        <v>0</v>
      </c>
      <c r="EY126" s="93">
        <f t="shared" ca="1" si="165"/>
        <v>0</v>
      </c>
      <c r="EZ126" s="93">
        <f t="shared" ca="1" si="166"/>
        <v>0</v>
      </c>
    </row>
    <row r="127" spans="1:156" x14ac:dyDescent="0.2">
      <c r="A127" s="172">
        <f ca="1">VLOOKUP($D127,Curves!$A$2:$I$1700,9)</f>
        <v>6.2015169210669997E-2</v>
      </c>
      <c r="B127" s="86">
        <f t="shared" ca="1" si="149"/>
        <v>0.54719173982707425</v>
      </c>
      <c r="C127" s="86">
        <f t="shared" si="150"/>
        <v>31</v>
      </c>
      <c r="D127" s="139">
        <v>40513</v>
      </c>
      <c r="E127" s="173">
        <f ca="1">VLOOKUP($D127,Curves!$A$2:$H$1700,2)*$B127</f>
        <v>2.6106517907149711</v>
      </c>
      <c r="F127" s="172">
        <f ca="1">VLOOKUP($D127,Curves!$A$2:$H$1700,3)*$B127</f>
        <v>0.32831504389624455</v>
      </c>
      <c r="G127" s="172">
        <f ca="1">VLOOKUP($D127,Curves!$A$2:$H$1700,7)*$B127</f>
        <v>-0.10396643056714411</v>
      </c>
      <c r="H127" s="172">
        <f ca="1">VLOOKUP($D127,Curves!$A$2:$H$1700,5)*$B127</f>
        <v>5.4719173982707425E-3</v>
      </c>
      <c r="I127" s="172">
        <f ca="1">VLOOKUP($D127,Curves!$A$2:$H$1700,4)*$B127</f>
        <v>-0.15868560454985153</v>
      </c>
      <c r="J127" s="174">
        <f ca="1">VLOOKUP($D127,Curves!$A$2:$H$1700,8)*$B127</f>
        <v>0</v>
      </c>
      <c r="K127" s="172">
        <f t="shared" ca="1" si="151"/>
        <v>20.389746396238394</v>
      </c>
      <c r="L127" s="140">
        <f ca="1">VLOOKUP($D127,Curves!$N$2:$T$2600,2)*$B127</f>
        <v>10.243046335344951</v>
      </c>
      <c r="M127" s="141">
        <f ca="1">VLOOKUP($D127,Curves!$N$2:$T$2600,3)*$B127</f>
        <v>5.1215231676724757</v>
      </c>
      <c r="N127" s="181">
        <f t="shared" ca="1" si="152"/>
        <v>0</v>
      </c>
      <c r="O127" s="182">
        <f t="shared" ca="1" si="153"/>
        <v>0</v>
      </c>
      <c r="P127" s="173">
        <f t="shared" ca="1" si="148"/>
        <v>21.579888430362285</v>
      </c>
      <c r="Q127" s="140">
        <f ca="1">VLOOKUP($D127,Curves!$N$2:$T$2600,4)*$B127</f>
        <v>10.243046335344951</v>
      </c>
      <c r="R127" s="141">
        <f ca="1">VLOOKUP($D127,Curves!$N$2:$T$2600,5)*$B127</f>
        <v>5.1215231676724757</v>
      </c>
      <c r="S127" s="181">
        <f t="shared" ca="1" si="154"/>
        <v>0</v>
      </c>
      <c r="T127" s="182">
        <f t="shared" ca="1" si="155"/>
        <v>0</v>
      </c>
      <c r="U127" s="151">
        <f t="shared" ca="1" si="156"/>
        <v>20.800140201108704</v>
      </c>
      <c r="V127" s="151">
        <f t="shared" ca="1" si="157"/>
        <v>21.620927810849313</v>
      </c>
      <c r="W127" s="151">
        <f t="shared" ca="1" si="158"/>
        <v>20.389746396238394</v>
      </c>
      <c r="X127" s="343">
        <f ca="1">VLOOKUP($D127,[2]CurveFetch!$D$8:$S$13000,16,0)*$B127</f>
        <v>10.243046335344951</v>
      </c>
      <c r="Y127" s="141">
        <f ca="1">VLOOKUP($D127,Curves!$N$2:$T$2600,7)*$B127</f>
        <v>5.1215231676724757</v>
      </c>
      <c r="Z127" s="200">
        <f t="shared" ca="1" si="159"/>
        <v>0</v>
      </c>
      <c r="AA127" s="181">
        <f t="shared" ca="1" si="160"/>
        <v>0</v>
      </c>
      <c r="AB127" s="181">
        <f t="shared" ca="1" si="161"/>
        <v>0</v>
      </c>
      <c r="AC127" s="181">
        <f t="shared" ca="1" si="161"/>
        <v>0</v>
      </c>
      <c r="AD127" s="181">
        <f t="shared" ca="1" si="162"/>
        <v>0</v>
      </c>
      <c r="AE127" s="182">
        <f t="shared" ca="1" si="163"/>
        <v>0</v>
      </c>
      <c r="AF127" s="23">
        <f t="shared" ca="1" si="193"/>
        <v>0</v>
      </c>
      <c r="AG127" s="23">
        <f t="shared" ca="1" si="194"/>
        <v>0</v>
      </c>
      <c r="AH127" s="23">
        <f t="shared" ca="1" si="183"/>
        <v>0</v>
      </c>
      <c r="AI127" s="23">
        <f t="shared" ca="1" si="184"/>
        <v>0</v>
      </c>
      <c r="AJ127" s="23">
        <f t="shared" ca="1" si="195"/>
        <v>0</v>
      </c>
      <c r="AK127" s="23">
        <f t="shared" ca="1" si="196"/>
        <v>0</v>
      </c>
      <c r="AL127" s="23">
        <f t="shared" ca="1" si="197"/>
        <v>0</v>
      </c>
      <c r="AM127" s="23">
        <f t="shared" ca="1" si="198"/>
        <v>0</v>
      </c>
      <c r="AN127" s="23">
        <f t="shared" ca="1" si="216"/>
        <v>0</v>
      </c>
      <c r="AO127" s="23">
        <f t="shared" ca="1" si="217"/>
        <v>0</v>
      </c>
      <c r="AP127" s="23">
        <f t="shared" ca="1" si="228"/>
        <v>0</v>
      </c>
      <c r="AQ127" s="23">
        <f t="shared" ca="1" si="205"/>
        <v>0</v>
      </c>
      <c r="AR127" s="23">
        <f t="shared" ca="1" si="237"/>
        <v>0</v>
      </c>
      <c r="AS127" s="23">
        <f t="shared" ca="1" si="238"/>
        <v>0</v>
      </c>
      <c r="AT127" s="23">
        <f t="shared" ca="1" si="245"/>
        <v>0</v>
      </c>
      <c r="AU127" s="23">
        <f t="shared" ca="1" si="246"/>
        <v>0</v>
      </c>
      <c r="AV127" s="23">
        <f t="shared" ca="1" si="239"/>
        <v>0</v>
      </c>
      <c r="AW127" s="23">
        <f t="shared" ca="1" si="240"/>
        <v>0</v>
      </c>
      <c r="AX127" s="23">
        <f t="shared" ca="1" si="249"/>
        <v>0</v>
      </c>
      <c r="AY127" s="23">
        <f t="shared" ca="1" si="250"/>
        <v>0</v>
      </c>
      <c r="AZ127" s="23">
        <f t="shared" ca="1" si="255"/>
        <v>0</v>
      </c>
      <c r="BA127" s="23">
        <f t="shared" ca="1" si="256"/>
        <v>0</v>
      </c>
      <c r="BB127" s="23">
        <f t="shared" ca="1" si="271"/>
        <v>0</v>
      </c>
      <c r="BC127" s="23">
        <f t="shared" ca="1" si="272"/>
        <v>0</v>
      </c>
      <c r="BD127" s="228">
        <f t="shared" ca="1" si="167"/>
        <v>0</v>
      </c>
      <c r="BE127" s="26">
        <f t="shared" ca="1" si="168"/>
        <v>0</v>
      </c>
      <c r="BF127" s="228">
        <f t="shared" ca="1" si="169"/>
        <v>0</v>
      </c>
      <c r="BG127" s="23">
        <f t="shared" ca="1" si="185"/>
        <v>0</v>
      </c>
      <c r="BH127" s="23">
        <f t="shared" ca="1" si="186"/>
        <v>0</v>
      </c>
      <c r="BI127" s="23">
        <f t="shared" ca="1" si="199"/>
        <v>0</v>
      </c>
      <c r="BJ127" s="23">
        <f t="shared" ca="1" si="200"/>
        <v>0</v>
      </c>
      <c r="BK127" s="23">
        <f t="shared" ca="1" si="187"/>
        <v>0</v>
      </c>
      <c r="BL127" s="23">
        <f t="shared" ca="1" si="188"/>
        <v>0</v>
      </c>
      <c r="BM127" s="23">
        <f t="shared" ca="1" si="201"/>
        <v>0</v>
      </c>
      <c r="BN127" s="23">
        <f t="shared" ca="1" si="202"/>
        <v>0</v>
      </c>
      <c r="BO127" s="23">
        <f t="shared" ca="1" si="208"/>
        <v>0</v>
      </c>
      <c r="BP127" s="23">
        <f t="shared" ca="1" si="209"/>
        <v>0</v>
      </c>
      <c r="BQ127" s="23">
        <f t="shared" ca="1" si="189"/>
        <v>0</v>
      </c>
      <c r="BR127" s="23">
        <f t="shared" ca="1" si="190"/>
        <v>0</v>
      </c>
      <c r="BS127" s="23">
        <f t="shared" ca="1" si="224"/>
        <v>0</v>
      </c>
      <c r="BT127" s="23">
        <f t="shared" ca="1" si="225"/>
        <v>0</v>
      </c>
      <c r="BU127" s="23">
        <f t="shared" ca="1" si="226"/>
        <v>0</v>
      </c>
      <c r="BV127" s="23">
        <f t="shared" ca="1" si="227"/>
        <v>0</v>
      </c>
      <c r="BW127" s="23">
        <f t="shared" ca="1" si="229"/>
        <v>0</v>
      </c>
      <c r="BX127" s="23">
        <f t="shared" ca="1" si="230"/>
        <v>0</v>
      </c>
      <c r="BY127" s="23">
        <f t="shared" ca="1" si="247"/>
        <v>0</v>
      </c>
      <c r="BZ127" s="23">
        <f t="shared" ca="1" si="248"/>
        <v>0</v>
      </c>
      <c r="CA127" s="23">
        <f t="shared" ca="1" si="259"/>
        <v>0</v>
      </c>
      <c r="CB127" s="23">
        <f t="shared" ca="1" si="260"/>
        <v>0</v>
      </c>
      <c r="CC127" s="23">
        <f t="shared" ca="1" si="275"/>
        <v>0</v>
      </c>
      <c r="CD127" s="23">
        <f t="shared" ca="1" si="276"/>
        <v>0</v>
      </c>
      <c r="CE127" s="23">
        <f t="shared" ca="1" si="277"/>
        <v>0</v>
      </c>
      <c r="CF127" s="23">
        <f t="shared" ca="1" si="278"/>
        <v>0</v>
      </c>
      <c r="CG127" s="389">
        <f t="shared" ca="1" si="170"/>
        <v>0</v>
      </c>
      <c r="CH127" s="224">
        <f t="shared" ca="1" si="171"/>
        <v>0</v>
      </c>
      <c r="CI127" s="93">
        <f t="shared" ca="1" si="172"/>
        <v>0</v>
      </c>
      <c r="CJ127" s="23">
        <f t="shared" ca="1" si="206"/>
        <v>0</v>
      </c>
      <c r="CK127" s="23">
        <f t="shared" ca="1" si="207"/>
        <v>0</v>
      </c>
      <c r="CL127" s="23">
        <f t="shared" ca="1" si="231"/>
        <v>0</v>
      </c>
      <c r="CM127" s="23">
        <f t="shared" ca="1" si="232"/>
        <v>0</v>
      </c>
      <c r="CN127" s="23">
        <f t="shared" ca="1" si="263"/>
        <v>0</v>
      </c>
      <c r="CO127" s="23">
        <f t="shared" ca="1" si="264"/>
        <v>0</v>
      </c>
      <c r="CP127" s="228">
        <f t="shared" ca="1" si="173"/>
        <v>0</v>
      </c>
      <c r="CQ127" s="224">
        <f t="shared" ca="1" si="174"/>
        <v>0</v>
      </c>
      <c r="CR127" s="228">
        <f t="shared" ca="1" si="175"/>
        <v>0</v>
      </c>
      <c r="CS127" s="23">
        <f t="shared" ca="1" si="176"/>
        <v>0</v>
      </c>
      <c r="CT127" s="23">
        <f t="shared" ca="1" si="177"/>
        <v>0</v>
      </c>
      <c r="CU127" s="23">
        <f t="shared" ca="1" si="181"/>
        <v>0</v>
      </c>
      <c r="CV127" s="23">
        <f t="shared" ca="1" si="182"/>
        <v>0</v>
      </c>
      <c r="CW127" s="23">
        <f t="shared" ca="1" si="191"/>
        <v>0</v>
      </c>
      <c r="CX127" s="23">
        <f t="shared" ca="1" si="192"/>
        <v>0</v>
      </c>
      <c r="CY127" s="23">
        <f t="shared" ca="1" si="203"/>
        <v>0</v>
      </c>
      <c r="CZ127" s="23">
        <f t="shared" ca="1" si="204"/>
        <v>0</v>
      </c>
      <c r="DA127" s="23">
        <f t="shared" ca="1" si="210"/>
        <v>0</v>
      </c>
      <c r="DB127" s="23">
        <f t="shared" ca="1" si="211"/>
        <v>0</v>
      </c>
      <c r="DC127" s="23">
        <f t="shared" ca="1" si="212"/>
        <v>0</v>
      </c>
      <c r="DD127" s="23">
        <f t="shared" ca="1" si="213"/>
        <v>0</v>
      </c>
      <c r="DE127" s="23">
        <f t="shared" ca="1" si="218"/>
        <v>0</v>
      </c>
      <c r="DF127" s="23">
        <f t="shared" ca="1" si="219"/>
        <v>0</v>
      </c>
      <c r="DG127" s="23">
        <f t="shared" ca="1" si="257"/>
        <v>0</v>
      </c>
      <c r="DH127" s="23">
        <f t="shared" ca="1" si="258"/>
        <v>0</v>
      </c>
      <c r="DI127" s="23">
        <f t="shared" ca="1" si="220"/>
        <v>0</v>
      </c>
      <c r="DJ127" s="23">
        <f t="shared" ca="1" si="221"/>
        <v>0</v>
      </c>
      <c r="DK127" s="23">
        <f t="shared" ca="1" si="233"/>
        <v>0</v>
      </c>
      <c r="DL127" s="23">
        <f t="shared" ca="1" si="234"/>
        <v>0</v>
      </c>
      <c r="DM127" s="23"/>
      <c r="DN127" s="23"/>
      <c r="DO127" s="23">
        <f t="shared" ca="1" si="235"/>
        <v>0</v>
      </c>
      <c r="DP127" s="23">
        <f t="shared" ca="1" si="236"/>
        <v>0</v>
      </c>
      <c r="DQ127" s="23">
        <f t="shared" ca="1" si="241"/>
        <v>0</v>
      </c>
      <c r="DR127" s="23">
        <f t="shared" ca="1" si="242"/>
        <v>0</v>
      </c>
      <c r="DS127" s="23">
        <f t="shared" ca="1" si="251"/>
        <v>0</v>
      </c>
      <c r="DT127" s="23">
        <f t="shared" ca="1" si="252"/>
        <v>0</v>
      </c>
      <c r="DU127" s="23">
        <f t="shared" ca="1" si="261"/>
        <v>0</v>
      </c>
      <c r="DV127" s="23">
        <f t="shared" ca="1" si="262"/>
        <v>0</v>
      </c>
      <c r="DW127" s="23">
        <f t="shared" ca="1" si="265"/>
        <v>0</v>
      </c>
      <c r="DX127" s="23">
        <f t="shared" ca="1" si="266"/>
        <v>0</v>
      </c>
      <c r="DY127" s="23">
        <f t="shared" ca="1" si="267"/>
        <v>0</v>
      </c>
      <c r="DZ127" s="23">
        <f t="shared" ca="1" si="268"/>
        <v>0</v>
      </c>
      <c r="EA127" s="23">
        <f t="shared" ca="1" si="281"/>
        <v>0</v>
      </c>
      <c r="EB127" s="23">
        <f t="shared" ca="1" si="282"/>
        <v>0</v>
      </c>
      <c r="EC127" s="228">
        <f t="shared" ca="1" si="178"/>
        <v>0</v>
      </c>
      <c r="ED127" s="93">
        <f t="shared" ca="1" si="179"/>
        <v>0</v>
      </c>
      <c r="EE127" s="228">
        <f t="shared" ca="1" si="180"/>
        <v>0</v>
      </c>
      <c r="EJ127" s="23">
        <f t="shared" ca="1" si="214"/>
        <v>0</v>
      </c>
      <c r="EK127" s="23">
        <f t="shared" ca="1" si="215"/>
        <v>0</v>
      </c>
      <c r="EL127" s="23">
        <f t="shared" ca="1" si="222"/>
        <v>0</v>
      </c>
      <c r="EM127" s="23">
        <f t="shared" ca="1" si="223"/>
        <v>0</v>
      </c>
      <c r="EN127" s="23">
        <f t="shared" ca="1" si="243"/>
        <v>0</v>
      </c>
      <c r="EO127" s="23">
        <f t="shared" ca="1" si="244"/>
        <v>0</v>
      </c>
      <c r="EP127" s="23">
        <f t="shared" ca="1" si="273"/>
        <v>0</v>
      </c>
      <c r="EQ127" s="23">
        <f t="shared" ca="1" si="274"/>
        <v>0</v>
      </c>
      <c r="ER127" s="23">
        <f t="shared" ca="1" si="253"/>
        <v>0</v>
      </c>
      <c r="ES127" s="23">
        <f t="shared" ca="1" si="254"/>
        <v>0</v>
      </c>
      <c r="ET127" s="23">
        <f t="shared" ca="1" si="269"/>
        <v>0</v>
      </c>
      <c r="EU127" s="23">
        <f t="shared" ca="1" si="270"/>
        <v>0</v>
      </c>
      <c r="EV127" s="23">
        <f t="shared" ca="1" si="279"/>
        <v>0</v>
      </c>
      <c r="EW127" s="23">
        <f t="shared" ca="1" si="280"/>
        <v>0</v>
      </c>
      <c r="EX127" s="228">
        <f t="shared" ca="1" si="164"/>
        <v>0</v>
      </c>
      <c r="EY127" s="93">
        <f t="shared" ca="1" si="165"/>
        <v>0</v>
      </c>
      <c r="EZ127" s="93">
        <f t="shared" ca="1" si="166"/>
        <v>0</v>
      </c>
    </row>
    <row r="128" spans="1:156" x14ac:dyDescent="0.2">
      <c r="A128" s="172">
        <f ca="1">VLOOKUP($D128,Curves!$A$2:$I$1700,9)</f>
        <v>6.206370001547E-2</v>
      </c>
      <c r="B128" s="86">
        <f t="shared" ca="1" si="149"/>
        <v>0.54410763159052011</v>
      </c>
      <c r="C128" s="86">
        <f t="shared" si="150"/>
        <v>31</v>
      </c>
      <c r="D128" s="139">
        <v>40544</v>
      </c>
      <c r="E128" s="173">
        <f ca="1">VLOOKUP($D128,Curves!$A$2:$H$1700,2)*$B128</f>
        <v>2.6742890092674063</v>
      </c>
      <c r="F128" s="172">
        <f ca="1">VLOOKUP($D128,Curves!$A$2:$H$1700,3)*$B128</f>
        <v>0.32646457895431208</v>
      </c>
      <c r="G128" s="172">
        <f ca="1">VLOOKUP($D128,Curves!$A$2:$H$1700,7)*$B128</f>
        <v>-0.10338045000219882</v>
      </c>
      <c r="H128" s="172">
        <f ca="1">VLOOKUP($D128,Curves!$A$2:$H$1700,5)*$B128</f>
        <v>5.4410763159052009E-3</v>
      </c>
      <c r="I128" s="172">
        <f ca="1">VLOOKUP($D128,Curves!$A$2:$H$1700,4)*$B128</f>
        <v>-0.15779121316125083</v>
      </c>
      <c r="J128" s="174">
        <f ca="1">VLOOKUP($D128,Curves!$A$2:$H$1700,8)*$B128</f>
        <v>0</v>
      </c>
      <c r="K128" s="172">
        <f t="shared" ca="1" si="151"/>
        <v>20.873733470796164</v>
      </c>
      <c r="L128" s="140">
        <f ca="1">VLOOKUP($D128,Curves!$N$2:$T$2600,2)*$B128</f>
        <v>27.615584322982098</v>
      </c>
      <c r="M128" s="141">
        <f ca="1">VLOOKUP($D128,Curves!$N$2:$T$2600,3)*$B128</f>
        <v>13.807792161491049</v>
      </c>
      <c r="N128" s="181">
        <f t="shared" ca="1" si="152"/>
        <v>1</v>
      </c>
      <c r="O128" s="182">
        <f t="shared" ca="1" si="153"/>
        <v>0</v>
      </c>
      <c r="P128" s="173">
        <f t="shared" ca="1" si="148"/>
        <v>22.057167569505548</v>
      </c>
      <c r="Q128" s="140">
        <f ca="1">VLOOKUP($D128,Curves!$N$2:$T$2600,4)*$B128</f>
        <v>27.615584322982098</v>
      </c>
      <c r="R128" s="141">
        <f ca="1">VLOOKUP($D128,Curves!$N$2:$T$2600,5)*$B128</f>
        <v>13.807792161491049</v>
      </c>
      <c r="S128" s="181">
        <f t="shared" ca="1" si="154"/>
        <v>1</v>
      </c>
      <c r="T128" s="182">
        <f t="shared" ca="1" si="155"/>
        <v>0</v>
      </c>
      <c r="U128" s="151">
        <f t="shared" ca="1" si="156"/>
        <v>21.281814194489058</v>
      </c>
      <c r="V128" s="151">
        <f t="shared" ca="1" si="157"/>
        <v>22.097975641874839</v>
      </c>
      <c r="W128" s="151">
        <f t="shared" ca="1" si="158"/>
        <v>20.873733470796164</v>
      </c>
      <c r="X128" s="343">
        <f ca="1">VLOOKUP($D128,[2]CurveFetch!$D$8:$S$13000,16,0)*$B128</f>
        <v>27.615584322982098</v>
      </c>
      <c r="Y128" s="141">
        <f ca="1">VLOOKUP($D128,Curves!$N$2:$T$2600,7)*$B128</f>
        <v>13.807792161491049</v>
      </c>
      <c r="Z128" s="200">
        <f t="shared" ca="1" si="159"/>
        <v>1</v>
      </c>
      <c r="AA128" s="181">
        <f t="shared" ca="1" si="160"/>
        <v>0</v>
      </c>
      <c r="AB128" s="181">
        <f t="shared" ca="1" si="161"/>
        <v>1</v>
      </c>
      <c r="AC128" s="181">
        <f t="shared" ca="1" si="161"/>
        <v>1</v>
      </c>
      <c r="AD128" s="181">
        <f t="shared" ca="1" si="162"/>
        <v>1</v>
      </c>
      <c r="AE128" s="182">
        <f t="shared" ca="1" si="163"/>
        <v>0</v>
      </c>
      <c r="AF128" s="23">
        <f t="shared" ca="1" si="193"/>
        <v>5880</v>
      </c>
      <c r="AG128" s="23">
        <f t="shared" ca="1" si="194"/>
        <v>0</v>
      </c>
      <c r="AH128" s="23">
        <f t="shared" ca="1" si="183"/>
        <v>38400</v>
      </c>
      <c r="AI128" s="23">
        <f t="shared" ca="1" si="184"/>
        <v>0</v>
      </c>
      <c r="AJ128" s="23">
        <f t="shared" ca="1" si="195"/>
        <v>26160</v>
      </c>
      <c r="AK128" s="23">
        <f t="shared" ca="1" si="196"/>
        <v>0</v>
      </c>
      <c r="AL128" s="23">
        <f t="shared" ca="1" si="197"/>
        <v>26160</v>
      </c>
      <c r="AM128" s="23">
        <f t="shared" ca="1" si="198"/>
        <v>0</v>
      </c>
      <c r="AN128" s="23">
        <f t="shared" ca="1" si="216"/>
        <v>48000</v>
      </c>
      <c r="AO128" s="23">
        <f t="shared" ca="1" si="217"/>
        <v>0</v>
      </c>
      <c r="AP128" s="23">
        <f t="shared" ca="1" si="228"/>
        <v>54000</v>
      </c>
      <c r="AQ128" s="23">
        <f t="shared" ca="1" si="205"/>
        <v>0</v>
      </c>
      <c r="AR128" s="23">
        <f t="shared" ca="1" si="237"/>
        <v>60000</v>
      </c>
      <c r="AS128" s="23">
        <f t="shared" ca="1" si="238"/>
        <v>0</v>
      </c>
      <c r="AT128" s="23">
        <f t="shared" ca="1" si="245"/>
        <v>60000</v>
      </c>
      <c r="AU128" s="23">
        <f t="shared" ca="1" si="246"/>
        <v>0</v>
      </c>
      <c r="AV128" s="23">
        <f t="shared" ca="1" si="239"/>
        <v>86400</v>
      </c>
      <c r="AW128" s="23">
        <f t="shared" ca="1" si="240"/>
        <v>0</v>
      </c>
      <c r="AX128" s="23">
        <f t="shared" ca="1" si="249"/>
        <v>61200</v>
      </c>
      <c r="AY128" s="23">
        <f t="shared" ca="1" si="250"/>
        <v>0</v>
      </c>
      <c r="AZ128" s="23">
        <f t="shared" ca="1" si="255"/>
        <v>66000</v>
      </c>
      <c r="BA128" s="23">
        <f t="shared" ca="1" si="256"/>
        <v>0</v>
      </c>
      <c r="BB128" s="23">
        <f t="shared" ca="1" si="271"/>
        <v>132000</v>
      </c>
      <c r="BC128" s="23">
        <f t="shared" ca="1" si="272"/>
        <v>0</v>
      </c>
      <c r="BD128" s="228">
        <f t="shared" ca="1" si="167"/>
        <v>243000</v>
      </c>
      <c r="BE128" s="26">
        <f t="shared" ca="1" si="168"/>
        <v>604200</v>
      </c>
      <c r="BF128" s="228">
        <f t="shared" ca="1" si="169"/>
        <v>664200</v>
      </c>
      <c r="BG128" s="23">
        <f t="shared" ca="1" si="185"/>
        <v>62400</v>
      </c>
      <c r="BH128" s="23">
        <f t="shared" ca="1" si="186"/>
        <v>0</v>
      </c>
      <c r="BI128" s="23">
        <f t="shared" ca="1" si="199"/>
        <v>60000</v>
      </c>
      <c r="BJ128" s="23">
        <f t="shared" ca="1" si="200"/>
        <v>0</v>
      </c>
      <c r="BK128" s="23">
        <f t="shared" ca="1" si="187"/>
        <v>10560</v>
      </c>
      <c r="BL128" s="23">
        <f t="shared" ca="1" si="188"/>
        <v>0</v>
      </c>
      <c r="BM128" s="23">
        <f t="shared" ca="1" si="201"/>
        <v>6120</v>
      </c>
      <c r="BN128" s="23">
        <f t="shared" ca="1" si="202"/>
        <v>0</v>
      </c>
      <c r="BO128" s="23">
        <f t="shared" ca="1" si="208"/>
        <v>20400</v>
      </c>
      <c r="BP128" s="23">
        <f t="shared" ca="1" si="209"/>
        <v>0</v>
      </c>
      <c r="BQ128" s="23">
        <f t="shared" ca="1" si="189"/>
        <v>72000</v>
      </c>
      <c r="BR128" s="23">
        <f t="shared" ca="1" si="190"/>
        <v>0</v>
      </c>
      <c r="BS128" s="23">
        <f t="shared" ca="1" si="224"/>
        <v>105600</v>
      </c>
      <c r="BT128" s="23">
        <f t="shared" ca="1" si="225"/>
        <v>0</v>
      </c>
      <c r="BU128" s="23">
        <f t="shared" ca="1" si="226"/>
        <v>127200</v>
      </c>
      <c r="BV128" s="23">
        <f t="shared" ca="1" si="227"/>
        <v>0</v>
      </c>
      <c r="BW128" s="23">
        <f t="shared" ca="1" si="229"/>
        <v>60000</v>
      </c>
      <c r="BX128" s="23">
        <f t="shared" ca="1" si="230"/>
        <v>0</v>
      </c>
      <c r="BY128" s="23">
        <f t="shared" ca="1" si="247"/>
        <v>63600</v>
      </c>
      <c r="BZ128" s="23">
        <f t="shared" ca="1" si="248"/>
        <v>0</v>
      </c>
      <c r="CA128" s="23">
        <f t="shared" ca="1" si="259"/>
        <v>62400</v>
      </c>
      <c r="CB128" s="23">
        <f t="shared" ca="1" si="260"/>
        <v>0</v>
      </c>
      <c r="CC128" s="23">
        <f t="shared" ca="1" si="275"/>
        <v>132000</v>
      </c>
      <c r="CD128" s="23">
        <f t="shared" ca="1" si="276"/>
        <v>0</v>
      </c>
      <c r="CE128" s="23">
        <f t="shared" ca="1" si="277"/>
        <v>120000</v>
      </c>
      <c r="CF128" s="23">
        <f t="shared" ca="1" si="278"/>
        <v>0</v>
      </c>
      <c r="CG128" s="389">
        <f t="shared" ca="1" si="170"/>
        <v>371880</v>
      </c>
      <c r="CH128" s="224">
        <f t="shared" ca="1" si="171"/>
        <v>695880</v>
      </c>
      <c r="CI128" s="93">
        <f t="shared" ca="1" si="172"/>
        <v>902280</v>
      </c>
      <c r="CJ128" s="23">
        <f t="shared" ca="1" si="206"/>
        <v>125760</v>
      </c>
      <c r="CK128" s="23">
        <f t="shared" ca="1" si="207"/>
        <v>0</v>
      </c>
      <c r="CL128" s="23">
        <f t="shared" ca="1" si="231"/>
        <v>115200</v>
      </c>
      <c r="CM128" s="23">
        <f t="shared" ca="1" si="232"/>
        <v>0</v>
      </c>
      <c r="CN128" s="23">
        <f t="shared" ca="1" si="263"/>
        <v>120000</v>
      </c>
      <c r="CO128" s="23">
        <f t="shared" ca="1" si="264"/>
        <v>0</v>
      </c>
      <c r="CP128" s="228">
        <f t="shared" ca="1" si="173"/>
        <v>125760</v>
      </c>
      <c r="CQ128" s="224">
        <f t="shared" ca="1" si="174"/>
        <v>240960</v>
      </c>
      <c r="CR128" s="228">
        <f t="shared" ca="1" si="175"/>
        <v>360960</v>
      </c>
      <c r="CS128" s="23">
        <f t="shared" ca="1" si="176"/>
        <v>65400</v>
      </c>
      <c r="CT128" s="23">
        <f t="shared" ca="1" si="177"/>
        <v>32700</v>
      </c>
      <c r="CU128" s="23">
        <f t="shared" ca="1" si="181"/>
        <v>62400</v>
      </c>
      <c r="CV128" s="23">
        <f t="shared" ca="1" si="182"/>
        <v>31200</v>
      </c>
      <c r="CW128" s="23">
        <f t="shared" ca="1" si="191"/>
        <v>60000</v>
      </c>
      <c r="CX128" s="23">
        <f t="shared" ca="1" si="192"/>
        <v>30000</v>
      </c>
      <c r="CY128" s="23">
        <f t="shared" ca="1" si="203"/>
        <v>8400</v>
      </c>
      <c r="CZ128" s="23">
        <f t="shared" ca="1" si="204"/>
        <v>4200</v>
      </c>
      <c r="DA128" s="23">
        <f t="shared" ca="1" si="210"/>
        <v>27000</v>
      </c>
      <c r="DB128" s="23">
        <f t="shared" ca="1" si="211"/>
        <v>13500</v>
      </c>
      <c r="DC128" s="23">
        <f t="shared" ca="1" si="212"/>
        <v>15600</v>
      </c>
      <c r="DD128" s="23">
        <f t="shared" ca="1" si="213"/>
        <v>7800</v>
      </c>
      <c r="DE128" s="23">
        <f t="shared" ca="1" si="218"/>
        <v>42000</v>
      </c>
      <c r="DF128" s="23">
        <f t="shared" ca="1" si="219"/>
        <v>21000</v>
      </c>
      <c r="DG128" s="23">
        <f t="shared" ca="1" si="257"/>
        <v>63600</v>
      </c>
      <c r="DH128" s="23">
        <f t="shared" ca="1" si="258"/>
        <v>31800</v>
      </c>
      <c r="DI128" s="23">
        <f t="shared" ca="1" si="220"/>
        <v>72000</v>
      </c>
      <c r="DJ128" s="23">
        <f t="shared" ca="1" si="221"/>
        <v>36000</v>
      </c>
      <c r="DK128" s="23">
        <f t="shared" ca="1" si="233"/>
        <v>99000</v>
      </c>
      <c r="DL128" s="23">
        <f t="shared" ca="1" si="234"/>
        <v>49500</v>
      </c>
      <c r="DM128" s="23"/>
      <c r="DN128" s="23"/>
      <c r="DO128" s="23">
        <f t="shared" ca="1" si="235"/>
        <v>240000</v>
      </c>
      <c r="DP128" s="23">
        <f t="shared" ca="1" si="236"/>
        <v>120000</v>
      </c>
      <c r="DQ128" s="23">
        <f t="shared" ca="1" si="241"/>
        <v>120000</v>
      </c>
      <c r="DR128" s="23">
        <f t="shared" ca="1" si="242"/>
        <v>60000</v>
      </c>
      <c r="DS128" s="23">
        <f t="shared" ca="1" si="251"/>
        <v>127200</v>
      </c>
      <c r="DT128" s="23">
        <f t="shared" ca="1" si="252"/>
        <v>63600</v>
      </c>
      <c r="DU128" s="23">
        <f t="shared" ca="1" si="261"/>
        <v>63600</v>
      </c>
      <c r="DV128" s="23">
        <f t="shared" ca="1" si="262"/>
        <v>31800</v>
      </c>
      <c r="DW128" s="23">
        <f t="shared" ca="1" si="265"/>
        <v>150000</v>
      </c>
      <c r="DX128" s="23">
        <f t="shared" ca="1" si="266"/>
        <v>75000</v>
      </c>
      <c r="DY128" s="23">
        <f t="shared" ca="1" si="267"/>
        <v>66000</v>
      </c>
      <c r="DZ128" s="23">
        <f t="shared" ca="1" si="268"/>
        <v>33000</v>
      </c>
      <c r="EA128" s="23">
        <f t="shared" ca="1" si="281"/>
        <v>129600</v>
      </c>
      <c r="EB128" s="23">
        <f t="shared" ca="1" si="282"/>
        <v>64800</v>
      </c>
      <c r="EC128" s="228">
        <f t="shared" ca="1" si="178"/>
        <v>610200</v>
      </c>
      <c r="ED128" s="93">
        <f t="shared" ca="1" si="179"/>
        <v>1450800</v>
      </c>
      <c r="EE128" s="228">
        <f t="shared" ca="1" si="180"/>
        <v>2117700</v>
      </c>
      <c r="EJ128" s="23">
        <f t="shared" ca="1" si="214"/>
        <v>60000</v>
      </c>
      <c r="EK128" s="23">
        <f t="shared" ca="1" si="215"/>
        <v>30000</v>
      </c>
      <c r="EL128" s="23">
        <f t="shared" ca="1" si="222"/>
        <v>26400</v>
      </c>
      <c r="EM128" s="23">
        <f t="shared" ca="1" si="223"/>
        <v>13200</v>
      </c>
      <c r="EN128" s="23">
        <f t="shared" ca="1" si="243"/>
        <v>120000</v>
      </c>
      <c r="EO128" s="23">
        <f t="shared" ca="1" si="244"/>
        <v>60000</v>
      </c>
      <c r="EP128" s="23">
        <f t="shared" ca="1" si="273"/>
        <v>168000</v>
      </c>
      <c r="EQ128" s="23">
        <f t="shared" ca="1" si="274"/>
        <v>84000</v>
      </c>
      <c r="ER128" s="23">
        <f t="shared" ca="1" si="253"/>
        <v>60000</v>
      </c>
      <c r="ES128" s="23">
        <f t="shared" ca="1" si="254"/>
        <v>30000</v>
      </c>
      <c r="ET128" s="23">
        <f t="shared" ca="1" si="269"/>
        <v>60000</v>
      </c>
      <c r="EU128" s="23">
        <f t="shared" ca="1" si="270"/>
        <v>30000</v>
      </c>
      <c r="EV128" s="23">
        <f t="shared" ca="1" si="279"/>
        <v>120000</v>
      </c>
      <c r="EW128" s="23">
        <f t="shared" ca="1" si="280"/>
        <v>60000</v>
      </c>
      <c r="EX128" s="228">
        <f t="shared" ca="1" si="164"/>
        <v>39600</v>
      </c>
      <c r="EY128" s="93">
        <f t="shared" ca="1" si="165"/>
        <v>489600</v>
      </c>
      <c r="EZ128" s="93">
        <f t="shared" ca="1" si="166"/>
        <v>921600</v>
      </c>
    </row>
    <row r="129" spans="1:156" x14ac:dyDescent="0.2">
      <c r="A129" s="172">
        <f ca="1">VLOOKUP($D129,Curves!$A$2:$I$1700,9)</f>
        <v>6.2101545537467003E-2</v>
      </c>
      <c r="B129" s="86">
        <f t="shared" ca="1" si="149"/>
        <v>0.54109290021236633</v>
      </c>
      <c r="C129" s="86">
        <f t="shared" si="150"/>
        <v>28</v>
      </c>
      <c r="D129" s="139">
        <v>40575</v>
      </c>
      <c r="E129" s="173">
        <f ca="1">VLOOKUP($D129,Curves!$A$2:$H$1700,2)*$B129</f>
        <v>2.6021157571212696</v>
      </c>
      <c r="F129" s="172">
        <f ca="1">VLOOKUP($D129,Curves!$A$2:$H$1700,3)*$B129</f>
        <v>0.32465574012741977</v>
      </c>
      <c r="G129" s="172">
        <f ca="1">VLOOKUP($D129,Curves!$A$2:$H$1700,7)*$B129</f>
        <v>-0.1028076510403496</v>
      </c>
      <c r="H129" s="172">
        <f ca="1">VLOOKUP($D129,Curves!$A$2:$H$1700,5)*$B129</f>
        <v>5.4109290021236633E-3</v>
      </c>
      <c r="I129" s="172">
        <f ca="1">VLOOKUP($D129,Curves!$A$2:$H$1700,4)*$B129</f>
        <v>-0.15691694106158621</v>
      </c>
      <c r="J129" s="174">
        <f ca="1">VLOOKUP($D129,Curves!$A$2:$H$1700,8)*$B129</f>
        <v>0</v>
      </c>
      <c r="K129" s="172">
        <f t="shared" ca="1" si="151"/>
        <v>20.338991120447623</v>
      </c>
      <c r="L129" s="140">
        <f ca="1">VLOOKUP($D129,Curves!$N$2:$T$2600,2)*$B129</f>
        <v>22.051645945964758</v>
      </c>
      <c r="M129" s="141">
        <f ca="1">VLOOKUP($D129,Curves!$N$2:$T$2600,3)*$B129</f>
        <v>11.025822972982379</v>
      </c>
      <c r="N129" s="181">
        <f t="shared" ca="1" si="152"/>
        <v>1</v>
      </c>
      <c r="O129" s="182">
        <f t="shared" ca="1" si="153"/>
        <v>0</v>
      </c>
      <c r="P129" s="173">
        <f t="shared" ca="1" si="148"/>
        <v>21.515868178409523</v>
      </c>
      <c r="Q129" s="140">
        <f ca="1">VLOOKUP($D129,Curves!$N$2:$T$2600,4)*$B129</f>
        <v>22.051645945964758</v>
      </c>
      <c r="R129" s="141">
        <f ca="1">VLOOKUP($D129,Curves!$N$2:$T$2600,5)*$B129</f>
        <v>11.025822972982379</v>
      </c>
      <c r="S129" s="181">
        <f t="shared" ca="1" si="154"/>
        <v>1</v>
      </c>
      <c r="T129" s="182">
        <f t="shared" ca="1" si="155"/>
        <v>0</v>
      </c>
      <c r="U129" s="151">
        <f t="shared" ca="1" si="156"/>
        <v>20.744810795606902</v>
      </c>
      <c r="V129" s="151">
        <f t="shared" ca="1" si="157"/>
        <v>21.556450145925449</v>
      </c>
      <c r="W129" s="151">
        <f t="shared" ca="1" si="158"/>
        <v>20.338991120447623</v>
      </c>
      <c r="X129" s="343">
        <f ca="1">VLOOKUP($D129,[2]CurveFetch!$D$8:$S$13000,16,0)*$B129</f>
        <v>22.051645945964758</v>
      </c>
      <c r="Y129" s="141">
        <f ca="1">VLOOKUP($D129,Curves!$N$2:$T$2600,7)*$B129</f>
        <v>11.025822972982379</v>
      </c>
      <c r="Z129" s="200">
        <f t="shared" ca="1" si="159"/>
        <v>1</v>
      </c>
      <c r="AA129" s="181">
        <f t="shared" ca="1" si="160"/>
        <v>0</v>
      </c>
      <c r="AB129" s="181">
        <f t="shared" ca="1" si="161"/>
        <v>1</v>
      </c>
      <c r="AC129" s="181">
        <f t="shared" ca="1" si="161"/>
        <v>1</v>
      </c>
      <c r="AD129" s="181">
        <f t="shared" ca="1" si="162"/>
        <v>1</v>
      </c>
      <c r="AE129" s="182">
        <f t="shared" ca="1" si="163"/>
        <v>0</v>
      </c>
      <c r="AF129" s="23">
        <f t="shared" ca="1" si="193"/>
        <v>5880</v>
      </c>
      <c r="AG129" s="23">
        <f t="shared" ca="1" si="194"/>
        <v>0</v>
      </c>
      <c r="AH129" s="23">
        <f t="shared" ca="1" si="183"/>
        <v>38400</v>
      </c>
      <c r="AI129" s="23">
        <f t="shared" ca="1" si="184"/>
        <v>0</v>
      </c>
      <c r="AJ129" s="23">
        <f t="shared" ca="1" si="195"/>
        <v>26160</v>
      </c>
      <c r="AK129" s="23">
        <f t="shared" ca="1" si="196"/>
        <v>0</v>
      </c>
      <c r="AL129" s="23">
        <f t="shared" ca="1" si="197"/>
        <v>26160</v>
      </c>
      <c r="AM129" s="23">
        <f t="shared" ca="1" si="198"/>
        <v>0</v>
      </c>
      <c r="AN129" s="23">
        <f t="shared" ca="1" si="216"/>
        <v>48000</v>
      </c>
      <c r="AO129" s="23">
        <f t="shared" ca="1" si="217"/>
        <v>0</v>
      </c>
      <c r="AP129" s="23">
        <f t="shared" ca="1" si="228"/>
        <v>54000</v>
      </c>
      <c r="AQ129" s="23">
        <f t="shared" ca="1" si="205"/>
        <v>0</v>
      </c>
      <c r="AR129" s="23">
        <f t="shared" ca="1" si="237"/>
        <v>60000</v>
      </c>
      <c r="AS129" s="23">
        <f t="shared" ca="1" si="238"/>
        <v>0</v>
      </c>
      <c r="AT129" s="23">
        <f t="shared" ca="1" si="245"/>
        <v>60000</v>
      </c>
      <c r="AU129" s="23">
        <f t="shared" ca="1" si="246"/>
        <v>0</v>
      </c>
      <c r="AV129" s="23">
        <f t="shared" ca="1" si="239"/>
        <v>86400</v>
      </c>
      <c r="AW129" s="23">
        <f t="shared" ca="1" si="240"/>
        <v>0</v>
      </c>
      <c r="AX129" s="23">
        <f t="shared" ca="1" si="249"/>
        <v>61200</v>
      </c>
      <c r="AY129" s="23">
        <f t="shared" ca="1" si="250"/>
        <v>0</v>
      </c>
      <c r="AZ129" s="23">
        <f t="shared" ca="1" si="255"/>
        <v>66000</v>
      </c>
      <c r="BA129" s="23">
        <f t="shared" ca="1" si="256"/>
        <v>0</v>
      </c>
      <c r="BB129" s="23">
        <f t="shared" ca="1" si="271"/>
        <v>132000</v>
      </c>
      <c r="BC129" s="23">
        <f t="shared" ca="1" si="272"/>
        <v>0</v>
      </c>
      <c r="BD129" s="228">
        <f t="shared" ca="1" si="167"/>
        <v>243000</v>
      </c>
      <c r="BE129" s="26">
        <f t="shared" ca="1" si="168"/>
        <v>604200</v>
      </c>
      <c r="BF129" s="228">
        <f t="shared" ca="1" si="169"/>
        <v>664200</v>
      </c>
      <c r="BG129" s="23">
        <f t="shared" ca="1" si="185"/>
        <v>62400</v>
      </c>
      <c r="BH129" s="23">
        <f t="shared" ca="1" si="186"/>
        <v>0</v>
      </c>
      <c r="BI129" s="23">
        <f t="shared" ca="1" si="199"/>
        <v>60000</v>
      </c>
      <c r="BJ129" s="23">
        <f t="shared" ca="1" si="200"/>
        <v>0</v>
      </c>
      <c r="BK129" s="23">
        <f t="shared" ca="1" si="187"/>
        <v>10560</v>
      </c>
      <c r="BL129" s="23">
        <f t="shared" ca="1" si="188"/>
        <v>0</v>
      </c>
      <c r="BM129" s="23">
        <f t="shared" ca="1" si="201"/>
        <v>6120</v>
      </c>
      <c r="BN129" s="23">
        <f t="shared" ca="1" si="202"/>
        <v>0</v>
      </c>
      <c r="BO129" s="23">
        <f t="shared" ca="1" si="208"/>
        <v>20400</v>
      </c>
      <c r="BP129" s="23">
        <f t="shared" ca="1" si="209"/>
        <v>0</v>
      </c>
      <c r="BQ129" s="23">
        <f t="shared" ca="1" si="189"/>
        <v>72000</v>
      </c>
      <c r="BR129" s="23">
        <f t="shared" ca="1" si="190"/>
        <v>0</v>
      </c>
      <c r="BS129" s="23">
        <f t="shared" ca="1" si="224"/>
        <v>105600</v>
      </c>
      <c r="BT129" s="23">
        <f t="shared" ca="1" si="225"/>
        <v>0</v>
      </c>
      <c r="BU129" s="23">
        <f t="shared" ca="1" si="226"/>
        <v>127200</v>
      </c>
      <c r="BV129" s="23">
        <f t="shared" ca="1" si="227"/>
        <v>0</v>
      </c>
      <c r="BW129" s="23">
        <f t="shared" ca="1" si="229"/>
        <v>60000</v>
      </c>
      <c r="BX129" s="23">
        <f t="shared" ca="1" si="230"/>
        <v>0</v>
      </c>
      <c r="BY129" s="23">
        <f t="shared" ca="1" si="247"/>
        <v>63600</v>
      </c>
      <c r="BZ129" s="23">
        <f t="shared" ca="1" si="248"/>
        <v>0</v>
      </c>
      <c r="CA129" s="23">
        <f t="shared" ca="1" si="259"/>
        <v>62400</v>
      </c>
      <c r="CB129" s="23">
        <f t="shared" ca="1" si="260"/>
        <v>0</v>
      </c>
      <c r="CC129" s="23">
        <f t="shared" ca="1" si="275"/>
        <v>132000</v>
      </c>
      <c r="CD129" s="23">
        <f t="shared" ca="1" si="276"/>
        <v>0</v>
      </c>
      <c r="CE129" s="23">
        <f t="shared" ca="1" si="277"/>
        <v>120000</v>
      </c>
      <c r="CF129" s="23">
        <f t="shared" ca="1" si="278"/>
        <v>0</v>
      </c>
      <c r="CG129" s="389">
        <f t="shared" ca="1" si="170"/>
        <v>371880</v>
      </c>
      <c r="CH129" s="224">
        <f t="shared" ca="1" si="171"/>
        <v>695880</v>
      </c>
      <c r="CI129" s="93">
        <f t="shared" ca="1" si="172"/>
        <v>902280</v>
      </c>
      <c r="CJ129" s="23">
        <f t="shared" ca="1" si="206"/>
        <v>125760</v>
      </c>
      <c r="CK129" s="23">
        <f t="shared" ca="1" si="207"/>
        <v>0</v>
      </c>
      <c r="CL129" s="23">
        <f t="shared" ca="1" si="231"/>
        <v>115200</v>
      </c>
      <c r="CM129" s="23">
        <f t="shared" ca="1" si="232"/>
        <v>0</v>
      </c>
      <c r="CN129" s="23">
        <f t="shared" ca="1" si="263"/>
        <v>120000</v>
      </c>
      <c r="CO129" s="23">
        <f t="shared" ca="1" si="264"/>
        <v>0</v>
      </c>
      <c r="CP129" s="228">
        <f t="shared" ca="1" si="173"/>
        <v>125760</v>
      </c>
      <c r="CQ129" s="224">
        <f t="shared" ca="1" si="174"/>
        <v>240960</v>
      </c>
      <c r="CR129" s="228">
        <f t="shared" ca="1" si="175"/>
        <v>360960</v>
      </c>
      <c r="CS129" s="23">
        <f t="shared" ca="1" si="176"/>
        <v>65400</v>
      </c>
      <c r="CT129" s="23">
        <f t="shared" ca="1" si="177"/>
        <v>32700</v>
      </c>
      <c r="CU129" s="23">
        <f t="shared" ca="1" si="181"/>
        <v>62400</v>
      </c>
      <c r="CV129" s="23">
        <f t="shared" ca="1" si="182"/>
        <v>31200</v>
      </c>
      <c r="CW129" s="23">
        <f t="shared" ca="1" si="191"/>
        <v>60000</v>
      </c>
      <c r="CX129" s="23">
        <f t="shared" ca="1" si="192"/>
        <v>30000</v>
      </c>
      <c r="CY129" s="23">
        <f t="shared" ca="1" si="203"/>
        <v>8400</v>
      </c>
      <c r="CZ129" s="23">
        <f t="shared" ca="1" si="204"/>
        <v>4200</v>
      </c>
      <c r="DA129" s="23">
        <f t="shared" ca="1" si="210"/>
        <v>27000</v>
      </c>
      <c r="DB129" s="23">
        <f t="shared" ca="1" si="211"/>
        <v>13500</v>
      </c>
      <c r="DC129" s="23">
        <f t="shared" ca="1" si="212"/>
        <v>15600</v>
      </c>
      <c r="DD129" s="23">
        <f t="shared" ca="1" si="213"/>
        <v>7800</v>
      </c>
      <c r="DE129" s="23">
        <f t="shared" ca="1" si="218"/>
        <v>42000</v>
      </c>
      <c r="DF129" s="23">
        <f t="shared" ca="1" si="219"/>
        <v>21000</v>
      </c>
      <c r="DG129" s="23">
        <f t="shared" ca="1" si="257"/>
        <v>63600</v>
      </c>
      <c r="DH129" s="23">
        <f t="shared" ca="1" si="258"/>
        <v>31800</v>
      </c>
      <c r="DI129" s="23">
        <f t="shared" ca="1" si="220"/>
        <v>72000</v>
      </c>
      <c r="DJ129" s="23">
        <f t="shared" ca="1" si="221"/>
        <v>36000</v>
      </c>
      <c r="DK129" s="23">
        <f t="shared" ca="1" si="233"/>
        <v>99000</v>
      </c>
      <c r="DL129" s="23">
        <f t="shared" ca="1" si="234"/>
        <v>49500</v>
      </c>
      <c r="DM129" s="23"/>
      <c r="DN129" s="23"/>
      <c r="DO129" s="23">
        <f t="shared" ca="1" si="235"/>
        <v>240000</v>
      </c>
      <c r="DP129" s="23">
        <f t="shared" ca="1" si="236"/>
        <v>120000</v>
      </c>
      <c r="DQ129" s="23">
        <f t="shared" ca="1" si="241"/>
        <v>120000</v>
      </c>
      <c r="DR129" s="23">
        <f t="shared" ca="1" si="242"/>
        <v>60000</v>
      </c>
      <c r="DS129" s="23">
        <f t="shared" ca="1" si="251"/>
        <v>127200</v>
      </c>
      <c r="DT129" s="23">
        <f t="shared" ca="1" si="252"/>
        <v>63600</v>
      </c>
      <c r="DU129" s="23">
        <f t="shared" ca="1" si="261"/>
        <v>63600</v>
      </c>
      <c r="DV129" s="23">
        <f t="shared" ca="1" si="262"/>
        <v>31800</v>
      </c>
      <c r="DW129" s="23">
        <f t="shared" ca="1" si="265"/>
        <v>150000</v>
      </c>
      <c r="DX129" s="23">
        <f t="shared" ca="1" si="266"/>
        <v>75000</v>
      </c>
      <c r="DY129" s="23">
        <f t="shared" ca="1" si="267"/>
        <v>66000</v>
      </c>
      <c r="DZ129" s="23">
        <f t="shared" ca="1" si="268"/>
        <v>33000</v>
      </c>
      <c r="EA129" s="23">
        <f t="shared" ca="1" si="281"/>
        <v>129600</v>
      </c>
      <c r="EB129" s="23">
        <f t="shared" ca="1" si="282"/>
        <v>64800</v>
      </c>
      <c r="EC129" s="228">
        <f t="shared" ca="1" si="178"/>
        <v>610200</v>
      </c>
      <c r="ED129" s="93">
        <f t="shared" ca="1" si="179"/>
        <v>1450800</v>
      </c>
      <c r="EE129" s="228">
        <f t="shared" ca="1" si="180"/>
        <v>2117700</v>
      </c>
      <c r="EJ129" s="23">
        <f t="shared" ca="1" si="214"/>
        <v>60000</v>
      </c>
      <c r="EK129" s="23">
        <f t="shared" ca="1" si="215"/>
        <v>30000</v>
      </c>
      <c r="EL129" s="23">
        <f t="shared" ca="1" si="222"/>
        <v>26400</v>
      </c>
      <c r="EM129" s="23">
        <f t="shared" ca="1" si="223"/>
        <v>13200</v>
      </c>
      <c r="EN129" s="23">
        <f t="shared" ca="1" si="243"/>
        <v>120000</v>
      </c>
      <c r="EO129" s="23">
        <f t="shared" ca="1" si="244"/>
        <v>60000</v>
      </c>
      <c r="EP129" s="23">
        <f t="shared" ca="1" si="273"/>
        <v>168000</v>
      </c>
      <c r="EQ129" s="23">
        <f t="shared" ca="1" si="274"/>
        <v>84000</v>
      </c>
      <c r="ER129" s="23">
        <f t="shared" ca="1" si="253"/>
        <v>60000</v>
      </c>
      <c r="ES129" s="23">
        <f t="shared" ca="1" si="254"/>
        <v>30000</v>
      </c>
      <c r="ET129" s="23">
        <f t="shared" ca="1" si="269"/>
        <v>60000</v>
      </c>
      <c r="EU129" s="23">
        <f t="shared" ca="1" si="270"/>
        <v>30000</v>
      </c>
      <c r="EV129" s="23">
        <f t="shared" ca="1" si="279"/>
        <v>120000</v>
      </c>
      <c r="EW129" s="23">
        <f t="shared" ca="1" si="280"/>
        <v>60000</v>
      </c>
      <c r="EX129" s="228">
        <f t="shared" ca="1" si="164"/>
        <v>39600</v>
      </c>
      <c r="EY129" s="93">
        <f t="shared" ca="1" si="165"/>
        <v>489600</v>
      </c>
      <c r="EZ129" s="93">
        <f t="shared" ca="1" si="166"/>
        <v>921600</v>
      </c>
    </row>
    <row r="130" spans="1:156" x14ac:dyDescent="0.2">
      <c r="A130" s="172">
        <f ca="1">VLOOKUP($D130,Curves!$A$2:$I$1700,9)</f>
        <v>6.2124009246626997E-2</v>
      </c>
      <c r="B130" s="86">
        <f t="shared" ca="1" si="149"/>
        <v>0.5384433227876021</v>
      </c>
      <c r="C130" s="86">
        <f t="shared" si="150"/>
        <v>31</v>
      </c>
      <c r="D130" s="139">
        <v>40603</v>
      </c>
      <c r="E130" s="173">
        <f ca="1">VLOOKUP($D130,Curves!$A$2:$H$1700,2)*$B130</f>
        <v>2.5086074408674381</v>
      </c>
      <c r="F130" s="172">
        <f ca="1">VLOOKUP($D130,Curves!$A$2:$H$1700,3)*$B130</f>
        <v>0.32306599367256122</v>
      </c>
      <c r="G130" s="172">
        <f ca="1">VLOOKUP($D130,Curves!$A$2:$H$1700,7)*$B130</f>
        <v>-0.1023042313296444</v>
      </c>
      <c r="H130" s="172">
        <f ca="1">VLOOKUP($D130,Curves!$A$2:$H$1700,5)*$B130</f>
        <v>5.3844332278760211E-3</v>
      </c>
      <c r="I130" s="172">
        <f ca="1">VLOOKUP($D130,Curves!$A$2:$H$1700,4)*$B130</f>
        <v>-0.15614856360840459</v>
      </c>
      <c r="J130" s="174">
        <f ca="1">VLOOKUP($D130,Curves!$A$2:$H$1700,8)*$B130</f>
        <v>0</v>
      </c>
      <c r="K130" s="172">
        <f t="shared" ca="1" si="151"/>
        <v>19.643441579442751</v>
      </c>
      <c r="L130" s="140">
        <f ca="1">VLOOKUP($D130,Curves!$N$2:$T$2600,2)*$B130</f>
        <v>16.559232104677637</v>
      </c>
      <c r="M130" s="141">
        <f ca="1">VLOOKUP($D130,Curves!$N$2:$T$2600,3)*$B130</f>
        <v>8.2796160523388185</v>
      </c>
      <c r="N130" s="181">
        <f t="shared" ca="1" si="152"/>
        <v>0</v>
      </c>
      <c r="O130" s="182">
        <f t="shared" ca="1" si="153"/>
        <v>0</v>
      </c>
      <c r="P130" s="173">
        <f t="shared" ca="1" si="148"/>
        <v>20.814555806505787</v>
      </c>
      <c r="Q130" s="140">
        <f ca="1">VLOOKUP($D130,Curves!$N$2:$T$2600,4)*$B130</f>
        <v>16.559232104677637</v>
      </c>
      <c r="R130" s="141">
        <f ca="1">VLOOKUP($D130,Curves!$N$2:$T$2600,5)*$B130</f>
        <v>8.2796160523388185</v>
      </c>
      <c r="S130" s="181">
        <f t="shared" ca="1" si="154"/>
        <v>0</v>
      </c>
      <c r="T130" s="182">
        <f t="shared" ca="1" si="155"/>
        <v>0</v>
      </c>
      <c r="U130" s="151">
        <f t="shared" ca="1" si="156"/>
        <v>20.047274071533451</v>
      </c>
      <c r="V130" s="151">
        <f t="shared" ca="1" si="157"/>
        <v>20.854939055714858</v>
      </c>
      <c r="W130" s="151">
        <f t="shared" ca="1" si="158"/>
        <v>19.643441579442751</v>
      </c>
      <c r="X130" s="343">
        <f ca="1">VLOOKUP($D130,[2]CurveFetch!$D$8:$S$13000,16,0)*$B130</f>
        <v>16.559232104677637</v>
      </c>
      <c r="Y130" s="141">
        <f ca="1">VLOOKUP($D130,Curves!$N$2:$T$2600,7)*$B130</f>
        <v>8.2796160523388185</v>
      </c>
      <c r="Z130" s="200">
        <f t="shared" ca="1" si="159"/>
        <v>0</v>
      </c>
      <c r="AA130" s="181">
        <f t="shared" ca="1" si="160"/>
        <v>0</v>
      </c>
      <c r="AB130" s="181">
        <f t="shared" ca="1" si="161"/>
        <v>0</v>
      </c>
      <c r="AC130" s="181">
        <f t="shared" ca="1" si="161"/>
        <v>0</v>
      </c>
      <c r="AD130" s="181">
        <f t="shared" ca="1" si="162"/>
        <v>0</v>
      </c>
      <c r="AE130" s="182">
        <f t="shared" ca="1" si="163"/>
        <v>0</v>
      </c>
      <c r="AF130" s="23">
        <f t="shared" ca="1" si="193"/>
        <v>0</v>
      </c>
      <c r="AG130" s="23">
        <f t="shared" ca="1" si="194"/>
        <v>0</v>
      </c>
      <c r="AH130" s="23">
        <f t="shared" ca="1" si="183"/>
        <v>0</v>
      </c>
      <c r="AI130" s="23">
        <f t="shared" ca="1" si="184"/>
        <v>0</v>
      </c>
      <c r="AJ130" s="23">
        <f t="shared" ca="1" si="195"/>
        <v>0</v>
      </c>
      <c r="AK130" s="23">
        <f t="shared" ca="1" si="196"/>
        <v>0</v>
      </c>
      <c r="AL130" s="23">
        <f t="shared" ca="1" si="197"/>
        <v>0</v>
      </c>
      <c r="AM130" s="23">
        <f t="shared" ca="1" si="198"/>
        <v>0</v>
      </c>
      <c r="AN130" s="23">
        <f t="shared" ca="1" si="216"/>
        <v>0</v>
      </c>
      <c r="AO130" s="23">
        <f t="shared" ca="1" si="217"/>
        <v>0</v>
      </c>
      <c r="AP130" s="23">
        <f t="shared" ca="1" si="228"/>
        <v>0</v>
      </c>
      <c r="AQ130" s="23">
        <f t="shared" ca="1" si="205"/>
        <v>0</v>
      </c>
      <c r="AR130" s="23">
        <f t="shared" ca="1" si="237"/>
        <v>0</v>
      </c>
      <c r="AS130" s="23">
        <f t="shared" ca="1" si="238"/>
        <v>0</v>
      </c>
      <c r="AT130" s="23">
        <f t="shared" ca="1" si="245"/>
        <v>0</v>
      </c>
      <c r="AU130" s="23">
        <f t="shared" ca="1" si="246"/>
        <v>0</v>
      </c>
      <c r="AV130" s="23">
        <f t="shared" ca="1" si="239"/>
        <v>0</v>
      </c>
      <c r="AW130" s="23">
        <f t="shared" ca="1" si="240"/>
        <v>0</v>
      </c>
      <c r="AX130" s="23">
        <f t="shared" ca="1" si="249"/>
        <v>0</v>
      </c>
      <c r="AY130" s="23">
        <f t="shared" ca="1" si="250"/>
        <v>0</v>
      </c>
      <c r="AZ130" s="23">
        <f t="shared" ca="1" si="255"/>
        <v>0</v>
      </c>
      <c r="BA130" s="23">
        <f t="shared" ca="1" si="256"/>
        <v>0</v>
      </c>
      <c r="BB130" s="23">
        <f t="shared" ca="1" si="271"/>
        <v>0</v>
      </c>
      <c r="BC130" s="23">
        <f t="shared" ca="1" si="272"/>
        <v>0</v>
      </c>
      <c r="BD130" s="228">
        <f t="shared" ca="1" si="167"/>
        <v>0</v>
      </c>
      <c r="BE130" s="26">
        <f t="shared" ca="1" si="168"/>
        <v>0</v>
      </c>
      <c r="BF130" s="228">
        <f t="shared" ca="1" si="169"/>
        <v>0</v>
      </c>
      <c r="BG130" s="23">
        <f t="shared" ca="1" si="185"/>
        <v>0</v>
      </c>
      <c r="BH130" s="23">
        <f t="shared" ca="1" si="186"/>
        <v>0</v>
      </c>
      <c r="BI130" s="23">
        <f t="shared" ca="1" si="199"/>
        <v>0</v>
      </c>
      <c r="BJ130" s="23">
        <f t="shared" ca="1" si="200"/>
        <v>0</v>
      </c>
      <c r="BK130" s="23">
        <f t="shared" ca="1" si="187"/>
        <v>0</v>
      </c>
      <c r="BL130" s="23">
        <f t="shared" ca="1" si="188"/>
        <v>0</v>
      </c>
      <c r="BM130" s="23">
        <f t="shared" ca="1" si="201"/>
        <v>0</v>
      </c>
      <c r="BN130" s="23">
        <f t="shared" ca="1" si="202"/>
        <v>0</v>
      </c>
      <c r="BO130" s="23">
        <f t="shared" ca="1" si="208"/>
        <v>0</v>
      </c>
      <c r="BP130" s="23">
        <f t="shared" ca="1" si="209"/>
        <v>0</v>
      </c>
      <c r="BQ130" s="23">
        <f t="shared" ca="1" si="189"/>
        <v>0</v>
      </c>
      <c r="BR130" s="23">
        <f t="shared" ca="1" si="190"/>
        <v>0</v>
      </c>
      <c r="BS130" s="23">
        <f t="shared" ca="1" si="224"/>
        <v>0</v>
      </c>
      <c r="BT130" s="23">
        <f t="shared" ca="1" si="225"/>
        <v>0</v>
      </c>
      <c r="BU130" s="23">
        <f t="shared" ca="1" si="226"/>
        <v>0</v>
      </c>
      <c r="BV130" s="23">
        <f t="shared" ca="1" si="227"/>
        <v>0</v>
      </c>
      <c r="BW130" s="23">
        <f t="shared" ca="1" si="229"/>
        <v>0</v>
      </c>
      <c r="BX130" s="23">
        <f t="shared" ca="1" si="230"/>
        <v>0</v>
      </c>
      <c r="BY130" s="23">
        <f t="shared" ca="1" si="247"/>
        <v>0</v>
      </c>
      <c r="BZ130" s="23">
        <f t="shared" ca="1" si="248"/>
        <v>0</v>
      </c>
      <c r="CA130" s="23">
        <f t="shared" ca="1" si="259"/>
        <v>0</v>
      </c>
      <c r="CB130" s="23">
        <f t="shared" ca="1" si="260"/>
        <v>0</v>
      </c>
      <c r="CC130" s="23">
        <f t="shared" ca="1" si="275"/>
        <v>0</v>
      </c>
      <c r="CD130" s="23">
        <f t="shared" ca="1" si="276"/>
        <v>0</v>
      </c>
      <c r="CE130" s="23">
        <f t="shared" ca="1" si="277"/>
        <v>0</v>
      </c>
      <c r="CF130" s="23">
        <f t="shared" ca="1" si="278"/>
        <v>0</v>
      </c>
      <c r="CG130" s="389">
        <f t="shared" ca="1" si="170"/>
        <v>0</v>
      </c>
      <c r="CH130" s="224">
        <f t="shared" ca="1" si="171"/>
        <v>0</v>
      </c>
      <c r="CI130" s="93">
        <f t="shared" ca="1" si="172"/>
        <v>0</v>
      </c>
      <c r="CJ130" s="23">
        <f t="shared" ca="1" si="206"/>
        <v>0</v>
      </c>
      <c r="CK130" s="23">
        <f t="shared" ca="1" si="207"/>
        <v>0</v>
      </c>
      <c r="CL130" s="23">
        <f t="shared" ca="1" si="231"/>
        <v>0</v>
      </c>
      <c r="CM130" s="23">
        <f t="shared" ca="1" si="232"/>
        <v>0</v>
      </c>
      <c r="CN130" s="23">
        <f t="shared" ca="1" si="263"/>
        <v>0</v>
      </c>
      <c r="CO130" s="23">
        <f t="shared" ca="1" si="264"/>
        <v>0</v>
      </c>
      <c r="CP130" s="228">
        <f t="shared" ca="1" si="173"/>
        <v>0</v>
      </c>
      <c r="CQ130" s="224">
        <f t="shared" ca="1" si="174"/>
        <v>0</v>
      </c>
      <c r="CR130" s="228">
        <f t="shared" ca="1" si="175"/>
        <v>0</v>
      </c>
      <c r="CS130" s="23">
        <f t="shared" ca="1" si="176"/>
        <v>0</v>
      </c>
      <c r="CT130" s="23">
        <f t="shared" ca="1" si="177"/>
        <v>0</v>
      </c>
      <c r="CU130" s="23">
        <f t="shared" ca="1" si="181"/>
        <v>0</v>
      </c>
      <c r="CV130" s="23">
        <f t="shared" ca="1" si="182"/>
        <v>0</v>
      </c>
      <c r="CW130" s="23">
        <f t="shared" ca="1" si="191"/>
        <v>0</v>
      </c>
      <c r="CX130" s="23">
        <f t="shared" ca="1" si="192"/>
        <v>0</v>
      </c>
      <c r="CY130" s="23">
        <f t="shared" ca="1" si="203"/>
        <v>0</v>
      </c>
      <c r="CZ130" s="23">
        <f t="shared" ca="1" si="204"/>
        <v>0</v>
      </c>
      <c r="DA130" s="23">
        <f t="shared" ca="1" si="210"/>
        <v>0</v>
      </c>
      <c r="DB130" s="23">
        <f t="shared" ca="1" si="211"/>
        <v>0</v>
      </c>
      <c r="DC130" s="23">
        <f t="shared" ca="1" si="212"/>
        <v>0</v>
      </c>
      <c r="DD130" s="23">
        <f t="shared" ca="1" si="213"/>
        <v>0</v>
      </c>
      <c r="DE130" s="23">
        <f t="shared" ca="1" si="218"/>
        <v>0</v>
      </c>
      <c r="DF130" s="23">
        <f t="shared" ca="1" si="219"/>
        <v>0</v>
      </c>
      <c r="DG130" s="23">
        <f t="shared" ca="1" si="257"/>
        <v>0</v>
      </c>
      <c r="DH130" s="23">
        <f t="shared" ca="1" si="258"/>
        <v>0</v>
      </c>
      <c r="DI130" s="23">
        <f t="shared" ca="1" si="220"/>
        <v>0</v>
      </c>
      <c r="DJ130" s="23">
        <f t="shared" ca="1" si="221"/>
        <v>0</v>
      </c>
      <c r="DK130" s="23">
        <f t="shared" ca="1" si="233"/>
        <v>0</v>
      </c>
      <c r="DL130" s="23">
        <f t="shared" ca="1" si="234"/>
        <v>0</v>
      </c>
      <c r="DM130" s="23"/>
      <c r="DN130" s="23"/>
      <c r="DO130" s="23">
        <f t="shared" ca="1" si="235"/>
        <v>0</v>
      </c>
      <c r="DP130" s="23">
        <f t="shared" ca="1" si="236"/>
        <v>0</v>
      </c>
      <c r="DQ130" s="23">
        <f t="shared" ca="1" si="241"/>
        <v>0</v>
      </c>
      <c r="DR130" s="23">
        <f t="shared" ca="1" si="242"/>
        <v>0</v>
      </c>
      <c r="DS130" s="23">
        <f t="shared" ca="1" si="251"/>
        <v>0</v>
      </c>
      <c r="DT130" s="23">
        <f t="shared" ca="1" si="252"/>
        <v>0</v>
      </c>
      <c r="DU130" s="23">
        <f t="shared" ca="1" si="261"/>
        <v>0</v>
      </c>
      <c r="DV130" s="23">
        <f t="shared" ca="1" si="262"/>
        <v>0</v>
      </c>
      <c r="DW130" s="23">
        <f t="shared" ca="1" si="265"/>
        <v>0</v>
      </c>
      <c r="DX130" s="23">
        <f t="shared" ca="1" si="266"/>
        <v>0</v>
      </c>
      <c r="DY130" s="23">
        <f t="shared" ca="1" si="267"/>
        <v>0</v>
      </c>
      <c r="DZ130" s="23">
        <f t="shared" ca="1" si="268"/>
        <v>0</v>
      </c>
      <c r="EA130" s="23">
        <f t="shared" ca="1" si="281"/>
        <v>0</v>
      </c>
      <c r="EB130" s="23">
        <f t="shared" ca="1" si="282"/>
        <v>0</v>
      </c>
      <c r="EC130" s="228">
        <f t="shared" ca="1" si="178"/>
        <v>0</v>
      </c>
      <c r="ED130" s="93">
        <f t="shared" ca="1" si="179"/>
        <v>0</v>
      </c>
      <c r="EE130" s="228">
        <f t="shared" ca="1" si="180"/>
        <v>0</v>
      </c>
      <c r="EJ130" s="23">
        <f t="shared" ca="1" si="214"/>
        <v>0</v>
      </c>
      <c r="EK130" s="23">
        <f t="shared" ca="1" si="215"/>
        <v>0</v>
      </c>
      <c r="EL130" s="23">
        <f t="shared" ca="1" si="222"/>
        <v>0</v>
      </c>
      <c r="EM130" s="23">
        <f t="shared" ca="1" si="223"/>
        <v>0</v>
      </c>
      <c r="EN130" s="23">
        <f t="shared" ca="1" si="243"/>
        <v>0</v>
      </c>
      <c r="EO130" s="23">
        <f t="shared" ca="1" si="244"/>
        <v>0</v>
      </c>
      <c r="EP130" s="23">
        <f t="shared" ca="1" si="273"/>
        <v>0</v>
      </c>
      <c r="EQ130" s="23">
        <f t="shared" ca="1" si="274"/>
        <v>0</v>
      </c>
      <c r="ER130" s="23">
        <f t="shared" ca="1" si="253"/>
        <v>0</v>
      </c>
      <c r="ES130" s="23">
        <f t="shared" ca="1" si="254"/>
        <v>0</v>
      </c>
      <c r="ET130" s="23">
        <f t="shared" ca="1" si="269"/>
        <v>0</v>
      </c>
      <c r="EU130" s="23">
        <f t="shared" ca="1" si="270"/>
        <v>0</v>
      </c>
      <c r="EV130" s="23">
        <f t="shared" ca="1" si="279"/>
        <v>0</v>
      </c>
      <c r="EW130" s="23">
        <f t="shared" ca="1" si="280"/>
        <v>0</v>
      </c>
      <c r="EX130" s="228">
        <f t="shared" ca="1" si="164"/>
        <v>0</v>
      </c>
      <c r="EY130" s="93">
        <f t="shared" ca="1" si="165"/>
        <v>0</v>
      </c>
      <c r="EZ130" s="93">
        <f t="shared" ca="1" si="166"/>
        <v>0</v>
      </c>
    </row>
    <row r="131" spans="1:156" x14ac:dyDescent="0.2">
      <c r="A131" s="172">
        <f ca="1">VLOOKUP($D131,Curves!$A$2:$I$1700,9)</f>
        <v>6.2148879781962998E-2</v>
      </c>
      <c r="B131" s="86">
        <f t="shared" ca="1" si="149"/>
        <v>0.53552290814600656</v>
      </c>
      <c r="C131" s="86">
        <f t="shared" si="150"/>
        <v>30</v>
      </c>
      <c r="D131" s="139">
        <v>40634</v>
      </c>
      <c r="E131" s="173">
        <f ca="1">VLOOKUP($D131,Curves!$A$2:$H$1700,2)*$B131</f>
        <v>2.3970005368615253</v>
      </c>
      <c r="F131" s="172">
        <f ca="1">VLOOKUP($D131,Curves!$A$2:$H$1700,3)*$B131</f>
        <v>0.40699741019096497</v>
      </c>
      <c r="G131" s="172">
        <f ca="1">VLOOKUP($D131,Curves!$A$2:$H$1700,7)*$B131</f>
        <v>-0.10174935254774124</v>
      </c>
      <c r="H131" s="172">
        <f ca="1">VLOOKUP($D131,Curves!$A$2:$H$1700,5)*$B131</f>
        <v>5.3552290814600657E-3</v>
      </c>
      <c r="I131" s="172">
        <f ca="1">VLOOKUP($D131,Curves!$A$2:$H$1700,4)*$B131</f>
        <v>0</v>
      </c>
      <c r="J131" s="174">
        <f ca="1">VLOOKUP($D131,Curves!$A$2:$H$1700,8)*$B131</f>
        <v>0</v>
      </c>
      <c r="K131" s="172">
        <f t="shared" ca="1" si="151"/>
        <v>19.977504026461439</v>
      </c>
      <c r="L131" s="140">
        <f ca="1">VLOOKUP($D131,Curves!$N$2:$T$2600,2)*$B131</f>
        <v>15.862456300738787</v>
      </c>
      <c r="M131" s="141">
        <f ca="1">VLOOKUP($D131,Curves!$N$2:$T$2600,3)*$B131</f>
        <v>7.9312281503693933</v>
      </c>
      <c r="N131" s="181">
        <f t="shared" ca="1" si="152"/>
        <v>0</v>
      </c>
      <c r="O131" s="182">
        <f t="shared" ca="1" si="153"/>
        <v>0</v>
      </c>
      <c r="P131" s="173">
        <f t="shared" ca="1" si="148"/>
        <v>19.977504026461439</v>
      </c>
      <c r="Q131" s="140">
        <f ca="1">VLOOKUP($D131,Curves!$N$2:$T$2600,4)*$B131</f>
        <v>15.862456300738787</v>
      </c>
      <c r="R131" s="141">
        <f ca="1">VLOOKUP($D131,Curves!$N$2:$T$2600,5)*$B131</f>
        <v>7.9312281503693933</v>
      </c>
      <c r="S131" s="181">
        <f t="shared" ca="1" si="154"/>
        <v>0</v>
      </c>
      <c r="T131" s="182">
        <f t="shared" ca="1" si="155"/>
        <v>0</v>
      </c>
      <c r="U131" s="151">
        <f t="shared" ca="1" si="156"/>
        <v>19.214383882353381</v>
      </c>
      <c r="V131" s="151">
        <f t="shared" ca="1" si="157"/>
        <v>20.017668244572391</v>
      </c>
      <c r="W131" s="151">
        <f t="shared" ca="1" si="158"/>
        <v>19.977504026461439</v>
      </c>
      <c r="X131" s="343">
        <f ca="1">VLOOKUP($D131,[2]CurveFetch!$D$8:$S$13000,16,0)*$B131</f>
        <v>15.862456300738787</v>
      </c>
      <c r="Y131" s="141">
        <f ca="1">VLOOKUP($D131,Curves!$N$2:$T$2600,7)*$B131</f>
        <v>7.9312281503693933</v>
      </c>
      <c r="Z131" s="200">
        <f t="shared" ca="1" si="159"/>
        <v>0</v>
      </c>
      <c r="AA131" s="181">
        <f t="shared" ca="1" si="160"/>
        <v>0</v>
      </c>
      <c r="AB131" s="181">
        <f t="shared" ca="1" si="161"/>
        <v>0</v>
      </c>
      <c r="AC131" s="181">
        <f t="shared" ca="1" si="161"/>
        <v>0</v>
      </c>
      <c r="AD131" s="181">
        <f t="shared" ca="1" si="162"/>
        <v>0</v>
      </c>
      <c r="AE131" s="182">
        <f t="shared" ca="1" si="163"/>
        <v>0</v>
      </c>
      <c r="AF131" s="23">
        <f t="shared" ca="1" si="193"/>
        <v>0</v>
      </c>
      <c r="AG131" s="23">
        <f t="shared" ca="1" si="194"/>
        <v>0</v>
      </c>
      <c r="AH131" s="23">
        <f t="shared" ca="1" si="183"/>
        <v>0</v>
      </c>
      <c r="AI131" s="23">
        <f t="shared" ca="1" si="184"/>
        <v>0</v>
      </c>
      <c r="AJ131" s="23">
        <f t="shared" ca="1" si="195"/>
        <v>0</v>
      </c>
      <c r="AK131" s="23">
        <f t="shared" ca="1" si="196"/>
        <v>0</v>
      </c>
      <c r="AL131" s="23">
        <f t="shared" ca="1" si="197"/>
        <v>0</v>
      </c>
      <c r="AM131" s="23">
        <f t="shared" ca="1" si="198"/>
        <v>0</v>
      </c>
      <c r="AN131" s="23">
        <f t="shared" ca="1" si="216"/>
        <v>0</v>
      </c>
      <c r="AO131" s="23">
        <f t="shared" ca="1" si="217"/>
        <v>0</v>
      </c>
      <c r="AP131" s="23">
        <f t="shared" ca="1" si="228"/>
        <v>0</v>
      </c>
      <c r="AQ131" s="23">
        <f t="shared" ca="1" si="205"/>
        <v>0</v>
      </c>
      <c r="AR131" s="23">
        <f t="shared" ca="1" si="237"/>
        <v>0</v>
      </c>
      <c r="AS131" s="23">
        <f t="shared" ca="1" si="238"/>
        <v>0</v>
      </c>
      <c r="AT131" s="23">
        <f t="shared" ca="1" si="245"/>
        <v>0</v>
      </c>
      <c r="AU131" s="23">
        <f t="shared" ca="1" si="246"/>
        <v>0</v>
      </c>
      <c r="AV131" s="23">
        <f t="shared" ca="1" si="239"/>
        <v>0</v>
      </c>
      <c r="AW131" s="23">
        <f t="shared" ca="1" si="240"/>
        <v>0</v>
      </c>
      <c r="AX131" s="23">
        <f t="shared" ca="1" si="249"/>
        <v>0</v>
      </c>
      <c r="AY131" s="23">
        <f t="shared" ca="1" si="250"/>
        <v>0</v>
      </c>
      <c r="AZ131" s="23">
        <f t="shared" ca="1" si="255"/>
        <v>0</v>
      </c>
      <c r="BA131" s="23">
        <f t="shared" ca="1" si="256"/>
        <v>0</v>
      </c>
      <c r="BB131" s="23">
        <f t="shared" ca="1" si="271"/>
        <v>0</v>
      </c>
      <c r="BC131" s="23">
        <f t="shared" ca="1" si="272"/>
        <v>0</v>
      </c>
      <c r="BD131" s="228">
        <f t="shared" ca="1" si="167"/>
        <v>0</v>
      </c>
      <c r="BE131" s="26">
        <f t="shared" ca="1" si="168"/>
        <v>0</v>
      </c>
      <c r="BF131" s="228">
        <f t="shared" ca="1" si="169"/>
        <v>0</v>
      </c>
      <c r="BG131" s="23">
        <f t="shared" ca="1" si="185"/>
        <v>0</v>
      </c>
      <c r="BH131" s="23">
        <f t="shared" ca="1" si="186"/>
        <v>0</v>
      </c>
      <c r="BI131" s="23">
        <f t="shared" ca="1" si="199"/>
        <v>0</v>
      </c>
      <c r="BJ131" s="23">
        <f t="shared" ca="1" si="200"/>
        <v>0</v>
      </c>
      <c r="BK131" s="23">
        <f t="shared" ca="1" si="187"/>
        <v>0</v>
      </c>
      <c r="BL131" s="23">
        <f t="shared" ca="1" si="188"/>
        <v>0</v>
      </c>
      <c r="BM131" s="23">
        <f t="shared" ca="1" si="201"/>
        <v>0</v>
      </c>
      <c r="BN131" s="23">
        <f t="shared" ca="1" si="202"/>
        <v>0</v>
      </c>
      <c r="BO131" s="23">
        <f t="shared" ca="1" si="208"/>
        <v>0</v>
      </c>
      <c r="BP131" s="23">
        <f t="shared" ca="1" si="209"/>
        <v>0</v>
      </c>
      <c r="BQ131" s="23">
        <f t="shared" ca="1" si="189"/>
        <v>0</v>
      </c>
      <c r="BR131" s="23">
        <f t="shared" ca="1" si="190"/>
        <v>0</v>
      </c>
      <c r="BS131" s="23">
        <f t="shared" ca="1" si="224"/>
        <v>0</v>
      </c>
      <c r="BT131" s="23">
        <f t="shared" ca="1" si="225"/>
        <v>0</v>
      </c>
      <c r="BU131" s="23">
        <f t="shared" ca="1" si="226"/>
        <v>0</v>
      </c>
      <c r="BV131" s="23">
        <f t="shared" ca="1" si="227"/>
        <v>0</v>
      </c>
      <c r="BW131" s="23">
        <f t="shared" ca="1" si="229"/>
        <v>0</v>
      </c>
      <c r="BX131" s="23">
        <f t="shared" ca="1" si="230"/>
        <v>0</v>
      </c>
      <c r="BY131" s="23">
        <f t="shared" ca="1" si="247"/>
        <v>0</v>
      </c>
      <c r="BZ131" s="23">
        <f t="shared" ca="1" si="248"/>
        <v>0</v>
      </c>
      <c r="CA131" s="23">
        <f t="shared" ca="1" si="259"/>
        <v>0</v>
      </c>
      <c r="CB131" s="23">
        <f t="shared" ca="1" si="260"/>
        <v>0</v>
      </c>
      <c r="CC131" s="23">
        <f t="shared" ca="1" si="275"/>
        <v>0</v>
      </c>
      <c r="CD131" s="23">
        <f t="shared" ca="1" si="276"/>
        <v>0</v>
      </c>
      <c r="CE131" s="23">
        <f t="shared" ca="1" si="277"/>
        <v>0</v>
      </c>
      <c r="CF131" s="23">
        <f t="shared" ca="1" si="278"/>
        <v>0</v>
      </c>
      <c r="CG131" s="389">
        <f t="shared" ca="1" si="170"/>
        <v>0</v>
      </c>
      <c r="CH131" s="224">
        <f t="shared" ca="1" si="171"/>
        <v>0</v>
      </c>
      <c r="CI131" s="93">
        <f t="shared" ca="1" si="172"/>
        <v>0</v>
      </c>
      <c r="CJ131" s="23">
        <f t="shared" ca="1" si="206"/>
        <v>0</v>
      </c>
      <c r="CK131" s="23">
        <f t="shared" ca="1" si="207"/>
        <v>0</v>
      </c>
      <c r="CL131" s="23">
        <f t="shared" ca="1" si="231"/>
        <v>0</v>
      </c>
      <c r="CM131" s="23">
        <f t="shared" ca="1" si="232"/>
        <v>0</v>
      </c>
      <c r="CN131" s="23">
        <f t="shared" ca="1" si="263"/>
        <v>0</v>
      </c>
      <c r="CO131" s="23">
        <f t="shared" ca="1" si="264"/>
        <v>0</v>
      </c>
      <c r="CP131" s="228">
        <f t="shared" ca="1" si="173"/>
        <v>0</v>
      </c>
      <c r="CQ131" s="224">
        <f t="shared" ca="1" si="174"/>
        <v>0</v>
      </c>
      <c r="CR131" s="228">
        <f t="shared" ca="1" si="175"/>
        <v>0</v>
      </c>
      <c r="CS131" s="23">
        <f t="shared" ca="1" si="176"/>
        <v>0</v>
      </c>
      <c r="CT131" s="23">
        <f t="shared" ca="1" si="177"/>
        <v>0</v>
      </c>
      <c r="CU131" s="23">
        <f t="shared" ca="1" si="181"/>
        <v>0</v>
      </c>
      <c r="CV131" s="23">
        <f t="shared" ca="1" si="182"/>
        <v>0</v>
      </c>
      <c r="CW131" s="23">
        <f t="shared" ca="1" si="191"/>
        <v>0</v>
      </c>
      <c r="CX131" s="23">
        <f t="shared" ca="1" si="192"/>
        <v>0</v>
      </c>
      <c r="CY131" s="23">
        <f t="shared" ca="1" si="203"/>
        <v>0</v>
      </c>
      <c r="CZ131" s="23">
        <f t="shared" ca="1" si="204"/>
        <v>0</v>
      </c>
      <c r="DA131" s="23">
        <f t="shared" ca="1" si="210"/>
        <v>0</v>
      </c>
      <c r="DB131" s="23">
        <f t="shared" ca="1" si="211"/>
        <v>0</v>
      </c>
      <c r="DC131" s="23">
        <f t="shared" ca="1" si="212"/>
        <v>0</v>
      </c>
      <c r="DD131" s="23">
        <f t="shared" ca="1" si="213"/>
        <v>0</v>
      </c>
      <c r="DE131" s="23">
        <f t="shared" ca="1" si="218"/>
        <v>0</v>
      </c>
      <c r="DF131" s="23">
        <f t="shared" ca="1" si="219"/>
        <v>0</v>
      </c>
      <c r="DG131" s="23">
        <f t="shared" ca="1" si="257"/>
        <v>0</v>
      </c>
      <c r="DH131" s="23">
        <f t="shared" ca="1" si="258"/>
        <v>0</v>
      </c>
      <c r="DI131" s="23">
        <f t="shared" ca="1" si="220"/>
        <v>0</v>
      </c>
      <c r="DJ131" s="23">
        <f t="shared" ca="1" si="221"/>
        <v>0</v>
      </c>
      <c r="DK131" s="23">
        <f t="shared" ca="1" si="233"/>
        <v>0</v>
      </c>
      <c r="DL131" s="23">
        <f t="shared" ca="1" si="234"/>
        <v>0</v>
      </c>
      <c r="DM131" s="23"/>
      <c r="DN131" s="23"/>
      <c r="DO131" s="23">
        <f t="shared" ca="1" si="235"/>
        <v>0</v>
      </c>
      <c r="DP131" s="23">
        <f t="shared" ca="1" si="236"/>
        <v>0</v>
      </c>
      <c r="DQ131" s="23">
        <f t="shared" ca="1" si="241"/>
        <v>0</v>
      </c>
      <c r="DR131" s="23">
        <f t="shared" ca="1" si="242"/>
        <v>0</v>
      </c>
      <c r="DS131" s="23">
        <f t="shared" ca="1" si="251"/>
        <v>0</v>
      </c>
      <c r="DT131" s="23">
        <f t="shared" ca="1" si="252"/>
        <v>0</v>
      </c>
      <c r="DU131" s="23">
        <f t="shared" ca="1" si="261"/>
        <v>0</v>
      </c>
      <c r="DV131" s="23">
        <f t="shared" ca="1" si="262"/>
        <v>0</v>
      </c>
      <c r="DW131" s="23">
        <f t="shared" ca="1" si="265"/>
        <v>0</v>
      </c>
      <c r="DX131" s="23">
        <f t="shared" ca="1" si="266"/>
        <v>0</v>
      </c>
      <c r="DY131" s="23">
        <f t="shared" ca="1" si="267"/>
        <v>0</v>
      </c>
      <c r="DZ131" s="23">
        <f t="shared" ca="1" si="268"/>
        <v>0</v>
      </c>
      <c r="EA131" s="23">
        <f t="shared" ca="1" si="281"/>
        <v>0</v>
      </c>
      <c r="EB131" s="23">
        <f t="shared" ca="1" si="282"/>
        <v>0</v>
      </c>
      <c r="EC131" s="228">
        <f t="shared" ca="1" si="178"/>
        <v>0</v>
      </c>
      <c r="ED131" s="93">
        <f t="shared" ca="1" si="179"/>
        <v>0</v>
      </c>
      <c r="EE131" s="228">
        <f t="shared" ca="1" si="180"/>
        <v>0</v>
      </c>
      <c r="EJ131" s="23">
        <f t="shared" ca="1" si="214"/>
        <v>0</v>
      </c>
      <c r="EK131" s="23">
        <f t="shared" ca="1" si="215"/>
        <v>0</v>
      </c>
      <c r="EL131" s="23">
        <f t="shared" ca="1" si="222"/>
        <v>0</v>
      </c>
      <c r="EM131" s="23">
        <f t="shared" ca="1" si="223"/>
        <v>0</v>
      </c>
      <c r="EN131" s="23">
        <f t="shared" ca="1" si="243"/>
        <v>0</v>
      </c>
      <c r="EO131" s="23">
        <f t="shared" ca="1" si="244"/>
        <v>0</v>
      </c>
      <c r="EP131" s="23">
        <f t="shared" ca="1" si="273"/>
        <v>0</v>
      </c>
      <c r="EQ131" s="23">
        <f t="shared" ca="1" si="274"/>
        <v>0</v>
      </c>
      <c r="ER131" s="23">
        <f t="shared" ca="1" si="253"/>
        <v>0</v>
      </c>
      <c r="ES131" s="23">
        <f t="shared" ca="1" si="254"/>
        <v>0</v>
      </c>
      <c r="ET131" s="23">
        <f t="shared" ca="1" si="269"/>
        <v>0</v>
      </c>
      <c r="EU131" s="23">
        <f t="shared" ca="1" si="270"/>
        <v>0</v>
      </c>
      <c r="EV131" s="23">
        <f t="shared" ca="1" si="279"/>
        <v>0</v>
      </c>
      <c r="EW131" s="23">
        <f t="shared" ca="1" si="280"/>
        <v>0</v>
      </c>
      <c r="EX131" s="228">
        <f t="shared" ca="1" si="164"/>
        <v>0</v>
      </c>
      <c r="EY131" s="93">
        <f t="shared" ca="1" si="165"/>
        <v>0</v>
      </c>
      <c r="EZ131" s="93">
        <f t="shared" ca="1" si="166"/>
        <v>0</v>
      </c>
    </row>
    <row r="132" spans="1:156" x14ac:dyDescent="0.2">
      <c r="A132" s="172">
        <f ca="1">VLOOKUP($D132,Curves!$A$2:$I$1700,9)</f>
        <v>6.2172948042162002E-2</v>
      </c>
      <c r="B132" s="86">
        <f t="shared" ca="1" si="149"/>
        <v>0.53270970763266545</v>
      </c>
      <c r="C132" s="86">
        <f t="shared" si="150"/>
        <v>31</v>
      </c>
      <c r="D132" s="139">
        <v>40664</v>
      </c>
      <c r="E132" s="173">
        <f ca="1">VLOOKUP($D132,Curves!$A$2:$H$1700,2)*$B132</f>
        <v>2.3710909086729939</v>
      </c>
      <c r="F132" s="172">
        <f ca="1">VLOOKUP($D132,Curves!$A$2:$H$1700,3)*$B132</f>
        <v>0.40485937780082576</v>
      </c>
      <c r="G132" s="172">
        <f ca="1">VLOOKUP($D132,Curves!$A$2:$H$1700,7)*$B132</f>
        <v>-0.10121484445020644</v>
      </c>
      <c r="H132" s="172">
        <f ca="1">VLOOKUP($D132,Curves!$A$2:$H$1700,5)*$B132</f>
        <v>5.3270970763266545E-3</v>
      </c>
      <c r="I132" s="172">
        <f ca="1">VLOOKUP($D132,Curves!$A$2:$H$1700,4)*$B132</f>
        <v>0</v>
      </c>
      <c r="J132" s="174">
        <f ca="1">VLOOKUP($D132,Curves!$A$2:$H$1700,8)*$B132</f>
        <v>0</v>
      </c>
      <c r="K132" s="172">
        <f t="shared" ca="1" si="151"/>
        <v>19.783181815047453</v>
      </c>
      <c r="L132" s="140">
        <f ca="1">VLOOKUP($D132,Curves!$N$2:$T$2600,2)*$B132</f>
        <v>18.442676433096693</v>
      </c>
      <c r="M132" s="141">
        <f ca="1">VLOOKUP($D132,Curves!$N$2:$T$2600,3)*$B132</f>
        <v>9.2213382165483466</v>
      </c>
      <c r="N132" s="181">
        <f t="shared" ca="1" si="152"/>
        <v>0</v>
      </c>
      <c r="O132" s="182">
        <f t="shared" ca="1" si="153"/>
        <v>0</v>
      </c>
      <c r="P132" s="173">
        <f t="shared" ca="1" si="148"/>
        <v>19.783181815047453</v>
      </c>
      <c r="Q132" s="140">
        <f ca="1">VLOOKUP($D132,Curves!$N$2:$T$2600,4)*$B132</f>
        <v>18.442676433096693</v>
      </c>
      <c r="R132" s="141">
        <f ca="1">VLOOKUP($D132,Curves!$N$2:$T$2600,5)*$B132</f>
        <v>9.2213382165483466</v>
      </c>
      <c r="S132" s="181">
        <f t="shared" ca="1" si="154"/>
        <v>0</v>
      </c>
      <c r="T132" s="182">
        <f t="shared" ca="1" si="155"/>
        <v>0</v>
      </c>
      <c r="U132" s="151">
        <f t="shared" ca="1" si="156"/>
        <v>19.024070481670908</v>
      </c>
      <c r="V132" s="151">
        <f t="shared" ca="1" si="157"/>
        <v>19.823135043119905</v>
      </c>
      <c r="W132" s="151">
        <f t="shared" ca="1" si="158"/>
        <v>19.783181815047453</v>
      </c>
      <c r="X132" s="343">
        <f ca="1">VLOOKUP($D132,[2]CurveFetch!$D$8:$S$13000,16,0)*$B132</f>
        <v>18.442676433096693</v>
      </c>
      <c r="Y132" s="141">
        <f ca="1">VLOOKUP($D132,Curves!$N$2:$T$2600,7)*$B132</f>
        <v>9.2213382165483466</v>
      </c>
      <c r="Z132" s="200">
        <f t="shared" ca="1" si="159"/>
        <v>0</v>
      </c>
      <c r="AA132" s="181">
        <f t="shared" ca="1" si="160"/>
        <v>0</v>
      </c>
      <c r="AB132" s="181">
        <f t="shared" ca="1" si="161"/>
        <v>0</v>
      </c>
      <c r="AC132" s="181">
        <f t="shared" ca="1" si="161"/>
        <v>0</v>
      </c>
      <c r="AD132" s="181">
        <f t="shared" ca="1" si="162"/>
        <v>0</v>
      </c>
      <c r="AE132" s="182">
        <f t="shared" ca="1" si="163"/>
        <v>0</v>
      </c>
      <c r="AF132" s="23">
        <f t="shared" ca="1" si="193"/>
        <v>0</v>
      </c>
      <c r="AG132" s="23">
        <f t="shared" ca="1" si="194"/>
        <v>0</v>
      </c>
      <c r="AH132" s="23">
        <f t="shared" ca="1" si="183"/>
        <v>0</v>
      </c>
      <c r="AI132" s="23">
        <f t="shared" ca="1" si="184"/>
        <v>0</v>
      </c>
      <c r="AJ132" s="23">
        <f t="shared" ca="1" si="195"/>
        <v>0</v>
      </c>
      <c r="AK132" s="23">
        <f t="shared" ca="1" si="196"/>
        <v>0</v>
      </c>
      <c r="AL132" s="23">
        <f t="shared" ca="1" si="197"/>
        <v>0</v>
      </c>
      <c r="AM132" s="23">
        <f t="shared" ca="1" si="198"/>
        <v>0</v>
      </c>
      <c r="AN132" s="23">
        <f t="shared" ca="1" si="216"/>
        <v>0</v>
      </c>
      <c r="AO132" s="23">
        <f t="shared" ca="1" si="217"/>
        <v>0</v>
      </c>
      <c r="AP132" s="23">
        <f t="shared" ca="1" si="228"/>
        <v>0</v>
      </c>
      <c r="AQ132" s="23">
        <f t="shared" ca="1" si="205"/>
        <v>0</v>
      </c>
      <c r="AR132" s="23">
        <f t="shared" ca="1" si="237"/>
        <v>0</v>
      </c>
      <c r="AS132" s="23">
        <f t="shared" ca="1" si="238"/>
        <v>0</v>
      </c>
      <c r="AT132" s="23">
        <f t="shared" ca="1" si="245"/>
        <v>0</v>
      </c>
      <c r="AU132" s="23">
        <f t="shared" ca="1" si="246"/>
        <v>0</v>
      </c>
      <c r="AV132" s="23">
        <f t="shared" ca="1" si="239"/>
        <v>0</v>
      </c>
      <c r="AW132" s="23">
        <f t="shared" ca="1" si="240"/>
        <v>0</v>
      </c>
      <c r="AX132" s="23">
        <f t="shared" ca="1" si="249"/>
        <v>0</v>
      </c>
      <c r="AY132" s="23">
        <f t="shared" ca="1" si="250"/>
        <v>0</v>
      </c>
      <c r="AZ132" s="23">
        <f t="shared" ca="1" si="255"/>
        <v>0</v>
      </c>
      <c r="BA132" s="23">
        <f t="shared" ca="1" si="256"/>
        <v>0</v>
      </c>
      <c r="BB132" s="23">
        <f t="shared" ca="1" si="271"/>
        <v>0</v>
      </c>
      <c r="BC132" s="23">
        <f t="shared" ca="1" si="272"/>
        <v>0</v>
      </c>
      <c r="BD132" s="228">
        <f t="shared" ca="1" si="167"/>
        <v>0</v>
      </c>
      <c r="BE132" s="26">
        <f t="shared" ca="1" si="168"/>
        <v>0</v>
      </c>
      <c r="BF132" s="228">
        <f t="shared" ca="1" si="169"/>
        <v>0</v>
      </c>
      <c r="BG132" s="23">
        <f t="shared" ca="1" si="185"/>
        <v>0</v>
      </c>
      <c r="BH132" s="23">
        <f t="shared" ca="1" si="186"/>
        <v>0</v>
      </c>
      <c r="BI132" s="23">
        <f t="shared" ca="1" si="199"/>
        <v>0</v>
      </c>
      <c r="BJ132" s="23">
        <f t="shared" ca="1" si="200"/>
        <v>0</v>
      </c>
      <c r="BK132" s="23">
        <f t="shared" ca="1" si="187"/>
        <v>0</v>
      </c>
      <c r="BL132" s="23">
        <f t="shared" ca="1" si="188"/>
        <v>0</v>
      </c>
      <c r="BM132" s="23">
        <f t="shared" ca="1" si="201"/>
        <v>0</v>
      </c>
      <c r="BN132" s="23">
        <f t="shared" ca="1" si="202"/>
        <v>0</v>
      </c>
      <c r="BO132" s="23">
        <f t="shared" ca="1" si="208"/>
        <v>0</v>
      </c>
      <c r="BP132" s="23">
        <f t="shared" ca="1" si="209"/>
        <v>0</v>
      </c>
      <c r="BQ132" s="23">
        <f t="shared" ca="1" si="189"/>
        <v>0</v>
      </c>
      <c r="BR132" s="23">
        <f t="shared" ca="1" si="190"/>
        <v>0</v>
      </c>
      <c r="BS132" s="23">
        <f t="shared" ca="1" si="224"/>
        <v>0</v>
      </c>
      <c r="BT132" s="23">
        <f t="shared" ca="1" si="225"/>
        <v>0</v>
      </c>
      <c r="BU132" s="23">
        <f t="shared" ca="1" si="226"/>
        <v>0</v>
      </c>
      <c r="BV132" s="23">
        <f t="shared" ca="1" si="227"/>
        <v>0</v>
      </c>
      <c r="BW132" s="23">
        <f t="shared" ca="1" si="229"/>
        <v>0</v>
      </c>
      <c r="BX132" s="23">
        <f t="shared" ca="1" si="230"/>
        <v>0</v>
      </c>
      <c r="BY132" s="23">
        <f t="shared" ca="1" si="247"/>
        <v>0</v>
      </c>
      <c r="BZ132" s="23">
        <f t="shared" ca="1" si="248"/>
        <v>0</v>
      </c>
      <c r="CA132" s="23">
        <f t="shared" ca="1" si="259"/>
        <v>0</v>
      </c>
      <c r="CB132" s="23">
        <f t="shared" ca="1" si="260"/>
        <v>0</v>
      </c>
      <c r="CC132" s="23">
        <f t="shared" ca="1" si="275"/>
        <v>0</v>
      </c>
      <c r="CD132" s="23">
        <f t="shared" ca="1" si="276"/>
        <v>0</v>
      </c>
      <c r="CE132" s="23">
        <f t="shared" ca="1" si="277"/>
        <v>0</v>
      </c>
      <c r="CF132" s="23">
        <f t="shared" ca="1" si="278"/>
        <v>0</v>
      </c>
      <c r="CG132" s="389">
        <f t="shared" ca="1" si="170"/>
        <v>0</v>
      </c>
      <c r="CH132" s="224">
        <f t="shared" ca="1" si="171"/>
        <v>0</v>
      </c>
      <c r="CI132" s="93">
        <f t="shared" ca="1" si="172"/>
        <v>0</v>
      </c>
      <c r="CJ132" s="23">
        <f t="shared" ca="1" si="206"/>
        <v>0</v>
      </c>
      <c r="CK132" s="23">
        <f t="shared" ca="1" si="207"/>
        <v>0</v>
      </c>
      <c r="CL132" s="23">
        <f t="shared" ca="1" si="231"/>
        <v>0</v>
      </c>
      <c r="CM132" s="23">
        <f t="shared" ca="1" si="232"/>
        <v>0</v>
      </c>
      <c r="CN132" s="23">
        <f t="shared" ca="1" si="263"/>
        <v>0</v>
      </c>
      <c r="CO132" s="23">
        <f t="shared" ca="1" si="264"/>
        <v>0</v>
      </c>
      <c r="CP132" s="228">
        <f t="shared" ca="1" si="173"/>
        <v>0</v>
      </c>
      <c r="CQ132" s="224">
        <f t="shared" ca="1" si="174"/>
        <v>0</v>
      </c>
      <c r="CR132" s="228">
        <f t="shared" ca="1" si="175"/>
        <v>0</v>
      </c>
      <c r="CS132" s="23">
        <f t="shared" ca="1" si="176"/>
        <v>0</v>
      </c>
      <c r="CT132" s="23">
        <f t="shared" ca="1" si="177"/>
        <v>0</v>
      </c>
      <c r="CU132" s="23">
        <f t="shared" ca="1" si="181"/>
        <v>0</v>
      </c>
      <c r="CV132" s="23">
        <f t="shared" ca="1" si="182"/>
        <v>0</v>
      </c>
      <c r="CW132" s="23">
        <f t="shared" ca="1" si="191"/>
        <v>0</v>
      </c>
      <c r="CX132" s="23">
        <f t="shared" ca="1" si="192"/>
        <v>0</v>
      </c>
      <c r="CY132" s="23">
        <f t="shared" ca="1" si="203"/>
        <v>0</v>
      </c>
      <c r="CZ132" s="23">
        <f t="shared" ca="1" si="204"/>
        <v>0</v>
      </c>
      <c r="DA132" s="23">
        <f t="shared" ca="1" si="210"/>
        <v>0</v>
      </c>
      <c r="DB132" s="23">
        <f t="shared" ca="1" si="211"/>
        <v>0</v>
      </c>
      <c r="DC132" s="23">
        <f t="shared" ca="1" si="212"/>
        <v>0</v>
      </c>
      <c r="DD132" s="23">
        <f t="shared" ca="1" si="213"/>
        <v>0</v>
      </c>
      <c r="DE132" s="23">
        <f t="shared" ca="1" si="218"/>
        <v>0</v>
      </c>
      <c r="DF132" s="23">
        <f t="shared" ca="1" si="219"/>
        <v>0</v>
      </c>
      <c r="DG132" s="23">
        <f t="shared" ca="1" si="257"/>
        <v>0</v>
      </c>
      <c r="DH132" s="23">
        <f t="shared" ca="1" si="258"/>
        <v>0</v>
      </c>
      <c r="DI132" s="23">
        <f t="shared" ca="1" si="220"/>
        <v>0</v>
      </c>
      <c r="DJ132" s="23">
        <f t="shared" ca="1" si="221"/>
        <v>0</v>
      </c>
      <c r="DK132" s="23">
        <f t="shared" ca="1" si="233"/>
        <v>0</v>
      </c>
      <c r="DL132" s="23">
        <f t="shared" ca="1" si="234"/>
        <v>0</v>
      </c>
      <c r="DM132" s="23"/>
      <c r="DN132" s="23"/>
      <c r="DO132" s="23">
        <f t="shared" ca="1" si="235"/>
        <v>0</v>
      </c>
      <c r="DP132" s="23">
        <f t="shared" ca="1" si="236"/>
        <v>0</v>
      </c>
      <c r="DQ132" s="23">
        <f t="shared" ca="1" si="241"/>
        <v>0</v>
      </c>
      <c r="DR132" s="23">
        <f t="shared" ca="1" si="242"/>
        <v>0</v>
      </c>
      <c r="DS132" s="23">
        <f t="shared" ca="1" si="251"/>
        <v>0</v>
      </c>
      <c r="DT132" s="23">
        <f t="shared" ca="1" si="252"/>
        <v>0</v>
      </c>
      <c r="DU132" s="23">
        <f t="shared" ca="1" si="261"/>
        <v>0</v>
      </c>
      <c r="DV132" s="23">
        <f t="shared" ca="1" si="262"/>
        <v>0</v>
      </c>
      <c r="DW132" s="23">
        <f t="shared" ca="1" si="265"/>
        <v>0</v>
      </c>
      <c r="DX132" s="23">
        <f t="shared" ca="1" si="266"/>
        <v>0</v>
      </c>
      <c r="DY132" s="23">
        <f t="shared" ca="1" si="267"/>
        <v>0</v>
      </c>
      <c r="DZ132" s="23">
        <f t="shared" ca="1" si="268"/>
        <v>0</v>
      </c>
      <c r="EA132" s="23">
        <f t="shared" ca="1" si="281"/>
        <v>0</v>
      </c>
      <c r="EB132" s="23">
        <f t="shared" ca="1" si="282"/>
        <v>0</v>
      </c>
      <c r="EC132" s="228">
        <f t="shared" ca="1" si="178"/>
        <v>0</v>
      </c>
      <c r="ED132" s="93">
        <f t="shared" ca="1" si="179"/>
        <v>0</v>
      </c>
      <c r="EE132" s="228">
        <f t="shared" ca="1" si="180"/>
        <v>0</v>
      </c>
      <c r="EJ132" s="23">
        <f t="shared" ca="1" si="214"/>
        <v>0</v>
      </c>
      <c r="EK132" s="23">
        <f t="shared" ca="1" si="215"/>
        <v>0</v>
      </c>
      <c r="EL132" s="23">
        <f t="shared" ca="1" si="222"/>
        <v>0</v>
      </c>
      <c r="EM132" s="23">
        <f t="shared" ca="1" si="223"/>
        <v>0</v>
      </c>
      <c r="EN132" s="23">
        <f t="shared" ca="1" si="243"/>
        <v>0</v>
      </c>
      <c r="EO132" s="23">
        <f t="shared" ca="1" si="244"/>
        <v>0</v>
      </c>
      <c r="EP132" s="23">
        <f t="shared" ca="1" si="273"/>
        <v>0</v>
      </c>
      <c r="EQ132" s="23">
        <f t="shared" ca="1" si="274"/>
        <v>0</v>
      </c>
      <c r="ER132" s="23">
        <f t="shared" ca="1" si="253"/>
        <v>0</v>
      </c>
      <c r="ES132" s="23">
        <f t="shared" ca="1" si="254"/>
        <v>0</v>
      </c>
      <c r="ET132" s="23">
        <f t="shared" ca="1" si="269"/>
        <v>0</v>
      </c>
      <c r="EU132" s="23">
        <f t="shared" ca="1" si="270"/>
        <v>0</v>
      </c>
      <c r="EV132" s="23">
        <f t="shared" ca="1" si="279"/>
        <v>0</v>
      </c>
      <c r="EW132" s="23">
        <f t="shared" ca="1" si="280"/>
        <v>0</v>
      </c>
      <c r="EX132" s="228">
        <f t="shared" ca="1" si="164"/>
        <v>0</v>
      </c>
      <c r="EY132" s="93">
        <f t="shared" ca="1" si="165"/>
        <v>0</v>
      </c>
      <c r="EZ132" s="93">
        <f t="shared" ca="1" si="166"/>
        <v>0</v>
      </c>
    </row>
    <row r="133" spans="1:156" x14ac:dyDescent="0.2">
      <c r="A133" s="172">
        <f ca="1">VLOOKUP($D133,Curves!$A$2:$I$1700,9)</f>
        <v>6.2197818577901999E-2</v>
      </c>
      <c r="B133" s="86">
        <f t="shared" ca="1" si="149"/>
        <v>0.52981612550332335</v>
      </c>
      <c r="C133" s="86">
        <f t="shared" si="150"/>
        <v>30</v>
      </c>
      <c r="D133" s="139">
        <v>40695</v>
      </c>
      <c r="E133" s="173">
        <f ca="1">VLOOKUP($D133,Curves!$A$2:$H$1700,2)*$B133</f>
        <v>2.3735762422548889</v>
      </c>
      <c r="F133" s="172">
        <f ca="1">VLOOKUP($D133,Curves!$A$2:$H$1700,3)*$B133</f>
        <v>0.40266025538252576</v>
      </c>
      <c r="G133" s="172">
        <f ca="1">VLOOKUP($D133,Curves!$A$2:$H$1700,7)*$B133</f>
        <v>-0.10066506384563144</v>
      </c>
      <c r="H133" s="172">
        <f ca="1">VLOOKUP($D133,Curves!$A$2:$H$1700,5)*$B133</f>
        <v>5.2981612550332333E-3</v>
      </c>
      <c r="I133" s="172">
        <f ca="1">VLOOKUP($D133,Curves!$A$2:$H$1700,4)*$B133</f>
        <v>0</v>
      </c>
      <c r="J133" s="174">
        <f ca="1">VLOOKUP($D133,Curves!$A$2:$H$1700,8)*$B133</f>
        <v>0</v>
      </c>
      <c r="K133" s="172">
        <f t="shared" ca="1" si="151"/>
        <v>19.801821816911666</v>
      </c>
      <c r="L133" s="140">
        <f ca="1">VLOOKUP($D133,Curves!$N$2:$T$2600,2)*$B133</f>
        <v>31.58790231057089</v>
      </c>
      <c r="M133" s="141">
        <f ca="1">VLOOKUP($D133,Curves!$N$2:$T$2600,3)*$B133</f>
        <v>15.793951155285445</v>
      </c>
      <c r="N133" s="181">
        <f t="shared" ca="1" si="152"/>
        <v>1</v>
      </c>
      <c r="O133" s="182">
        <f t="shared" ca="1" si="153"/>
        <v>0</v>
      </c>
      <c r="P133" s="173">
        <f t="shared" ca="1" si="148"/>
        <v>19.801821816911666</v>
      </c>
      <c r="Q133" s="140">
        <f ca="1">VLOOKUP($D133,Curves!$N$2:$T$2600,4)*$B133</f>
        <v>31.58790231057089</v>
      </c>
      <c r="R133" s="141">
        <f ca="1">VLOOKUP($D133,Curves!$N$2:$T$2600,5)*$B133</f>
        <v>15.793951155285445</v>
      </c>
      <c r="S133" s="181">
        <f t="shared" ca="1" si="154"/>
        <v>1</v>
      </c>
      <c r="T133" s="182">
        <f t="shared" ca="1" si="155"/>
        <v>0</v>
      </c>
      <c r="U133" s="151">
        <f t="shared" ca="1" si="156"/>
        <v>19.046833838069432</v>
      </c>
      <c r="V133" s="151">
        <f t="shared" ca="1" si="157"/>
        <v>19.841558026324414</v>
      </c>
      <c r="W133" s="151">
        <f t="shared" ca="1" si="158"/>
        <v>19.801821816911666</v>
      </c>
      <c r="X133" s="343">
        <f ca="1">VLOOKUP($D133,[2]CurveFetch!$D$8:$S$13000,16,0)*$B133</f>
        <v>31.58790231057089</v>
      </c>
      <c r="Y133" s="141">
        <f ca="1">VLOOKUP($D133,Curves!$N$2:$T$2600,7)*$B133</f>
        <v>15.793951155285445</v>
      </c>
      <c r="Z133" s="200">
        <f t="shared" ca="1" si="159"/>
        <v>1</v>
      </c>
      <c r="AA133" s="181">
        <f t="shared" ca="1" si="160"/>
        <v>0</v>
      </c>
      <c r="AB133" s="181">
        <f t="shared" ca="1" si="161"/>
        <v>1</v>
      </c>
      <c r="AC133" s="181">
        <f t="shared" ca="1" si="161"/>
        <v>1</v>
      </c>
      <c r="AD133" s="181">
        <f t="shared" ca="1" si="162"/>
        <v>1</v>
      </c>
      <c r="AE133" s="182">
        <f t="shared" ca="1" si="163"/>
        <v>0</v>
      </c>
      <c r="AF133" s="23">
        <f t="shared" ca="1" si="193"/>
        <v>5880</v>
      </c>
      <c r="AG133" s="23">
        <f t="shared" ca="1" si="194"/>
        <v>0</v>
      </c>
      <c r="AH133" s="23">
        <f t="shared" ca="1" si="183"/>
        <v>38400</v>
      </c>
      <c r="AI133" s="23">
        <f t="shared" ca="1" si="184"/>
        <v>0</v>
      </c>
      <c r="AJ133" s="23">
        <f t="shared" ca="1" si="195"/>
        <v>26160</v>
      </c>
      <c r="AK133" s="23">
        <f t="shared" ca="1" si="196"/>
        <v>0</v>
      </c>
      <c r="AL133" s="23">
        <f t="shared" ca="1" si="197"/>
        <v>26160</v>
      </c>
      <c r="AM133" s="23">
        <f t="shared" ca="1" si="198"/>
        <v>0</v>
      </c>
      <c r="AN133" s="23">
        <f t="shared" ca="1" si="216"/>
        <v>48000</v>
      </c>
      <c r="AO133" s="23">
        <f t="shared" ca="1" si="217"/>
        <v>0</v>
      </c>
      <c r="AP133" s="23">
        <f t="shared" ca="1" si="228"/>
        <v>54000</v>
      </c>
      <c r="AQ133" s="23">
        <f t="shared" ca="1" si="205"/>
        <v>0</v>
      </c>
      <c r="AR133" s="23">
        <f t="shared" ca="1" si="237"/>
        <v>60000</v>
      </c>
      <c r="AS133" s="23">
        <f t="shared" ca="1" si="238"/>
        <v>0</v>
      </c>
      <c r="AT133" s="23">
        <f t="shared" ca="1" si="245"/>
        <v>60000</v>
      </c>
      <c r="AU133" s="23">
        <f t="shared" ca="1" si="246"/>
        <v>0</v>
      </c>
      <c r="AV133" s="23">
        <f t="shared" ca="1" si="239"/>
        <v>86400</v>
      </c>
      <c r="AW133" s="23">
        <f t="shared" ca="1" si="240"/>
        <v>0</v>
      </c>
      <c r="AX133" s="23">
        <f t="shared" ca="1" si="249"/>
        <v>61200</v>
      </c>
      <c r="AY133" s="23">
        <f t="shared" ca="1" si="250"/>
        <v>0</v>
      </c>
      <c r="AZ133" s="23">
        <f t="shared" ca="1" si="255"/>
        <v>66000</v>
      </c>
      <c r="BA133" s="23">
        <f t="shared" ca="1" si="256"/>
        <v>0</v>
      </c>
      <c r="BB133" s="23">
        <f t="shared" ca="1" si="271"/>
        <v>132000</v>
      </c>
      <c r="BC133" s="23">
        <f t="shared" ca="1" si="272"/>
        <v>0</v>
      </c>
      <c r="BD133" s="228">
        <f t="shared" ca="1" si="167"/>
        <v>243000</v>
      </c>
      <c r="BE133" s="26">
        <f t="shared" ca="1" si="168"/>
        <v>604200</v>
      </c>
      <c r="BF133" s="228">
        <f t="shared" ca="1" si="169"/>
        <v>664200</v>
      </c>
      <c r="BG133" s="23">
        <f t="shared" ca="1" si="185"/>
        <v>62400</v>
      </c>
      <c r="BH133" s="23">
        <f t="shared" ca="1" si="186"/>
        <v>0</v>
      </c>
      <c r="BI133" s="23">
        <f t="shared" ca="1" si="199"/>
        <v>60000</v>
      </c>
      <c r="BJ133" s="23">
        <f t="shared" ca="1" si="200"/>
        <v>0</v>
      </c>
      <c r="BK133" s="23">
        <f t="shared" ca="1" si="187"/>
        <v>10560</v>
      </c>
      <c r="BL133" s="23">
        <f t="shared" ca="1" si="188"/>
        <v>0</v>
      </c>
      <c r="BM133" s="23">
        <f t="shared" ca="1" si="201"/>
        <v>6120</v>
      </c>
      <c r="BN133" s="23">
        <f t="shared" ca="1" si="202"/>
        <v>0</v>
      </c>
      <c r="BO133" s="23">
        <f t="shared" ca="1" si="208"/>
        <v>20400</v>
      </c>
      <c r="BP133" s="23">
        <f t="shared" ca="1" si="209"/>
        <v>0</v>
      </c>
      <c r="BQ133" s="23">
        <f t="shared" ca="1" si="189"/>
        <v>72000</v>
      </c>
      <c r="BR133" s="23">
        <f t="shared" ca="1" si="190"/>
        <v>0</v>
      </c>
      <c r="BS133" s="23">
        <f t="shared" ca="1" si="224"/>
        <v>105600</v>
      </c>
      <c r="BT133" s="23">
        <f t="shared" ca="1" si="225"/>
        <v>0</v>
      </c>
      <c r="BU133" s="23">
        <f t="shared" ca="1" si="226"/>
        <v>127200</v>
      </c>
      <c r="BV133" s="23">
        <f t="shared" ca="1" si="227"/>
        <v>0</v>
      </c>
      <c r="BW133" s="23">
        <f t="shared" ca="1" si="229"/>
        <v>60000</v>
      </c>
      <c r="BX133" s="23">
        <f t="shared" ca="1" si="230"/>
        <v>0</v>
      </c>
      <c r="BY133" s="23">
        <f t="shared" ca="1" si="247"/>
        <v>63600</v>
      </c>
      <c r="BZ133" s="23">
        <f t="shared" ca="1" si="248"/>
        <v>0</v>
      </c>
      <c r="CA133" s="23">
        <f t="shared" ca="1" si="259"/>
        <v>62400</v>
      </c>
      <c r="CB133" s="23">
        <f t="shared" ca="1" si="260"/>
        <v>0</v>
      </c>
      <c r="CC133" s="23">
        <f t="shared" ca="1" si="275"/>
        <v>132000</v>
      </c>
      <c r="CD133" s="23">
        <f t="shared" ca="1" si="276"/>
        <v>0</v>
      </c>
      <c r="CE133" s="23">
        <f t="shared" ca="1" si="277"/>
        <v>120000</v>
      </c>
      <c r="CF133" s="23">
        <f t="shared" ca="1" si="278"/>
        <v>0</v>
      </c>
      <c r="CG133" s="389">
        <f t="shared" ca="1" si="170"/>
        <v>371880</v>
      </c>
      <c r="CH133" s="224">
        <f t="shared" ca="1" si="171"/>
        <v>695880</v>
      </c>
      <c r="CI133" s="93">
        <f t="shared" ca="1" si="172"/>
        <v>902280</v>
      </c>
      <c r="CJ133" s="23">
        <f t="shared" ca="1" si="206"/>
        <v>125760</v>
      </c>
      <c r="CK133" s="23">
        <f t="shared" ca="1" si="207"/>
        <v>0</v>
      </c>
      <c r="CL133" s="23">
        <f t="shared" ca="1" si="231"/>
        <v>115200</v>
      </c>
      <c r="CM133" s="23">
        <f t="shared" ca="1" si="232"/>
        <v>0</v>
      </c>
      <c r="CN133" s="23">
        <f t="shared" ca="1" si="263"/>
        <v>120000</v>
      </c>
      <c r="CO133" s="23">
        <f t="shared" ca="1" si="264"/>
        <v>0</v>
      </c>
      <c r="CP133" s="228">
        <f t="shared" ca="1" si="173"/>
        <v>125760</v>
      </c>
      <c r="CQ133" s="224">
        <f t="shared" ca="1" si="174"/>
        <v>240960</v>
      </c>
      <c r="CR133" s="228">
        <f t="shared" ca="1" si="175"/>
        <v>360960</v>
      </c>
      <c r="CS133" s="23">
        <f t="shared" ca="1" si="176"/>
        <v>65400</v>
      </c>
      <c r="CT133" s="23">
        <f t="shared" ca="1" si="177"/>
        <v>32700</v>
      </c>
      <c r="CU133" s="23">
        <f t="shared" ca="1" si="181"/>
        <v>62400</v>
      </c>
      <c r="CV133" s="23">
        <f t="shared" ca="1" si="182"/>
        <v>31200</v>
      </c>
      <c r="CW133" s="23">
        <f t="shared" ca="1" si="191"/>
        <v>60000</v>
      </c>
      <c r="CX133" s="23">
        <f t="shared" ca="1" si="192"/>
        <v>30000</v>
      </c>
      <c r="CY133" s="23">
        <f t="shared" ca="1" si="203"/>
        <v>8400</v>
      </c>
      <c r="CZ133" s="23">
        <f t="shared" ca="1" si="204"/>
        <v>4200</v>
      </c>
      <c r="DA133" s="23">
        <f t="shared" ca="1" si="210"/>
        <v>27000</v>
      </c>
      <c r="DB133" s="23">
        <f t="shared" ca="1" si="211"/>
        <v>13500</v>
      </c>
      <c r="DC133" s="23">
        <f t="shared" ca="1" si="212"/>
        <v>15600</v>
      </c>
      <c r="DD133" s="23">
        <f t="shared" ca="1" si="213"/>
        <v>7800</v>
      </c>
      <c r="DE133" s="23">
        <f t="shared" ca="1" si="218"/>
        <v>42000</v>
      </c>
      <c r="DF133" s="23">
        <f t="shared" ca="1" si="219"/>
        <v>21000</v>
      </c>
      <c r="DG133" s="23">
        <f t="shared" ca="1" si="257"/>
        <v>63600</v>
      </c>
      <c r="DH133" s="23">
        <f t="shared" ca="1" si="258"/>
        <v>31800</v>
      </c>
      <c r="DI133" s="23">
        <f t="shared" ca="1" si="220"/>
        <v>72000</v>
      </c>
      <c r="DJ133" s="23">
        <f t="shared" ca="1" si="221"/>
        <v>36000</v>
      </c>
      <c r="DK133" s="23">
        <f t="shared" ca="1" si="233"/>
        <v>99000</v>
      </c>
      <c r="DL133" s="23">
        <f t="shared" ca="1" si="234"/>
        <v>49500</v>
      </c>
      <c r="DM133" s="23"/>
      <c r="DN133" s="23"/>
      <c r="DO133" s="23">
        <f t="shared" ca="1" si="235"/>
        <v>240000</v>
      </c>
      <c r="DP133" s="23">
        <f t="shared" ca="1" si="236"/>
        <v>120000</v>
      </c>
      <c r="DQ133" s="23">
        <f t="shared" ca="1" si="241"/>
        <v>120000</v>
      </c>
      <c r="DR133" s="23">
        <f t="shared" ca="1" si="242"/>
        <v>60000</v>
      </c>
      <c r="DS133" s="23">
        <f t="shared" ca="1" si="251"/>
        <v>127200</v>
      </c>
      <c r="DT133" s="23">
        <f t="shared" ca="1" si="252"/>
        <v>63600</v>
      </c>
      <c r="DU133" s="23">
        <f t="shared" ca="1" si="261"/>
        <v>63600</v>
      </c>
      <c r="DV133" s="23">
        <f t="shared" ca="1" si="262"/>
        <v>31800</v>
      </c>
      <c r="DW133" s="23">
        <f t="shared" ca="1" si="265"/>
        <v>150000</v>
      </c>
      <c r="DX133" s="23">
        <f t="shared" ca="1" si="266"/>
        <v>75000</v>
      </c>
      <c r="DY133" s="23">
        <f t="shared" ca="1" si="267"/>
        <v>66000</v>
      </c>
      <c r="DZ133" s="23">
        <f t="shared" ca="1" si="268"/>
        <v>33000</v>
      </c>
      <c r="EA133" s="23">
        <f t="shared" ca="1" si="281"/>
        <v>129600</v>
      </c>
      <c r="EB133" s="23">
        <f t="shared" ca="1" si="282"/>
        <v>64800</v>
      </c>
      <c r="EC133" s="228">
        <f t="shared" ca="1" si="178"/>
        <v>610200</v>
      </c>
      <c r="ED133" s="93">
        <f t="shared" ca="1" si="179"/>
        <v>1450800</v>
      </c>
      <c r="EE133" s="228">
        <f t="shared" ca="1" si="180"/>
        <v>2117700</v>
      </c>
      <c r="EJ133" s="23">
        <f t="shared" ca="1" si="214"/>
        <v>60000</v>
      </c>
      <c r="EK133" s="23">
        <f t="shared" ca="1" si="215"/>
        <v>30000</v>
      </c>
      <c r="EL133" s="23">
        <f t="shared" ca="1" si="222"/>
        <v>26400</v>
      </c>
      <c r="EM133" s="23">
        <f t="shared" ca="1" si="223"/>
        <v>13200</v>
      </c>
      <c r="EN133" s="23">
        <f t="shared" ca="1" si="243"/>
        <v>120000</v>
      </c>
      <c r="EO133" s="23">
        <f t="shared" ca="1" si="244"/>
        <v>60000</v>
      </c>
      <c r="EP133" s="23">
        <f t="shared" ca="1" si="273"/>
        <v>168000</v>
      </c>
      <c r="EQ133" s="23">
        <f t="shared" ca="1" si="274"/>
        <v>84000</v>
      </c>
      <c r="ER133" s="23">
        <f t="shared" ca="1" si="253"/>
        <v>60000</v>
      </c>
      <c r="ES133" s="23">
        <f t="shared" ca="1" si="254"/>
        <v>30000</v>
      </c>
      <c r="ET133" s="23">
        <f t="shared" ca="1" si="269"/>
        <v>60000</v>
      </c>
      <c r="EU133" s="23">
        <f t="shared" ca="1" si="270"/>
        <v>30000</v>
      </c>
      <c r="EV133" s="23">
        <f t="shared" ca="1" si="279"/>
        <v>120000</v>
      </c>
      <c r="EW133" s="23">
        <f t="shared" ca="1" si="280"/>
        <v>60000</v>
      </c>
      <c r="EX133" s="228">
        <f t="shared" ca="1" si="164"/>
        <v>39600</v>
      </c>
      <c r="EY133" s="93">
        <f t="shared" ca="1" si="165"/>
        <v>489600</v>
      </c>
      <c r="EZ133" s="93">
        <f t="shared" ca="1" si="166"/>
        <v>921600</v>
      </c>
    </row>
    <row r="134" spans="1:156" x14ac:dyDescent="0.2">
      <c r="A134" s="172">
        <f ca="1">VLOOKUP($D134,Curves!$A$2:$I$1700,9)</f>
        <v>6.2221886838491003E-2</v>
      </c>
      <c r="B134" s="86">
        <f t="shared" ca="1" si="149"/>
        <v>0.52702879762803534</v>
      </c>
      <c r="C134" s="86">
        <f t="shared" si="150"/>
        <v>31</v>
      </c>
      <c r="D134" s="139">
        <v>40725</v>
      </c>
      <c r="E134" s="173">
        <f ca="1">VLOOKUP($D134,Curves!$A$2:$H$1700,2)*$B134</f>
        <v>2.3768998773024395</v>
      </c>
      <c r="F134" s="172">
        <f ca="1">VLOOKUP($D134,Curves!$A$2:$H$1700,3)*$B134</f>
        <v>0.40054188619730685</v>
      </c>
      <c r="G134" s="172">
        <f ca="1">VLOOKUP($D134,Curves!$A$2:$H$1700,7)*$B134</f>
        <v>-0.10013547154932671</v>
      </c>
      <c r="H134" s="172">
        <f ca="1">VLOOKUP($D134,Curves!$A$2:$H$1700,5)*$B134</f>
        <v>5.2702879762803537E-3</v>
      </c>
      <c r="I134" s="172">
        <f ca="1">VLOOKUP($D134,Curves!$A$2:$H$1700,4)*$B134</f>
        <v>0</v>
      </c>
      <c r="J134" s="174">
        <f ca="1">VLOOKUP($D134,Curves!$A$2:$H$1700,8)*$B134</f>
        <v>0</v>
      </c>
      <c r="K134" s="172">
        <f t="shared" ca="1" si="151"/>
        <v>19.826749079768295</v>
      </c>
      <c r="L134" s="140">
        <f ca="1">VLOOKUP($D134,Curves!$N$2:$T$2600,2)*$B134</f>
        <v>28.778987226156261</v>
      </c>
      <c r="M134" s="141">
        <f ca="1">VLOOKUP($D134,Curves!$N$2:$T$2600,3)*$B134</f>
        <v>14.38949361307813</v>
      </c>
      <c r="N134" s="181">
        <f t="shared" ca="1" si="152"/>
        <v>1</v>
      </c>
      <c r="O134" s="182">
        <f t="shared" ca="1" si="153"/>
        <v>0</v>
      </c>
      <c r="P134" s="173">
        <f t="shared" ref="P134:P197" ca="1" si="283">($E134+J134)*$J$5+$J$4</f>
        <v>19.826749079768295</v>
      </c>
      <c r="Q134" s="140">
        <f ca="1">VLOOKUP($D134,Curves!$N$2:$T$2600,4)*$B134</f>
        <v>28.778987226156261</v>
      </c>
      <c r="R134" s="141">
        <f ca="1">VLOOKUP($D134,Curves!$N$2:$T$2600,5)*$B134</f>
        <v>14.38949361307813</v>
      </c>
      <c r="S134" s="181">
        <f t="shared" ca="1" si="154"/>
        <v>1</v>
      </c>
      <c r="T134" s="182">
        <f t="shared" ca="1" si="155"/>
        <v>0</v>
      </c>
      <c r="U134" s="151">
        <f t="shared" ca="1" si="156"/>
        <v>19.075733043148347</v>
      </c>
      <c r="V134" s="151">
        <f t="shared" ca="1" si="157"/>
        <v>19.866276239590398</v>
      </c>
      <c r="W134" s="151">
        <f t="shared" ca="1" si="158"/>
        <v>19.826749079768295</v>
      </c>
      <c r="X134" s="343">
        <f ca="1">VLOOKUP($D134,[2]CurveFetch!$D$8:$S$13000,16,0)*$B134</f>
        <v>28.778987226156261</v>
      </c>
      <c r="Y134" s="141">
        <f ca="1">VLOOKUP($D134,Curves!$N$2:$T$2600,7)*$B134</f>
        <v>14.38949361307813</v>
      </c>
      <c r="Z134" s="200">
        <f t="shared" ca="1" si="159"/>
        <v>1</v>
      </c>
      <c r="AA134" s="181">
        <f t="shared" ca="1" si="160"/>
        <v>0</v>
      </c>
      <c r="AB134" s="181">
        <f t="shared" ca="1" si="161"/>
        <v>1</v>
      </c>
      <c r="AC134" s="181">
        <f t="shared" ca="1" si="161"/>
        <v>1</v>
      </c>
      <c r="AD134" s="181">
        <f t="shared" ca="1" si="162"/>
        <v>1</v>
      </c>
      <c r="AE134" s="182">
        <f t="shared" ca="1" si="163"/>
        <v>0</v>
      </c>
      <c r="AF134" s="23">
        <f t="shared" ca="1" si="193"/>
        <v>5880</v>
      </c>
      <c r="AG134" s="23">
        <f t="shared" ca="1" si="194"/>
        <v>0</v>
      </c>
      <c r="AH134" s="23">
        <f t="shared" ca="1" si="183"/>
        <v>38400</v>
      </c>
      <c r="AI134" s="23">
        <f t="shared" ca="1" si="184"/>
        <v>0</v>
      </c>
      <c r="AJ134" s="23">
        <f t="shared" ca="1" si="195"/>
        <v>26160</v>
      </c>
      <c r="AK134" s="23">
        <f t="shared" ca="1" si="196"/>
        <v>0</v>
      </c>
      <c r="AL134" s="23">
        <f t="shared" ca="1" si="197"/>
        <v>26160</v>
      </c>
      <c r="AM134" s="23">
        <f t="shared" ca="1" si="198"/>
        <v>0</v>
      </c>
      <c r="AN134" s="23">
        <f t="shared" ca="1" si="216"/>
        <v>48000</v>
      </c>
      <c r="AO134" s="23">
        <f t="shared" ca="1" si="217"/>
        <v>0</v>
      </c>
      <c r="AP134" s="23">
        <f t="shared" ca="1" si="228"/>
        <v>54000</v>
      </c>
      <c r="AQ134" s="23">
        <f t="shared" ca="1" si="205"/>
        <v>0</v>
      </c>
      <c r="AR134" s="23">
        <f t="shared" ca="1" si="237"/>
        <v>60000</v>
      </c>
      <c r="AS134" s="23">
        <f t="shared" ca="1" si="238"/>
        <v>0</v>
      </c>
      <c r="AT134" s="23">
        <f t="shared" ca="1" si="245"/>
        <v>60000</v>
      </c>
      <c r="AU134" s="23">
        <f t="shared" ca="1" si="246"/>
        <v>0</v>
      </c>
      <c r="AV134" s="23">
        <f t="shared" ca="1" si="239"/>
        <v>86400</v>
      </c>
      <c r="AW134" s="23">
        <f t="shared" ca="1" si="240"/>
        <v>0</v>
      </c>
      <c r="AX134" s="23">
        <f t="shared" ca="1" si="249"/>
        <v>61200</v>
      </c>
      <c r="AY134" s="23">
        <f t="shared" ca="1" si="250"/>
        <v>0</v>
      </c>
      <c r="AZ134" s="23">
        <f t="shared" ca="1" si="255"/>
        <v>66000</v>
      </c>
      <c r="BA134" s="23">
        <f t="shared" ca="1" si="256"/>
        <v>0</v>
      </c>
      <c r="BB134" s="23">
        <f t="shared" ca="1" si="271"/>
        <v>132000</v>
      </c>
      <c r="BC134" s="23">
        <f t="shared" ca="1" si="272"/>
        <v>0</v>
      </c>
      <c r="BD134" s="228">
        <f t="shared" ca="1" si="167"/>
        <v>243000</v>
      </c>
      <c r="BE134" s="26">
        <f t="shared" ca="1" si="168"/>
        <v>604200</v>
      </c>
      <c r="BF134" s="228">
        <f t="shared" ca="1" si="169"/>
        <v>664200</v>
      </c>
      <c r="BG134" s="23">
        <f t="shared" ca="1" si="185"/>
        <v>62400</v>
      </c>
      <c r="BH134" s="23">
        <f t="shared" ca="1" si="186"/>
        <v>0</v>
      </c>
      <c r="BI134" s="23">
        <f t="shared" ca="1" si="199"/>
        <v>60000</v>
      </c>
      <c r="BJ134" s="23">
        <f t="shared" ca="1" si="200"/>
        <v>0</v>
      </c>
      <c r="BK134" s="23">
        <f t="shared" ca="1" si="187"/>
        <v>10560</v>
      </c>
      <c r="BL134" s="23">
        <f t="shared" ca="1" si="188"/>
        <v>0</v>
      </c>
      <c r="BM134" s="23">
        <f t="shared" ca="1" si="201"/>
        <v>6120</v>
      </c>
      <c r="BN134" s="23">
        <f t="shared" ca="1" si="202"/>
        <v>0</v>
      </c>
      <c r="BO134" s="23">
        <f t="shared" ca="1" si="208"/>
        <v>20400</v>
      </c>
      <c r="BP134" s="23">
        <f t="shared" ca="1" si="209"/>
        <v>0</v>
      </c>
      <c r="BQ134" s="23">
        <f t="shared" ca="1" si="189"/>
        <v>72000</v>
      </c>
      <c r="BR134" s="23">
        <f t="shared" ca="1" si="190"/>
        <v>0</v>
      </c>
      <c r="BS134" s="23">
        <f t="shared" ca="1" si="224"/>
        <v>105600</v>
      </c>
      <c r="BT134" s="23">
        <f t="shared" ca="1" si="225"/>
        <v>0</v>
      </c>
      <c r="BU134" s="23">
        <f t="shared" ca="1" si="226"/>
        <v>127200</v>
      </c>
      <c r="BV134" s="23">
        <f t="shared" ca="1" si="227"/>
        <v>0</v>
      </c>
      <c r="BW134" s="23">
        <f t="shared" ca="1" si="229"/>
        <v>60000</v>
      </c>
      <c r="BX134" s="23">
        <f t="shared" ca="1" si="230"/>
        <v>0</v>
      </c>
      <c r="BY134" s="23">
        <f t="shared" ca="1" si="247"/>
        <v>63600</v>
      </c>
      <c r="BZ134" s="23">
        <f t="shared" ca="1" si="248"/>
        <v>0</v>
      </c>
      <c r="CA134" s="23">
        <f t="shared" ca="1" si="259"/>
        <v>62400</v>
      </c>
      <c r="CB134" s="23">
        <f t="shared" ca="1" si="260"/>
        <v>0</v>
      </c>
      <c r="CC134" s="23">
        <f t="shared" ca="1" si="275"/>
        <v>132000</v>
      </c>
      <c r="CD134" s="23">
        <f t="shared" ca="1" si="276"/>
        <v>0</v>
      </c>
      <c r="CE134" s="23">
        <f t="shared" ca="1" si="277"/>
        <v>120000</v>
      </c>
      <c r="CF134" s="23">
        <f t="shared" ca="1" si="278"/>
        <v>0</v>
      </c>
      <c r="CG134" s="389">
        <f t="shared" ca="1" si="170"/>
        <v>371880</v>
      </c>
      <c r="CH134" s="224">
        <f t="shared" ca="1" si="171"/>
        <v>695880</v>
      </c>
      <c r="CI134" s="93">
        <f t="shared" ca="1" si="172"/>
        <v>902280</v>
      </c>
      <c r="CJ134" s="23">
        <f t="shared" ca="1" si="206"/>
        <v>125760</v>
      </c>
      <c r="CK134" s="23">
        <f t="shared" ca="1" si="207"/>
        <v>0</v>
      </c>
      <c r="CL134" s="23">
        <f t="shared" ca="1" si="231"/>
        <v>115200</v>
      </c>
      <c r="CM134" s="23">
        <f t="shared" ca="1" si="232"/>
        <v>0</v>
      </c>
      <c r="CN134" s="23">
        <f t="shared" ca="1" si="263"/>
        <v>120000</v>
      </c>
      <c r="CO134" s="23">
        <f t="shared" ca="1" si="264"/>
        <v>0</v>
      </c>
      <c r="CP134" s="228">
        <f t="shared" ca="1" si="173"/>
        <v>125760</v>
      </c>
      <c r="CQ134" s="224">
        <f t="shared" ca="1" si="174"/>
        <v>240960</v>
      </c>
      <c r="CR134" s="228">
        <f t="shared" ca="1" si="175"/>
        <v>360960</v>
      </c>
      <c r="CS134" s="23">
        <f t="shared" ca="1" si="176"/>
        <v>65400</v>
      </c>
      <c r="CT134" s="23">
        <f t="shared" ca="1" si="177"/>
        <v>32700</v>
      </c>
      <c r="CU134" s="23">
        <f t="shared" ca="1" si="181"/>
        <v>62400</v>
      </c>
      <c r="CV134" s="23">
        <f t="shared" ca="1" si="182"/>
        <v>31200</v>
      </c>
      <c r="CW134" s="23">
        <f t="shared" ca="1" si="191"/>
        <v>60000</v>
      </c>
      <c r="CX134" s="23">
        <f t="shared" ca="1" si="192"/>
        <v>30000</v>
      </c>
      <c r="CY134" s="23">
        <f t="shared" ca="1" si="203"/>
        <v>8400</v>
      </c>
      <c r="CZ134" s="23">
        <f t="shared" ca="1" si="204"/>
        <v>4200</v>
      </c>
      <c r="DA134" s="23">
        <f t="shared" ca="1" si="210"/>
        <v>27000</v>
      </c>
      <c r="DB134" s="23">
        <f t="shared" ca="1" si="211"/>
        <v>13500</v>
      </c>
      <c r="DC134" s="23">
        <f t="shared" ca="1" si="212"/>
        <v>15600</v>
      </c>
      <c r="DD134" s="23">
        <f t="shared" ca="1" si="213"/>
        <v>7800</v>
      </c>
      <c r="DE134" s="23">
        <f t="shared" ca="1" si="218"/>
        <v>42000</v>
      </c>
      <c r="DF134" s="23">
        <f t="shared" ca="1" si="219"/>
        <v>21000</v>
      </c>
      <c r="DG134" s="23">
        <f t="shared" ca="1" si="257"/>
        <v>63600</v>
      </c>
      <c r="DH134" s="23">
        <f t="shared" ca="1" si="258"/>
        <v>31800</v>
      </c>
      <c r="DI134" s="23">
        <f t="shared" ca="1" si="220"/>
        <v>72000</v>
      </c>
      <c r="DJ134" s="23">
        <f t="shared" ca="1" si="221"/>
        <v>36000</v>
      </c>
      <c r="DK134" s="23">
        <f t="shared" ca="1" si="233"/>
        <v>99000</v>
      </c>
      <c r="DL134" s="23">
        <f t="shared" ca="1" si="234"/>
        <v>49500</v>
      </c>
      <c r="DM134" s="23"/>
      <c r="DN134" s="23"/>
      <c r="DO134" s="23">
        <f t="shared" ca="1" si="235"/>
        <v>240000</v>
      </c>
      <c r="DP134" s="23">
        <f t="shared" ca="1" si="236"/>
        <v>120000</v>
      </c>
      <c r="DQ134" s="23">
        <f t="shared" ca="1" si="241"/>
        <v>120000</v>
      </c>
      <c r="DR134" s="23">
        <f t="shared" ca="1" si="242"/>
        <v>60000</v>
      </c>
      <c r="DS134" s="23">
        <f t="shared" ca="1" si="251"/>
        <v>127200</v>
      </c>
      <c r="DT134" s="23">
        <f t="shared" ca="1" si="252"/>
        <v>63600</v>
      </c>
      <c r="DU134" s="23">
        <f t="shared" ca="1" si="261"/>
        <v>63600</v>
      </c>
      <c r="DV134" s="23">
        <f t="shared" ca="1" si="262"/>
        <v>31800</v>
      </c>
      <c r="DW134" s="23">
        <f t="shared" ca="1" si="265"/>
        <v>150000</v>
      </c>
      <c r="DX134" s="23">
        <f t="shared" ca="1" si="266"/>
        <v>75000</v>
      </c>
      <c r="DY134" s="23">
        <f t="shared" ca="1" si="267"/>
        <v>66000</v>
      </c>
      <c r="DZ134" s="23">
        <f t="shared" ca="1" si="268"/>
        <v>33000</v>
      </c>
      <c r="EA134" s="23">
        <f t="shared" ca="1" si="281"/>
        <v>129600</v>
      </c>
      <c r="EB134" s="23">
        <f t="shared" ca="1" si="282"/>
        <v>64800</v>
      </c>
      <c r="EC134" s="228">
        <f t="shared" ca="1" si="178"/>
        <v>610200</v>
      </c>
      <c r="ED134" s="93">
        <f t="shared" ca="1" si="179"/>
        <v>1450800</v>
      </c>
      <c r="EE134" s="228">
        <f t="shared" ca="1" si="180"/>
        <v>2117700</v>
      </c>
      <c r="EJ134" s="23">
        <f t="shared" ca="1" si="214"/>
        <v>60000</v>
      </c>
      <c r="EK134" s="23">
        <f t="shared" ca="1" si="215"/>
        <v>30000</v>
      </c>
      <c r="EL134" s="23">
        <f t="shared" ca="1" si="222"/>
        <v>26400</v>
      </c>
      <c r="EM134" s="23">
        <f t="shared" ca="1" si="223"/>
        <v>13200</v>
      </c>
      <c r="EN134" s="23">
        <f t="shared" ca="1" si="243"/>
        <v>120000</v>
      </c>
      <c r="EO134" s="23">
        <f t="shared" ca="1" si="244"/>
        <v>60000</v>
      </c>
      <c r="EP134" s="23">
        <f t="shared" ca="1" si="273"/>
        <v>168000</v>
      </c>
      <c r="EQ134" s="23">
        <f t="shared" ca="1" si="274"/>
        <v>84000</v>
      </c>
      <c r="ER134" s="23">
        <f t="shared" ca="1" si="253"/>
        <v>60000</v>
      </c>
      <c r="ES134" s="23">
        <f t="shared" ca="1" si="254"/>
        <v>30000</v>
      </c>
      <c r="ET134" s="23">
        <f t="shared" ca="1" si="269"/>
        <v>60000</v>
      </c>
      <c r="EU134" s="23">
        <f t="shared" ca="1" si="270"/>
        <v>30000</v>
      </c>
      <c r="EV134" s="23">
        <f t="shared" ca="1" si="279"/>
        <v>120000</v>
      </c>
      <c r="EW134" s="23">
        <f t="shared" ca="1" si="280"/>
        <v>60000</v>
      </c>
      <c r="EX134" s="228">
        <f t="shared" ca="1" si="164"/>
        <v>39600</v>
      </c>
      <c r="EY134" s="93">
        <f t="shared" ca="1" si="165"/>
        <v>489600</v>
      </c>
      <c r="EZ134" s="93">
        <f t="shared" ca="1" si="166"/>
        <v>921600</v>
      </c>
    </row>
    <row r="135" spans="1:156" x14ac:dyDescent="0.2">
      <c r="A135" s="172">
        <f ca="1">VLOOKUP($D135,Curves!$A$2:$I$1700,9)</f>
        <v>6.2246757374635003E-2</v>
      </c>
      <c r="B135" s="86">
        <f t="shared" ref="B135:B198" ca="1" si="284">(1+($A135/2))^(-2*($D135-$A$1)/365.25)</f>
        <v>0.52416185330898712</v>
      </c>
      <c r="C135" s="86">
        <f t="shared" ref="C135:C198" si="285">D136-D135</f>
        <v>31</v>
      </c>
      <c r="D135" s="139">
        <v>40756</v>
      </c>
      <c r="E135" s="173">
        <f ca="1">VLOOKUP($D135,Curves!$A$2:$H$1700,2)*$B135</f>
        <v>2.3744531954897119</v>
      </c>
      <c r="F135" s="172">
        <f ca="1">VLOOKUP($D135,Curves!$A$2:$H$1700,3)*$B135</f>
        <v>0.3983630085148302</v>
      </c>
      <c r="G135" s="172">
        <f ca="1">VLOOKUP($D135,Curves!$A$2:$H$1700,7)*$B135</f>
        <v>-9.9590752128707549E-2</v>
      </c>
      <c r="H135" s="172">
        <f ca="1">VLOOKUP($D135,Curves!$A$2:$H$1700,5)*$B135</f>
        <v>5.2416185330898717E-3</v>
      </c>
      <c r="I135" s="172">
        <f ca="1">VLOOKUP($D135,Curves!$A$2:$H$1700,4)*$B135</f>
        <v>0</v>
      </c>
      <c r="J135" s="174">
        <f ca="1">VLOOKUP($D135,Curves!$A$2:$H$1700,8)*$B135</f>
        <v>0</v>
      </c>
      <c r="K135" s="172">
        <f t="shared" ref="K135:K198" ca="1" si="286">($E135+$I135)*$J$5+$J$4</f>
        <v>19.808398966172838</v>
      </c>
      <c r="L135" s="140">
        <f ca="1">VLOOKUP($D135,Curves!$N$2:$T$2600,2)*$B135</f>
        <v>36.484862377610689</v>
      </c>
      <c r="M135" s="141">
        <f ca="1">VLOOKUP($D135,Curves!$N$2:$T$2600,3)*$B135</f>
        <v>18.242431188805345</v>
      </c>
      <c r="N135" s="181">
        <f t="shared" ref="N135:N198" ca="1" si="287">IF($K135&lt;$L135,1,0)</f>
        <v>1</v>
      </c>
      <c r="O135" s="182">
        <f t="shared" ref="O135:O198" ca="1" si="288">IF($K135&lt;$M135,1,0)</f>
        <v>0</v>
      </c>
      <c r="P135" s="173">
        <f t="shared" ca="1" si="283"/>
        <v>19.808398966172838</v>
      </c>
      <c r="Q135" s="140">
        <f ca="1">VLOOKUP($D135,Curves!$N$2:$T$2600,4)*$B135</f>
        <v>36.484862377610689</v>
      </c>
      <c r="R135" s="141">
        <f ca="1">VLOOKUP($D135,Curves!$N$2:$T$2600,5)*$B135</f>
        <v>18.242431188805345</v>
      </c>
      <c r="S135" s="181">
        <f t="shared" ref="S135:S198" ca="1" si="289">IF($P135&lt;$Q135,1,0)</f>
        <v>1</v>
      </c>
      <c r="T135" s="182">
        <f t="shared" ref="T135:T198" ca="1" si="290">IF($P135&lt;$R135,1,0)</f>
        <v>0</v>
      </c>
      <c r="U135" s="151">
        <f t="shared" ref="U135:U198" ca="1" si="291">($E135+G135)*$J$5+$J$4</f>
        <v>19.061468325207535</v>
      </c>
      <c r="V135" s="151">
        <f t="shared" ref="V135:V198" ca="1" si="292">($E135+H135)*$J$5+$J$4</f>
        <v>19.847711105171015</v>
      </c>
      <c r="W135" s="151">
        <f t="shared" ref="W135:W198" ca="1" si="293">($E135+I135)*$J$5+$J$4</f>
        <v>19.808398966172838</v>
      </c>
      <c r="X135" s="343">
        <f ca="1">VLOOKUP($D135,[2]CurveFetch!$D$8:$S$13000,16,0)*$B135</f>
        <v>36.484862377610689</v>
      </c>
      <c r="Y135" s="141">
        <f ca="1">VLOOKUP($D135,Curves!$N$2:$T$2600,7)*$B135</f>
        <v>18.242431188805345</v>
      </c>
      <c r="Z135" s="200">
        <f t="shared" ref="Z135:Z198" ca="1" si="294">IF($U135&lt;$X135,1,0)</f>
        <v>1</v>
      </c>
      <c r="AA135" s="181">
        <f t="shared" ref="AA135:AA198" ca="1" si="295">IF($U135&lt;$Y135,1,0)</f>
        <v>0</v>
      </c>
      <c r="AB135" s="181">
        <f t="shared" ref="AB135:AC166" ca="1" si="296">IF($V135&lt;$X135,1,0)</f>
        <v>1</v>
      </c>
      <c r="AC135" s="181">
        <f t="shared" ca="1" si="296"/>
        <v>1</v>
      </c>
      <c r="AD135" s="181">
        <f t="shared" ref="AD135:AD198" ca="1" si="297">IF($W135&lt;$X135,1,0)</f>
        <v>1</v>
      </c>
      <c r="AE135" s="182">
        <f t="shared" ref="AE135:AE198" ca="1" si="298">IF($W135&lt;$Y135,1,0)</f>
        <v>0</v>
      </c>
      <c r="AF135" s="23">
        <f t="shared" ca="1" si="193"/>
        <v>5880</v>
      </c>
      <c r="AG135" s="23">
        <f t="shared" ca="1" si="194"/>
        <v>0</v>
      </c>
      <c r="AH135" s="23">
        <f t="shared" ca="1" si="183"/>
        <v>38400</v>
      </c>
      <c r="AI135" s="23">
        <f t="shared" ca="1" si="184"/>
        <v>0</v>
      </c>
      <c r="AJ135" s="23">
        <f t="shared" ca="1" si="195"/>
        <v>26160</v>
      </c>
      <c r="AK135" s="23">
        <f t="shared" ca="1" si="196"/>
        <v>0</v>
      </c>
      <c r="AL135" s="23">
        <f t="shared" ca="1" si="197"/>
        <v>26160</v>
      </c>
      <c r="AM135" s="23">
        <f t="shared" ca="1" si="198"/>
        <v>0</v>
      </c>
      <c r="AN135" s="23">
        <f t="shared" ca="1" si="216"/>
        <v>48000</v>
      </c>
      <c r="AO135" s="23">
        <f t="shared" ca="1" si="217"/>
        <v>0</v>
      </c>
      <c r="AP135" s="23">
        <f t="shared" ca="1" si="228"/>
        <v>54000</v>
      </c>
      <c r="AQ135" s="23">
        <f t="shared" ca="1" si="205"/>
        <v>0</v>
      </c>
      <c r="AR135" s="23">
        <f t="shared" ca="1" si="237"/>
        <v>60000</v>
      </c>
      <c r="AS135" s="23">
        <f t="shared" ca="1" si="238"/>
        <v>0</v>
      </c>
      <c r="AT135" s="23">
        <f t="shared" ca="1" si="245"/>
        <v>60000</v>
      </c>
      <c r="AU135" s="23">
        <f t="shared" ca="1" si="246"/>
        <v>0</v>
      </c>
      <c r="AV135" s="23">
        <f t="shared" ca="1" si="239"/>
        <v>86400</v>
      </c>
      <c r="AW135" s="23">
        <f t="shared" ca="1" si="240"/>
        <v>0</v>
      </c>
      <c r="AX135" s="23">
        <f t="shared" ca="1" si="249"/>
        <v>61200</v>
      </c>
      <c r="AY135" s="23">
        <f t="shared" ca="1" si="250"/>
        <v>0</v>
      </c>
      <c r="AZ135" s="23">
        <f t="shared" ca="1" si="255"/>
        <v>66000</v>
      </c>
      <c r="BA135" s="23">
        <f t="shared" ca="1" si="256"/>
        <v>0</v>
      </c>
      <c r="BB135" s="23">
        <f t="shared" ca="1" si="271"/>
        <v>132000</v>
      </c>
      <c r="BC135" s="23">
        <f t="shared" ca="1" si="272"/>
        <v>0</v>
      </c>
      <c r="BD135" s="228">
        <f t="shared" ca="1" si="167"/>
        <v>243000</v>
      </c>
      <c r="BE135" s="26">
        <f t="shared" ca="1" si="168"/>
        <v>604200</v>
      </c>
      <c r="BF135" s="228">
        <f t="shared" ca="1" si="169"/>
        <v>664200</v>
      </c>
      <c r="BG135" s="23">
        <f t="shared" ca="1" si="185"/>
        <v>62400</v>
      </c>
      <c r="BH135" s="23">
        <f t="shared" ca="1" si="186"/>
        <v>0</v>
      </c>
      <c r="BI135" s="23">
        <f t="shared" ca="1" si="199"/>
        <v>60000</v>
      </c>
      <c r="BJ135" s="23">
        <f t="shared" ca="1" si="200"/>
        <v>0</v>
      </c>
      <c r="BK135" s="23">
        <f t="shared" ca="1" si="187"/>
        <v>10560</v>
      </c>
      <c r="BL135" s="23">
        <f t="shared" ca="1" si="188"/>
        <v>0</v>
      </c>
      <c r="BM135" s="23">
        <f t="shared" ca="1" si="201"/>
        <v>6120</v>
      </c>
      <c r="BN135" s="23">
        <f t="shared" ca="1" si="202"/>
        <v>0</v>
      </c>
      <c r="BO135" s="23">
        <f t="shared" ca="1" si="208"/>
        <v>20400</v>
      </c>
      <c r="BP135" s="23">
        <f t="shared" ca="1" si="209"/>
        <v>0</v>
      </c>
      <c r="BQ135" s="23">
        <f t="shared" ca="1" si="189"/>
        <v>72000</v>
      </c>
      <c r="BR135" s="23">
        <f t="shared" ca="1" si="190"/>
        <v>0</v>
      </c>
      <c r="BS135" s="23">
        <f t="shared" ca="1" si="224"/>
        <v>105600</v>
      </c>
      <c r="BT135" s="23">
        <f t="shared" ca="1" si="225"/>
        <v>0</v>
      </c>
      <c r="BU135" s="23">
        <f t="shared" ca="1" si="226"/>
        <v>127200</v>
      </c>
      <c r="BV135" s="23">
        <f t="shared" ca="1" si="227"/>
        <v>0</v>
      </c>
      <c r="BW135" s="23">
        <f t="shared" ca="1" si="229"/>
        <v>60000</v>
      </c>
      <c r="BX135" s="23">
        <f t="shared" ca="1" si="230"/>
        <v>0</v>
      </c>
      <c r="BY135" s="23">
        <f t="shared" ca="1" si="247"/>
        <v>63600</v>
      </c>
      <c r="BZ135" s="23">
        <f t="shared" ca="1" si="248"/>
        <v>0</v>
      </c>
      <c r="CA135" s="23">
        <f t="shared" ca="1" si="259"/>
        <v>62400</v>
      </c>
      <c r="CB135" s="23">
        <f t="shared" ca="1" si="260"/>
        <v>0</v>
      </c>
      <c r="CC135" s="23">
        <f t="shared" ca="1" si="275"/>
        <v>132000</v>
      </c>
      <c r="CD135" s="23">
        <f t="shared" ca="1" si="276"/>
        <v>0</v>
      </c>
      <c r="CE135" s="23">
        <f t="shared" ca="1" si="277"/>
        <v>120000</v>
      </c>
      <c r="CF135" s="23">
        <f t="shared" ca="1" si="278"/>
        <v>0</v>
      </c>
      <c r="CG135" s="389">
        <f t="shared" ca="1" si="170"/>
        <v>371880</v>
      </c>
      <c r="CH135" s="224">
        <f t="shared" ca="1" si="171"/>
        <v>695880</v>
      </c>
      <c r="CI135" s="93">
        <f t="shared" ca="1" si="172"/>
        <v>902280</v>
      </c>
      <c r="CJ135" s="23">
        <f t="shared" ca="1" si="206"/>
        <v>125760</v>
      </c>
      <c r="CK135" s="23">
        <f t="shared" ca="1" si="207"/>
        <v>0</v>
      </c>
      <c r="CL135" s="23">
        <f t="shared" ca="1" si="231"/>
        <v>115200</v>
      </c>
      <c r="CM135" s="23">
        <f t="shared" ca="1" si="232"/>
        <v>0</v>
      </c>
      <c r="CN135" s="23">
        <f t="shared" ca="1" si="263"/>
        <v>120000</v>
      </c>
      <c r="CO135" s="23">
        <f t="shared" ca="1" si="264"/>
        <v>0</v>
      </c>
      <c r="CP135" s="228">
        <f t="shared" ca="1" si="173"/>
        <v>125760</v>
      </c>
      <c r="CQ135" s="224">
        <f t="shared" ca="1" si="174"/>
        <v>240960</v>
      </c>
      <c r="CR135" s="228">
        <f t="shared" ca="1" si="175"/>
        <v>360960</v>
      </c>
      <c r="CS135" s="23">
        <f t="shared" ca="1" si="176"/>
        <v>65400</v>
      </c>
      <c r="CT135" s="23">
        <f t="shared" ca="1" si="177"/>
        <v>32700</v>
      </c>
      <c r="CU135" s="23">
        <f t="shared" ca="1" si="181"/>
        <v>62400</v>
      </c>
      <c r="CV135" s="23">
        <f t="shared" ca="1" si="182"/>
        <v>31200</v>
      </c>
      <c r="CW135" s="23">
        <f t="shared" ca="1" si="191"/>
        <v>60000</v>
      </c>
      <c r="CX135" s="23">
        <f t="shared" ca="1" si="192"/>
        <v>30000</v>
      </c>
      <c r="CY135" s="23">
        <f t="shared" ca="1" si="203"/>
        <v>8400</v>
      </c>
      <c r="CZ135" s="23">
        <f t="shared" ca="1" si="204"/>
        <v>4200</v>
      </c>
      <c r="DA135" s="23">
        <f t="shared" ca="1" si="210"/>
        <v>27000</v>
      </c>
      <c r="DB135" s="23">
        <f t="shared" ca="1" si="211"/>
        <v>13500</v>
      </c>
      <c r="DC135" s="23">
        <f t="shared" ca="1" si="212"/>
        <v>15600</v>
      </c>
      <c r="DD135" s="23">
        <f t="shared" ca="1" si="213"/>
        <v>7800</v>
      </c>
      <c r="DE135" s="23">
        <f t="shared" ca="1" si="218"/>
        <v>42000</v>
      </c>
      <c r="DF135" s="23">
        <f t="shared" ca="1" si="219"/>
        <v>21000</v>
      </c>
      <c r="DG135" s="23">
        <f t="shared" ca="1" si="257"/>
        <v>63600</v>
      </c>
      <c r="DH135" s="23">
        <f t="shared" ca="1" si="258"/>
        <v>31800</v>
      </c>
      <c r="DI135" s="23">
        <f t="shared" ca="1" si="220"/>
        <v>72000</v>
      </c>
      <c r="DJ135" s="23">
        <f t="shared" ca="1" si="221"/>
        <v>36000</v>
      </c>
      <c r="DK135" s="23">
        <f t="shared" ca="1" si="233"/>
        <v>99000</v>
      </c>
      <c r="DL135" s="23">
        <f t="shared" ca="1" si="234"/>
        <v>49500</v>
      </c>
      <c r="DM135" s="23"/>
      <c r="DN135" s="23"/>
      <c r="DO135" s="23">
        <f t="shared" ca="1" si="235"/>
        <v>240000</v>
      </c>
      <c r="DP135" s="23">
        <f t="shared" ca="1" si="236"/>
        <v>120000</v>
      </c>
      <c r="DQ135" s="23">
        <f t="shared" ca="1" si="241"/>
        <v>120000</v>
      </c>
      <c r="DR135" s="23">
        <f t="shared" ca="1" si="242"/>
        <v>60000</v>
      </c>
      <c r="DS135" s="23">
        <f t="shared" ca="1" si="251"/>
        <v>127200</v>
      </c>
      <c r="DT135" s="23">
        <f t="shared" ca="1" si="252"/>
        <v>63600</v>
      </c>
      <c r="DU135" s="23">
        <f t="shared" ca="1" si="261"/>
        <v>63600</v>
      </c>
      <c r="DV135" s="23">
        <f t="shared" ca="1" si="262"/>
        <v>31800</v>
      </c>
      <c r="DW135" s="23">
        <f t="shared" ca="1" si="265"/>
        <v>150000</v>
      </c>
      <c r="DX135" s="23">
        <f t="shared" ca="1" si="266"/>
        <v>75000</v>
      </c>
      <c r="DY135" s="23">
        <f t="shared" ca="1" si="267"/>
        <v>66000</v>
      </c>
      <c r="DZ135" s="23">
        <f t="shared" ca="1" si="268"/>
        <v>33000</v>
      </c>
      <c r="EA135" s="23">
        <f t="shared" ca="1" si="281"/>
        <v>129600</v>
      </c>
      <c r="EB135" s="23">
        <f t="shared" ca="1" si="282"/>
        <v>64800</v>
      </c>
      <c r="EC135" s="228">
        <f t="shared" ca="1" si="178"/>
        <v>610200</v>
      </c>
      <c r="ED135" s="93">
        <f t="shared" ca="1" si="179"/>
        <v>1450800</v>
      </c>
      <c r="EE135" s="228">
        <f t="shared" ca="1" si="180"/>
        <v>2117700</v>
      </c>
      <c r="EJ135" s="23">
        <f t="shared" ca="1" si="214"/>
        <v>60000</v>
      </c>
      <c r="EK135" s="23">
        <f t="shared" ca="1" si="215"/>
        <v>30000</v>
      </c>
      <c r="EL135" s="23">
        <f t="shared" ca="1" si="222"/>
        <v>26400</v>
      </c>
      <c r="EM135" s="23">
        <f t="shared" ca="1" si="223"/>
        <v>13200</v>
      </c>
      <c r="EN135" s="23">
        <f t="shared" ca="1" si="243"/>
        <v>120000</v>
      </c>
      <c r="EO135" s="23">
        <f t="shared" ca="1" si="244"/>
        <v>60000</v>
      </c>
      <c r="EP135" s="23">
        <f t="shared" ca="1" si="273"/>
        <v>168000</v>
      </c>
      <c r="EQ135" s="23">
        <f t="shared" ca="1" si="274"/>
        <v>84000</v>
      </c>
      <c r="ER135" s="23">
        <f t="shared" ca="1" si="253"/>
        <v>60000</v>
      </c>
      <c r="ES135" s="23">
        <f t="shared" ca="1" si="254"/>
        <v>30000</v>
      </c>
      <c r="ET135" s="23">
        <f t="shared" ca="1" si="269"/>
        <v>60000</v>
      </c>
      <c r="EU135" s="23">
        <f t="shared" ca="1" si="270"/>
        <v>30000</v>
      </c>
      <c r="EV135" s="23">
        <f t="shared" ca="1" si="279"/>
        <v>120000</v>
      </c>
      <c r="EW135" s="23">
        <f t="shared" ca="1" si="280"/>
        <v>60000</v>
      </c>
      <c r="EX135" s="228">
        <f t="shared" ca="1" si="164"/>
        <v>39600</v>
      </c>
      <c r="EY135" s="93">
        <f t="shared" ca="1" si="165"/>
        <v>489600</v>
      </c>
      <c r="EZ135" s="93">
        <f t="shared" ca="1" si="166"/>
        <v>921600</v>
      </c>
    </row>
    <row r="136" spans="1:156" x14ac:dyDescent="0.2">
      <c r="A136" s="172">
        <f ca="1">VLOOKUP($D136,Curves!$A$2:$I$1700,9)</f>
        <v>6.2271627910984E-2</v>
      </c>
      <c r="B136" s="86">
        <f t="shared" ca="1" si="284"/>
        <v>0.5213083718824677</v>
      </c>
      <c r="C136" s="86">
        <f t="shared" si="285"/>
        <v>30</v>
      </c>
      <c r="D136" s="139">
        <v>40787</v>
      </c>
      <c r="E136" s="173">
        <f ca="1">VLOOKUP($D136,Curves!$A$2:$H$1700,2)*$B136</f>
        <v>2.3724744004371106</v>
      </c>
      <c r="F136" s="172">
        <f ca="1">VLOOKUP($D136,Curves!$A$2:$H$1700,3)*$B136</f>
        <v>0.39619436263067548</v>
      </c>
      <c r="G136" s="172">
        <f ca="1">VLOOKUP($D136,Curves!$A$2:$H$1700,7)*$B136</f>
        <v>-9.904859065766887E-2</v>
      </c>
      <c r="H136" s="172">
        <f ca="1">VLOOKUP($D136,Curves!$A$2:$H$1700,5)*$B136</f>
        <v>5.2130837188246772E-3</v>
      </c>
      <c r="I136" s="172">
        <f ca="1">VLOOKUP($D136,Curves!$A$2:$H$1700,4)*$B136</f>
        <v>0</v>
      </c>
      <c r="J136" s="174">
        <f ca="1">VLOOKUP($D136,Curves!$A$2:$H$1700,8)*$B136</f>
        <v>0</v>
      </c>
      <c r="K136" s="172">
        <f t="shared" ca="1" si="286"/>
        <v>19.793558003278328</v>
      </c>
      <c r="L136" s="140">
        <f ca="1">VLOOKUP($D136,Curves!$N$2:$T$2600,2)*$B136</f>
        <v>20.646991507614203</v>
      </c>
      <c r="M136" s="141">
        <f ca="1">VLOOKUP($D136,Curves!$N$2:$T$2600,3)*$B136</f>
        <v>10.323495753807101</v>
      </c>
      <c r="N136" s="181">
        <f t="shared" ca="1" si="287"/>
        <v>1</v>
      </c>
      <c r="O136" s="182">
        <f t="shared" ca="1" si="288"/>
        <v>0</v>
      </c>
      <c r="P136" s="173">
        <f t="shared" ca="1" si="283"/>
        <v>19.793558003278328</v>
      </c>
      <c r="Q136" s="140">
        <f ca="1">VLOOKUP($D136,Curves!$N$2:$T$2600,4)*$B136</f>
        <v>20.646991507614203</v>
      </c>
      <c r="R136" s="141">
        <f ca="1">VLOOKUP($D136,Curves!$N$2:$T$2600,5)*$B136</f>
        <v>10.323495753807101</v>
      </c>
      <c r="S136" s="181">
        <f t="shared" ca="1" si="289"/>
        <v>1</v>
      </c>
      <c r="T136" s="182">
        <f t="shared" ca="1" si="290"/>
        <v>0</v>
      </c>
      <c r="U136" s="151">
        <f t="shared" ca="1" si="291"/>
        <v>19.050693573345814</v>
      </c>
      <c r="V136" s="151">
        <f t="shared" ca="1" si="292"/>
        <v>19.832656131169514</v>
      </c>
      <c r="W136" s="151">
        <f t="shared" ca="1" si="293"/>
        <v>19.793558003278328</v>
      </c>
      <c r="X136" s="343">
        <f ca="1">VLOOKUP($D136,[2]CurveFetch!$D$8:$S$13000,16,0)*$B136</f>
        <v>20.646991507614203</v>
      </c>
      <c r="Y136" s="141">
        <f ca="1">VLOOKUP($D136,Curves!$N$2:$T$2600,7)*$B136</f>
        <v>10.323495753807101</v>
      </c>
      <c r="Z136" s="200">
        <f t="shared" ca="1" si="294"/>
        <v>1</v>
      </c>
      <c r="AA136" s="181">
        <f t="shared" ca="1" si="295"/>
        <v>0</v>
      </c>
      <c r="AB136" s="181">
        <f t="shared" ca="1" si="296"/>
        <v>1</v>
      </c>
      <c r="AC136" s="181">
        <f t="shared" ca="1" si="296"/>
        <v>1</v>
      </c>
      <c r="AD136" s="181">
        <f t="shared" ca="1" si="297"/>
        <v>1</v>
      </c>
      <c r="AE136" s="182">
        <f t="shared" ca="1" si="298"/>
        <v>0</v>
      </c>
      <c r="AF136" s="23">
        <f t="shared" ca="1" si="193"/>
        <v>5880</v>
      </c>
      <c r="AG136" s="23">
        <f t="shared" ca="1" si="194"/>
        <v>0</v>
      </c>
      <c r="AH136" s="23">
        <f t="shared" ca="1" si="183"/>
        <v>38400</v>
      </c>
      <c r="AI136" s="23">
        <f t="shared" ca="1" si="184"/>
        <v>0</v>
      </c>
      <c r="AJ136" s="23">
        <f t="shared" ca="1" si="195"/>
        <v>26160</v>
      </c>
      <c r="AK136" s="23">
        <f t="shared" ca="1" si="196"/>
        <v>0</v>
      </c>
      <c r="AL136" s="23">
        <f t="shared" ca="1" si="197"/>
        <v>26160</v>
      </c>
      <c r="AM136" s="23">
        <f t="shared" ca="1" si="198"/>
        <v>0</v>
      </c>
      <c r="AN136" s="23">
        <f t="shared" ca="1" si="216"/>
        <v>48000</v>
      </c>
      <c r="AO136" s="23">
        <f t="shared" ca="1" si="217"/>
        <v>0</v>
      </c>
      <c r="AP136" s="23">
        <f t="shared" ca="1" si="228"/>
        <v>54000</v>
      </c>
      <c r="AQ136" s="23">
        <f t="shared" ca="1" si="205"/>
        <v>0</v>
      </c>
      <c r="AR136" s="23">
        <f t="shared" ca="1" si="237"/>
        <v>60000</v>
      </c>
      <c r="AS136" s="23">
        <f t="shared" ca="1" si="238"/>
        <v>0</v>
      </c>
      <c r="AT136" s="23">
        <f t="shared" ca="1" si="245"/>
        <v>60000</v>
      </c>
      <c r="AU136" s="23">
        <f t="shared" ca="1" si="246"/>
        <v>0</v>
      </c>
      <c r="AV136" s="23">
        <f t="shared" ca="1" si="239"/>
        <v>86400</v>
      </c>
      <c r="AW136" s="23">
        <f t="shared" ca="1" si="240"/>
        <v>0</v>
      </c>
      <c r="AX136" s="23">
        <f t="shared" ca="1" si="249"/>
        <v>61200</v>
      </c>
      <c r="AY136" s="23">
        <f t="shared" ca="1" si="250"/>
        <v>0</v>
      </c>
      <c r="AZ136" s="23">
        <f t="shared" ca="1" si="255"/>
        <v>66000</v>
      </c>
      <c r="BA136" s="23">
        <f t="shared" ca="1" si="256"/>
        <v>0</v>
      </c>
      <c r="BB136" s="23">
        <f t="shared" ca="1" si="271"/>
        <v>132000</v>
      </c>
      <c r="BC136" s="23">
        <f t="shared" ca="1" si="272"/>
        <v>0</v>
      </c>
      <c r="BD136" s="228">
        <f t="shared" ca="1" si="167"/>
        <v>243000</v>
      </c>
      <c r="BE136" s="26">
        <f t="shared" ca="1" si="168"/>
        <v>604200</v>
      </c>
      <c r="BF136" s="228">
        <f t="shared" ca="1" si="169"/>
        <v>664200</v>
      </c>
      <c r="BG136" s="23">
        <f t="shared" ca="1" si="185"/>
        <v>62400</v>
      </c>
      <c r="BH136" s="23">
        <f t="shared" ca="1" si="186"/>
        <v>0</v>
      </c>
      <c r="BI136" s="23">
        <f t="shared" ca="1" si="199"/>
        <v>60000</v>
      </c>
      <c r="BJ136" s="23">
        <f t="shared" ca="1" si="200"/>
        <v>0</v>
      </c>
      <c r="BK136" s="23">
        <f t="shared" ca="1" si="187"/>
        <v>10560</v>
      </c>
      <c r="BL136" s="23">
        <f t="shared" ca="1" si="188"/>
        <v>0</v>
      </c>
      <c r="BM136" s="23">
        <f t="shared" ca="1" si="201"/>
        <v>6120</v>
      </c>
      <c r="BN136" s="23">
        <f t="shared" ca="1" si="202"/>
        <v>0</v>
      </c>
      <c r="BO136" s="23">
        <f t="shared" ca="1" si="208"/>
        <v>20400</v>
      </c>
      <c r="BP136" s="23">
        <f t="shared" ca="1" si="209"/>
        <v>0</v>
      </c>
      <c r="BQ136" s="23">
        <f t="shared" ca="1" si="189"/>
        <v>72000</v>
      </c>
      <c r="BR136" s="23">
        <f t="shared" ca="1" si="190"/>
        <v>0</v>
      </c>
      <c r="BS136" s="23">
        <f t="shared" ca="1" si="224"/>
        <v>105600</v>
      </c>
      <c r="BT136" s="23">
        <f t="shared" ca="1" si="225"/>
        <v>0</v>
      </c>
      <c r="BU136" s="23">
        <f t="shared" ca="1" si="226"/>
        <v>127200</v>
      </c>
      <c r="BV136" s="23">
        <f t="shared" ca="1" si="227"/>
        <v>0</v>
      </c>
      <c r="BW136" s="23">
        <f t="shared" ca="1" si="229"/>
        <v>60000</v>
      </c>
      <c r="BX136" s="23">
        <f t="shared" ca="1" si="230"/>
        <v>0</v>
      </c>
      <c r="BY136" s="23">
        <f t="shared" ca="1" si="247"/>
        <v>63600</v>
      </c>
      <c r="BZ136" s="23">
        <f t="shared" ca="1" si="248"/>
        <v>0</v>
      </c>
      <c r="CA136" s="23">
        <f t="shared" ca="1" si="259"/>
        <v>62400</v>
      </c>
      <c r="CB136" s="23">
        <f t="shared" ca="1" si="260"/>
        <v>0</v>
      </c>
      <c r="CC136" s="23">
        <f t="shared" ca="1" si="275"/>
        <v>132000</v>
      </c>
      <c r="CD136" s="23">
        <f t="shared" ca="1" si="276"/>
        <v>0</v>
      </c>
      <c r="CE136" s="23">
        <f t="shared" ca="1" si="277"/>
        <v>120000</v>
      </c>
      <c r="CF136" s="23">
        <f t="shared" ca="1" si="278"/>
        <v>0</v>
      </c>
      <c r="CG136" s="389">
        <f t="shared" ca="1" si="170"/>
        <v>371880</v>
      </c>
      <c r="CH136" s="224">
        <f t="shared" ca="1" si="171"/>
        <v>695880</v>
      </c>
      <c r="CI136" s="93">
        <f t="shared" ca="1" si="172"/>
        <v>902280</v>
      </c>
      <c r="CJ136" s="23">
        <f t="shared" ca="1" si="206"/>
        <v>125760</v>
      </c>
      <c r="CK136" s="23">
        <f t="shared" ca="1" si="207"/>
        <v>0</v>
      </c>
      <c r="CL136" s="23">
        <f t="shared" ca="1" si="231"/>
        <v>115200</v>
      </c>
      <c r="CM136" s="23">
        <f t="shared" ca="1" si="232"/>
        <v>0</v>
      </c>
      <c r="CN136" s="23">
        <f t="shared" ca="1" si="263"/>
        <v>120000</v>
      </c>
      <c r="CO136" s="23">
        <f t="shared" ca="1" si="264"/>
        <v>0</v>
      </c>
      <c r="CP136" s="228">
        <f t="shared" ca="1" si="173"/>
        <v>125760</v>
      </c>
      <c r="CQ136" s="224">
        <f t="shared" ca="1" si="174"/>
        <v>240960</v>
      </c>
      <c r="CR136" s="228">
        <f t="shared" ca="1" si="175"/>
        <v>360960</v>
      </c>
      <c r="CS136" s="23">
        <f t="shared" ca="1" si="176"/>
        <v>65400</v>
      </c>
      <c r="CT136" s="23">
        <f t="shared" ca="1" si="177"/>
        <v>32700</v>
      </c>
      <c r="CU136" s="23">
        <f t="shared" ca="1" si="181"/>
        <v>62400</v>
      </c>
      <c r="CV136" s="23">
        <f t="shared" ca="1" si="182"/>
        <v>31200</v>
      </c>
      <c r="CW136" s="23">
        <f t="shared" ca="1" si="191"/>
        <v>60000</v>
      </c>
      <c r="CX136" s="23">
        <f t="shared" ca="1" si="192"/>
        <v>30000</v>
      </c>
      <c r="CY136" s="23">
        <f t="shared" ca="1" si="203"/>
        <v>8400</v>
      </c>
      <c r="CZ136" s="23">
        <f t="shared" ca="1" si="204"/>
        <v>4200</v>
      </c>
      <c r="DA136" s="23">
        <f t="shared" ca="1" si="210"/>
        <v>27000</v>
      </c>
      <c r="DB136" s="23">
        <f t="shared" ca="1" si="211"/>
        <v>13500</v>
      </c>
      <c r="DC136" s="23">
        <f t="shared" ca="1" si="212"/>
        <v>15600</v>
      </c>
      <c r="DD136" s="23">
        <f t="shared" ca="1" si="213"/>
        <v>7800</v>
      </c>
      <c r="DE136" s="23">
        <f t="shared" ca="1" si="218"/>
        <v>42000</v>
      </c>
      <c r="DF136" s="23">
        <f t="shared" ca="1" si="219"/>
        <v>21000</v>
      </c>
      <c r="DG136" s="23">
        <f t="shared" ca="1" si="257"/>
        <v>63600</v>
      </c>
      <c r="DH136" s="23">
        <f t="shared" ca="1" si="258"/>
        <v>31800</v>
      </c>
      <c r="DI136" s="23">
        <f t="shared" ca="1" si="220"/>
        <v>72000</v>
      </c>
      <c r="DJ136" s="23">
        <f t="shared" ca="1" si="221"/>
        <v>36000</v>
      </c>
      <c r="DK136" s="23">
        <f t="shared" ca="1" si="233"/>
        <v>99000</v>
      </c>
      <c r="DL136" s="23">
        <f t="shared" ca="1" si="234"/>
        <v>49500</v>
      </c>
      <c r="DM136" s="23"/>
      <c r="DN136" s="23"/>
      <c r="DO136" s="23">
        <f t="shared" ca="1" si="235"/>
        <v>240000</v>
      </c>
      <c r="DP136" s="23">
        <f t="shared" ca="1" si="236"/>
        <v>120000</v>
      </c>
      <c r="DQ136" s="23">
        <f t="shared" ca="1" si="241"/>
        <v>120000</v>
      </c>
      <c r="DR136" s="23">
        <f t="shared" ca="1" si="242"/>
        <v>60000</v>
      </c>
      <c r="DS136" s="23">
        <f t="shared" ca="1" si="251"/>
        <v>127200</v>
      </c>
      <c r="DT136" s="23">
        <f t="shared" ca="1" si="252"/>
        <v>63600</v>
      </c>
      <c r="DU136" s="23">
        <f t="shared" ca="1" si="261"/>
        <v>63600</v>
      </c>
      <c r="DV136" s="23">
        <f t="shared" ca="1" si="262"/>
        <v>31800</v>
      </c>
      <c r="DW136" s="23">
        <f t="shared" ca="1" si="265"/>
        <v>150000</v>
      </c>
      <c r="DX136" s="23">
        <f t="shared" ca="1" si="266"/>
        <v>75000</v>
      </c>
      <c r="DY136" s="23">
        <f t="shared" ca="1" si="267"/>
        <v>66000</v>
      </c>
      <c r="DZ136" s="23">
        <f t="shared" ca="1" si="268"/>
        <v>33000</v>
      </c>
      <c r="EA136" s="23">
        <f t="shared" ca="1" si="281"/>
        <v>129600</v>
      </c>
      <c r="EB136" s="23">
        <f t="shared" ca="1" si="282"/>
        <v>64800</v>
      </c>
      <c r="EC136" s="228">
        <f t="shared" ca="1" si="178"/>
        <v>610200</v>
      </c>
      <c r="ED136" s="93">
        <f t="shared" ca="1" si="179"/>
        <v>1450800</v>
      </c>
      <c r="EE136" s="228">
        <f t="shared" ca="1" si="180"/>
        <v>2117700</v>
      </c>
      <c r="EJ136" s="23">
        <f t="shared" ca="1" si="214"/>
        <v>60000</v>
      </c>
      <c r="EK136" s="23">
        <f t="shared" ca="1" si="215"/>
        <v>30000</v>
      </c>
      <c r="EL136" s="23">
        <f t="shared" ca="1" si="222"/>
        <v>26400</v>
      </c>
      <c r="EM136" s="23">
        <f t="shared" ca="1" si="223"/>
        <v>13200</v>
      </c>
      <c r="EN136" s="23">
        <f t="shared" ca="1" si="243"/>
        <v>120000</v>
      </c>
      <c r="EO136" s="23">
        <f t="shared" ca="1" si="244"/>
        <v>60000</v>
      </c>
      <c r="EP136" s="23">
        <f t="shared" ca="1" si="273"/>
        <v>168000</v>
      </c>
      <c r="EQ136" s="23">
        <f t="shared" ca="1" si="274"/>
        <v>84000</v>
      </c>
      <c r="ER136" s="23">
        <f t="shared" ca="1" si="253"/>
        <v>60000</v>
      </c>
      <c r="ES136" s="23">
        <f t="shared" ca="1" si="254"/>
        <v>30000</v>
      </c>
      <c r="ET136" s="23">
        <f t="shared" ca="1" si="269"/>
        <v>60000</v>
      </c>
      <c r="EU136" s="23">
        <f t="shared" ca="1" si="270"/>
        <v>30000</v>
      </c>
      <c r="EV136" s="23">
        <f t="shared" ca="1" si="279"/>
        <v>120000</v>
      </c>
      <c r="EW136" s="23">
        <f t="shared" ca="1" si="280"/>
        <v>60000</v>
      </c>
      <c r="EX136" s="228">
        <f t="shared" ca="1" si="164"/>
        <v>39600</v>
      </c>
      <c r="EY136" s="93">
        <f t="shared" ca="1" si="165"/>
        <v>489600</v>
      </c>
      <c r="EZ136" s="93">
        <f t="shared" ca="1" si="166"/>
        <v>921600</v>
      </c>
    </row>
    <row r="137" spans="1:156" x14ac:dyDescent="0.2">
      <c r="A137" s="172">
        <f ca="1">VLOOKUP($D137,Curves!$A$2:$I$1700,9)</f>
        <v>6.2295696172162997E-2</v>
      </c>
      <c r="B137" s="86">
        <f t="shared" ca="1" si="284"/>
        <v>0.51855970964582243</v>
      </c>
      <c r="C137" s="86">
        <f t="shared" si="285"/>
        <v>31</v>
      </c>
      <c r="D137" s="139">
        <v>40817</v>
      </c>
      <c r="E137" s="173">
        <f ca="1">VLOOKUP($D137,Curves!$A$2:$H$1700,2)*$B137</f>
        <v>2.3755220298875126</v>
      </c>
      <c r="F137" s="172">
        <f ca="1">VLOOKUP($D137,Curves!$A$2:$H$1700,3)*$B137</f>
        <v>0.39410537933082507</v>
      </c>
      <c r="G137" s="172">
        <f ca="1">VLOOKUP($D137,Curves!$A$2:$H$1700,7)*$B137</f>
        <v>-9.8526344832706267E-2</v>
      </c>
      <c r="H137" s="172">
        <f ca="1">VLOOKUP($D137,Curves!$A$2:$H$1700,5)*$B137</f>
        <v>5.1855970964582243E-3</v>
      </c>
      <c r="I137" s="172">
        <f ca="1">VLOOKUP($D137,Curves!$A$2:$H$1700,4)*$B137</f>
        <v>0</v>
      </c>
      <c r="J137" s="174">
        <f ca="1">VLOOKUP($D137,Curves!$A$2:$H$1700,8)*$B137</f>
        <v>0</v>
      </c>
      <c r="K137" s="172">
        <f t="shared" ca="1" si="286"/>
        <v>19.816415224156344</v>
      </c>
      <c r="L137" s="140">
        <f ca="1">VLOOKUP($D137,Curves!$N$2:$T$2600,2)*$B137</f>
        <v>33.411009516364203</v>
      </c>
      <c r="M137" s="141">
        <f ca="1">VLOOKUP($D137,Curves!$N$2:$T$2600,3)*$B137</f>
        <v>16.705504758182101</v>
      </c>
      <c r="N137" s="181">
        <f t="shared" ca="1" si="287"/>
        <v>1</v>
      </c>
      <c r="O137" s="182">
        <f t="shared" ca="1" si="288"/>
        <v>0</v>
      </c>
      <c r="P137" s="173">
        <f t="shared" ca="1" si="283"/>
        <v>19.816415224156344</v>
      </c>
      <c r="Q137" s="140">
        <f ca="1">VLOOKUP($D137,Curves!$N$2:$T$2600,4)*$B137</f>
        <v>33.411009516364203</v>
      </c>
      <c r="R137" s="141">
        <f ca="1">VLOOKUP($D137,Curves!$N$2:$T$2600,5)*$B137</f>
        <v>16.705504758182101</v>
      </c>
      <c r="S137" s="181">
        <f t="shared" ca="1" si="289"/>
        <v>1</v>
      </c>
      <c r="T137" s="182">
        <f t="shared" ca="1" si="290"/>
        <v>0</v>
      </c>
      <c r="U137" s="151">
        <f t="shared" ca="1" si="291"/>
        <v>19.077467637911049</v>
      </c>
      <c r="V137" s="151">
        <f t="shared" ca="1" si="292"/>
        <v>19.85530720237978</v>
      </c>
      <c r="W137" s="151">
        <f t="shared" ca="1" si="293"/>
        <v>19.816415224156344</v>
      </c>
      <c r="X137" s="343">
        <f ca="1">VLOOKUP($D137,[2]CurveFetch!$D$8:$S$13000,16,0)*$B137</f>
        <v>33.411009516364203</v>
      </c>
      <c r="Y137" s="141">
        <f ca="1">VLOOKUP($D137,Curves!$N$2:$T$2600,7)*$B137</f>
        <v>16.705504758182101</v>
      </c>
      <c r="Z137" s="200">
        <f t="shared" ca="1" si="294"/>
        <v>1</v>
      </c>
      <c r="AA137" s="181">
        <f t="shared" ca="1" si="295"/>
        <v>0</v>
      </c>
      <c r="AB137" s="181">
        <f t="shared" ca="1" si="296"/>
        <v>1</v>
      </c>
      <c r="AC137" s="181">
        <f t="shared" ca="1" si="296"/>
        <v>1</v>
      </c>
      <c r="AD137" s="181">
        <f t="shared" ca="1" si="297"/>
        <v>1</v>
      </c>
      <c r="AE137" s="182">
        <f t="shared" ca="1" si="298"/>
        <v>0</v>
      </c>
      <c r="AF137" s="23">
        <f t="shared" ca="1" si="193"/>
        <v>5880</v>
      </c>
      <c r="AG137" s="23">
        <f t="shared" ca="1" si="194"/>
        <v>0</v>
      </c>
      <c r="AH137" s="23">
        <f t="shared" ca="1" si="183"/>
        <v>38400</v>
      </c>
      <c r="AI137" s="23">
        <f t="shared" ca="1" si="184"/>
        <v>0</v>
      </c>
      <c r="AJ137" s="23">
        <f t="shared" ca="1" si="195"/>
        <v>26160</v>
      </c>
      <c r="AK137" s="23">
        <f t="shared" ca="1" si="196"/>
        <v>0</v>
      </c>
      <c r="AL137" s="23">
        <f t="shared" ca="1" si="197"/>
        <v>26160</v>
      </c>
      <c r="AM137" s="23">
        <f t="shared" ca="1" si="198"/>
        <v>0</v>
      </c>
      <c r="AN137" s="23">
        <f t="shared" ca="1" si="216"/>
        <v>48000</v>
      </c>
      <c r="AO137" s="23">
        <f t="shared" ca="1" si="217"/>
        <v>0</v>
      </c>
      <c r="AP137" s="23">
        <f t="shared" ca="1" si="228"/>
        <v>54000</v>
      </c>
      <c r="AQ137" s="23">
        <f t="shared" ca="1" si="205"/>
        <v>0</v>
      </c>
      <c r="AR137" s="23">
        <f t="shared" ca="1" si="237"/>
        <v>60000</v>
      </c>
      <c r="AS137" s="23">
        <f t="shared" ca="1" si="238"/>
        <v>0</v>
      </c>
      <c r="AT137" s="23">
        <f t="shared" ca="1" si="245"/>
        <v>60000</v>
      </c>
      <c r="AU137" s="23">
        <f t="shared" ca="1" si="246"/>
        <v>0</v>
      </c>
      <c r="AV137" s="23">
        <f t="shared" ca="1" si="239"/>
        <v>86400</v>
      </c>
      <c r="AW137" s="23">
        <f t="shared" ca="1" si="240"/>
        <v>0</v>
      </c>
      <c r="AX137" s="23">
        <f t="shared" ca="1" si="249"/>
        <v>61200</v>
      </c>
      <c r="AY137" s="23">
        <f t="shared" ca="1" si="250"/>
        <v>0</v>
      </c>
      <c r="AZ137" s="23">
        <f t="shared" ca="1" si="255"/>
        <v>66000</v>
      </c>
      <c r="BA137" s="23">
        <f t="shared" ca="1" si="256"/>
        <v>0</v>
      </c>
      <c r="BB137" s="23">
        <f t="shared" ca="1" si="271"/>
        <v>132000</v>
      </c>
      <c r="BC137" s="23">
        <f t="shared" ca="1" si="272"/>
        <v>0</v>
      </c>
      <c r="BD137" s="228">
        <f t="shared" ca="1" si="167"/>
        <v>243000</v>
      </c>
      <c r="BE137" s="26">
        <f t="shared" ca="1" si="168"/>
        <v>604200</v>
      </c>
      <c r="BF137" s="228">
        <f t="shared" ca="1" si="169"/>
        <v>664200</v>
      </c>
      <c r="BG137" s="23">
        <f t="shared" ca="1" si="185"/>
        <v>62400</v>
      </c>
      <c r="BH137" s="23">
        <f t="shared" ca="1" si="186"/>
        <v>0</v>
      </c>
      <c r="BI137" s="23">
        <f t="shared" ca="1" si="199"/>
        <v>60000</v>
      </c>
      <c r="BJ137" s="23">
        <f t="shared" ca="1" si="200"/>
        <v>0</v>
      </c>
      <c r="BK137" s="23">
        <f t="shared" ca="1" si="187"/>
        <v>10560</v>
      </c>
      <c r="BL137" s="23">
        <f t="shared" ca="1" si="188"/>
        <v>0</v>
      </c>
      <c r="BM137" s="23">
        <f t="shared" ca="1" si="201"/>
        <v>6120</v>
      </c>
      <c r="BN137" s="23">
        <f t="shared" ca="1" si="202"/>
        <v>0</v>
      </c>
      <c r="BO137" s="23">
        <f t="shared" ca="1" si="208"/>
        <v>20400</v>
      </c>
      <c r="BP137" s="23">
        <f t="shared" ca="1" si="209"/>
        <v>0</v>
      </c>
      <c r="BQ137" s="23">
        <f t="shared" ca="1" si="189"/>
        <v>72000</v>
      </c>
      <c r="BR137" s="23">
        <f t="shared" ca="1" si="190"/>
        <v>0</v>
      </c>
      <c r="BS137" s="23">
        <f t="shared" ca="1" si="224"/>
        <v>105600</v>
      </c>
      <c r="BT137" s="23">
        <f t="shared" ca="1" si="225"/>
        <v>0</v>
      </c>
      <c r="BU137" s="23">
        <f t="shared" ca="1" si="226"/>
        <v>127200</v>
      </c>
      <c r="BV137" s="23">
        <f t="shared" ca="1" si="227"/>
        <v>0</v>
      </c>
      <c r="BW137" s="23">
        <f t="shared" ca="1" si="229"/>
        <v>60000</v>
      </c>
      <c r="BX137" s="23">
        <f t="shared" ca="1" si="230"/>
        <v>0</v>
      </c>
      <c r="BY137" s="23">
        <f t="shared" ca="1" si="247"/>
        <v>63600</v>
      </c>
      <c r="BZ137" s="23">
        <f t="shared" ca="1" si="248"/>
        <v>0</v>
      </c>
      <c r="CA137" s="23">
        <f t="shared" ca="1" si="259"/>
        <v>62400</v>
      </c>
      <c r="CB137" s="23">
        <f t="shared" ca="1" si="260"/>
        <v>0</v>
      </c>
      <c r="CC137" s="23">
        <f t="shared" ca="1" si="275"/>
        <v>132000</v>
      </c>
      <c r="CD137" s="23">
        <f t="shared" ca="1" si="276"/>
        <v>0</v>
      </c>
      <c r="CE137" s="23">
        <f t="shared" ca="1" si="277"/>
        <v>120000</v>
      </c>
      <c r="CF137" s="23">
        <f t="shared" ca="1" si="278"/>
        <v>0</v>
      </c>
      <c r="CG137" s="389">
        <f t="shared" ca="1" si="170"/>
        <v>371880</v>
      </c>
      <c r="CH137" s="224">
        <f t="shared" ca="1" si="171"/>
        <v>695880</v>
      </c>
      <c r="CI137" s="93">
        <f t="shared" ca="1" si="172"/>
        <v>902280</v>
      </c>
      <c r="CJ137" s="23">
        <f t="shared" ca="1" si="206"/>
        <v>125760</v>
      </c>
      <c r="CK137" s="23">
        <f t="shared" ca="1" si="207"/>
        <v>0</v>
      </c>
      <c r="CL137" s="23">
        <f t="shared" ca="1" si="231"/>
        <v>115200</v>
      </c>
      <c r="CM137" s="23">
        <f t="shared" ca="1" si="232"/>
        <v>0</v>
      </c>
      <c r="CN137" s="23">
        <f t="shared" ca="1" si="263"/>
        <v>120000</v>
      </c>
      <c r="CO137" s="23">
        <f t="shared" ca="1" si="264"/>
        <v>0</v>
      </c>
      <c r="CP137" s="228">
        <f t="shared" ca="1" si="173"/>
        <v>125760</v>
      </c>
      <c r="CQ137" s="224">
        <f t="shared" ca="1" si="174"/>
        <v>240960</v>
      </c>
      <c r="CR137" s="228">
        <f t="shared" ca="1" si="175"/>
        <v>360960</v>
      </c>
      <c r="CS137" s="23">
        <f t="shared" ca="1" si="176"/>
        <v>65400</v>
      </c>
      <c r="CT137" s="23">
        <f t="shared" ca="1" si="177"/>
        <v>32700</v>
      </c>
      <c r="CU137" s="23">
        <f t="shared" ca="1" si="181"/>
        <v>62400</v>
      </c>
      <c r="CV137" s="23">
        <f t="shared" ca="1" si="182"/>
        <v>31200</v>
      </c>
      <c r="CW137" s="23">
        <f t="shared" ca="1" si="191"/>
        <v>60000</v>
      </c>
      <c r="CX137" s="23">
        <f t="shared" ca="1" si="192"/>
        <v>30000</v>
      </c>
      <c r="CY137" s="23">
        <f t="shared" ca="1" si="203"/>
        <v>8400</v>
      </c>
      <c r="CZ137" s="23">
        <f t="shared" ca="1" si="204"/>
        <v>4200</v>
      </c>
      <c r="DA137" s="23">
        <f t="shared" ca="1" si="210"/>
        <v>27000</v>
      </c>
      <c r="DB137" s="23">
        <f t="shared" ca="1" si="211"/>
        <v>13500</v>
      </c>
      <c r="DC137" s="23">
        <f t="shared" ca="1" si="212"/>
        <v>15600</v>
      </c>
      <c r="DD137" s="23">
        <f t="shared" ca="1" si="213"/>
        <v>7800</v>
      </c>
      <c r="DE137" s="23">
        <f t="shared" ca="1" si="218"/>
        <v>42000</v>
      </c>
      <c r="DF137" s="23">
        <f t="shared" ca="1" si="219"/>
        <v>21000</v>
      </c>
      <c r="DG137" s="23">
        <f t="shared" ca="1" si="257"/>
        <v>63600</v>
      </c>
      <c r="DH137" s="23">
        <f t="shared" ca="1" si="258"/>
        <v>31800</v>
      </c>
      <c r="DI137" s="23">
        <f t="shared" ca="1" si="220"/>
        <v>72000</v>
      </c>
      <c r="DJ137" s="23">
        <f t="shared" ca="1" si="221"/>
        <v>36000</v>
      </c>
      <c r="DK137" s="23">
        <f t="shared" ca="1" si="233"/>
        <v>99000</v>
      </c>
      <c r="DL137" s="23">
        <f t="shared" ca="1" si="234"/>
        <v>49500</v>
      </c>
      <c r="DM137" s="23"/>
      <c r="DN137" s="23"/>
      <c r="DO137" s="23">
        <f t="shared" ca="1" si="235"/>
        <v>240000</v>
      </c>
      <c r="DP137" s="23">
        <f t="shared" ca="1" si="236"/>
        <v>120000</v>
      </c>
      <c r="DQ137" s="23">
        <f t="shared" ca="1" si="241"/>
        <v>120000</v>
      </c>
      <c r="DR137" s="23">
        <f t="shared" ca="1" si="242"/>
        <v>60000</v>
      </c>
      <c r="DS137" s="23">
        <f t="shared" ca="1" si="251"/>
        <v>127200</v>
      </c>
      <c r="DT137" s="23">
        <f t="shared" ca="1" si="252"/>
        <v>63600</v>
      </c>
      <c r="DU137" s="23">
        <f t="shared" ca="1" si="261"/>
        <v>63600</v>
      </c>
      <c r="DV137" s="23">
        <f t="shared" ca="1" si="262"/>
        <v>31800</v>
      </c>
      <c r="DW137" s="23">
        <f t="shared" ca="1" si="265"/>
        <v>150000</v>
      </c>
      <c r="DX137" s="23">
        <f t="shared" ca="1" si="266"/>
        <v>75000</v>
      </c>
      <c r="DY137" s="23">
        <f t="shared" ca="1" si="267"/>
        <v>66000</v>
      </c>
      <c r="DZ137" s="23">
        <f t="shared" ca="1" si="268"/>
        <v>33000</v>
      </c>
      <c r="EA137" s="23">
        <f t="shared" ca="1" si="281"/>
        <v>129600</v>
      </c>
      <c r="EB137" s="23">
        <f t="shared" ca="1" si="282"/>
        <v>64800</v>
      </c>
      <c r="EC137" s="228">
        <f t="shared" ca="1" si="178"/>
        <v>610200</v>
      </c>
      <c r="ED137" s="93">
        <f t="shared" ca="1" si="179"/>
        <v>1450800</v>
      </c>
      <c r="EE137" s="228">
        <f t="shared" ca="1" si="180"/>
        <v>2117700</v>
      </c>
      <c r="EJ137" s="23">
        <f t="shared" ca="1" si="214"/>
        <v>60000</v>
      </c>
      <c r="EK137" s="23">
        <f t="shared" ca="1" si="215"/>
        <v>30000</v>
      </c>
      <c r="EL137" s="23">
        <f t="shared" ca="1" si="222"/>
        <v>26400</v>
      </c>
      <c r="EM137" s="23">
        <f t="shared" ca="1" si="223"/>
        <v>13200</v>
      </c>
      <c r="EN137" s="23">
        <f t="shared" ca="1" si="243"/>
        <v>120000</v>
      </c>
      <c r="EO137" s="23">
        <f t="shared" ca="1" si="244"/>
        <v>60000</v>
      </c>
      <c r="EP137" s="23">
        <f t="shared" ca="1" si="273"/>
        <v>168000</v>
      </c>
      <c r="EQ137" s="23">
        <f t="shared" ca="1" si="274"/>
        <v>84000</v>
      </c>
      <c r="ER137" s="23">
        <f t="shared" ca="1" si="253"/>
        <v>60000</v>
      </c>
      <c r="ES137" s="23">
        <f t="shared" ca="1" si="254"/>
        <v>30000</v>
      </c>
      <c r="ET137" s="23">
        <f t="shared" ca="1" si="269"/>
        <v>60000</v>
      </c>
      <c r="EU137" s="23">
        <f t="shared" ca="1" si="270"/>
        <v>30000</v>
      </c>
      <c r="EV137" s="23">
        <f t="shared" ca="1" si="279"/>
        <v>120000</v>
      </c>
      <c r="EW137" s="23">
        <f t="shared" ca="1" si="280"/>
        <v>60000</v>
      </c>
      <c r="EX137" s="228">
        <f t="shared" ref="EX137:EX200" ca="1" si="299">SUM(EL137:EM137)</f>
        <v>39600</v>
      </c>
      <c r="EY137" s="93">
        <f t="shared" ref="EY137:EY200" ca="1" si="300">SUM(EL137:EO137,ET137:EW137)</f>
        <v>489600</v>
      </c>
      <c r="EZ137" s="93">
        <f t="shared" ref="EZ137:EZ200" ca="1" si="301">SUM(EJ137:EW137)</f>
        <v>921600</v>
      </c>
    </row>
    <row r="138" spans="1:156" x14ac:dyDescent="0.2">
      <c r="A138" s="172">
        <f ca="1">VLOOKUP($D138,Curves!$A$2:$I$1700,9)</f>
        <v>6.2320566708916003E-2</v>
      </c>
      <c r="B138" s="86">
        <f t="shared" ca="1" si="284"/>
        <v>0.51573257391976857</v>
      </c>
      <c r="C138" s="86">
        <f t="shared" si="285"/>
        <v>30</v>
      </c>
      <c r="D138" s="139">
        <v>40848</v>
      </c>
      <c r="E138" s="173">
        <f ca="1">VLOOKUP($D138,Curves!$A$2:$H$1700,2)*$B138</f>
        <v>2.4347734814752275</v>
      </c>
      <c r="F138" s="172">
        <f ca="1">VLOOKUP($D138,Curves!$A$2:$H$1700,3)*$B138</f>
        <v>0.30943954435186111</v>
      </c>
      <c r="G138" s="172">
        <f ca="1">VLOOKUP($D138,Curves!$A$2:$H$1700,7)*$B138</f>
        <v>-9.7989189044756023E-2</v>
      </c>
      <c r="H138" s="172">
        <f ca="1">VLOOKUP($D138,Curves!$A$2:$H$1700,5)*$B138</f>
        <v>5.1573257391976856E-3</v>
      </c>
      <c r="I138" s="172">
        <f ca="1">VLOOKUP($D138,Curves!$A$2:$H$1700,4)*$B138</f>
        <v>0</v>
      </c>
      <c r="J138" s="174">
        <f ca="1">VLOOKUP($D138,Curves!$A$2:$H$1700,8)*$B138</f>
        <v>0</v>
      </c>
      <c r="K138" s="172">
        <f t="shared" ca="1" si="286"/>
        <v>20.260801111064207</v>
      </c>
      <c r="L138" s="140">
        <f ca="1">VLOOKUP($D138,Curves!$N$2:$T$2600,2)*$B138</f>
        <v>17.756878813087198</v>
      </c>
      <c r="M138" s="141">
        <f ca="1">VLOOKUP($D138,Curves!$N$2:$T$2600,3)*$B138</f>
        <v>8.878439406543599</v>
      </c>
      <c r="N138" s="181">
        <f t="shared" ca="1" si="287"/>
        <v>0</v>
      </c>
      <c r="O138" s="182">
        <f t="shared" ca="1" si="288"/>
        <v>0</v>
      </c>
      <c r="P138" s="173">
        <f t="shared" ca="1" si="283"/>
        <v>20.260801111064207</v>
      </c>
      <c r="Q138" s="140">
        <f ca="1">VLOOKUP($D138,Curves!$N$2:$T$2600,4)*$B138</f>
        <v>17.756878813087198</v>
      </c>
      <c r="R138" s="141">
        <f ca="1">VLOOKUP($D138,Curves!$N$2:$T$2600,5)*$B138</f>
        <v>8.878439406543599</v>
      </c>
      <c r="S138" s="181">
        <f t="shared" ca="1" si="289"/>
        <v>0</v>
      </c>
      <c r="T138" s="182">
        <f t="shared" ca="1" si="290"/>
        <v>0</v>
      </c>
      <c r="U138" s="151">
        <f t="shared" ca="1" si="291"/>
        <v>19.525882193228536</v>
      </c>
      <c r="V138" s="151">
        <f t="shared" ca="1" si="292"/>
        <v>20.299481054108188</v>
      </c>
      <c r="W138" s="151">
        <f t="shared" ca="1" si="293"/>
        <v>20.260801111064207</v>
      </c>
      <c r="X138" s="343">
        <f ca="1">VLOOKUP($D138,[2]CurveFetch!$D$8:$S$13000,16,0)*$B138</f>
        <v>17.756878813087198</v>
      </c>
      <c r="Y138" s="141">
        <f ca="1">VLOOKUP($D138,Curves!$N$2:$T$2600,7)*$B138</f>
        <v>8.878439406543599</v>
      </c>
      <c r="Z138" s="200">
        <f t="shared" ca="1" si="294"/>
        <v>0</v>
      </c>
      <c r="AA138" s="181">
        <f t="shared" ca="1" si="295"/>
        <v>0</v>
      </c>
      <c r="AB138" s="181">
        <f t="shared" ca="1" si="296"/>
        <v>0</v>
      </c>
      <c r="AC138" s="181">
        <f t="shared" ca="1" si="296"/>
        <v>0</v>
      </c>
      <c r="AD138" s="181">
        <f t="shared" ca="1" si="297"/>
        <v>0</v>
      </c>
      <c r="AE138" s="182">
        <f t="shared" ca="1" si="298"/>
        <v>0</v>
      </c>
      <c r="AF138" s="23">
        <f t="shared" ca="1" si="193"/>
        <v>0</v>
      </c>
      <c r="AG138" s="23">
        <f t="shared" ca="1" si="194"/>
        <v>0</v>
      </c>
      <c r="AH138" s="23">
        <f t="shared" ca="1" si="183"/>
        <v>0</v>
      </c>
      <c r="AI138" s="23">
        <f t="shared" ca="1" si="184"/>
        <v>0</v>
      </c>
      <c r="AJ138" s="23">
        <f t="shared" ca="1" si="195"/>
        <v>0</v>
      </c>
      <c r="AK138" s="23">
        <f t="shared" ca="1" si="196"/>
        <v>0</v>
      </c>
      <c r="AL138" s="23">
        <f t="shared" ca="1" si="197"/>
        <v>0</v>
      </c>
      <c r="AM138" s="23">
        <f t="shared" ca="1" si="198"/>
        <v>0</v>
      </c>
      <c r="AN138" s="23">
        <f t="shared" ca="1" si="216"/>
        <v>0</v>
      </c>
      <c r="AO138" s="23">
        <f t="shared" ca="1" si="217"/>
        <v>0</v>
      </c>
      <c r="AP138" s="23">
        <f t="shared" ca="1" si="228"/>
        <v>0</v>
      </c>
      <c r="AQ138" s="23">
        <f t="shared" ca="1" si="205"/>
        <v>0</v>
      </c>
      <c r="AR138" s="23">
        <f t="shared" ca="1" si="237"/>
        <v>0</v>
      </c>
      <c r="AS138" s="23">
        <f t="shared" ca="1" si="238"/>
        <v>0</v>
      </c>
      <c r="AT138" s="23">
        <f t="shared" ca="1" si="245"/>
        <v>0</v>
      </c>
      <c r="AU138" s="23">
        <f t="shared" ca="1" si="246"/>
        <v>0</v>
      </c>
      <c r="AV138" s="23">
        <f t="shared" ca="1" si="239"/>
        <v>0</v>
      </c>
      <c r="AW138" s="23">
        <f t="shared" ca="1" si="240"/>
        <v>0</v>
      </c>
      <c r="AX138" s="23">
        <f t="shared" ca="1" si="249"/>
        <v>0</v>
      </c>
      <c r="AY138" s="23">
        <f t="shared" ca="1" si="250"/>
        <v>0</v>
      </c>
      <c r="AZ138" s="23">
        <f t="shared" ca="1" si="255"/>
        <v>0</v>
      </c>
      <c r="BA138" s="23">
        <f t="shared" ca="1" si="256"/>
        <v>0</v>
      </c>
      <c r="BB138" s="23">
        <f t="shared" ca="1" si="271"/>
        <v>0</v>
      </c>
      <c r="BC138" s="23">
        <f t="shared" ca="1" si="272"/>
        <v>0</v>
      </c>
      <c r="BD138" s="228">
        <f t="shared" ref="BD138:BD201" ca="1" si="302">SUM(AF138:AM138,AR138:AS138,AV138:AW138)</f>
        <v>0</v>
      </c>
      <c r="BE138" s="26">
        <f t="shared" ref="BE138:BE201" ca="1" si="303">SUM(AF138:AS138,AV138:BC138)</f>
        <v>0</v>
      </c>
      <c r="BF138" s="228">
        <f t="shared" ref="BF138:BF201" ca="1" si="304">SUM(AF138:BC138)</f>
        <v>0</v>
      </c>
      <c r="BG138" s="23">
        <f t="shared" ca="1" si="185"/>
        <v>0</v>
      </c>
      <c r="BH138" s="23">
        <f t="shared" ca="1" si="186"/>
        <v>0</v>
      </c>
      <c r="BI138" s="23">
        <f t="shared" ca="1" si="199"/>
        <v>0</v>
      </c>
      <c r="BJ138" s="23">
        <f t="shared" ca="1" si="200"/>
        <v>0</v>
      </c>
      <c r="BK138" s="23">
        <f t="shared" ca="1" si="187"/>
        <v>0</v>
      </c>
      <c r="BL138" s="23">
        <f t="shared" ca="1" si="188"/>
        <v>0</v>
      </c>
      <c r="BM138" s="23">
        <f t="shared" ca="1" si="201"/>
        <v>0</v>
      </c>
      <c r="BN138" s="23">
        <f t="shared" ca="1" si="202"/>
        <v>0</v>
      </c>
      <c r="BO138" s="23">
        <f t="shared" ca="1" si="208"/>
        <v>0</v>
      </c>
      <c r="BP138" s="23">
        <f t="shared" ca="1" si="209"/>
        <v>0</v>
      </c>
      <c r="BQ138" s="23">
        <f t="shared" ca="1" si="189"/>
        <v>0</v>
      </c>
      <c r="BR138" s="23">
        <f t="shared" ca="1" si="190"/>
        <v>0</v>
      </c>
      <c r="BS138" s="23">
        <f t="shared" ca="1" si="224"/>
        <v>0</v>
      </c>
      <c r="BT138" s="23">
        <f t="shared" ca="1" si="225"/>
        <v>0</v>
      </c>
      <c r="BU138" s="23">
        <f t="shared" ca="1" si="226"/>
        <v>0</v>
      </c>
      <c r="BV138" s="23">
        <f t="shared" ca="1" si="227"/>
        <v>0</v>
      </c>
      <c r="BW138" s="23">
        <f t="shared" ca="1" si="229"/>
        <v>0</v>
      </c>
      <c r="BX138" s="23">
        <f t="shared" ca="1" si="230"/>
        <v>0</v>
      </c>
      <c r="BY138" s="23">
        <f t="shared" ca="1" si="247"/>
        <v>0</v>
      </c>
      <c r="BZ138" s="23">
        <f t="shared" ca="1" si="248"/>
        <v>0</v>
      </c>
      <c r="CA138" s="23">
        <f t="shared" ca="1" si="259"/>
        <v>0</v>
      </c>
      <c r="CB138" s="23">
        <f t="shared" ca="1" si="260"/>
        <v>0</v>
      </c>
      <c r="CC138" s="23">
        <f t="shared" ca="1" si="275"/>
        <v>0</v>
      </c>
      <c r="CD138" s="23">
        <f t="shared" ca="1" si="276"/>
        <v>0</v>
      </c>
      <c r="CE138" s="23">
        <f t="shared" ca="1" si="277"/>
        <v>0</v>
      </c>
      <c r="CF138" s="23">
        <f t="shared" ca="1" si="278"/>
        <v>0</v>
      </c>
      <c r="CG138" s="389">
        <f t="shared" ref="CG138:CG201" ca="1" si="305">SUM(BG138:BN138,BS138:BV138)</f>
        <v>0</v>
      </c>
      <c r="CH138" s="224">
        <f t="shared" ref="CH138:CH201" ca="1" si="306">SUM(BG138:BN138,BQ138:BV138,CC138:CF138)</f>
        <v>0</v>
      </c>
      <c r="CI138" s="93">
        <f t="shared" ref="CI138:CI201" ca="1" si="307">SUM(BG138:CF138)</f>
        <v>0</v>
      </c>
      <c r="CJ138" s="23">
        <f t="shared" ca="1" si="206"/>
        <v>0</v>
      </c>
      <c r="CK138" s="23">
        <f t="shared" ca="1" si="207"/>
        <v>0</v>
      </c>
      <c r="CL138" s="23">
        <f t="shared" ca="1" si="231"/>
        <v>0</v>
      </c>
      <c r="CM138" s="23">
        <f t="shared" ca="1" si="232"/>
        <v>0</v>
      </c>
      <c r="CN138" s="23">
        <f t="shared" ca="1" si="263"/>
        <v>0</v>
      </c>
      <c r="CO138" s="23">
        <f t="shared" ca="1" si="264"/>
        <v>0</v>
      </c>
      <c r="CP138" s="228">
        <f t="shared" ref="CP138:CP201" ca="1" si="308">SUM(CJ138:CK138)</f>
        <v>0</v>
      </c>
      <c r="CQ138" s="224">
        <f t="shared" ref="CQ138:CQ201" ca="1" si="309">SUM(CJ138:CM138)</f>
        <v>0</v>
      </c>
      <c r="CR138" s="228">
        <f t="shared" ref="CR138:CR201" ca="1" si="310">SUM(CJ138:CO138)</f>
        <v>0</v>
      </c>
      <c r="CS138" s="23">
        <f t="shared" ref="CS138:CS201" ca="1" si="311">$CS$7*$J$2*$J$5*$AB138</f>
        <v>0</v>
      </c>
      <c r="CT138" s="23">
        <f t="shared" ref="CT138:CT201" ca="1" si="312">$CS$7*$J$3*$J$5*$AC138</f>
        <v>0</v>
      </c>
      <c r="CU138" s="23">
        <f t="shared" ca="1" si="181"/>
        <v>0</v>
      </c>
      <c r="CV138" s="23">
        <f t="shared" ca="1" si="182"/>
        <v>0</v>
      </c>
      <c r="CW138" s="23">
        <f t="shared" ca="1" si="191"/>
        <v>0</v>
      </c>
      <c r="CX138" s="23">
        <f t="shared" ca="1" si="192"/>
        <v>0</v>
      </c>
      <c r="CY138" s="23">
        <f t="shared" ca="1" si="203"/>
        <v>0</v>
      </c>
      <c r="CZ138" s="23">
        <f t="shared" ca="1" si="204"/>
        <v>0</v>
      </c>
      <c r="DA138" s="23">
        <f t="shared" ca="1" si="210"/>
        <v>0</v>
      </c>
      <c r="DB138" s="23">
        <f t="shared" ca="1" si="211"/>
        <v>0</v>
      </c>
      <c r="DC138" s="23">
        <f t="shared" ca="1" si="212"/>
        <v>0</v>
      </c>
      <c r="DD138" s="23">
        <f t="shared" ca="1" si="213"/>
        <v>0</v>
      </c>
      <c r="DE138" s="23">
        <f t="shared" ca="1" si="218"/>
        <v>0</v>
      </c>
      <c r="DF138" s="23">
        <f t="shared" ca="1" si="219"/>
        <v>0</v>
      </c>
      <c r="DG138" s="23">
        <f t="shared" ca="1" si="257"/>
        <v>0</v>
      </c>
      <c r="DH138" s="23">
        <f t="shared" ca="1" si="258"/>
        <v>0</v>
      </c>
      <c r="DI138" s="23">
        <f t="shared" ca="1" si="220"/>
        <v>0</v>
      </c>
      <c r="DJ138" s="23">
        <f t="shared" ca="1" si="221"/>
        <v>0</v>
      </c>
      <c r="DK138" s="23">
        <f t="shared" ca="1" si="233"/>
        <v>0</v>
      </c>
      <c r="DL138" s="23">
        <f t="shared" ca="1" si="234"/>
        <v>0</v>
      </c>
      <c r="DM138" s="23"/>
      <c r="DN138" s="23"/>
      <c r="DO138" s="23">
        <f t="shared" ca="1" si="235"/>
        <v>0</v>
      </c>
      <c r="DP138" s="23">
        <f t="shared" ca="1" si="236"/>
        <v>0</v>
      </c>
      <c r="DQ138" s="23">
        <f t="shared" ca="1" si="241"/>
        <v>0</v>
      </c>
      <c r="DR138" s="23">
        <f t="shared" ca="1" si="242"/>
        <v>0</v>
      </c>
      <c r="DS138" s="23">
        <f t="shared" ca="1" si="251"/>
        <v>0</v>
      </c>
      <c r="DT138" s="23">
        <f t="shared" ca="1" si="252"/>
        <v>0</v>
      </c>
      <c r="DU138" s="23">
        <f t="shared" ca="1" si="261"/>
        <v>0</v>
      </c>
      <c r="DV138" s="23">
        <f t="shared" ca="1" si="262"/>
        <v>0</v>
      </c>
      <c r="DW138" s="23">
        <f t="shared" ca="1" si="265"/>
        <v>0</v>
      </c>
      <c r="DX138" s="23">
        <f t="shared" ca="1" si="266"/>
        <v>0</v>
      </c>
      <c r="DY138" s="23">
        <f t="shared" ca="1" si="267"/>
        <v>0</v>
      </c>
      <c r="DZ138" s="23">
        <f t="shared" ca="1" si="268"/>
        <v>0</v>
      </c>
      <c r="EA138" s="23">
        <f t="shared" ca="1" si="281"/>
        <v>0</v>
      </c>
      <c r="EB138" s="23">
        <f t="shared" ca="1" si="282"/>
        <v>0</v>
      </c>
      <c r="EC138" s="228">
        <f t="shared" ref="EC138:EC201" ca="1" si="313">SUM(CS138:DB138,DG138:DH138,DQ138:DR138)</f>
        <v>0</v>
      </c>
      <c r="ED138" s="93">
        <f t="shared" ref="ED138:ED201" ca="1" si="314">SUM(CS138:DJ138,DM138:DV138)</f>
        <v>0</v>
      </c>
      <c r="EE138" s="228">
        <f t="shared" ref="EE138:EE201" ca="1" si="315">SUM(CS138:EB138)</f>
        <v>0</v>
      </c>
      <c r="EJ138" s="23">
        <f t="shared" ca="1" si="214"/>
        <v>0</v>
      </c>
      <c r="EK138" s="23">
        <f t="shared" ca="1" si="215"/>
        <v>0</v>
      </c>
      <c r="EL138" s="23">
        <f t="shared" ca="1" si="222"/>
        <v>0</v>
      </c>
      <c r="EM138" s="23">
        <f t="shared" ca="1" si="223"/>
        <v>0</v>
      </c>
      <c r="EN138" s="23">
        <f t="shared" ca="1" si="243"/>
        <v>0</v>
      </c>
      <c r="EO138" s="23">
        <f t="shared" ca="1" si="244"/>
        <v>0</v>
      </c>
      <c r="EP138" s="23">
        <f t="shared" ca="1" si="273"/>
        <v>0</v>
      </c>
      <c r="EQ138" s="23">
        <f t="shared" ca="1" si="274"/>
        <v>0</v>
      </c>
      <c r="ER138" s="23">
        <f t="shared" ca="1" si="253"/>
        <v>0</v>
      </c>
      <c r="ES138" s="23">
        <f t="shared" ca="1" si="254"/>
        <v>0</v>
      </c>
      <c r="ET138" s="23">
        <f t="shared" ca="1" si="269"/>
        <v>0</v>
      </c>
      <c r="EU138" s="23">
        <f t="shared" ca="1" si="270"/>
        <v>0</v>
      </c>
      <c r="EV138" s="23">
        <f t="shared" ca="1" si="279"/>
        <v>0</v>
      </c>
      <c r="EW138" s="23">
        <f t="shared" ca="1" si="280"/>
        <v>0</v>
      </c>
      <c r="EX138" s="228">
        <f t="shared" ca="1" si="299"/>
        <v>0</v>
      </c>
      <c r="EY138" s="93">
        <f t="shared" ca="1" si="300"/>
        <v>0</v>
      </c>
      <c r="EZ138" s="93">
        <f t="shared" ca="1" si="301"/>
        <v>0</v>
      </c>
    </row>
    <row r="139" spans="1:156" x14ac:dyDescent="0.2">
      <c r="A139" s="172">
        <f ca="1">VLOOKUP($D139,Curves!$A$2:$I$1700,9)</f>
        <v>6.2344634970486E-2</v>
      </c>
      <c r="B139" s="86">
        <f t="shared" ca="1" si="284"/>
        <v>0.51300931420197404</v>
      </c>
      <c r="C139" s="86">
        <f t="shared" si="285"/>
        <v>31</v>
      </c>
      <c r="D139" s="139">
        <v>40878</v>
      </c>
      <c r="E139" s="173">
        <f ca="1">VLOOKUP($D139,Curves!$A$2:$H$1700,2)*$B139</f>
        <v>2.4860431366227664</v>
      </c>
      <c r="F139" s="172">
        <f ca="1">VLOOKUP($D139,Curves!$A$2:$H$1700,3)*$B139</f>
        <v>0.30780558852118439</v>
      </c>
      <c r="G139" s="172">
        <f ca="1">VLOOKUP($D139,Curves!$A$2:$H$1700,7)*$B139</f>
        <v>-9.7471769698375066E-2</v>
      </c>
      <c r="H139" s="172">
        <f ca="1">VLOOKUP($D139,Curves!$A$2:$H$1700,5)*$B139</f>
        <v>5.1300931420197402E-3</v>
      </c>
      <c r="I139" s="172">
        <f ca="1">VLOOKUP($D139,Curves!$A$2:$H$1700,4)*$B139</f>
        <v>0</v>
      </c>
      <c r="J139" s="174">
        <f ca="1">VLOOKUP($D139,Curves!$A$2:$H$1700,8)*$B139</f>
        <v>0</v>
      </c>
      <c r="K139" s="172">
        <f t="shared" ca="1" si="286"/>
        <v>20.645323524670747</v>
      </c>
      <c r="L139" s="140">
        <f ca="1">VLOOKUP($D139,Curves!$N$2:$T$2600,2)*$B139</f>
        <v>9.9679761786700354</v>
      </c>
      <c r="M139" s="141">
        <f ca="1">VLOOKUP($D139,Curves!$N$2:$T$2600,3)*$B139</f>
        <v>4.9839880893350177</v>
      </c>
      <c r="N139" s="181">
        <f t="shared" ca="1" si="287"/>
        <v>0</v>
      </c>
      <c r="O139" s="182">
        <f t="shared" ca="1" si="288"/>
        <v>0</v>
      </c>
      <c r="P139" s="173">
        <f t="shared" ca="1" si="283"/>
        <v>20.645323524670747</v>
      </c>
      <c r="Q139" s="140">
        <f ca="1">VLOOKUP($D139,Curves!$N$2:$T$2600,4)*$B139</f>
        <v>9.9679761786700354</v>
      </c>
      <c r="R139" s="141">
        <f ca="1">VLOOKUP($D139,Curves!$N$2:$T$2600,5)*$B139</f>
        <v>4.9839880893350177</v>
      </c>
      <c r="S139" s="181">
        <f t="shared" ca="1" si="289"/>
        <v>0</v>
      </c>
      <c r="T139" s="182">
        <f t="shared" ca="1" si="290"/>
        <v>0</v>
      </c>
      <c r="U139" s="151">
        <f t="shared" ca="1" si="291"/>
        <v>19.914285251932938</v>
      </c>
      <c r="V139" s="151">
        <f t="shared" ca="1" si="292"/>
        <v>20.683799223235898</v>
      </c>
      <c r="W139" s="151">
        <f t="shared" ca="1" si="293"/>
        <v>20.645323524670747</v>
      </c>
      <c r="X139" s="343">
        <f ca="1">VLOOKUP($D139,[2]CurveFetch!$D$8:$S$13000,16,0)*$B139</f>
        <v>9.9679761786700354</v>
      </c>
      <c r="Y139" s="141">
        <f ca="1">VLOOKUP($D139,Curves!$N$2:$T$2600,7)*$B139</f>
        <v>4.9839880893350177</v>
      </c>
      <c r="Z139" s="200">
        <f t="shared" ca="1" si="294"/>
        <v>0</v>
      </c>
      <c r="AA139" s="181">
        <f t="shared" ca="1" si="295"/>
        <v>0</v>
      </c>
      <c r="AB139" s="181">
        <f t="shared" ca="1" si="296"/>
        <v>0</v>
      </c>
      <c r="AC139" s="181">
        <f t="shared" ca="1" si="296"/>
        <v>0</v>
      </c>
      <c r="AD139" s="181">
        <f t="shared" ca="1" si="297"/>
        <v>0</v>
      </c>
      <c r="AE139" s="182">
        <f t="shared" ca="1" si="298"/>
        <v>0</v>
      </c>
      <c r="AF139" s="23">
        <f t="shared" ca="1" si="193"/>
        <v>0</v>
      </c>
      <c r="AG139" s="23">
        <f t="shared" ca="1" si="194"/>
        <v>0</v>
      </c>
      <c r="AH139" s="23">
        <f t="shared" ca="1" si="183"/>
        <v>0</v>
      </c>
      <c r="AI139" s="23">
        <f t="shared" ca="1" si="184"/>
        <v>0</v>
      </c>
      <c r="AJ139" s="23">
        <f t="shared" ca="1" si="195"/>
        <v>0</v>
      </c>
      <c r="AK139" s="23">
        <f t="shared" ca="1" si="196"/>
        <v>0</v>
      </c>
      <c r="AL139" s="23">
        <f t="shared" ca="1" si="197"/>
        <v>0</v>
      </c>
      <c r="AM139" s="23">
        <f t="shared" ca="1" si="198"/>
        <v>0</v>
      </c>
      <c r="AN139" s="23">
        <f t="shared" ca="1" si="216"/>
        <v>0</v>
      </c>
      <c r="AO139" s="23">
        <f t="shared" ca="1" si="217"/>
        <v>0</v>
      </c>
      <c r="AP139" s="23">
        <f t="shared" ca="1" si="228"/>
        <v>0</v>
      </c>
      <c r="AQ139" s="23">
        <f t="shared" ca="1" si="205"/>
        <v>0</v>
      </c>
      <c r="AR139" s="23">
        <f t="shared" ca="1" si="237"/>
        <v>0</v>
      </c>
      <c r="AS139" s="23">
        <f t="shared" ca="1" si="238"/>
        <v>0</v>
      </c>
      <c r="AT139" s="23">
        <f t="shared" ca="1" si="245"/>
        <v>0</v>
      </c>
      <c r="AU139" s="23">
        <f t="shared" ca="1" si="246"/>
        <v>0</v>
      </c>
      <c r="AV139" s="23">
        <f t="shared" ca="1" si="239"/>
        <v>0</v>
      </c>
      <c r="AW139" s="23">
        <f t="shared" ca="1" si="240"/>
        <v>0</v>
      </c>
      <c r="AX139" s="23">
        <f t="shared" ca="1" si="249"/>
        <v>0</v>
      </c>
      <c r="AY139" s="23">
        <f t="shared" ca="1" si="250"/>
        <v>0</v>
      </c>
      <c r="AZ139" s="23">
        <f t="shared" ca="1" si="255"/>
        <v>0</v>
      </c>
      <c r="BA139" s="23">
        <f t="shared" ca="1" si="256"/>
        <v>0</v>
      </c>
      <c r="BB139" s="23">
        <f t="shared" ca="1" si="271"/>
        <v>0</v>
      </c>
      <c r="BC139" s="23">
        <f t="shared" ca="1" si="272"/>
        <v>0</v>
      </c>
      <c r="BD139" s="228">
        <f t="shared" ca="1" si="302"/>
        <v>0</v>
      </c>
      <c r="BE139" s="26">
        <f t="shared" ca="1" si="303"/>
        <v>0</v>
      </c>
      <c r="BF139" s="228">
        <f t="shared" ca="1" si="304"/>
        <v>0</v>
      </c>
      <c r="BG139" s="23">
        <f t="shared" ca="1" si="185"/>
        <v>0</v>
      </c>
      <c r="BH139" s="23">
        <f t="shared" ca="1" si="186"/>
        <v>0</v>
      </c>
      <c r="BI139" s="23">
        <f t="shared" ca="1" si="199"/>
        <v>0</v>
      </c>
      <c r="BJ139" s="23">
        <f t="shared" ca="1" si="200"/>
        <v>0</v>
      </c>
      <c r="BK139" s="23">
        <f t="shared" ca="1" si="187"/>
        <v>0</v>
      </c>
      <c r="BL139" s="23">
        <f t="shared" ca="1" si="188"/>
        <v>0</v>
      </c>
      <c r="BM139" s="23">
        <f t="shared" ca="1" si="201"/>
        <v>0</v>
      </c>
      <c r="BN139" s="23">
        <f t="shared" ca="1" si="202"/>
        <v>0</v>
      </c>
      <c r="BO139" s="23">
        <f t="shared" ca="1" si="208"/>
        <v>0</v>
      </c>
      <c r="BP139" s="23">
        <f t="shared" ca="1" si="209"/>
        <v>0</v>
      </c>
      <c r="BQ139" s="23">
        <f t="shared" ca="1" si="189"/>
        <v>0</v>
      </c>
      <c r="BR139" s="23">
        <f t="shared" ca="1" si="190"/>
        <v>0</v>
      </c>
      <c r="BS139" s="23">
        <f t="shared" ca="1" si="224"/>
        <v>0</v>
      </c>
      <c r="BT139" s="23">
        <f t="shared" ca="1" si="225"/>
        <v>0</v>
      </c>
      <c r="BU139" s="23">
        <f t="shared" ca="1" si="226"/>
        <v>0</v>
      </c>
      <c r="BV139" s="23">
        <f t="shared" ca="1" si="227"/>
        <v>0</v>
      </c>
      <c r="BW139" s="23">
        <f t="shared" ca="1" si="229"/>
        <v>0</v>
      </c>
      <c r="BX139" s="23">
        <f t="shared" ca="1" si="230"/>
        <v>0</v>
      </c>
      <c r="BY139" s="23">
        <f t="shared" ca="1" si="247"/>
        <v>0</v>
      </c>
      <c r="BZ139" s="23">
        <f t="shared" ca="1" si="248"/>
        <v>0</v>
      </c>
      <c r="CA139" s="23">
        <f t="shared" ca="1" si="259"/>
        <v>0</v>
      </c>
      <c r="CB139" s="23">
        <f t="shared" ca="1" si="260"/>
        <v>0</v>
      </c>
      <c r="CC139" s="23">
        <f t="shared" ca="1" si="275"/>
        <v>0</v>
      </c>
      <c r="CD139" s="23">
        <f t="shared" ca="1" si="276"/>
        <v>0</v>
      </c>
      <c r="CE139" s="23">
        <f t="shared" ca="1" si="277"/>
        <v>0</v>
      </c>
      <c r="CF139" s="23">
        <f t="shared" ca="1" si="278"/>
        <v>0</v>
      </c>
      <c r="CG139" s="389">
        <f t="shared" ca="1" si="305"/>
        <v>0</v>
      </c>
      <c r="CH139" s="224">
        <f t="shared" ca="1" si="306"/>
        <v>0</v>
      </c>
      <c r="CI139" s="93">
        <f t="shared" ca="1" si="307"/>
        <v>0</v>
      </c>
      <c r="CJ139" s="23">
        <f t="shared" ca="1" si="206"/>
        <v>0</v>
      </c>
      <c r="CK139" s="23">
        <f t="shared" ca="1" si="207"/>
        <v>0</v>
      </c>
      <c r="CL139" s="23">
        <f t="shared" ca="1" si="231"/>
        <v>0</v>
      </c>
      <c r="CM139" s="23">
        <f t="shared" ca="1" si="232"/>
        <v>0</v>
      </c>
      <c r="CN139" s="23">
        <f t="shared" ca="1" si="263"/>
        <v>0</v>
      </c>
      <c r="CO139" s="23">
        <f t="shared" ca="1" si="264"/>
        <v>0</v>
      </c>
      <c r="CP139" s="228">
        <f t="shared" ca="1" si="308"/>
        <v>0</v>
      </c>
      <c r="CQ139" s="224">
        <f t="shared" ca="1" si="309"/>
        <v>0</v>
      </c>
      <c r="CR139" s="228">
        <f t="shared" ca="1" si="310"/>
        <v>0</v>
      </c>
      <c r="CS139" s="23">
        <f t="shared" ca="1" si="311"/>
        <v>0</v>
      </c>
      <c r="CT139" s="23">
        <f t="shared" ca="1" si="312"/>
        <v>0</v>
      </c>
      <c r="CU139" s="23">
        <f t="shared" ca="1" si="181"/>
        <v>0</v>
      </c>
      <c r="CV139" s="23">
        <f t="shared" ca="1" si="182"/>
        <v>0</v>
      </c>
      <c r="CW139" s="23">
        <f t="shared" ca="1" si="191"/>
        <v>0</v>
      </c>
      <c r="CX139" s="23">
        <f t="shared" ca="1" si="192"/>
        <v>0</v>
      </c>
      <c r="CY139" s="23">
        <f t="shared" ca="1" si="203"/>
        <v>0</v>
      </c>
      <c r="CZ139" s="23">
        <f t="shared" ca="1" si="204"/>
        <v>0</v>
      </c>
      <c r="DA139" s="23">
        <f t="shared" ca="1" si="210"/>
        <v>0</v>
      </c>
      <c r="DB139" s="23">
        <f t="shared" ca="1" si="211"/>
        <v>0</v>
      </c>
      <c r="DC139" s="23">
        <f t="shared" ca="1" si="212"/>
        <v>0</v>
      </c>
      <c r="DD139" s="23">
        <f t="shared" ca="1" si="213"/>
        <v>0</v>
      </c>
      <c r="DE139" s="23">
        <f t="shared" ca="1" si="218"/>
        <v>0</v>
      </c>
      <c r="DF139" s="23">
        <f t="shared" ca="1" si="219"/>
        <v>0</v>
      </c>
      <c r="DG139" s="23">
        <f t="shared" ca="1" si="257"/>
        <v>0</v>
      </c>
      <c r="DH139" s="23">
        <f t="shared" ca="1" si="258"/>
        <v>0</v>
      </c>
      <c r="DI139" s="23">
        <f t="shared" ca="1" si="220"/>
        <v>0</v>
      </c>
      <c r="DJ139" s="23">
        <f t="shared" ca="1" si="221"/>
        <v>0</v>
      </c>
      <c r="DK139" s="23">
        <f t="shared" ca="1" si="233"/>
        <v>0</v>
      </c>
      <c r="DL139" s="23">
        <f t="shared" ca="1" si="234"/>
        <v>0</v>
      </c>
      <c r="DM139" s="23"/>
      <c r="DN139" s="23"/>
      <c r="DO139" s="23">
        <f t="shared" ca="1" si="235"/>
        <v>0</v>
      </c>
      <c r="DP139" s="23">
        <f t="shared" ca="1" si="236"/>
        <v>0</v>
      </c>
      <c r="DQ139" s="23">
        <f t="shared" ca="1" si="241"/>
        <v>0</v>
      </c>
      <c r="DR139" s="23">
        <f t="shared" ca="1" si="242"/>
        <v>0</v>
      </c>
      <c r="DS139" s="23">
        <f t="shared" ca="1" si="251"/>
        <v>0</v>
      </c>
      <c r="DT139" s="23">
        <f t="shared" ca="1" si="252"/>
        <v>0</v>
      </c>
      <c r="DU139" s="23">
        <f t="shared" ca="1" si="261"/>
        <v>0</v>
      </c>
      <c r="DV139" s="23">
        <f t="shared" ca="1" si="262"/>
        <v>0</v>
      </c>
      <c r="DW139" s="23">
        <f t="shared" ca="1" si="265"/>
        <v>0</v>
      </c>
      <c r="DX139" s="23">
        <f t="shared" ca="1" si="266"/>
        <v>0</v>
      </c>
      <c r="DY139" s="23">
        <f t="shared" ca="1" si="267"/>
        <v>0</v>
      </c>
      <c r="DZ139" s="23">
        <f t="shared" ca="1" si="268"/>
        <v>0</v>
      </c>
      <c r="EA139" s="23">
        <f t="shared" ca="1" si="281"/>
        <v>0</v>
      </c>
      <c r="EB139" s="23">
        <f t="shared" ca="1" si="282"/>
        <v>0</v>
      </c>
      <c r="EC139" s="228">
        <f t="shared" ca="1" si="313"/>
        <v>0</v>
      </c>
      <c r="ED139" s="93">
        <f t="shared" ca="1" si="314"/>
        <v>0</v>
      </c>
      <c r="EE139" s="228">
        <f t="shared" ca="1" si="315"/>
        <v>0</v>
      </c>
      <c r="EJ139" s="23">
        <f t="shared" ca="1" si="214"/>
        <v>0</v>
      </c>
      <c r="EK139" s="23">
        <f t="shared" ca="1" si="215"/>
        <v>0</v>
      </c>
      <c r="EL139" s="23">
        <f t="shared" ca="1" si="222"/>
        <v>0</v>
      </c>
      <c r="EM139" s="23">
        <f t="shared" ca="1" si="223"/>
        <v>0</v>
      </c>
      <c r="EN139" s="23">
        <f t="shared" ca="1" si="243"/>
        <v>0</v>
      </c>
      <c r="EO139" s="23">
        <f t="shared" ca="1" si="244"/>
        <v>0</v>
      </c>
      <c r="EP139" s="23">
        <f t="shared" ca="1" si="273"/>
        <v>0</v>
      </c>
      <c r="EQ139" s="23">
        <f t="shared" ca="1" si="274"/>
        <v>0</v>
      </c>
      <c r="ER139" s="23">
        <f t="shared" ca="1" si="253"/>
        <v>0</v>
      </c>
      <c r="ES139" s="23">
        <f t="shared" ca="1" si="254"/>
        <v>0</v>
      </c>
      <c r="ET139" s="23">
        <f t="shared" ca="1" si="269"/>
        <v>0</v>
      </c>
      <c r="EU139" s="23">
        <f t="shared" ca="1" si="270"/>
        <v>0</v>
      </c>
      <c r="EV139" s="23">
        <f t="shared" ca="1" si="279"/>
        <v>0</v>
      </c>
      <c r="EW139" s="23">
        <f t="shared" ca="1" si="280"/>
        <v>0</v>
      </c>
      <c r="EX139" s="228">
        <f t="shared" ca="1" si="299"/>
        <v>0</v>
      </c>
      <c r="EY139" s="93">
        <f t="shared" ca="1" si="300"/>
        <v>0</v>
      </c>
      <c r="EZ139" s="93">
        <f t="shared" ca="1" si="301"/>
        <v>0</v>
      </c>
    </row>
    <row r="140" spans="1:156" x14ac:dyDescent="0.2">
      <c r="A140" s="172">
        <f ca="1">VLOOKUP($D140,Curves!$A$2:$I$1700,9)</f>
        <v>6.2369505507643003E-2</v>
      </c>
      <c r="B140" s="86">
        <f t="shared" ca="1" si="284"/>
        <v>0.51020833152060108</v>
      </c>
      <c r="C140" s="86">
        <f t="shared" si="285"/>
        <v>31</v>
      </c>
      <c r="D140" s="139">
        <v>40909</v>
      </c>
      <c r="E140" s="173">
        <f ca="1">VLOOKUP($D140,Curves!$A$2:$H$1700,2)*$B140</f>
        <v>2.5484906159454024</v>
      </c>
      <c r="F140" s="172">
        <f ca="1">VLOOKUP($D140,Curves!$A$2:$H$1700,3)*$B140</f>
        <v>0.30612499891236061</v>
      </c>
      <c r="G140" s="172">
        <f ca="1">VLOOKUP($D140,Curves!$A$2:$H$1700,7)*$B140</f>
        <v>-9.6939582988914211E-2</v>
      </c>
      <c r="H140" s="172">
        <f ca="1">VLOOKUP($D140,Curves!$A$2:$H$1700,5)*$B140</f>
        <v>5.1020833152060109E-3</v>
      </c>
      <c r="I140" s="172">
        <f ca="1">VLOOKUP($D140,Curves!$A$2:$H$1700,4)*$B140</f>
        <v>0</v>
      </c>
      <c r="J140" s="174">
        <f ca="1">VLOOKUP($D140,Curves!$A$2:$H$1700,8)*$B140</f>
        <v>0</v>
      </c>
      <c r="K140" s="172">
        <f t="shared" ca="1" si="286"/>
        <v>21.113679619590517</v>
      </c>
      <c r="L140" s="140">
        <f ca="1">VLOOKUP($D140,Curves!$N$2:$T$2600,2)*$B140</f>
        <v>26.193891656935051</v>
      </c>
      <c r="M140" s="141">
        <f ca="1">VLOOKUP($D140,Curves!$N$2:$T$2600,3)*$B140</f>
        <v>13.096945828467526</v>
      </c>
      <c r="N140" s="181">
        <f t="shared" ca="1" si="287"/>
        <v>1</v>
      </c>
      <c r="O140" s="182">
        <f t="shared" ca="1" si="288"/>
        <v>0</v>
      </c>
      <c r="P140" s="173">
        <f t="shared" ca="1" si="283"/>
        <v>21.113679619590517</v>
      </c>
      <c r="Q140" s="140">
        <f ca="1">VLOOKUP($D140,Curves!$N$2:$T$2600,4)*$B140</f>
        <v>26.193891656935051</v>
      </c>
      <c r="R140" s="141">
        <f ca="1">VLOOKUP($D140,Curves!$N$2:$T$2600,5)*$B140</f>
        <v>13.096945828467526</v>
      </c>
      <c r="S140" s="181">
        <f t="shared" ca="1" si="289"/>
        <v>1</v>
      </c>
      <c r="T140" s="182">
        <f t="shared" ca="1" si="290"/>
        <v>0</v>
      </c>
      <c r="U140" s="151">
        <f t="shared" ca="1" si="291"/>
        <v>20.38663274717366</v>
      </c>
      <c r="V140" s="151">
        <f t="shared" ca="1" si="292"/>
        <v>21.151945244454566</v>
      </c>
      <c r="W140" s="151">
        <f t="shared" ca="1" si="293"/>
        <v>21.113679619590517</v>
      </c>
      <c r="X140" s="343">
        <f ca="1">VLOOKUP($D140,[2]CurveFetch!$D$8:$S$13000,16,0)*$B140</f>
        <v>26.193891656935051</v>
      </c>
      <c r="Y140" s="141">
        <f ca="1">VLOOKUP($D140,Curves!$N$2:$T$2600,7)*$B140</f>
        <v>13.096945828467526</v>
      </c>
      <c r="Z140" s="200">
        <f t="shared" ca="1" si="294"/>
        <v>1</v>
      </c>
      <c r="AA140" s="181">
        <f t="shared" ca="1" si="295"/>
        <v>0</v>
      </c>
      <c r="AB140" s="181">
        <f t="shared" ca="1" si="296"/>
        <v>1</v>
      </c>
      <c r="AC140" s="181">
        <f t="shared" ca="1" si="296"/>
        <v>1</v>
      </c>
      <c r="AD140" s="181">
        <f t="shared" ca="1" si="297"/>
        <v>1</v>
      </c>
      <c r="AE140" s="182">
        <f t="shared" ca="1" si="298"/>
        <v>0</v>
      </c>
      <c r="AF140" s="23">
        <f t="shared" ca="1" si="193"/>
        <v>5880</v>
      </c>
      <c r="AG140" s="23">
        <f t="shared" ca="1" si="194"/>
        <v>0</v>
      </c>
      <c r="AH140" s="23">
        <f t="shared" ca="1" si="183"/>
        <v>38400</v>
      </c>
      <c r="AI140" s="23">
        <f t="shared" ca="1" si="184"/>
        <v>0</v>
      </c>
      <c r="AJ140" s="23">
        <f t="shared" ca="1" si="195"/>
        <v>26160</v>
      </c>
      <c r="AK140" s="23">
        <f t="shared" ca="1" si="196"/>
        <v>0</v>
      </c>
      <c r="AL140" s="23">
        <f t="shared" ca="1" si="197"/>
        <v>26160</v>
      </c>
      <c r="AM140" s="23">
        <f t="shared" ca="1" si="198"/>
        <v>0</v>
      </c>
      <c r="AN140" s="23">
        <f t="shared" ca="1" si="216"/>
        <v>48000</v>
      </c>
      <c r="AO140" s="23">
        <f t="shared" ca="1" si="217"/>
        <v>0</v>
      </c>
      <c r="AP140" s="23">
        <f t="shared" ca="1" si="228"/>
        <v>54000</v>
      </c>
      <c r="AQ140" s="23">
        <f t="shared" ca="1" si="205"/>
        <v>0</v>
      </c>
      <c r="AR140" s="23">
        <f t="shared" ca="1" si="237"/>
        <v>60000</v>
      </c>
      <c r="AS140" s="23">
        <f t="shared" ca="1" si="238"/>
        <v>0</v>
      </c>
      <c r="AT140" s="23">
        <f t="shared" ca="1" si="245"/>
        <v>60000</v>
      </c>
      <c r="AU140" s="23">
        <f t="shared" ca="1" si="246"/>
        <v>0</v>
      </c>
      <c r="AV140" s="23">
        <f t="shared" ca="1" si="239"/>
        <v>86400</v>
      </c>
      <c r="AW140" s="23">
        <f t="shared" ca="1" si="240"/>
        <v>0</v>
      </c>
      <c r="AX140" s="23">
        <f t="shared" ca="1" si="249"/>
        <v>61200</v>
      </c>
      <c r="AY140" s="23">
        <f t="shared" ca="1" si="250"/>
        <v>0</v>
      </c>
      <c r="AZ140" s="23">
        <f t="shared" ca="1" si="255"/>
        <v>66000</v>
      </c>
      <c r="BA140" s="23">
        <f t="shared" ca="1" si="256"/>
        <v>0</v>
      </c>
      <c r="BB140" s="23">
        <f t="shared" ca="1" si="271"/>
        <v>132000</v>
      </c>
      <c r="BC140" s="23">
        <f t="shared" ca="1" si="272"/>
        <v>0</v>
      </c>
      <c r="BD140" s="228">
        <f t="shared" ca="1" si="302"/>
        <v>243000</v>
      </c>
      <c r="BE140" s="26">
        <f t="shared" ca="1" si="303"/>
        <v>604200</v>
      </c>
      <c r="BF140" s="228">
        <f t="shared" ca="1" si="304"/>
        <v>664200</v>
      </c>
      <c r="BG140" s="23">
        <f t="shared" ca="1" si="185"/>
        <v>62400</v>
      </c>
      <c r="BH140" s="23">
        <f t="shared" ca="1" si="186"/>
        <v>0</v>
      </c>
      <c r="BI140" s="23">
        <f t="shared" ca="1" si="199"/>
        <v>60000</v>
      </c>
      <c r="BJ140" s="23">
        <f t="shared" ca="1" si="200"/>
        <v>0</v>
      </c>
      <c r="BK140" s="23">
        <f t="shared" ca="1" si="187"/>
        <v>10560</v>
      </c>
      <c r="BL140" s="23">
        <f t="shared" ca="1" si="188"/>
        <v>0</v>
      </c>
      <c r="BM140" s="23">
        <f t="shared" ca="1" si="201"/>
        <v>6120</v>
      </c>
      <c r="BN140" s="23">
        <f t="shared" ca="1" si="202"/>
        <v>0</v>
      </c>
      <c r="BO140" s="23">
        <f t="shared" ca="1" si="208"/>
        <v>20400</v>
      </c>
      <c r="BP140" s="23">
        <f t="shared" ca="1" si="209"/>
        <v>0</v>
      </c>
      <c r="BQ140" s="23">
        <f t="shared" ca="1" si="189"/>
        <v>72000</v>
      </c>
      <c r="BR140" s="23">
        <f t="shared" ca="1" si="190"/>
        <v>0</v>
      </c>
      <c r="BS140" s="23">
        <f t="shared" ca="1" si="224"/>
        <v>105600</v>
      </c>
      <c r="BT140" s="23">
        <f t="shared" ca="1" si="225"/>
        <v>0</v>
      </c>
      <c r="BU140" s="23">
        <f t="shared" ca="1" si="226"/>
        <v>127200</v>
      </c>
      <c r="BV140" s="23">
        <f t="shared" ca="1" si="227"/>
        <v>0</v>
      </c>
      <c r="BW140" s="23">
        <f t="shared" ca="1" si="229"/>
        <v>60000</v>
      </c>
      <c r="BX140" s="23">
        <f t="shared" ca="1" si="230"/>
        <v>0</v>
      </c>
      <c r="BY140" s="23">
        <f t="shared" ca="1" si="247"/>
        <v>63600</v>
      </c>
      <c r="BZ140" s="23">
        <f t="shared" ca="1" si="248"/>
        <v>0</v>
      </c>
      <c r="CA140" s="23">
        <f t="shared" ca="1" si="259"/>
        <v>62400</v>
      </c>
      <c r="CB140" s="23">
        <f t="shared" ca="1" si="260"/>
        <v>0</v>
      </c>
      <c r="CC140" s="23">
        <f t="shared" ca="1" si="275"/>
        <v>132000</v>
      </c>
      <c r="CD140" s="23">
        <f t="shared" ca="1" si="276"/>
        <v>0</v>
      </c>
      <c r="CE140" s="23">
        <f t="shared" ca="1" si="277"/>
        <v>120000</v>
      </c>
      <c r="CF140" s="23">
        <f t="shared" ca="1" si="278"/>
        <v>0</v>
      </c>
      <c r="CG140" s="389">
        <f t="shared" ca="1" si="305"/>
        <v>371880</v>
      </c>
      <c r="CH140" s="224">
        <f t="shared" ca="1" si="306"/>
        <v>695880</v>
      </c>
      <c r="CI140" s="93">
        <f t="shared" ca="1" si="307"/>
        <v>902280</v>
      </c>
      <c r="CJ140" s="23">
        <f t="shared" ca="1" si="206"/>
        <v>125760</v>
      </c>
      <c r="CK140" s="23">
        <f t="shared" ca="1" si="207"/>
        <v>0</v>
      </c>
      <c r="CL140" s="23">
        <f t="shared" ca="1" si="231"/>
        <v>115200</v>
      </c>
      <c r="CM140" s="23">
        <f t="shared" ca="1" si="232"/>
        <v>0</v>
      </c>
      <c r="CN140" s="23">
        <f t="shared" ca="1" si="263"/>
        <v>120000</v>
      </c>
      <c r="CO140" s="23">
        <f t="shared" ca="1" si="264"/>
        <v>0</v>
      </c>
      <c r="CP140" s="228">
        <f t="shared" ca="1" si="308"/>
        <v>125760</v>
      </c>
      <c r="CQ140" s="224">
        <f t="shared" ca="1" si="309"/>
        <v>240960</v>
      </c>
      <c r="CR140" s="228">
        <f t="shared" ca="1" si="310"/>
        <v>360960</v>
      </c>
      <c r="CS140" s="23">
        <f t="shared" ca="1" si="311"/>
        <v>65400</v>
      </c>
      <c r="CT140" s="23">
        <f t="shared" ca="1" si="312"/>
        <v>32700</v>
      </c>
      <c r="CU140" s="23">
        <f t="shared" ref="CU140:CU203" ca="1" si="316">$CU$7*$J$2*$J$5*$AB140</f>
        <v>62400</v>
      </c>
      <c r="CV140" s="23">
        <f t="shared" ref="CV140:CV203" ca="1" si="317">$CU$7*$J$3*$J$5*$AC140</f>
        <v>31200</v>
      </c>
      <c r="CW140" s="23">
        <f t="shared" ca="1" si="191"/>
        <v>60000</v>
      </c>
      <c r="CX140" s="23">
        <f t="shared" ca="1" si="192"/>
        <v>30000</v>
      </c>
      <c r="CY140" s="23">
        <f t="shared" ca="1" si="203"/>
        <v>8400</v>
      </c>
      <c r="CZ140" s="23">
        <f t="shared" ca="1" si="204"/>
        <v>4200</v>
      </c>
      <c r="DA140" s="23">
        <f t="shared" ca="1" si="210"/>
        <v>27000</v>
      </c>
      <c r="DB140" s="23">
        <f t="shared" ca="1" si="211"/>
        <v>13500</v>
      </c>
      <c r="DC140" s="23">
        <f t="shared" ca="1" si="212"/>
        <v>15600</v>
      </c>
      <c r="DD140" s="23">
        <f t="shared" ca="1" si="213"/>
        <v>7800</v>
      </c>
      <c r="DE140" s="23">
        <f t="shared" ca="1" si="218"/>
        <v>42000</v>
      </c>
      <c r="DF140" s="23">
        <f t="shared" ca="1" si="219"/>
        <v>21000</v>
      </c>
      <c r="DG140" s="23">
        <f t="shared" ca="1" si="257"/>
        <v>63600</v>
      </c>
      <c r="DH140" s="23">
        <f t="shared" ca="1" si="258"/>
        <v>31800</v>
      </c>
      <c r="DI140" s="23">
        <f t="shared" ca="1" si="220"/>
        <v>72000</v>
      </c>
      <c r="DJ140" s="23">
        <f t="shared" ca="1" si="221"/>
        <v>36000</v>
      </c>
      <c r="DK140" s="23">
        <f t="shared" ca="1" si="233"/>
        <v>99000</v>
      </c>
      <c r="DL140" s="23">
        <f t="shared" ca="1" si="234"/>
        <v>49500</v>
      </c>
      <c r="DM140" s="23"/>
      <c r="DN140" s="23"/>
      <c r="DO140" s="23">
        <f t="shared" ca="1" si="235"/>
        <v>240000</v>
      </c>
      <c r="DP140" s="23">
        <f t="shared" ca="1" si="236"/>
        <v>120000</v>
      </c>
      <c r="DQ140" s="23">
        <f t="shared" ca="1" si="241"/>
        <v>120000</v>
      </c>
      <c r="DR140" s="23">
        <f t="shared" ca="1" si="242"/>
        <v>60000</v>
      </c>
      <c r="DS140" s="23">
        <f t="shared" ca="1" si="251"/>
        <v>127200</v>
      </c>
      <c r="DT140" s="23">
        <f t="shared" ca="1" si="252"/>
        <v>63600</v>
      </c>
      <c r="DU140" s="23">
        <f t="shared" ca="1" si="261"/>
        <v>63600</v>
      </c>
      <c r="DV140" s="23">
        <f t="shared" ca="1" si="262"/>
        <v>31800</v>
      </c>
      <c r="DW140" s="23">
        <f t="shared" ca="1" si="265"/>
        <v>150000</v>
      </c>
      <c r="DX140" s="23">
        <f t="shared" ca="1" si="266"/>
        <v>75000</v>
      </c>
      <c r="DY140" s="23">
        <f t="shared" ca="1" si="267"/>
        <v>66000</v>
      </c>
      <c r="DZ140" s="23">
        <f t="shared" ca="1" si="268"/>
        <v>33000</v>
      </c>
      <c r="EA140" s="23">
        <f t="shared" ca="1" si="281"/>
        <v>129600</v>
      </c>
      <c r="EB140" s="23">
        <f t="shared" ca="1" si="282"/>
        <v>64800</v>
      </c>
      <c r="EC140" s="228">
        <f t="shared" ca="1" si="313"/>
        <v>610200</v>
      </c>
      <c r="ED140" s="93">
        <f t="shared" ca="1" si="314"/>
        <v>1450800</v>
      </c>
      <c r="EE140" s="228">
        <f t="shared" ca="1" si="315"/>
        <v>2117700</v>
      </c>
      <c r="EJ140" s="23">
        <f t="shared" ca="1" si="214"/>
        <v>60000</v>
      </c>
      <c r="EK140" s="23">
        <f t="shared" ca="1" si="215"/>
        <v>30000</v>
      </c>
      <c r="EL140" s="23">
        <f t="shared" ca="1" si="222"/>
        <v>26400</v>
      </c>
      <c r="EM140" s="23">
        <f t="shared" ca="1" si="223"/>
        <v>13200</v>
      </c>
      <c r="EN140" s="23">
        <f t="shared" ca="1" si="243"/>
        <v>120000</v>
      </c>
      <c r="EO140" s="23">
        <f t="shared" ca="1" si="244"/>
        <v>60000</v>
      </c>
      <c r="EP140" s="23">
        <f t="shared" ca="1" si="273"/>
        <v>168000</v>
      </c>
      <c r="EQ140" s="23">
        <f t="shared" ca="1" si="274"/>
        <v>84000</v>
      </c>
      <c r="ER140" s="23">
        <f t="shared" ca="1" si="253"/>
        <v>60000</v>
      </c>
      <c r="ES140" s="23">
        <f t="shared" ca="1" si="254"/>
        <v>30000</v>
      </c>
      <c r="ET140" s="23">
        <f t="shared" ca="1" si="269"/>
        <v>60000</v>
      </c>
      <c r="EU140" s="23">
        <f t="shared" ca="1" si="270"/>
        <v>30000</v>
      </c>
      <c r="EV140" s="23">
        <f t="shared" ca="1" si="279"/>
        <v>120000</v>
      </c>
      <c r="EW140" s="23">
        <f t="shared" ca="1" si="280"/>
        <v>60000</v>
      </c>
      <c r="EX140" s="228">
        <f t="shared" ca="1" si="299"/>
        <v>39600</v>
      </c>
      <c r="EY140" s="93">
        <f t="shared" ca="1" si="300"/>
        <v>489600</v>
      </c>
      <c r="EZ140" s="93">
        <f t="shared" ca="1" si="301"/>
        <v>921600</v>
      </c>
    </row>
    <row r="141" spans="1:156" x14ac:dyDescent="0.2">
      <c r="A141" s="172">
        <f ca="1">VLOOKUP($D141,Curves!$A$2:$I$1700,9)</f>
        <v>6.2394376045006E-2</v>
      </c>
      <c r="B141" s="86">
        <f t="shared" ca="1" si="284"/>
        <v>0.50742056616248166</v>
      </c>
      <c r="C141" s="86">
        <f t="shared" si="285"/>
        <v>29</v>
      </c>
      <c r="D141" s="139">
        <v>40940</v>
      </c>
      <c r="E141" s="173">
        <f ca="1">VLOOKUP($D141,Curves!$A$2:$H$1700,2)*$B141</f>
        <v>2.4807791479683727</v>
      </c>
      <c r="F141" s="172">
        <f ca="1">VLOOKUP($D141,Curves!$A$2:$H$1700,3)*$B141</f>
        <v>0.30445233969748897</v>
      </c>
      <c r="G141" s="172">
        <f ca="1">VLOOKUP($D141,Curves!$A$2:$H$1700,7)*$B141</f>
        <v>-9.640990757087152E-2</v>
      </c>
      <c r="H141" s="172">
        <f ca="1">VLOOKUP($D141,Curves!$A$2:$H$1700,5)*$B141</f>
        <v>5.0742056616248166E-3</v>
      </c>
      <c r="I141" s="172">
        <f ca="1">VLOOKUP($D141,Curves!$A$2:$H$1700,4)*$B141</f>
        <v>0</v>
      </c>
      <c r="J141" s="174">
        <f ca="1">VLOOKUP($D141,Curves!$A$2:$H$1700,8)*$B141</f>
        <v>0</v>
      </c>
      <c r="K141" s="172">
        <f t="shared" ca="1" si="286"/>
        <v>20.605843609762797</v>
      </c>
      <c r="L141" s="140">
        <f ca="1">VLOOKUP($D141,Curves!$N$2:$T$2600,2)*$B141</f>
        <v>20.976563236930524</v>
      </c>
      <c r="M141" s="141">
        <f ca="1">VLOOKUP($D141,Curves!$N$2:$T$2600,3)*$B141</f>
        <v>10.488281618465262</v>
      </c>
      <c r="N141" s="181">
        <f t="shared" ca="1" si="287"/>
        <v>1</v>
      </c>
      <c r="O141" s="182">
        <f t="shared" ca="1" si="288"/>
        <v>0</v>
      </c>
      <c r="P141" s="173">
        <f t="shared" ca="1" si="283"/>
        <v>20.605843609762797</v>
      </c>
      <c r="Q141" s="140">
        <f ca="1">VLOOKUP($D141,Curves!$N$2:$T$2600,4)*$B141</f>
        <v>20.976563236930524</v>
      </c>
      <c r="R141" s="141">
        <f ca="1">VLOOKUP($D141,Curves!$N$2:$T$2600,5)*$B141</f>
        <v>10.488281618465262</v>
      </c>
      <c r="S141" s="181">
        <f t="shared" ca="1" si="289"/>
        <v>1</v>
      </c>
      <c r="T141" s="182">
        <f t="shared" ca="1" si="290"/>
        <v>0</v>
      </c>
      <c r="U141" s="151">
        <f t="shared" ca="1" si="291"/>
        <v>19.882769302981259</v>
      </c>
      <c r="V141" s="151">
        <f t="shared" ca="1" si="292"/>
        <v>20.64390015222498</v>
      </c>
      <c r="W141" s="151">
        <f t="shared" ca="1" si="293"/>
        <v>20.605843609762797</v>
      </c>
      <c r="X141" s="343">
        <f ca="1">VLOOKUP($D141,[2]CurveFetch!$D$8:$S$13000,16,0)*$B141</f>
        <v>20.976563236930524</v>
      </c>
      <c r="Y141" s="141">
        <f ca="1">VLOOKUP($D141,Curves!$N$2:$T$2600,7)*$B141</f>
        <v>10.488281618465262</v>
      </c>
      <c r="Z141" s="200">
        <f t="shared" ca="1" si="294"/>
        <v>1</v>
      </c>
      <c r="AA141" s="181">
        <f t="shared" ca="1" si="295"/>
        <v>0</v>
      </c>
      <c r="AB141" s="181">
        <f t="shared" ca="1" si="296"/>
        <v>1</v>
      </c>
      <c r="AC141" s="181">
        <f t="shared" ca="1" si="296"/>
        <v>1</v>
      </c>
      <c r="AD141" s="181">
        <f t="shared" ca="1" si="297"/>
        <v>1</v>
      </c>
      <c r="AE141" s="182">
        <f t="shared" ca="1" si="298"/>
        <v>0</v>
      </c>
      <c r="AF141" s="23">
        <f t="shared" ca="1" si="193"/>
        <v>5880</v>
      </c>
      <c r="AG141" s="23">
        <f t="shared" ca="1" si="194"/>
        <v>0</v>
      </c>
      <c r="AH141" s="23">
        <f t="shared" ref="AH141:AH204" ca="1" si="318">$AH$7*$J$2*$J$5*$N141</f>
        <v>38400</v>
      </c>
      <c r="AI141" s="23">
        <f t="shared" ref="AI141:AI204" ca="1" si="319">$AH$7*$J$3*$J$5*$O141</f>
        <v>0</v>
      </c>
      <c r="AJ141" s="23">
        <f t="shared" ca="1" si="195"/>
        <v>26160</v>
      </c>
      <c r="AK141" s="23">
        <f t="shared" ca="1" si="196"/>
        <v>0</v>
      </c>
      <c r="AL141" s="23">
        <f t="shared" ca="1" si="197"/>
        <v>26160</v>
      </c>
      <c r="AM141" s="23">
        <f t="shared" ca="1" si="198"/>
        <v>0</v>
      </c>
      <c r="AN141" s="23">
        <f t="shared" ca="1" si="216"/>
        <v>48000</v>
      </c>
      <c r="AO141" s="23">
        <f t="shared" ca="1" si="217"/>
        <v>0</v>
      </c>
      <c r="AP141" s="23">
        <f t="shared" ca="1" si="228"/>
        <v>54000</v>
      </c>
      <c r="AQ141" s="23">
        <f t="shared" ca="1" si="205"/>
        <v>0</v>
      </c>
      <c r="AR141" s="23">
        <f t="shared" ca="1" si="237"/>
        <v>60000</v>
      </c>
      <c r="AS141" s="23">
        <f t="shared" ca="1" si="238"/>
        <v>0</v>
      </c>
      <c r="AT141" s="23">
        <f t="shared" ca="1" si="245"/>
        <v>60000</v>
      </c>
      <c r="AU141" s="23">
        <f t="shared" ca="1" si="246"/>
        <v>0</v>
      </c>
      <c r="AV141" s="23">
        <f t="shared" ca="1" si="239"/>
        <v>86400</v>
      </c>
      <c r="AW141" s="23">
        <f t="shared" ca="1" si="240"/>
        <v>0</v>
      </c>
      <c r="AX141" s="23">
        <f t="shared" ca="1" si="249"/>
        <v>61200</v>
      </c>
      <c r="AY141" s="23">
        <f t="shared" ca="1" si="250"/>
        <v>0</v>
      </c>
      <c r="AZ141" s="23">
        <f t="shared" ca="1" si="255"/>
        <v>66000</v>
      </c>
      <c r="BA141" s="23">
        <f t="shared" ca="1" si="256"/>
        <v>0</v>
      </c>
      <c r="BB141" s="23">
        <f t="shared" ca="1" si="271"/>
        <v>132000</v>
      </c>
      <c r="BC141" s="23">
        <f t="shared" ca="1" si="272"/>
        <v>0</v>
      </c>
      <c r="BD141" s="228">
        <f t="shared" ca="1" si="302"/>
        <v>243000</v>
      </c>
      <c r="BE141" s="26">
        <f t="shared" ca="1" si="303"/>
        <v>604200</v>
      </c>
      <c r="BF141" s="228">
        <f t="shared" ca="1" si="304"/>
        <v>664200</v>
      </c>
      <c r="BG141" s="23">
        <f t="shared" ref="BG141:BG204" ca="1" si="320">$BG$7*$J$2*$J$5*$S141</f>
        <v>62400</v>
      </c>
      <c r="BH141" s="23">
        <f t="shared" ref="BH141:BH204" ca="1" si="321">$BG$7*$J$3*$J$5*$T141</f>
        <v>0</v>
      </c>
      <c r="BI141" s="23">
        <f t="shared" ca="1" si="199"/>
        <v>60000</v>
      </c>
      <c r="BJ141" s="23">
        <f t="shared" ca="1" si="200"/>
        <v>0</v>
      </c>
      <c r="BK141" s="23">
        <f t="shared" ref="BK141:BK204" ca="1" si="322">$BK$7*$J$2*$J$5*$S141</f>
        <v>10560</v>
      </c>
      <c r="BL141" s="23">
        <f t="shared" ref="BL141:BL204" ca="1" si="323">$BK$7*$J$3*$J$5*$T141</f>
        <v>0</v>
      </c>
      <c r="BM141" s="23">
        <f t="shared" ca="1" si="201"/>
        <v>6120</v>
      </c>
      <c r="BN141" s="23">
        <f t="shared" ca="1" si="202"/>
        <v>0</v>
      </c>
      <c r="BO141" s="23">
        <f t="shared" ca="1" si="208"/>
        <v>20400</v>
      </c>
      <c r="BP141" s="23">
        <f t="shared" ca="1" si="209"/>
        <v>0</v>
      </c>
      <c r="BQ141" s="23">
        <f t="shared" ref="BQ141:BQ204" ca="1" si="324">$BQ$7*$J$2*$J$5*$S141</f>
        <v>72000</v>
      </c>
      <c r="BR141" s="23">
        <f t="shared" ref="BR141:BR204" ca="1" si="325">$BQ$7*$J$3*$J$5*$T141</f>
        <v>0</v>
      </c>
      <c r="BS141" s="23">
        <f t="shared" ca="1" si="224"/>
        <v>105600</v>
      </c>
      <c r="BT141" s="23">
        <f t="shared" ca="1" si="225"/>
        <v>0</v>
      </c>
      <c r="BU141" s="23">
        <f t="shared" ca="1" si="226"/>
        <v>127200</v>
      </c>
      <c r="BV141" s="23">
        <f t="shared" ca="1" si="227"/>
        <v>0</v>
      </c>
      <c r="BW141" s="23">
        <f t="shared" ca="1" si="229"/>
        <v>60000</v>
      </c>
      <c r="BX141" s="23">
        <f t="shared" ca="1" si="230"/>
        <v>0</v>
      </c>
      <c r="BY141" s="23">
        <f t="shared" ca="1" si="247"/>
        <v>63600</v>
      </c>
      <c r="BZ141" s="23">
        <f t="shared" ca="1" si="248"/>
        <v>0</v>
      </c>
      <c r="CA141" s="23">
        <f t="shared" ca="1" si="259"/>
        <v>62400</v>
      </c>
      <c r="CB141" s="23">
        <f t="shared" ca="1" si="260"/>
        <v>0</v>
      </c>
      <c r="CC141" s="23">
        <f t="shared" ca="1" si="275"/>
        <v>132000</v>
      </c>
      <c r="CD141" s="23">
        <f t="shared" ca="1" si="276"/>
        <v>0</v>
      </c>
      <c r="CE141" s="23">
        <f t="shared" ca="1" si="277"/>
        <v>120000</v>
      </c>
      <c r="CF141" s="23">
        <f t="shared" ca="1" si="278"/>
        <v>0</v>
      </c>
      <c r="CG141" s="389">
        <f t="shared" ca="1" si="305"/>
        <v>371880</v>
      </c>
      <c r="CH141" s="224">
        <f t="shared" ca="1" si="306"/>
        <v>695880</v>
      </c>
      <c r="CI141" s="93">
        <f t="shared" ca="1" si="307"/>
        <v>902280</v>
      </c>
      <c r="CJ141" s="23">
        <f t="shared" ca="1" si="206"/>
        <v>125760</v>
      </c>
      <c r="CK141" s="23">
        <f t="shared" ca="1" si="207"/>
        <v>0</v>
      </c>
      <c r="CL141" s="23">
        <f t="shared" ca="1" si="231"/>
        <v>115200</v>
      </c>
      <c r="CM141" s="23">
        <f t="shared" ca="1" si="232"/>
        <v>0</v>
      </c>
      <c r="CN141" s="23">
        <f t="shared" ca="1" si="263"/>
        <v>120000</v>
      </c>
      <c r="CO141" s="23">
        <f t="shared" ca="1" si="264"/>
        <v>0</v>
      </c>
      <c r="CP141" s="228">
        <f t="shared" ca="1" si="308"/>
        <v>125760</v>
      </c>
      <c r="CQ141" s="224">
        <f t="shared" ca="1" si="309"/>
        <v>240960</v>
      </c>
      <c r="CR141" s="228">
        <f t="shared" ca="1" si="310"/>
        <v>360960</v>
      </c>
      <c r="CS141" s="23">
        <f t="shared" ca="1" si="311"/>
        <v>65400</v>
      </c>
      <c r="CT141" s="23">
        <f t="shared" ca="1" si="312"/>
        <v>32700</v>
      </c>
      <c r="CU141" s="23">
        <f t="shared" ca="1" si="316"/>
        <v>62400</v>
      </c>
      <c r="CV141" s="23">
        <f t="shared" ca="1" si="317"/>
        <v>31200</v>
      </c>
      <c r="CW141" s="23">
        <f t="shared" ref="CW141:CW204" ca="1" si="326">$CW$7*$J$2*$J$5*$AB141</f>
        <v>60000</v>
      </c>
      <c r="CX141" s="23">
        <f t="shared" ref="CX141:CX204" ca="1" si="327">$CW$7*$J$3*$J$5*$AC141</f>
        <v>30000</v>
      </c>
      <c r="CY141" s="23">
        <f t="shared" ca="1" si="203"/>
        <v>8400</v>
      </c>
      <c r="CZ141" s="23">
        <f t="shared" ca="1" si="204"/>
        <v>4200</v>
      </c>
      <c r="DA141" s="23">
        <f t="shared" ca="1" si="210"/>
        <v>27000</v>
      </c>
      <c r="DB141" s="23">
        <f t="shared" ca="1" si="211"/>
        <v>13500</v>
      </c>
      <c r="DC141" s="23">
        <f t="shared" ca="1" si="212"/>
        <v>15600</v>
      </c>
      <c r="DD141" s="23">
        <f t="shared" ca="1" si="213"/>
        <v>7800</v>
      </c>
      <c r="DE141" s="23">
        <f t="shared" ca="1" si="218"/>
        <v>42000</v>
      </c>
      <c r="DF141" s="23">
        <f t="shared" ca="1" si="219"/>
        <v>21000</v>
      </c>
      <c r="DG141" s="23">
        <f t="shared" ca="1" si="257"/>
        <v>63600</v>
      </c>
      <c r="DH141" s="23">
        <f t="shared" ca="1" si="258"/>
        <v>31800</v>
      </c>
      <c r="DI141" s="23">
        <f t="shared" ca="1" si="220"/>
        <v>72000</v>
      </c>
      <c r="DJ141" s="23">
        <f t="shared" ca="1" si="221"/>
        <v>36000</v>
      </c>
      <c r="DK141" s="23">
        <f t="shared" ca="1" si="233"/>
        <v>99000</v>
      </c>
      <c r="DL141" s="23">
        <f t="shared" ca="1" si="234"/>
        <v>49500</v>
      </c>
      <c r="DM141" s="23"/>
      <c r="DN141" s="23"/>
      <c r="DO141" s="23">
        <f t="shared" ca="1" si="235"/>
        <v>240000</v>
      </c>
      <c r="DP141" s="23">
        <f t="shared" ca="1" si="236"/>
        <v>120000</v>
      </c>
      <c r="DQ141" s="23">
        <f t="shared" ca="1" si="241"/>
        <v>120000</v>
      </c>
      <c r="DR141" s="23">
        <f t="shared" ca="1" si="242"/>
        <v>60000</v>
      </c>
      <c r="DS141" s="23">
        <f t="shared" ca="1" si="251"/>
        <v>127200</v>
      </c>
      <c r="DT141" s="23">
        <f t="shared" ca="1" si="252"/>
        <v>63600</v>
      </c>
      <c r="DU141" s="23">
        <f t="shared" ca="1" si="261"/>
        <v>63600</v>
      </c>
      <c r="DV141" s="23">
        <f t="shared" ca="1" si="262"/>
        <v>31800</v>
      </c>
      <c r="DW141" s="23">
        <f t="shared" ca="1" si="265"/>
        <v>150000</v>
      </c>
      <c r="DX141" s="23">
        <f t="shared" ca="1" si="266"/>
        <v>75000</v>
      </c>
      <c r="DY141" s="23">
        <f t="shared" ca="1" si="267"/>
        <v>66000</v>
      </c>
      <c r="DZ141" s="23">
        <f t="shared" ca="1" si="268"/>
        <v>33000</v>
      </c>
      <c r="EA141" s="23">
        <f t="shared" ca="1" si="281"/>
        <v>129600</v>
      </c>
      <c r="EB141" s="23">
        <f t="shared" ca="1" si="282"/>
        <v>64800</v>
      </c>
      <c r="EC141" s="228">
        <f t="shared" ca="1" si="313"/>
        <v>610200</v>
      </c>
      <c r="ED141" s="93">
        <f t="shared" ca="1" si="314"/>
        <v>1450800</v>
      </c>
      <c r="EE141" s="228">
        <f t="shared" ca="1" si="315"/>
        <v>2117700</v>
      </c>
      <c r="EJ141" s="23">
        <f t="shared" ca="1" si="214"/>
        <v>60000</v>
      </c>
      <c r="EK141" s="23">
        <f t="shared" ca="1" si="215"/>
        <v>30000</v>
      </c>
      <c r="EL141" s="23">
        <f t="shared" ca="1" si="222"/>
        <v>26400</v>
      </c>
      <c r="EM141" s="23">
        <f t="shared" ca="1" si="223"/>
        <v>13200</v>
      </c>
      <c r="EN141" s="23">
        <f t="shared" ca="1" si="243"/>
        <v>120000</v>
      </c>
      <c r="EO141" s="23">
        <f t="shared" ca="1" si="244"/>
        <v>60000</v>
      </c>
      <c r="EP141" s="23">
        <f t="shared" ca="1" si="273"/>
        <v>168000</v>
      </c>
      <c r="EQ141" s="23">
        <f t="shared" ca="1" si="274"/>
        <v>84000</v>
      </c>
      <c r="ER141" s="23">
        <f t="shared" ca="1" si="253"/>
        <v>60000</v>
      </c>
      <c r="ES141" s="23">
        <f t="shared" ca="1" si="254"/>
        <v>30000</v>
      </c>
      <c r="ET141" s="23">
        <f t="shared" ca="1" si="269"/>
        <v>60000</v>
      </c>
      <c r="EU141" s="23">
        <f t="shared" ca="1" si="270"/>
        <v>30000</v>
      </c>
      <c r="EV141" s="23">
        <f t="shared" ca="1" si="279"/>
        <v>120000</v>
      </c>
      <c r="EW141" s="23">
        <f t="shared" ca="1" si="280"/>
        <v>60000</v>
      </c>
      <c r="EX141" s="228">
        <f t="shared" ca="1" si="299"/>
        <v>39600</v>
      </c>
      <c r="EY141" s="93">
        <f t="shared" ca="1" si="300"/>
        <v>489600</v>
      </c>
      <c r="EZ141" s="93">
        <f t="shared" ca="1" si="301"/>
        <v>921600</v>
      </c>
    </row>
    <row r="142" spans="1:156" x14ac:dyDescent="0.2">
      <c r="A142" s="172">
        <f ca="1">VLOOKUP($D142,Curves!$A$2:$I$1700,9)</f>
        <v>6.2417642031757002E-2</v>
      </c>
      <c r="B142" s="86">
        <f t="shared" ca="1" si="284"/>
        <v>0.50482457857534602</v>
      </c>
      <c r="C142" s="86">
        <f t="shared" si="285"/>
        <v>31</v>
      </c>
      <c r="D142" s="139">
        <v>40969</v>
      </c>
      <c r="E142" s="173">
        <f ca="1">VLOOKUP($D142,Curves!$A$2:$H$1700,2)*$B142</f>
        <v>2.3923636778685649</v>
      </c>
      <c r="F142" s="172">
        <f ca="1">VLOOKUP($D142,Curves!$A$2:$H$1700,3)*$B142</f>
        <v>0.30289474714520759</v>
      </c>
      <c r="G142" s="172">
        <f ca="1">VLOOKUP($D142,Curves!$A$2:$H$1700,7)*$B142</f>
        <v>-9.5916669929315745E-2</v>
      </c>
      <c r="H142" s="172">
        <f ca="1">VLOOKUP($D142,Curves!$A$2:$H$1700,5)*$B142</f>
        <v>5.0482457857534604E-3</v>
      </c>
      <c r="I142" s="172">
        <f ca="1">VLOOKUP($D142,Curves!$A$2:$H$1700,4)*$B142</f>
        <v>0</v>
      </c>
      <c r="J142" s="174">
        <f ca="1">VLOOKUP($D142,Curves!$A$2:$H$1700,8)*$B142</f>
        <v>0</v>
      </c>
      <c r="K142" s="172">
        <f t="shared" ca="1" si="286"/>
        <v>19.942727584014236</v>
      </c>
      <c r="L142" s="140">
        <f ca="1">VLOOKUP($D142,Curves!$N$2:$T$2600,2)*$B142</f>
        <v>15.821000362719914</v>
      </c>
      <c r="M142" s="141">
        <f ca="1">VLOOKUP($D142,Curves!$N$2:$T$2600,3)*$B142</f>
        <v>7.9105001813599571</v>
      </c>
      <c r="N142" s="181">
        <f t="shared" ca="1" si="287"/>
        <v>0</v>
      </c>
      <c r="O142" s="182">
        <f t="shared" ca="1" si="288"/>
        <v>0</v>
      </c>
      <c r="P142" s="173">
        <f t="shared" ca="1" si="283"/>
        <v>19.942727584014236</v>
      </c>
      <c r="Q142" s="140">
        <f ca="1">VLOOKUP($D142,Curves!$N$2:$T$2600,4)*$B142</f>
        <v>15.821000362719914</v>
      </c>
      <c r="R142" s="141">
        <f ca="1">VLOOKUP($D142,Curves!$N$2:$T$2600,5)*$B142</f>
        <v>7.9105001813599571</v>
      </c>
      <c r="S142" s="181">
        <f t="shared" ca="1" si="289"/>
        <v>0</v>
      </c>
      <c r="T142" s="182">
        <f t="shared" ca="1" si="290"/>
        <v>0</v>
      </c>
      <c r="U142" s="151">
        <f t="shared" ca="1" si="291"/>
        <v>19.223352559544367</v>
      </c>
      <c r="V142" s="151">
        <f t="shared" ca="1" si="292"/>
        <v>19.980589427407388</v>
      </c>
      <c r="W142" s="151">
        <f t="shared" ca="1" si="293"/>
        <v>19.942727584014236</v>
      </c>
      <c r="X142" s="343">
        <f ca="1">VLOOKUP($D142,[2]CurveFetch!$D$8:$S$13000,16,0)*$B142</f>
        <v>15.821000362719914</v>
      </c>
      <c r="Y142" s="141">
        <f ca="1">VLOOKUP($D142,Curves!$N$2:$T$2600,7)*$B142</f>
        <v>7.9105001813599571</v>
      </c>
      <c r="Z142" s="200">
        <f t="shared" ca="1" si="294"/>
        <v>0</v>
      </c>
      <c r="AA142" s="181">
        <f t="shared" ca="1" si="295"/>
        <v>0</v>
      </c>
      <c r="AB142" s="181">
        <f t="shared" ca="1" si="296"/>
        <v>0</v>
      </c>
      <c r="AC142" s="181">
        <f t="shared" ca="1" si="296"/>
        <v>0</v>
      </c>
      <c r="AD142" s="181">
        <f t="shared" ca="1" si="297"/>
        <v>0</v>
      </c>
      <c r="AE142" s="182">
        <f t="shared" ca="1" si="298"/>
        <v>0</v>
      </c>
      <c r="AF142" s="23">
        <f t="shared" ref="AF142:AF205" ca="1" si="328">$AF$7*$J$2*$J$5*$N142</f>
        <v>0</v>
      </c>
      <c r="AG142" s="23">
        <f t="shared" ref="AG142:AG205" ca="1" si="329">$AF$7*$J$3*$J$5*$O142</f>
        <v>0</v>
      </c>
      <c r="AH142" s="23">
        <f t="shared" ca="1" si="318"/>
        <v>0</v>
      </c>
      <c r="AI142" s="23">
        <f t="shared" ca="1" si="319"/>
        <v>0</v>
      </c>
      <c r="AJ142" s="23">
        <f t="shared" ref="AJ142:AJ205" ca="1" si="330">$AJ$7*$J$2*$J$5*$N142</f>
        <v>0</v>
      </c>
      <c r="AK142" s="23">
        <f t="shared" ref="AK142:AK205" ca="1" si="331">$AJ$7*$J$3*$J$5*$O142</f>
        <v>0</v>
      </c>
      <c r="AL142" s="23">
        <f t="shared" ref="AL142:AL205" ca="1" si="332">$AL$7*$J$2*$J$5*$N142</f>
        <v>0</v>
      </c>
      <c r="AM142" s="23">
        <f t="shared" ref="AM142:AM205" ca="1" si="333">$AL$7*$J$3*$J$5*$O142</f>
        <v>0</v>
      </c>
      <c r="AN142" s="23">
        <f t="shared" ca="1" si="216"/>
        <v>0</v>
      </c>
      <c r="AO142" s="23">
        <f t="shared" ca="1" si="217"/>
        <v>0</v>
      </c>
      <c r="AP142" s="23">
        <f t="shared" ca="1" si="228"/>
        <v>0</v>
      </c>
      <c r="AQ142" s="23">
        <f t="shared" ca="1" si="205"/>
        <v>0</v>
      </c>
      <c r="AR142" s="23">
        <f t="shared" ca="1" si="237"/>
        <v>0</v>
      </c>
      <c r="AS142" s="23">
        <f t="shared" ca="1" si="238"/>
        <v>0</v>
      </c>
      <c r="AT142" s="23">
        <f t="shared" ca="1" si="245"/>
        <v>0</v>
      </c>
      <c r="AU142" s="23">
        <f t="shared" ca="1" si="246"/>
        <v>0</v>
      </c>
      <c r="AV142" s="23">
        <f t="shared" ca="1" si="239"/>
        <v>0</v>
      </c>
      <c r="AW142" s="23">
        <f t="shared" ca="1" si="240"/>
        <v>0</v>
      </c>
      <c r="AX142" s="23">
        <f t="shared" ca="1" si="249"/>
        <v>0</v>
      </c>
      <c r="AY142" s="23">
        <f t="shared" ca="1" si="250"/>
        <v>0</v>
      </c>
      <c r="AZ142" s="23">
        <f t="shared" ca="1" si="255"/>
        <v>0</v>
      </c>
      <c r="BA142" s="23">
        <f t="shared" ca="1" si="256"/>
        <v>0</v>
      </c>
      <c r="BB142" s="23">
        <f t="shared" ca="1" si="271"/>
        <v>0</v>
      </c>
      <c r="BC142" s="23">
        <f t="shared" ca="1" si="272"/>
        <v>0</v>
      </c>
      <c r="BD142" s="228">
        <f t="shared" ca="1" si="302"/>
        <v>0</v>
      </c>
      <c r="BE142" s="26">
        <f t="shared" ca="1" si="303"/>
        <v>0</v>
      </c>
      <c r="BF142" s="228">
        <f t="shared" ca="1" si="304"/>
        <v>0</v>
      </c>
      <c r="BG142" s="23">
        <f t="shared" ca="1" si="320"/>
        <v>0</v>
      </c>
      <c r="BH142" s="23">
        <f t="shared" ca="1" si="321"/>
        <v>0</v>
      </c>
      <c r="BI142" s="23">
        <f t="shared" ref="BI142:BI205" ca="1" si="334">$BI$7*$J$2*$J$5*$S142</f>
        <v>0</v>
      </c>
      <c r="BJ142" s="23">
        <f t="shared" ref="BJ142:BJ205" ca="1" si="335">$BI$7*$J$3*$J$5*$T142</f>
        <v>0</v>
      </c>
      <c r="BK142" s="23">
        <f t="shared" ca="1" si="322"/>
        <v>0</v>
      </c>
      <c r="BL142" s="23">
        <f t="shared" ca="1" si="323"/>
        <v>0</v>
      </c>
      <c r="BM142" s="23">
        <f t="shared" ca="1" si="201"/>
        <v>0</v>
      </c>
      <c r="BN142" s="23">
        <f t="shared" ca="1" si="202"/>
        <v>0</v>
      </c>
      <c r="BO142" s="23">
        <f t="shared" ca="1" si="208"/>
        <v>0</v>
      </c>
      <c r="BP142" s="23">
        <f t="shared" ca="1" si="209"/>
        <v>0</v>
      </c>
      <c r="BQ142" s="23">
        <f t="shared" ca="1" si="324"/>
        <v>0</v>
      </c>
      <c r="BR142" s="23">
        <f t="shared" ca="1" si="325"/>
        <v>0</v>
      </c>
      <c r="BS142" s="23">
        <f t="shared" ca="1" si="224"/>
        <v>0</v>
      </c>
      <c r="BT142" s="23">
        <f t="shared" ca="1" si="225"/>
        <v>0</v>
      </c>
      <c r="BU142" s="23">
        <f t="shared" ca="1" si="226"/>
        <v>0</v>
      </c>
      <c r="BV142" s="23">
        <f t="shared" ca="1" si="227"/>
        <v>0</v>
      </c>
      <c r="BW142" s="23">
        <f t="shared" ca="1" si="229"/>
        <v>0</v>
      </c>
      <c r="BX142" s="23">
        <f t="shared" ca="1" si="230"/>
        <v>0</v>
      </c>
      <c r="BY142" s="23">
        <f t="shared" ca="1" si="247"/>
        <v>0</v>
      </c>
      <c r="BZ142" s="23">
        <f t="shared" ca="1" si="248"/>
        <v>0</v>
      </c>
      <c r="CA142" s="23">
        <f t="shared" ca="1" si="259"/>
        <v>0</v>
      </c>
      <c r="CB142" s="23">
        <f t="shared" ca="1" si="260"/>
        <v>0</v>
      </c>
      <c r="CC142" s="23">
        <f t="shared" ca="1" si="275"/>
        <v>0</v>
      </c>
      <c r="CD142" s="23">
        <f t="shared" ca="1" si="276"/>
        <v>0</v>
      </c>
      <c r="CE142" s="23">
        <f t="shared" ca="1" si="277"/>
        <v>0</v>
      </c>
      <c r="CF142" s="23">
        <f t="shared" ca="1" si="278"/>
        <v>0</v>
      </c>
      <c r="CG142" s="389">
        <f t="shared" ca="1" si="305"/>
        <v>0</v>
      </c>
      <c r="CH142" s="224">
        <f t="shared" ca="1" si="306"/>
        <v>0</v>
      </c>
      <c r="CI142" s="93">
        <f t="shared" ca="1" si="307"/>
        <v>0</v>
      </c>
      <c r="CJ142" s="23">
        <f t="shared" ca="1" si="206"/>
        <v>0</v>
      </c>
      <c r="CK142" s="23">
        <f t="shared" ca="1" si="207"/>
        <v>0</v>
      </c>
      <c r="CL142" s="23">
        <f t="shared" ca="1" si="231"/>
        <v>0</v>
      </c>
      <c r="CM142" s="23">
        <f t="shared" ca="1" si="232"/>
        <v>0</v>
      </c>
      <c r="CN142" s="23">
        <f t="shared" ca="1" si="263"/>
        <v>0</v>
      </c>
      <c r="CO142" s="23">
        <f t="shared" ca="1" si="264"/>
        <v>0</v>
      </c>
      <c r="CP142" s="228">
        <f t="shared" ca="1" si="308"/>
        <v>0</v>
      </c>
      <c r="CQ142" s="224">
        <f t="shared" ca="1" si="309"/>
        <v>0</v>
      </c>
      <c r="CR142" s="228">
        <f t="shared" ca="1" si="310"/>
        <v>0</v>
      </c>
      <c r="CS142" s="23">
        <f t="shared" ca="1" si="311"/>
        <v>0</v>
      </c>
      <c r="CT142" s="23">
        <f t="shared" ca="1" si="312"/>
        <v>0</v>
      </c>
      <c r="CU142" s="23">
        <f t="shared" ca="1" si="316"/>
        <v>0</v>
      </c>
      <c r="CV142" s="23">
        <f t="shared" ca="1" si="317"/>
        <v>0</v>
      </c>
      <c r="CW142" s="23">
        <f t="shared" ca="1" si="326"/>
        <v>0</v>
      </c>
      <c r="CX142" s="23">
        <f t="shared" ca="1" si="327"/>
        <v>0</v>
      </c>
      <c r="CY142" s="23">
        <f t="shared" ca="1" si="203"/>
        <v>0</v>
      </c>
      <c r="CZ142" s="23">
        <f t="shared" ca="1" si="204"/>
        <v>0</v>
      </c>
      <c r="DA142" s="23">
        <f t="shared" ca="1" si="210"/>
        <v>0</v>
      </c>
      <c r="DB142" s="23">
        <f t="shared" ca="1" si="211"/>
        <v>0</v>
      </c>
      <c r="DC142" s="23">
        <f t="shared" ca="1" si="212"/>
        <v>0</v>
      </c>
      <c r="DD142" s="23">
        <f t="shared" ca="1" si="213"/>
        <v>0</v>
      </c>
      <c r="DE142" s="23">
        <f t="shared" ca="1" si="218"/>
        <v>0</v>
      </c>
      <c r="DF142" s="23">
        <f t="shared" ca="1" si="219"/>
        <v>0</v>
      </c>
      <c r="DG142" s="23">
        <f t="shared" ca="1" si="257"/>
        <v>0</v>
      </c>
      <c r="DH142" s="23">
        <f t="shared" ca="1" si="258"/>
        <v>0</v>
      </c>
      <c r="DI142" s="23">
        <f t="shared" ca="1" si="220"/>
        <v>0</v>
      </c>
      <c r="DJ142" s="23">
        <f t="shared" ca="1" si="221"/>
        <v>0</v>
      </c>
      <c r="DK142" s="23">
        <f t="shared" ca="1" si="233"/>
        <v>0</v>
      </c>
      <c r="DL142" s="23">
        <f t="shared" ca="1" si="234"/>
        <v>0</v>
      </c>
      <c r="DM142" s="23"/>
      <c r="DN142" s="23"/>
      <c r="DO142" s="23">
        <f t="shared" ca="1" si="235"/>
        <v>0</v>
      </c>
      <c r="DP142" s="23">
        <f t="shared" ca="1" si="236"/>
        <v>0</v>
      </c>
      <c r="DQ142" s="23">
        <f t="shared" ca="1" si="241"/>
        <v>0</v>
      </c>
      <c r="DR142" s="23">
        <f t="shared" ca="1" si="242"/>
        <v>0</v>
      </c>
      <c r="DS142" s="23">
        <f t="shared" ca="1" si="251"/>
        <v>0</v>
      </c>
      <c r="DT142" s="23">
        <f t="shared" ca="1" si="252"/>
        <v>0</v>
      </c>
      <c r="DU142" s="23">
        <f t="shared" ca="1" si="261"/>
        <v>0</v>
      </c>
      <c r="DV142" s="23">
        <f t="shared" ca="1" si="262"/>
        <v>0</v>
      </c>
      <c r="DW142" s="23">
        <f t="shared" ca="1" si="265"/>
        <v>0</v>
      </c>
      <c r="DX142" s="23">
        <f t="shared" ca="1" si="266"/>
        <v>0</v>
      </c>
      <c r="DY142" s="23">
        <f t="shared" ca="1" si="267"/>
        <v>0</v>
      </c>
      <c r="DZ142" s="23">
        <f t="shared" ca="1" si="268"/>
        <v>0</v>
      </c>
      <c r="EA142" s="23">
        <f t="shared" ca="1" si="281"/>
        <v>0</v>
      </c>
      <c r="EB142" s="23">
        <f t="shared" ca="1" si="282"/>
        <v>0</v>
      </c>
      <c r="EC142" s="228">
        <f t="shared" ca="1" si="313"/>
        <v>0</v>
      </c>
      <c r="ED142" s="93">
        <f t="shared" ca="1" si="314"/>
        <v>0</v>
      </c>
      <c r="EE142" s="228">
        <f t="shared" ca="1" si="315"/>
        <v>0</v>
      </c>
      <c r="EJ142" s="23">
        <f t="shared" ca="1" si="214"/>
        <v>0</v>
      </c>
      <c r="EK142" s="23">
        <f t="shared" ca="1" si="215"/>
        <v>0</v>
      </c>
      <c r="EL142" s="23">
        <f t="shared" ca="1" si="222"/>
        <v>0</v>
      </c>
      <c r="EM142" s="23">
        <f t="shared" ca="1" si="223"/>
        <v>0</v>
      </c>
      <c r="EN142" s="23">
        <f t="shared" ca="1" si="243"/>
        <v>0</v>
      </c>
      <c r="EO142" s="23">
        <f t="shared" ca="1" si="244"/>
        <v>0</v>
      </c>
      <c r="EP142" s="23">
        <f t="shared" ca="1" si="273"/>
        <v>0</v>
      </c>
      <c r="EQ142" s="23">
        <f t="shared" ca="1" si="274"/>
        <v>0</v>
      </c>
      <c r="ER142" s="23">
        <f t="shared" ca="1" si="253"/>
        <v>0</v>
      </c>
      <c r="ES142" s="23">
        <f t="shared" ca="1" si="254"/>
        <v>0</v>
      </c>
      <c r="ET142" s="23">
        <f t="shared" ca="1" si="269"/>
        <v>0</v>
      </c>
      <c r="EU142" s="23">
        <f t="shared" ca="1" si="270"/>
        <v>0</v>
      </c>
      <c r="EV142" s="23">
        <f t="shared" ca="1" si="279"/>
        <v>0</v>
      </c>
      <c r="EW142" s="23">
        <f t="shared" ca="1" si="280"/>
        <v>0</v>
      </c>
      <c r="EX142" s="228">
        <f t="shared" ca="1" si="299"/>
        <v>0</v>
      </c>
      <c r="EY142" s="93">
        <f t="shared" ca="1" si="300"/>
        <v>0</v>
      </c>
      <c r="EZ142" s="93">
        <f t="shared" ca="1" si="301"/>
        <v>0</v>
      </c>
    </row>
    <row r="143" spans="1:156" x14ac:dyDescent="0.2">
      <c r="A143" s="172">
        <f ca="1">VLOOKUP($D143,Curves!$A$2:$I$1700,9)</f>
        <v>6.2442512569517002E-2</v>
      </c>
      <c r="B143" s="86">
        <f t="shared" ca="1" si="284"/>
        <v>0.50206225479311506</v>
      </c>
      <c r="C143" s="86">
        <f t="shared" si="285"/>
        <v>30</v>
      </c>
      <c r="D143" s="139">
        <v>41000</v>
      </c>
      <c r="E143" s="173">
        <f ca="1">VLOOKUP($D143,Curves!$A$2:$H$1700,2)*$B143</f>
        <v>2.2873956328374323</v>
      </c>
      <c r="F143" s="172">
        <f ca="1">VLOOKUP($D143,Curves!$A$2:$H$1700,3)*$B143</f>
        <v>0.38156731364276747</v>
      </c>
      <c r="G143" s="172">
        <f ca="1">VLOOKUP($D143,Curves!$A$2:$H$1700,7)*$B143</f>
        <v>-9.5391828410691867E-2</v>
      </c>
      <c r="H143" s="172">
        <f ca="1">VLOOKUP($D143,Curves!$A$2:$H$1700,5)*$B143</f>
        <v>5.0206225479311507E-3</v>
      </c>
      <c r="I143" s="172">
        <f ca="1">VLOOKUP($D143,Curves!$A$2:$H$1700,4)*$B143</f>
        <v>0</v>
      </c>
      <c r="J143" s="174">
        <f ca="1">VLOOKUP($D143,Curves!$A$2:$H$1700,8)*$B143</f>
        <v>0</v>
      </c>
      <c r="K143" s="172">
        <f t="shared" ca="1" si="286"/>
        <v>19.155467246280743</v>
      </c>
      <c r="L143" s="140">
        <f ca="1">VLOOKUP($D143,Curves!$N$2:$T$2600,2)*$B143</f>
        <v>15.146465133726092</v>
      </c>
      <c r="M143" s="141">
        <f ca="1">VLOOKUP($D143,Curves!$N$2:$T$2600,3)*$B143</f>
        <v>7.5732325668630462</v>
      </c>
      <c r="N143" s="181">
        <f t="shared" ca="1" si="287"/>
        <v>0</v>
      </c>
      <c r="O143" s="182">
        <f t="shared" ca="1" si="288"/>
        <v>0</v>
      </c>
      <c r="P143" s="173">
        <f t="shared" ca="1" si="283"/>
        <v>19.155467246280743</v>
      </c>
      <c r="Q143" s="140">
        <f ca="1">VLOOKUP($D143,Curves!$N$2:$T$2600,4)*$B143</f>
        <v>15.146465133726092</v>
      </c>
      <c r="R143" s="141">
        <f ca="1">VLOOKUP($D143,Curves!$N$2:$T$2600,5)*$B143</f>
        <v>7.5732325668630462</v>
      </c>
      <c r="S143" s="181">
        <f t="shared" ca="1" si="289"/>
        <v>0</v>
      </c>
      <c r="T143" s="182">
        <f t="shared" ca="1" si="290"/>
        <v>0</v>
      </c>
      <c r="U143" s="151">
        <f t="shared" ca="1" si="291"/>
        <v>18.440028533200554</v>
      </c>
      <c r="V143" s="151">
        <f t="shared" ca="1" si="292"/>
        <v>19.193121915390225</v>
      </c>
      <c r="W143" s="151">
        <f t="shared" ca="1" si="293"/>
        <v>19.155467246280743</v>
      </c>
      <c r="X143" s="343">
        <f ca="1">VLOOKUP($D143,[2]CurveFetch!$D$8:$S$13000,16,0)*$B143</f>
        <v>15.146465133726092</v>
      </c>
      <c r="Y143" s="141">
        <f ca="1">VLOOKUP($D143,Curves!$N$2:$T$2600,7)*$B143</f>
        <v>7.5732325668630462</v>
      </c>
      <c r="Z143" s="200">
        <f t="shared" ca="1" si="294"/>
        <v>0</v>
      </c>
      <c r="AA143" s="181">
        <f t="shared" ca="1" si="295"/>
        <v>0</v>
      </c>
      <c r="AB143" s="181">
        <f t="shared" ca="1" si="296"/>
        <v>0</v>
      </c>
      <c r="AC143" s="181">
        <f t="shared" ca="1" si="296"/>
        <v>0</v>
      </c>
      <c r="AD143" s="181">
        <f t="shared" ca="1" si="297"/>
        <v>0</v>
      </c>
      <c r="AE143" s="182">
        <f t="shared" ca="1" si="298"/>
        <v>0</v>
      </c>
      <c r="AF143" s="23">
        <f t="shared" ca="1" si="328"/>
        <v>0</v>
      </c>
      <c r="AG143" s="23">
        <f t="shared" ca="1" si="329"/>
        <v>0</v>
      </c>
      <c r="AH143" s="23">
        <f t="shared" ca="1" si="318"/>
        <v>0</v>
      </c>
      <c r="AI143" s="23">
        <f t="shared" ca="1" si="319"/>
        <v>0</v>
      </c>
      <c r="AJ143" s="23">
        <f t="shared" ca="1" si="330"/>
        <v>0</v>
      </c>
      <c r="AK143" s="23">
        <f t="shared" ca="1" si="331"/>
        <v>0</v>
      </c>
      <c r="AL143" s="23">
        <f t="shared" ca="1" si="332"/>
        <v>0</v>
      </c>
      <c r="AM143" s="23">
        <f t="shared" ca="1" si="333"/>
        <v>0</v>
      </c>
      <c r="AN143" s="23">
        <f t="shared" ca="1" si="216"/>
        <v>0</v>
      </c>
      <c r="AO143" s="23">
        <f t="shared" ca="1" si="217"/>
        <v>0</v>
      </c>
      <c r="AP143" s="23">
        <f t="shared" ca="1" si="228"/>
        <v>0</v>
      </c>
      <c r="AQ143" s="23">
        <f t="shared" ca="1" si="205"/>
        <v>0</v>
      </c>
      <c r="AR143" s="23">
        <f t="shared" ca="1" si="237"/>
        <v>0</v>
      </c>
      <c r="AS143" s="23">
        <f t="shared" ca="1" si="238"/>
        <v>0</v>
      </c>
      <c r="AT143" s="23">
        <f t="shared" ca="1" si="245"/>
        <v>0</v>
      </c>
      <c r="AU143" s="23">
        <f t="shared" ca="1" si="246"/>
        <v>0</v>
      </c>
      <c r="AV143" s="23">
        <f t="shared" ca="1" si="239"/>
        <v>0</v>
      </c>
      <c r="AW143" s="23">
        <f t="shared" ca="1" si="240"/>
        <v>0</v>
      </c>
      <c r="AX143" s="23">
        <f t="shared" ca="1" si="249"/>
        <v>0</v>
      </c>
      <c r="AY143" s="23">
        <f t="shared" ca="1" si="250"/>
        <v>0</v>
      </c>
      <c r="AZ143" s="23">
        <f t="shared" ca="1" si="255"/>
        <v>0</v>
      </c>
      <c r="BA143" s="23">
        <f t="shared" ca="1" si="256"/>
        <v>0</v>
      </c>
      <c r="BB143" s="23">
        <f t="shared" ca="1" si="271"/>
        <v>0</v>
      </c>
      <c r="BC143" s="23">
        <f t="shared" ca="1" si="272"/>
        <v>0</v>
      </c>
      <c r="BD143" s="228">
        <f t="shared" ca="1" si="302"/>
        <v>0</v>
      </c>
      <c r="BE143" s="26">
        <f t="shared" ca="1" si="303"/>
        <v>0</v>
      </c>
      <c r="BF143" s="228">
        <f t="shared" ca="1" si="304"/>
        <v>0</v>
      </c>
      <c r="BG143" s="23">
        <f t="shared" ca="1" si="320"/>
        <v>0</v>
      </c>
      <c r="BH143" s="23">
        <f t="shared" ca="1" si="321"/>
        <v>0</v>
      </c>
      <c r="BI143" s="23">
        <f t="shared" ca="1" si="334"/>
        <v>0</v>
      </c>
      <c r="BJ143" s="23">
        <f t="shared" ca="1" si="335"/>
        <v>0</v>
      </c>
      <c r="BK143" s="23">
        <f t="shared" ca="1" si="322"/>
        <v>0</v>
      </c>
      <c r="BL143" s="23">
        <f t="shared" ca="1" si="323"/>
        <v>0</v>
      </c>
      <c r="BM143" s="23">
        <f t="shared" ref="BM143:BM206" ca="1" si="336">$BM$7*$J$2*$J$5*$S143</f>
        <v>0</v>
      </c>
      <c r="BN143" s="23">
        <f t="shared" ref="BN143:BN206" ca="1" si="337">$BM$7*$J$3*$J$5*$T143</f>
        <v>0</v>
      </c>
      <c r="BO143" s="23">
        <f t="shared" ca="1" si="208"/>
        <v>0</v>
      </c>
      <c r="BP143" s="23">
        <f t="shared" ca="1" si="209"/>
        <v>0</v>
      </c>
      <c r="BQ143" s="23">
        <f t="shared" ca="1" si="324"/>
        <v>0</v>
      </c>
      <c r="BR143" s="23">
        <f t="shared" ca="1" si="325"/>
        <v>0</v>
      </c>
      <c r="BS143" s="23">
        <f t="shared" ca="1" si="224"/>
        <v>0</v>
      </c>
      <c r="BT143" s="23">
        <f t="shared" ca="1" si="225"/>
        <v>0</v>
      </c>
      <c r="BU143" s="23">
        <f t="shared" ca="1" si="226"/>
        <v>0</v>
      </c>
      <c r="BV143" s="23">
        <f t="shared" ca="1" si="227"/>
        <v>0</v>
      </c>
      <c r="BW143" s="23">
        <f t="shared" ca="1" si="229"/>
        <v>0</v>
      </c>
      <c r="BX143" s="23">
        <f t="shared" ca="1" si="230"/>
        <v>0</v>
      </c>
      <c r="BY143" s="23">
        <f t="shared" ca="1" si="247"/>
        <v>0</v>
      </c>
      <c r="BZ143" s="23">
        <f t="shared" ca="1" si="248"/>
        <v>0</v>
      </c>
      <c r="CA143" s="23">
        <f t="shared" ca="1" si="259"/>
        <v>0</v>
      </c>
      <c r="CB143" s="23">
        <f t="shared" ca="1" si="260"/>
        <v>0</v>
      </c>
      <c r="CC143" s="23">
        <f t="shared" ca="1" si="275"/>
        <v>0</v>
      </c>
      <c r="CD143" s="23">
        <f t="shared" ca="1" si="276"/>
        <v>0</v>
      </c>
      <c r="CE143" s="23">
        <f t="shared" ca="1" si="277"/>
        <v>0</v>
      </c>
      <c r="CF143" s="23">
        <f t="shared" ca="1" si="278"/>
        <v>0</v>
      </c>
      <c r="CG143" s="389">
        <f t="shared" ca="1" si="305"/>
        <v>0</v>
      </c>
      <c r="CH143" s="224">
        <f t="shared" ca="1" si="306"/>
        <v>0</v>
      </c>
      <c r="CI143" s="93">
        <f t="shared" ca="1" si="307"/>
        <v>0</v>
      </c>
      <c r="CJ143" s="23">
        <f t="shared" ca="1" si="206"/>
        <v>0</v>
      </c>
      <c r="CK143" s="23">
        <f t="shared" ca="1" si="207"/>
        <v>0</v>
      </c>
      <c r="CL143" s="23">
        <f t="shared" ca="1" si="231"/>
        <v>0</v>
      </c>
      <c r="CM143" s="23">
        <f t="shared" ca="1" si="232"/>
        <v>0</v>
      </c>
      <c r="CN143" s="23">
        <f t="shared" ca="1" si="263"/>
        <v>0</v>
      </c>
      <c r="CO143" s="23">
        <f t="shared" ca="1" si="264"/>
        <v>0</v>
      </c>
      <c r="CP143" s="228">
        <f t="shared" ca="1" si="308"/>
        <v>0</v>
      </c>
      <c r="CQ143" s="224">
        <f t="shared" ca="1" si="309"/>
        <v>0</v>
      </c>
      <c r="CR143" s="228">
        <f t="shared" ca="1" si="310"/>
        <v>0</v>
      </c>
      <c r="CS143" s="23">
        <f t="shared" ca="1" si="311"/>
        <v>0</v>
      </c>
      <c r="CT143" s="23">
        <f t="shared" ca="1" si="312"/>
        <v>0</v>
      </c>
      <c r="CU143" s="23">
        <f t="shared" ca="1" si="316"/>
        <v>0</v>
      </c>
      <c r="CV143" s="23">
        <f t="shared" ca="1" si="317"/>
        <v>0</v>
      </c>
      <c r="CW143" s="23">
        <f t="shared" ca="1" si="326"/>
        <v>0</v>
      </c>
      <c r="CX143" s="23">
        <f t="shared" ca="1" si="327"/>
        <v>0</v>
      </c>
      <c r="CY143" s="23">
        <f t="shared" ref="CY143:CY206" ca="1" si="338">$CY$7*$J$2*$J$5*$AB143</f>
        <v>0</v>
      </c>
      <c r="CZ143" s="23">
        <f t="shared" ref="CZ143:CZ206" ca="1" si="339">$CY$7*$J$3*$J$5*$AC143</f>
        <v>0</v>
      </c>
      <c r="DA143" s="23">
        <f t="shared" ca="1" si="210"/>
        <v>0</v>
      </c>
      <c r="DB143" s="23">
        <f t="shared" ca="1" si="211"/>
        <v>0</v>
      </c>
      <c r="DC143" s="23">
        <f t="shared" ca="1" si="212"/>
        <v>0</v>
      </c>
      <c r="DD143" s="23">
        <f t="shared" ca="1" si="213"/>
        <v>0</v>
      </c>
      <c r="DE143" s="23">
        <f t="shared" ca="1" si="218"/>
        <v>0</v>
      </c>
      <c r="DF143" s="23">
        <f t="shared" ca="1" si="219"/>
        <v>0</v>
      </c>
      <c r="DG143" s="23">
        <f t="shared" ca="1" si="257"/>
        <v>0</v>
      </c>
      <c r="DH143" s="23">
        <f t="shared" ca="1" si="258"/>
        <v>0</v>
      </c>
      <c r="DI143" s="23">
        <f t="shared" ca="1" si="220"/>
        <v>0</v>
      </c>
      <c r="DJ143" s="23">
        <f t="shared" ca="1" si="221"/>
        <v>0</v>
      </c>
      <c r="DK143" s="23">
        <f t="shared" ca="1" si="233"/>
        <v>0</v>
      </c>
      <c r="DL143" s="23">
        <f t="shared" ca="1" si="234"/>
        <v>0</v>
      </c>
      <c r="DM143" s="23"/>
      <c r="DN143" s="23"/>
      <c r="DO143" s="23">
        <f t="shared" ca="1" si="235"/>
        <v>0</v>
      </c>
      <c r="DP143" s="23">
        <f t="shared" ca="1" si="236"/>
        <v>0</v>
      </c>
      <c r="DQ143" s="23">
        <f t="shared" ca="1" si="241"/>
        <v>0</v>
      </c>
      <c r="DR143" s="23">
        <f t="shared" ca="1" si="242"/>
        <v>0</v>
      </c>
      <c r="DS143" s="23">
        <f t="shared" ca="1" si="251"/>
        <v>0</v>
      </c>
      <c r="DT143" s="23">
        <f t="shared" ca="1" si="252"/>
        <v>0</v>
      </c>
      <c r="DU143" s="23">
        <f t="shared" ca="1" si="261"/>
        <v>0</v>
      </c>
      <c r="DV143" s="23">
        <f t="shared" ca="1" si="262"/>
        <v>0</v>
      </c>
      <c r="DW143" s="23">
        <f t="shared" ca="1" si="265"/>
        <v>0</v>
      </c>
      <c r="DX143" s="23">
        <f t="shared" ca="1" si="266"/>
        <v>0</v>
      </c>
      <c r="DY143" s="23">
        <f t="shared" ca="1" si="267"/>
        <v>0</v>
      </c>
      <c r="DZ143" s="23">
        <f t="shared" ca="1" si="268"/>
        <v>0</v>
      </c>
      <c r="EA143" s="23">
        <f t="shared" ca="1" si="281"/>
        <v>0</v>
      </c>
      <c r="EB143" s="23">
        <f t="shared" ca="1" si="282"/>
        <v>0</v>
      </c>
      <c r="EC143" s="228">
        <f t="shared" ca="1" si="313"/>
        <v>0</v>
      </c>
      <c r="ED143" s="93">
        <f t="shared" ca="1" si="314"/>
        <v>0</v>
      </c>
      <c r="EE143" s="228">
        <f t="shared" ca="1" si="315"/>
        <v>0</v>
      </c>
      <c r="EJ143" s="23">
        <f t="shared" ca="1" si="214"/>
        <v>0</v>
      </c>
      <c r="EK143" s="23">
        <f t="shared" ca="1" si="215"/>
        <v>0</v>
      </c>
      <c r="EL143" s="23">
        <f t="shared" ca="1" si="222"/>
        <v>0</v>
      </c>
      <c r="EM143" s="23">
        <f t="shared" ca="1" si="223"/>
        <v>0</v>
      </c>
      <c r="EN143" s="23">
        <f t="shared" ca="1" si="243"/>
        <v>0</v>
      </c>
      <c r="EO143" s="23">
        <f t="shared" ca="1" si="244"/>
        <v>0</v>
      </c>
      <c r="EP143" s="23">
        <f t="shared" ca="1" si="273"/>
        <v>0</v>
      </c>
      <c r="EQ143" s="23">
        <f t="shared" ca="1" si="274"/>
        <v>0</v>
      </c>
      <c r="ER143" s="23">
        <f t="shared" ca="1" si="253"/>
        <v>0</v>
      </c>
      <c r="ES143" s="23">
        <f t="shared" ca="1" si="254"/>
        <v>0</v>
      </c>
      <c r="ET143" s="23">
        <f t="shared" ca="1" si="269"/>
        <v>0</v>
      </c>
      <c r="EU143" s="23">
        <f t="shared" ca="1" si="270"/>
        <v>0</v>
      </c>
      <c r="EV143" s="23">
        <f t="shared" ca="1" si="279"/>
        <v>0</v>
      </c>
      <c r="EW143" s="23">
        <f t="shared" ca="1" si="280"/>
        <v>0</v>
      </c>
      <c r="EX143" s="228">
        <f t="shared" ca="1" si="299"/>
        <v>0</v>
      </c>
      <c r="EY143" s="93">
        <f t="shared" ca="1" si="300"/>
        <v>0</v>
      </c>
      <c r="EZ143" s="93">
        <f t="shared" ca="1" si="301"/>
        <v>0</v>
      </c>
    </row>
    <row r="144" spans="1:156" x14ac:dyDescent="0.2">
      <c r="A144" s="172">
        <f ca="1">VLOOKUP($D144,Curves!$A$2:$I$1700,9)</f>
        <v>6.2466580832059998E-2</v>
      </c>
      <c r="B144" s="86">
        <f t="shared" ca="1" si="284"/>
        <v>0.49940148550747498</v>
      </c>
      <c r="C144" s="86">
        <f t="shared" si="285"/>
        <v>31</v>
      </c>
      <c r="D144" s="139">
        <v>41030</v>
      </c>
      <c r="E144" s="173">
        <f ca="1">VLOOKUP($D144,Curves!$A$2:$H$1700,2)*$B144</f>
        <v>2.2627881308343691</v>
      </c>
      <c r="F144" s="172">
        <f ca="1">VLOOKUP($D144,Curves!$A$2:$H$1700,3)*$B144</f>
        <v>0.37954512898568099</v>
      </c>
      <c r="G144" s="172">
        <f ca="1">VLOOKUP($D144,Curves!$A$2:$H$1700,7)*$B144</f>
        <v>-9.4886282246420248E-2</v>
      </c>
      <c r="H144" s="172">
        <f ca="1">VLOOKUP($D144,Curves!$A$2:$H$1700,5)*$B144</f>
        <v>4.9940148550747503E-3</v>
      </c>
      <c r="I144" s="172">
        <f ca="1">VLOOKUP($D144,Curves!$A$2:$H$1700,4)*$B144</f>
        <v>0</v>
      </c>
      <c r="J144" s="174">
        <f ca="1">VLOOKUP($D144,Curves!$A$2:$H$1700,8)*$B144</f>
        <v>0</v>
      </c>
      <c r="K144" s="172">
        <f t="shared" ca="1" si="286"/>
        <v>18.97091098125777</v>
      </c>
      <c r="L144" s="140">
        <f ca="1">VLOOKUP($D144,Curves!$N$2:$T$2600,2)*$B144</f>
        <v>17.563201143069634</v>
      </c>
      <c r="M144" s="141">
        <f ca="1">VLOOKUP($D144,Curves!$N$2:$T$2600,3)*$B144</f>
        <v>8.7816005715348169</v>
      </c>
      <c r="N144" s="181">
        <f t="shared" ca="1" si="287"/>
        <v>0</v>
      </c>
      <c r="O144" s="182">
        <f t="shared" ca="1" si="288"/>
        <v>0</v>
      </c>
      <c r="P144" s="173">
        <f t="shared" ca="1" si="283"/>
        <v>18.97091098125777</v>
      </c>
      <c r="Q144" s="140">
        <f ca="1">VLOOKUP($D144,Curves!$N$2:$T$2600,4)*$B144</f>
        <v>17.563201143069634</v>
      </c>
      <c r="R144" s="141">
        <f ca="1">VLOOKUP($D144,Curves!$N$2:$T$2600,5)*$B144</f>
        <v>8.7816005715348169</v>
      </c>
      <c r="S144" s="181">
        <f t="shared" ca="1" si="289"/>
        <v>0</v>
      </c>
      <c r="T144" s="182">
        <f t="shared" ca="1" si="290"/>
        <v>0</v>
      </c>
      <c r="U144" s="151">
        <f t="shared" ca="1" si="291"/>
        <v>18.259263864409618</v>
      </c>
      <c r="V144" s="151">
        <f t="shared" ca="1" si="292"/>
        <v>19.00836609267083</v>
      </c>
      <c r="W144" s="151">
        <f t="shared" ca="1" si="293"/>
        <v>18.97091098125777</v>
      </c>
      <c r="X144" s="343">
        <f ca="1">VLOOKUP($D144,[2]CurveFetch!$D$8:$S$13000,16,0)*$B144</f>
        <v>17.563201143069634</v>
      </c>
      <c r="Y144" s="141">
        <f ca="1">VLOOKUP($D144,Curves!$N$2:$T$2600,7)*$B144</f>
        <v>8.7816005715348169</v>
      </c>
      <c r="Z144" s="200">
        <f t="shared" ca="1" si="294"/>
        <v>0</v>
      </c>
      <c r="AA144" s="181">
        <f t="shared" ca="1" si="295"/>
        <v>0</v>
      </c>
      <c r="AB144" s="181">
        <f t="shared" ca="1" si="296"/>
        <v>0</v>
      </c>
      <c r="AC144" s="181">
        <f t="shared" ca="1" si="296"/>
        <v>0</v>
      </c>
      <c r="AD144" s="181">
        <f t="shared" ca="1" si="297"/>
        <v>0</v>
      </c>
      <c r="AE144" s="182">
        <f t="shared" ca="1" si="298"/>
        <v>0</v>
      </c>
      <c r="AF144" s="23">
        <f t="shared" ca="1" si="328"/>
        <v>0</v>
      </c>
      <c r="AG144" s="23">
        <f t="shared" ca="1" si="329"/>
        <v>0</v>
      </c>
      <c r="AH144" s="23">
        <f t="shared" ca="1" si="318"/>
        <v>0</v>
      </c>
      <c r="AI144" s="23">
        <f t="shared" ca="1" si="319"/>
        <v>0</v>
      </c>
      <c r="AJ144" s="23">
        <f t="shared" ca="1" si="330"/>
        <v>0</v>
      </c>
      <c r="AK144" s="23">
        <f t="shared" ca="1" si="331"/>
        <v>0</v>
      </c>
      <c r="AL144" s="23">
        <f t="shared" ca="1" si="332"/>
        <v>0</v>
      </c>
      <c r="AM144" s="23">
        <f t="shared" ca="1" si="333"/>
        <v>0</v>
      </c>
      <c r="AN144" s="23">
        <f t="shared" ca="1" si="216"/>
        <v>0</v>
      </c>
      <c r="AO144" s="23">
        <f t="shared" ca="1" si="217"/>
        <v>0</v>
      </c>
      <c r="AP144" s="23">
        <f t="shared" ca="1" si="228"/>
        <v>0</v>
      </c>
      <c r="AQ144" s="23">
        <f t="shared" ref="AQ144:AQ207" ca="1" si="340">$AP$7*$J$3*$J$5*$O144</f>
        <v>0</v>
      </c>
      <c r="AR144" s="23">
        <f t="shared" ca="1" si="237"/>
        <v>0</v>
      </c>
      <c r="AS144" s="23">
        <f t="shared" ca="1" si="238"/>
        <v>0</v>
      </c>
      <c r="AT144" s="23">
        <f t="shared" ca="1" si="245"/>
        <v>0</v>
      </c>
      <c r="AU144" s="23">
        <f t="shared" ca="1" si="246"/>
        <v>0</v>
      </c>
      <c r="AV144" s="23">
        <f t="shared" ca="1" si="239"/>
        <v>0</v>
      </c>
      <c r="AW144" s="23">
        <f t="shared" ca="1" si="240"/>
        <v>0</v>
      </c>
      <c r="AX144" s="23">
        <f t="shared" ca="1" si="249"/>
        <v>0</v>
      </c>
      <c r="AY144" s="23">
        <f t="shared" ca="1" si="250"/>
        <v>0</v>
      </c>
      <c r="AZ144" s="23">
        <f t="shared" ca="1" si="255"/>
        <v>0</v>
      </c>
      <c r="BA144" s="23">
        <f t="shared" ca="1" si="256"/>
        <v>0</v>
      </c>
      <c r="BB144" s="23">
        <f t="shared" ca="1" si="271"/>
        <v>0</v>
      </c>
      <c r="BC144" s="23">
        <f t="shared" ca="1" si="272"/>
        <v>0</v>
      </c>
      <c r="BD144" s="228">
        <f t="shared" ca="1" si="302"/>
        <v>0</v>
      </c>
      <c r="BE144" s="26">
        <f t="shared" ca="1" si="303"/>
        <v>0</v>
      </c>
      <c r="BF144" s="228">
        <f t="shared" ca="1" si="304"/>
        <v>0</v>
      </c>
      <c r="BG144" s="23">
        <f t="shared" ca="1" si="320"/>
        <v>0</v>
      </c>
      <c r="BH144" s="23">
        <f t="shared" ca="1" si="321"/>
        <v>0</v>
      </c>
      <c r="BI144" s="23">
        <f t="shared" ca="1" si="334"/>
        <v>0</v>
      </c>
      <c r="BJ144" s="23">
        <f t="shared" ca="1" si="335"/>
        <v>0</v>
      </c>
      <c r="BK144" s="23">
        <f t="shared" ca="1" si="322"/>
        <v>0</v>
      </c>
      <c r="BL144" s="23">
        <f t="shared" ca="1" si="323"/>
        <v>0</v>
      </c>
      <c r="BM144" s="23">
        <f t="shared" ca="1" si="336"/>
        <v>0</v>
      </c>
      <c r="BN144" s="23">
        <f t="shared" ca="1" si="337"/>
        <v>0</v>
      </c>
      <c r="BO144" s="23">
        <f t="shared" ca="1" si="208"/>
        <v>0</v>
      </c>
      <c r="BP144" s="23">
        <f t="shared" ca="1" si="209"/>
        <v>0</v>
      </c>
      <c r="BQ144" s="23">
        <f t="shared" ca="1" si="324"/>
        <v>0</v>
      </c>
      <c r="BR144" s="23">
        <f t="shared" ca="1" si="325"/>
        <v>0</v>
      </c>
      <c r="BS144" s="23">
        <f t="shared" ca="1" si="224"/>
        <v>0</v>
      </c>
      <c r="BT144" s="23">
        <f t="shared" ca="1" si="225"/>
        <v>0</v>
      </c>
      <c r="BU144" s="23">
        <f t="shared" ca="1" si="226"/>
        <v>0</v>
      </c>
      <c r="BV144" s="23">
        <f t="shared" ca="1" si="227"/>
        <v>0</v>
      </c>
      <c r="BW144" s="23">
        <f t="shared" ca="1" si="229"/>
        <v>0</v>
      </c>
      <c r="BX144" s="23">
        <f t="shared" ca="1" si="230"/>
        <v>0</v>
      </c>
      <c r="BY144" s="23">
        <f t="shared" ca="1" si="247"/>
        <v>0</v>
      </c>
      <c r="BZ144" s="23">
        <f t="shared" ca="1" si="248"/>
        <v>0</v>
      </c>
      <c r="CA144" s="23">
        <f t="shared" ca="1" si="259"/>
        <v>0</v>
      </c>
      <c r="CB144" s="23">
        <f t="shared" ca="1" si="260"/>
        <v>0</v>
      </c>
      <c r="CC144" s="23">
        <f t="shared" ca="1" si="275"/>
        <v>0</v>
      </c>
      <c r="CD144" s="23">
        <f t="shared" ca="1" si="276"/>
        <v>0</v>
      </c>
      <c r="CE144" s="23">
        <f t="shared" ca="1" si="277"/>
        <v>0</v>
      </c>
      <c r="CF144" s="23">
        <f t="shared" ca="1" si="278"/>
        <v>0</v>
      </c>
      <c r="CG144" s="389">
        <f t="shared" ca="1" si="305"/>
        <v>0</v>
      </c>
      <c r="CH144" s="224">
        <f t="shared" ca="1" si="306"/>
        <v>0</v>
      </c>
      <c r="CI144" s="93">
        <f t="shared" ca="1" si="307"/>
        <v>0</v>
      </c>
      <c r="CJ144" s="23">
        <f t="shared" ref="CJ144:CJ207" ca="1" si="341">$CJ$7*$J$2*$J$5*$N144</f>
        <v>0</v>
      </c>
      <c r="CK144" s="23">
        <f t="shared" ref="CK144:CK207" ca="1" si="342">$CJ$7*$J$3*$J$5*$O144</f>
        <v>0</v>
      </c>
      <c r="CL144" s="23">
        <f t="shared" ca="1" si="231"/>
        <v>0</v>
      </c>
      <c r="CM144" s="23">
        <f t="shared" ca="1" si="232"/>
        <v>0</v>
      </c>
      <c r="CN144" s="23">
        <f t="shared" ca="1" si="263"/>
        <v>0</v>
      </c>
      <c r="CO144" s="23">
        <f t="shared" ca="1" si="264"/>
        <v>0</v>
      </c>
      <c r="CP144" s="228">
        <f t="shared" ca="1" si="308"/>
        <v>0</v>
      </c>
      <c r="CQ144" s="224">
        <f t="shared" ca="1" si="309"/>
        <v>0</v>
      </c>
      <c r="CR144" s="228">
        <f t="shared" ca="1" si="310"/>
        <v>0</v>
      </c>
      <c r="CS144" s="23">
        <f t="shared" ca="1" si="311"/>
        <v>0</v>
      </c>
      <c r="CT144" s="23">
        <f t="shared" ca="1" si="312"/>
        <v>0</v>
      </c>
      <c r="CU144" s="23">
        <f t="shared" ca="1" si="316"/>
        <v>0</v>
      </c>
      <c r="CV144" s="23">
        <f t="shared" ca="1" si="317"/>
        <v>0</v>
      </c>
      <c r="CW144" s="23">
        <f t="shared" ca="1" si="326"/>
        <v>0</v>
      </c>
      <c r="CX144" s="23">
        <f t="shared" ca="1" si="327"/>
        <v>0</v>
      </c>
      <c r="CY144" s="23">
        <f t="shared" ca="1" si="338"/>
        <v>0</v>
      </c>
      <c r="CZ144" s="23">
        <f t="shared" ca="1" si="339"/>
        <v>0</v>
      </c>
      <c r="DA144" s="23">
        <f t="shared" ca="1" si="210"/>
        <v>0</v>
      </c>
      <c r="DB144" s="23">
        <f t="shared" ca="1" si="211"/>
        <v>0</v>
      </c>
      <c r="DC144" s="23">
        <f t="shared" ca="1" si="212"/>
        <v>0</v>
      </c>
      <c r="DD144" s="23">
        <f t="shared" ca="1" si="213"/>
        <v>0</v>
      </c>
      <c r="DE144" s="23">
        <f t="shared" ca="1" si="218"/>
        <v>0</v>
      </c>
      <c r="DF144" s="23">
        <f t="shared" ca="1" si="219"/>
        <v>0</v>
      </c>
      <c r="DG144" s="23">
        <f t="shared" ca="1" si="257"/>
        <v>0</v>
      </c>
      <c r="DH144" s="23">
        <f t="shared" ca="1" si="258"/>
        <v>0</v>
      </c>
      <c r="DI144" s="23">
        <f t="shared" ca="1" si="220"/>
        <v>0</v>
      </c>
      <c r="DJ144" s="23">
        <f t="shared" ca="1" si="221"/>
        <v>0</v>
      </c>
      <c r="DK144" s="23">
        <f t="shared" ca="1" si="233"/>
        <v>0</v>
      </c>
      <c r="DL144" s="23">
        <f t="shared" ca="1" si="234"/>
        <v>0</v>
      </c>
      <c r="DM144" s="23"/>
      <c r="DN144" s="23"/>
      <c r="DO144" s="23">
        <f t="shared" ca="1" si="235"/>
        <v>0</v>
      </c>
      <c r="DP144" s="23">
        <f t="shared" ca="1" si="236"/>
        <v>0</v>
      </c>
      <c r="DQ144" s="23">
        <f t="shared" ca="1" si="241"/>
        <v>0</v>
      </c>
      <c r="DR144" s="23">
        <f t="shared" ca="1" si="242"/>
        <v>0</v>
      </c>
      <c r="DS144" s="23">
        <f t="shared" ca="1" si="251"/>
        <v>0</v>
      </c>
      <c r="DT144" s="23">
        <f t="shared" ca="1" si="252"/>
        <v>0</v>
      </c>
      <c r="DU144" s="23">
        <f t="shared" ca="1" si="261"/>
        <v>0</v>
      </c>
      <c r="DV144" s="23">
        <f t="shared" ca="1" si="262"/>
        <v>0</v>
      </c>
      <c r="DW144" s="23">
        <f t="shared" ca="1" si="265"/>
        <v>0</v>
      </c>
      <c r="DX144" s="23">
        <f t="shared" ca="1" si="266"/>
        <v>0</v>
      </c>
      <c r="DY144" s="23">
        <f t="shared" ca="1" si="267"/>
        <v>0</v>
      </c>
      <c r="DZ144" s="23">
        <f t="shared" ca="1" si="268"/>
        <v>0</v>
      </c>
      <c r="EA144" s="23">
        <f t="shared" ca="1" si="281"/>
        <v>0</v>
      </c>
      <c r="EB144" s="23">
        <f t="shared" ca="1" si="282"/>
        <v>0</v>
      </c>
      <c r="EC144" s="228">
        <f t="shared" ca="1" si="313"/>
        <v>0</v>
      </c>
      <c r="ED144" s="93">
        <f t="shared" ca="1" si="314"/>
        <v>0</v>
      </c>
      <c r="EE144" s="228">
        <f t="shared" ca="1" si="315"/>
        <v>0</v>
      </c>
      <c r="EJ144" s="23">
        <f t="shared" ca="1" si="214"/>
        <v>0</v>
      </c>
      <c r="EK144" s="23">
        <f t="shared" ca="1" si="215"/>
        <v>0</v>
      </c>
      <c r="EL144" s="23">
        <f t="shared" ca="1" si="222"/>
        <v>0</v>
      </c>
      <c r="EM144" s="23">
        <f t="shared" ca="1" si="223"/>
        <v>0</v>
      </c>
      <c r="EN144" s="23">
        <f t="shared" ca="1" si="243"/>
        <v>0</v>
      </c>
      <c r="EO144" s="23">
        <f t="shared" ca="1" si="244"/>
        <v>0</v>
      </c>
      <c r="EP144" s="23">
        <f t="shared" ca="1" si="273"/>
        <v>0</v>
      </c>
      <c r="EQ144" s="23">
        <f t="shared" ca="1" si="274"/>
        <v>0</v>
      </c>
      <c r="ER144" s="23">
        <f t="shared" ca="1" si="253"/>
        <v>0</v>
      </c>
      <c r="ES144" s="23">
        <f t="shared" ca="1" si="254"/>
        <v>0</v>
      </c>
      <c r="ET144" s="23">
        <f t="shared" ca="1" si="269"/>
        <v>0</v>
      </c>
      <c r="EU144" s="23">
        <f t="shared" ca="1" si="270"/>
        <v>0</v>
      </c>
      <c r="EV144" s="23">
        <f t="shared" ca="1" si="279"/>
        <v>0</v>
      </c>
      <c r="EW144" s="23">
        <f t="shared" ca="1" si="280"/>
        <v>0</v>
      </c>
      <c r="EX144" s="228">
        <f t="shared" ca="1" si="299"/>
        <v>0</v>
      </c>
      <c r="EY144" s="93">
        <f t="shared" ca="1" si="300"/>
        <v>0</v>
      </c>
      <c r="EZ144" s="93">
        <f t="shared" ca="1" si="301"/>
        <v>0</v>
      </c>
    </row>
    <row r="145" spans="1:156" x14ac:dyDescent="0.2">
      <c r="A145" s="172">
        <f ca="1">VLOOKUP($D145,Curves!$A$2:$I$1700,9)</f>
        <v>6.2491451370224001E-2</v>
      </c>
      <c r="B145" s="86">
        <f t="shared" ca="1" si="284"/>
        <v>0.49666483829284375</v>
      </c>
      <c r="C145" s="86">
        <f t="shared" si="285"/>
        <v>30</v>
      </c>
      <c r="D145" s="139">
        <v>41061</v>
      </c>
      <c r="E145" s="173">
        <f ca="1">VLOOKUP($D145,Curves!$A$2:$H$1700,2)*$B145</f>
        <v>2.2647916626153672</v>
      </c>
      <c r="F145" s="172">
        <f ca="1">VLOOKUP($D145,Curves!$A$2:$H$1700,3)*$B145</f>
        <v>0.37746527710256123</v>
      </c>
      <c r="G145" s="172">
        <f ca="1">VLOOKUP($D145,Curves!$A$2:$H$1700,7)*$B145</f>
        <v>-9.4366319275640306E-2</v>
      </c>
      <c r="H145" s="172">
        <f ca="1">VLOOKUP($D145,Curves!$A$2:$H$1700,5)*$B145</f>
        <v>4.9666483829284378E-3</v>
      </c>
      <c r="I145" s="172">
        <f ca="1">VLOOKUP($D145,Curves!$A$2:$H$1700,4)*$B145</f>
        <v>0</v>
      </c>
      <c r="J145" s="174">
        <f ca="1">VLOOKUP($D145,Curves!$A$2:$H$1700,8)*$B145</f>
        <v>0</v>
      </c>
      <c r="K145" s="172">
        <f t="shared" ca="1" si="286"/>
        <v>18.985937469615255</v>
      </c>
      <c r="L145" s="140">
        <f ca="1">VLOOKUP($D145,Curves!$N$2:$T$2600,2)*$B145</f>
        <v>29.88357832282297</v>
      </c>
      <c r="M145" s="141">
        <f ca="1">VLOOKUP($D145,Curves!$N$2:$T$2600,3)*$B145</f>
        <v>14.941789161411485</v>
      </c>
      <c r="N145" s="181">
        <f t="shared" ca="1" si="287"/>
        <v>1</v>
      </c>
      <c r="O145" s="182">
        <f t="shared" ca="1" si="288"/>
        <v>0</v>
      </c>
      <c r="P145" s="173">
        <f t="shared" ca="1" si="283"/>
        <v>18.985937469615255</v>
      </c>
      <c r="Q145" s="140">
        <f ca="1">VLOOKUP($D145,Curves!$N$2:$T$2600,4)*$B145</f>
        <v>29.88357832282297</v>
      </c>
      <c r="R145" s="141">
        <f ca="1">VLOOKUP($D145,Curves!$N$2:$T$2600,5)*$B145</f>
        <v>14.941789161411485</v>
      </c>
      <c r="S145" s="181">
        <f t="shared" ca="1" si="289"/>
        <v>1</v>
      </c>
      <c r="T145" s="182">
        <f t="shared" ca="1" si="290"/>
        <v>0</v>
      </c>
      <c r="U145" s="151">
        <f t="shared" ca="1" si="291"/>
        <v>18.278190075047952</v>
      </c>
      <c r="V145" s="151">
        <f t="shared" ca="1" si="292"/>
        <v>19.023187332487215</v>
      </c>
      <c r="W145" s="151">
        <f t="shared" ca="1" si="293"/>
        <v>18.985937469615255</v>
      </c>
      <c r="X145" s="343">
        <f ca="1">VLOOKUP($D145,[2]CurveFetch!$D$8:$S$13000,16,0)*$B145</f>
        <v>29.88357832282297</v>
      </c>
      <c r="Y145" s="141">
        <f ca="1">VLOOKUP($D145,Curves!$N$2:$T$2600,7)*$B145</f>
        <v>14.941789161411485</v>
      </c>
      <c r="Z145" s="200">
        <f t="shared" ca="1" si="294"/>
        <v>1</v>
      </c>
      <c r="AA145" s="181">
        <f t="shared" ca="1" si="295"/>
        <v>0</v>
      </c>
      <c r="AB145" s="181">
        <f t="shared" ca="1" si="296"/>
        <v>1</v>
      </c>
      <c r="AC145" s="181">
        <f t="shared" ca="1" si="296"/>
        <v>1</v>
      </c>
      <c r="AD145" s="181">
        <f t="shared" ca="1" si="297"/>
        <v>1</v>
      </c>
      <c r="AE145" s="182">
        <f t="shared" ca="1" si="298"/>
        <v>0</v>
      </c>
      <c r="AF145" s="23">
        <f t="shared" ca="1" si="328"/>
        <v>5880</v>
      </c>
      <c r="AG145" s="23">
        <f t="shared" ca="1" si="329"/>
        <v>0</v>
      </c>
      <c r="AH145" s="23">
        <f t="shared" ca="1" si="318"/>
        <v>38400</v>
      </c>
      <c r="AI145" s="23">
        <f t="shared" ca="1" si="319"/>
        <v>0</v>
      </c>
      <c r="AJ145" s="23">
        <f t="shared" ca="1" si="330"/>
        <v>26160</v>
      </c>
      <c r="AK145" s="23">
        <f t="shared" ca="1" si="331"/>
        <v>0</v>
      </c>
      <c r="AL145" s="23">
        <f t="shared" ca="1" si="332"/>
        <v>26160</v>
      </c>
      <c r="AM145" s="23">
        <f t="shared" ca="1" si="333"/>
        <v>0</v>
      </c>
      <c r="AN145" s="23">
        <f t="shared" ca="1" si="216"/>
        <v>48000</v>
      </c>
      <c r="AO145" s="23">
        <f t="shared" ca="1" si="217"/>
        <v>0</v>
      </c>
      <c r="AP145" s="23">
        <f t="shared" ca="1" si="228"/>
        <v>54000</v>
      </c>
      <c r="AQ145" s="23">
        <f t="shared" ca="1" si="340"/>
        <v>0</v>
      </c>
      <c r="AR145" s="23">
        <f t="shared" ca="1" si="237"/>
        <v>60000</v>
      </c>
      <c r="AS145" s="23">
        <f t="shared" ca="1" si="238"/>
        <v>0</v>
      </c>
      <c r="AT145" s="23">
        <f t="shared" ca="1" si="245"/>
        <v>60000</v>
      </c>
      <c r="AU145" s="23">
        <f t="shared" ca="1" si="246"/>
        <v>0</v>
      </c>
      <c r="AV145" s="23">
        <f t="shared" ca="1" si="239"/>
        <v>86400</v>
      </c>
      <c r="AW145" s="23">
        <f t="shared" ca="1" si="240"/>
        <v>0</v>
      </c>
      <c r="AX145" s="23">
        <f t="shared" ca="1" si="249"/>
        <v>61200</v>
      </c>
      <c r="AY145" s="23">
        <f t="shared" ca="1" si="250"/>
        <v>0</v>
      </c>
      <c r="AZ145" s="23">
        <f t="shared" ca="1" si="255"/>
        <v>66000</v>
      </c>
      <c r="BA145" s="23">
        <f t="shared" ca="1" si="256"/>
        <v>0</v>
      </c>
      <c r="BB145" s="23">
        <f t="shared" ca="1" si="271"/>
        <v>132000</v>
      </c>
      <c r="BC145" s="23">
        <f t="shared" ca="1" si="272"/>
        <v>0</v>
      </c>
      <c r="BD145" s="228">
        <f t="shared" ca="1" si="302"/>
        <v>243000</v>
      </c>
      <c r="BE145" s="26">
        <f t="shared" ca="1" si="303"/>
        <v>604200</v>
      </c>
      <c r="BF145" s="228">
        <f t="shared" ca="1" si="304"/>
        <v>664200</v>
      </c>
      <c r="BG145" s="23">
        <f t="shared" ca="1" si="320"/>
        <v>62400</v>
      </c>
      <c r="BH145" s="23">
        <f t="shared" ca="1" si="321"/>
        <v>0</v>
      </c>
      <c r="BI145" s="23">
        <f t="shared" ca="1" si="334"/>
        <v>60000</v>
      </c>
      <c r="BJ145" s="23">
        <f t="shared" ca="1" si="335"/>
        <v>0</v>
      </c>
      <c r="BK145" s="23">
        <f t="shared" ca="1" si="322"/>
        <v>10560</v>
      </c>
      <c r="BL145" s="23">
        <f t="shared" ca="1" si="323"/>
        <v>0</v>
      </c>
      <c r="BM145" s="23">
        <f t="shared" ca="1" si="336"/>
        <v>6120</v>
      </c>
      <c r="BN145" s="23">
        <f t="shared" ca="1" si="337"/>
        <v>0</v>
      </c>
      <c r="BO145" s="23">
        <f t="shared" ca="1" si="208"/>
        <v>20400</v>
      </c>
      <c r="BP145" s="23">
        <f t="shared" ca="1" si="209"/>
        <v>0</v>
      </c>
      <c r="BQ145" s="23">
        <f t="shared" ca="1" si="324"/>
        <v>72000</v>
      </c>
      <c r="BR145" s="23">
        <f t="shared" ca="1" si="325"/>
        <v>0</v>
      </c>
      <c r="BS145" s="23">
        <f t="shared" ca="1" si="224"/>
        <v>105600</v>
      </c>
      <c r="BT145" s="23">
        <f t="shared" ca="1" si="225"/>
        <v>0</v>
      </c>
      <c r="BU145" s="23">
        <f t="shared" ca="1" si="226"/>
        <v>127200</v>
      </c>
      <c r="BV145" s="23">
        <f t="shared" ca="1" si="227"/>
        <v>0</v>
      </c>
      <c r="BW145" s="23">
        <f t="shared" ca="1" si="229"/>
        <v>60000</v>
      </c>
      <c r="BX145" s="23">
        <f t="shared" ca="1" si="230"/>
        <v>0</v>
      </c>
      <c r="BY145" s="23">
        <f t="shared" ca="1" si="247"/>
        <v>63600</v>
      </c>
      <c r="BZ145" s="23">
        <f t="shared" ca="1" si="248"/>
        <v>0</v>
      </c>
      <c r="CA145" s="23">
        <f t="shared" ca="1" si="259"/>
        <v>62400</v>
      </c>
      <c r="CB145" s="23">
        <f t="shared" ca="1" si="260"/>
        <v>0</v>
      </c>
      <c r="CC145" s="23">
        <f t="shared" ca="1" si="275"/>
        <v>132000</v>
      </c>
      <c r="CD145" s="23">
        <f t="shared" ca="1" si="276"/>
        <v>0</v>
      </c>
      <c r="CE145" s="23">
        <f t="shared" ca="1" si="277"/>
        <v>120000</v>
      </c>
      <c r="CF145" s="23">
        <f t="shared" ca="1" si="278"/>
        <v>0</v>
      </c>
      <c r="CG145" s="389">
        <f t="shared" ca="1" si="305"/>
        <v>371880</v>
      </c>
      <c r="CH145" s="224">
        <f t="shared" ca="1" si="306"/>
        <v>695880</v>
      </c>
      <c r="CI145" s="93">
        <f t="shared" ca="1" si="307"/>
        <v>902280</v>
      </c>
      <c r="CJ145" s="23">
        <f t="shared" ca="1" si="341"/>
        <v>125760</v>
      </c>
      <c r="CK145" s="23">
        <f t="shared" ca="1" si="342"/>
        <v>0</v>
      </c>
      <c r="CL145" s="23">
        <f t="shared" ca="1" si="231"/>
        <v>115200</v>
      </c>
      <c r="CM145" s="23">
        <f t="shared" ca="1" si="232"/>
        <v>0</v>
      </c>
      <c r="CN145" s="23">
        <f t="shared" ca="1" si="263"/>
        <v>120000</v>
      </c>
      <c r="CO145" s="23">
        <f t="shared" ca="1" si="264"/>
        <v>0</v>
      </c>
      <c r="CP145" s="228">
        <f t="shared" ca="1" si="308"/>
        <v>125760</v>
      </c>
      <c r="CQ145" s="224">
        <f t="shared" ca="1" si="309"/>
        <v>240960</v>
      </c>
      <c r="CR145" s="228">
        <f t="shared" ca="1" si="310"/>
        <v>360960</v>
      </c>
      <c r="CS145" s="23">
        <f t="shared" ca="1" si="311"/>
        <v>65400</v>
      </c>
      <c r="CT145" s="23">
        <f t="shared" ca="1" si="312"/>
        <v>32700</v>
      </c>
      <c r="CU145" s="23">
        <f t="shared" ca="1" si="316"/>
        <v>62400</v>
      </c>
      <c r="CV145" s="23">
        <f t="shared" ca="1" si="317"/>
        <v>31200</v>
      </c>
      <c r="CW145" s="23">
        <f t="shared" ca="1" si="326"/>
        <v>60000</v>
      </c>
      <c r="CX145" s="23">
        <f t="shared" ca="1" si="327"/>
        <v>30000</v>
      </c>
      <c r="CY145" s="23">
        <f t="shared" ca="1" si="338"/>
        <v>8400</v>
      </c>
      <c r="CZ145" s="23">
        <f t="shared" ca="1" si="339"/>
        <v>4200</v>
      </c>
      <c r="DA145" s="23">
        <f t="shared" ca="1" si="210"/>
        <v>27000</v>
      </c>
      <c r="DB145" s="23">
        <f t="shared" ca="1" si="211"/>
        <v>13500</v>
      </c>
      <c r="DC145" s="23">
        <f t="shared" ca="1" si="212"/>
        <v>15600</v>
      </c>
      <c r="DD145" s="23">
        <f t="shared" ca="1" si="213"/>
        <v>7800</v>
      </c>
      <c r="DE145" s="23">
        <f t="shared" ca="1" si="218"/>
        <v>42000</v>
      </c>
      <c r="DF145" s="23">
        <f t="shared" ca="1" si="219"/>
        <v>21000</v>
      </c>
      <c r="DG145" s="23">
        <f t="shared" ca="1" si="257"/>
        <v>63600</v>
      </c>
      <c r="DH145" s="23">
        <f t="shared" ca="1" si="258"/>
        <v>31800</v>
      </c>
      <c r="DI145" s="23">
        <f t="shared" ca="1" si="220"/>
        <v>72000</v>
      </c>
      <c r="DJ145" s="23">
        <f t="shared" ca="1" si="221"/>
        <v>36000</v>
      </c>
      <c r="DK145" s="23">
        <f t="shared" ca="1" si="233"/>
        <v>99000</v>
      </c>
      <c r="DL145" s="23">
        <f t="shared" ca="1" si="234"/>
        <v>49500</v>
      </c>
      <c r="DM145" s="23"/>
      <c r="DN145" s="23"/>
      <c r="DO145" s="23">
        <f t="shared" ca="1" si="235"/>
        <v>240000</v>
      </c>
      <c r="DP145" s="23">
        <f t="shared" ca="1" si="236"/>
        <v>120000</v>
      </c>
      <c r="DQ145" s="23">
        <f t="shared" ca="1" si="241"/>
        <v>120000</v>
      </c>
      <c r="DR145" s="23">
        <f t="shared" ca="1" si="242"/>
        <v>60000</v>
      </c>
      <c r="DS145" s="23">
        <f t="shared" ca="1" si="251"/>
        <v>127200</v>
      </c>
      <c r="DT145" s="23">
        <f t="shared" ca="1" si="252"/>
        <v>63600</v>
      </c>
      <c r="DU145" s="23">
        <f t="shared" ca="1" si="261"/>
        <v>63600</v>
      </c>
      <c r="DV145" s="23">
        <f t="shared" ca="1" si="262"/>
        <v>31800</v>
      </c>
      <c r="DW145" s="23">
        <f t="shared" ca="1" si="265"/>
        <v>150000</v>
      </c>
      <c r="DX145" s="23">
        <f t="shared" ca="1" si="266"/>
        <v>75000</v>
      </c>
      <c r="DY145" s="23">
        <f t="shared" ca="1" si="267"/>
        <v>66000</v>
      </c>
      <c r="DZ145" s="23">
        <f t="shared" ca="1" si="268"/>
        <v>33000</v>
      </c>
      <c r="EA145" s="23">
        <f t="shared" ca="1" si="281"/>
        <v>129600</v>
      </c>
      <c r="EB145" s="23">
        <f t="shared" ca="1" si="282"/>
        <v>64800</v>
      </c>
      <c r="EC145" s="228">
        <f t="shared" ca="1" si="313"/>
        <v>610200</v>
      </c>
      <c r="ED145" s="93">
        <f t="shared" ca="1" si="314"/>
        <v>1450800</v>
      </c>
      <c r="EE145" s="228">
        <f t="shared" ca="1" si="315"/>
        <v>2117700</v>
      </c>
      <c r="EJ145" s="23">
        <f t="shared" ca="1" si="214"/>
        <v>60000</v>
      </c>
      <c r="EK145" s="23">
        <f t="shared" ca="1" si="215"/>
        <v>30000</v>
      </c>
      <c r="EL145" s="23">
        <f t="shared" ca="1" si="222"/>
        <v>26400</v>
      </c>
      <c r="EM145" s="23">
        <f t="shared" ca="1" si="223"/>
        <v>13200</v>
      </c>
      <c r="EN145" s="23">
        <f t="shared" ca="1" si="243"/>
        <v>120000</v>
      </c>
      <c r="EO145" s="23">
        <f t="shared" ca="1" si="244"/>
        <v>60000</v>
      </c>
      <c r="EP145" s="23">
        <f t="shared" ca="1" si="273"/>
        <v>168000</v>
      </c>
      <c r="EQ145" s="23">
        <f t="shared" ca="1" si="274"/>
        <v>84000</v>
      </c>
      <c r="ER145" s="23">
        <f t="shared" ca="1" si="253"/>
        <v>60000</v>
      </c>
      <c r="ES145" s="23">
        <f t="shared" ca="1" si="254"/>
        <v>30000</v>
      </c>
      <c r="ET145" s="23">
        <f t="shared" ca="1" si="269"/>
        <v>60000</v>
      </c>
      <c r="EU145" s="23">
        <f t="shared" ca="1" si="270"/>
        <v>30000</v>
      </c>
      <c r="EV145" s="23">
        <f t="shared" ca="1" si="279"/>
        <v>120000</v>
      </c>
      <c r="EW145" s="23">
        <f t="shared" ca="1" si="280"/>
        <v>60000</v>
      </c>
      <c r="EX145" s="228">
        <f t="shared" ca="1" si="299"/>
        <v>39600</v>
      </c>
      <c r="EY145" s="93">
        <f t="shared" ca="1" si="300"/>
        <v>489600</v>
      </c>
      <c r="EZ145" s="93">
        <f t="shared" ca="1" si="301"/>
        <v>921600</v>
      </c>
    </row>
    <row r="146" spans="1:156" x14ac:dyDescent="0.2">
      <c r="A146" s="172">
        <f ca="1">VLOOKUP($D146,Curves!$A$2:$I$1700,9)</f>
        <v>6.2515519633159003E-2</v>
      </c>
      <c r="B146" s="86">
        <f t="shared" ca="1" si="284"/>
        <v>0.49402882537250292</v>
      </c>
      <c r="C146" s="86">
        <f t="shared" si="285"/>
        <v>31</v>
      </c>
      <c r="D146" s="139">
        <v>41091</v>
      </c>
      <c r="E146" s="173">
        <f ca="1">VLOOKUP($D146,Curves!$A$2:$H$1700,2)*$B146</f>
        <v>2.2675923084597884</v>
      </c>
      <c r="F146" s="172">
        <f ca="1">VLOOKUP($D146,Curves!$A$2:$H$1700,3)*$B146</f>
        <v>0.37546190728310225</v>
      </c>
      <c r="G146" s="172">
        <f ca="1">VLOOKUP($D146,Curves!$A$2:$H$1700,7)*$B146</f>
        <v>-9.3865476820775562E-2</v>
      </c>
      <c r="H146" s="172">
        <f ca="1">VLOOKUP($D146,Curves!$A$2:$H$1700,5)*$B146</f>
        <v>4.940288253725029E-3</v>
      </c>
      <c r="I146" s="172">
        <f ca="1">VLOOKUP($D146,Curves!$A$2:$H$1700,4)*$B146</f>
        <v>0</v>
      </c>
      <c r="J146" s="174">
        <f ca="1">VLOOKUP($D146,Curves!$A$2:$H$1700,8)*$B146</f>
        <v>0</v>
      </c>
      <c r="K146" s="172">
        <f t="shared" ca="1" si="286"/>
        <v>19.006942313448413</v>
      </c>
      <c r="L146" s="140">
        <f ca="1">VLOOKUP($D146,Curves!$N$2:$T$2600,2)*$B146</f>
        <v>26.769989363342354</v>
      </c>
      <c r="M146" s="141">
        <f ca="1">VLOOKUP($D146,Curves!$N$2:$T$2600,3)*$B146</f>
        <v>13.384994681671177</v>
      </c>
      <c r="N146" s="181">
        <f t="shared" ca="1" si="287"/>
        <v>1</v>
      </c>
      <c r="O146" s="182">
        <f t="shared" ca="1" si="288"/>
        <v>0</v>
      </c>
      <c r="P146" s="173">
        <f t="shared" ca="1" si="283"/>
        <v>19.006942313448413</v>
      </c>
      <c r="Q146" s="140">
        <f ca="1">VLOOKUP($D146,Curves!$N$2:$T$2600,4)*$B146</f>
        <v>26.769989363342354</v>
      </c>
      <c r="R146" s="141">
        <f ca="1">VLOOKUP($D146,Curves!$N$2:$T$2600,5)*$B146</f>
        <v>13.384994681671177</v>
      </c>
      <c r="S146" s="181">
        <f t="shared" ca="1" si="289"/>
        <v>1</v>
      </c>
      <c r="T146" s="182">
        <f t="shared" ca="1" si="290"/>
        <v>0</v>
      </c>
      <c r="U146" s="151">
        <f t="shared" ca="1" si="291"/>
        <v>18.302951237292596</v>
      </c>
      <c r="V146" s="151">
        <f t="shared" ca="1" si="292"/>
        <v>19.043994475351351</v>
      </c>
      <c r="W146" s="151">
        <f t="shared" ca="1" si="293"/>
        <v>19.006942313448413</v>
      </c>
      <c r="X146" s="343">
        <f ca="1">VLOOKUP($D146,[2]CurveFetch!$D$8:$S$13000,16,0)*$B146</f>
        <v>26.769989363342354</v>
      </c>
      <c r="Y146" s="141">
        <f ca="1">VLOOKUP($D146,Curves!$N$2:$T$2600,7)*$B146</f>
        <v>13.384994681671177</v>
      </c>
      <c r="Z146" s="200">
        <f t="shared" ca="1" si="294"/>
        <v>1</v>
      </c>
      <c r="AA146" s="181">
        <f t="shared" ca="1" si="295"/>
        <v>0</v>
      </c>
      <c r="AB146" s="181">
        <f t="shared" ca="1" si="296"/>
        <v>1</v>
      </c>
      <c r="AC146" s="181">
        <f t="shared" ca="1" si="296"/>
        <v>1</v>
      </c>
      <c r="AD146" s="181">
        <f t="shared" ca="1" si="297"/>
        <v>1</v>
      </c>
      <c r="AE146" s="182">
        <f t="shared" ca="1" si="298"/>
        <v>0</v>
      </c>
      <c r="AF146" s="23">
        <f t="shared" ca="1" si="328"/>
        <v>5880</v>
      </c>
      <c r="AG146" s="23">
        <f t="shared" ca="1" si="329"/>
        <v>0</v>
      </c>
      <c r="AH146" s="23">
        <f t="shared" ca="1" si="318"/>
        <v>38400</v>
      </c>
      <c r="AI146" s="23">
        <f t="shared" ca="1" si="319"/>
        <v>0</v>
      </c>
      <c r="AJ146" s="23">
        <f t="shared" ca="1" si="330"/>
        <v>26160</v>
      </c>
      <c r="AK146" s="23">
        <f t="shared" ca="1" si="331"/>
        <v>0</v>
      </c>
      <c r="AL146" s="23">
        <f t="shared" ca="1" si="332"/>
        <v>26160</v>
      </c>
      <c r="AM146" s="23">
        <f t="shared" ca="1" si="333"/>
        <v>0</v>
      </c>
      <c r="AN146" s="23">
        <f t="shared" ca="1" si="216"/>
        <v>48000</v>
      </c>
      <c r="AO146" s="23">
        <f t="shared" ca="1" si="217"/>
        <v>0</v>
      </c>
      <c r="AP146" s="23">
        <f t="shared" ca="1" si="228"/>
        <v>54000</v>
      </c>
      <c r="AQ146" s="23">
        <f t="shared" ca="1" si="340"/>
        <v>0</v>
      </c>
      <c r="AR146" s="23">
        <f t="shared" ca="1" si="237"/>
        <v>60000</v>
      </c>
      <c r="AS146" s="23">
        <f t="shared" ca="1" si="238"/>
        <v>0</v>
      </c>
      <c r="AT146" s="23">
        <f t="shared" ca="1" si="245"/>
        <v>60000</v>
      </c>
      <c r="AU146" s="23">
        <f t="shared" ca="1" si="246"/>
        <v>0</v>
      </c>
      <c r="AV146" s="23">
        <f t="shared" ca="1" si="239"/>
        <v>86400</v>
      </c>
      <c r="AW146" s="23">
        <f t="shared" ca="1" si="240"/>
        <v>0</v>
      </c>
      <c r="AX146" s="23">
        <f t="shared" ca="1" si="249"/>
        <v>61200</v>
      </c>
      <c r="AY146" s="23">
        <f t="shared" ca="1" si="250"/>
        <v>0</v>
      </c>
      <c r="AZ146" s="23">
        <f t="shared" ca="1" si="255"/>
        <v>66000</v>
      </c>
      <c r="BA146" s="23">
        <f t="shared" ca="1" si="256"/>
        <v>0</v>
      </c>
      <c r="BB146" s="23">
        <f t="shared" ca="1" si="271"/>
        <v>132000</v>
      </c>
      <c r="BC146" s="23">
        <f t="shared" ca="1" si="272"/>
        <v>0</v>
      </c>
      <c r="BD146" s="228">
        <f t="shared" ca="1" si="302"/>
        <v>243000</v>
      </c>
      <c r="BE146" s="26">
        <f t="shared" ca="1" si="303"/>
        <v>604200</v>
      </c>
      <c r="BF146" s="228">
        <f t="shared" ca="1" si="304"/>
        <v>664200</v>
      </c>
      <c r="BG146" s="23">
        <f t="shared" ca="1" si="320"/>
        <v>62400</v>
      </c>
      <c r="BH146" s="23">
        <f t="shared" ca="1" si="321"/>
        <v>0</v>
      </c>
      <c r="BI146" s="23">
        <f t="shared" ca="1" si="334"/>
        <v>60000</v>
      </c>
      <c r="BJ146" s="23">
        <f t="shared" ca="1" si="335"/>
        <v>0</v>
      </c>
      <c r="BK146" s="23">
        <f t="shared" ca="1" si="322"/>
        <v>10560</v>
      </c>
      <c r="BL146" s="23">
        <f t="shared" ca="1" si="323"/>
        <v>0</v>
      </c>
      <c r="BM146" s="23">
        <f t="shared" ca="1" si="336"/>
        <v>6120</v>
      </c>
      <c r="BN146" s="23">
        <f t="shared" ca="1" si="337"/>
        <v>0</v>
      </c>
      <c r="BO146" s="23">
        <f t="shared" ca="1" si="208"/>
        <v>20400</v>
      </c>
      <c r="BP146" s="23">
        <f t="shared" ca="1" si="209"/>
        <v>0</v>
      </c>
      <c r="BQ146" s="23">
        <f t="shared" ca="1" si="324"/>
        <v>72000</v>
      </c>
      <c r="BR146" s="23">
        <f t="shared" ca="1" si="325"/>
        <v>0</v>
      </c>
      <c r="BS146" s="23">
        <f t="shared" ca="1" si="224"/>
        <v>105600</v>
      </c>
      <c r="BT146" s="23">
        <f t="shared" ca="1" si="225"/>
        <v>0</v>
      </c>
      <c r="BU146" s="23">
        <f t="shared" ca="1" si="226"/>
        <v>127200</v>
      </c>
      <c r="BV146" s="23">
        <f t="shared" ca="1" si="227"/>
        <v>0</v>
      </c>
      <c r="BW146" s="23">
        <f t="shared" ca="1" si="229"/>
        <v>60000</v>
      </c>
      <c r="BX146" s="23">
        <f t="shared" ca="1" si="230"/>
        <v>0</v>
      </c>
      <c r="BY146" s="23">
        <f t="shared" ca="1" si="247"/>
        <v>63600</v>
      </c>
      <c r="BZ146" s="23">
        <f t="shared" ca="1" si="248"/>
        <v>0</v>
      </c>
      <c r="CA146" s="23">
        <f t="shared" ca="1" si="259"/>
        <v>62400</v>
      </c>
      <c r="CB146" s="23">
        <f t="shared" ca="1" si="260"/>
        <v>0</v>
      </c>
      <c r="CC146" s="23">
        <f t="shared" ca="1" si="275"/>
        <v>132000</v>
      </c>
      <c r="CD146" s="23">
        <f t="shared" ca="1" si="276"/>
        <v>0</v>
      </c>
      <c r="CE146" s="23">
        <f t="shared" ca="1" si="277"/>
        <v>120000</v>
      </c>
      <c r="CF146" s="23">
        <f t="shared" ca="1" si="278"/>
        <v>0</v>
      </c>
      <c r="CG146" s="389">
        <f t="shared" ca="1" si="305"/>
        <v>371880</v>
      </c>
      <c r="CH146" s="224">
        <f t="shared" ca="1" si="306"/>
        <v>695880</v>
      </c>
      <c r="CI146" s="93">
        <f t="shared" ca="1" si="307"/>
        <v>902280</v>
      </c>
      <c r="CJ146" s="23">
        <f t="shared" ca="1" si="341"/>
        <v>125760</v>
      </c>
      <c r="CK146" s="23">
        <f t="shared" ca="1" si="342"/>
        <v>0</v>
      </c>
      <c r="CL146" s="23">
        <f t="shared" ca="1" si="231"/>
        <v>115200</v>
      </c>
      <c r="CM146" s="23">
        <f t="shared" ca="1" si="232"/>
        <v>0</v>
      </c>
      <c r="CN146" s="23">
        <f t="shared" ca="1" si="263"/>
        <v>120000</v>
      </c>
      <c r="CO146" s="23">
        <f t="shared" ca="1" si="264"/>
        <v>0</v>
      </c>
      <c r="CP146" s="228">
        <f t="shared" ca="1" si="308"/>
        <v>125760</v>
      </c>
      <c r="CQ146" s="224">
        <f t="shared" ca="1" si="309"/>
        <v>240960</v>
      </c>
      <c r="CR146" s="228">
        <f t="shared" ca="1" si="310"/>
        <v>360960</v>
      </c>
      <c r="CS146" s="23">
        <f t="shared" ca="1" si="311"/>
        <v>65400</v>
      </c>
      <c r="CT146" s="23">
        <f t="shared" ca="1" si="312"/>
        <v>32700</v>
      </c>
      <c r="CU146" s="23">
        <f t="shared" ca="1" si="316"/>
        <v>62400</v>
      </c>
      <c r="CV146" s="23">
        <f t="shared" ca="1" si="317"/>
        <v>31200</v>
      </c>
      <c r="CW146" s="23">
        <f t="shared" ca="1" si="326"/>
        <v>60000</v>
      </c>
      <c r="CX146" s="23">
        <f t="shared" ca="1" si="327"/>
        <v>30000</v>
      </c>
      <c r="CY146" s="23">
        <f t="shared" ca="1" si="338"/>
        <v>8400</v>
      </c>
      <c r="CZ146" s="23">
        <f t="shared" ca="1" si="339"/>
        <v>4200</v>
      </c>
      <c r="DA146" s="23">
        <f t="shared" ca="1" si="210"/>
        <v>27000</v>
      </c>
      <c r="DB146" s="23">
        <f t="shared" ca="1" si="211"/>
        <v>13500</v>
      </c>
      <c r="DC146" s="23">
        <f t="shared" ca="1" si="212"/>
        <v>15600</v>
      </c>
      <c r="DD146" s="23">
        <f t="shared" ca="1" si="213"/>
        <v>7800</v>
      </c>
      <c r="DE146" s="23">
        <f t="shared" ca="1" si="218"/>
        <v>42000</v>
      </c>
      <c r="DF146" s="23">
        <f t="shared" ca="1" si="219"/>
        <v>21000</v>
      </c>
      <c r="DG146" s="23">
        <f t="shared" ca="1" si="257"/>
        <v>63600</v>
      </c>
      <c r="DH146" s="23">
        <f t="shared" ca="1" si="258"/>
        <v>31800</v>
      </c>
      <c r="DI146" s="23">
        <f t="shared" ca="1" si="220"/>
        <v>72000</v>
      </c>
      <c r="DJ146" s="23">
        <f t="shared" ca="1" si="221"/>
        <v>36000</v>
      </c>
      <c r="DK146" s="23">
        <f t="shared" ca="1" si="233"/>
        <v>99000</v>
      </c>
      <c r="DL146" s="23">
        <f t="shared" ca="1" si="234"/>
        <v>49500</v>
      </c>
      <c r="DM146" s="23"/>
      <c r="DN146" s="23"/>
      <c r="DO146" s="23">
        <f t="shared" ca="1" si="235"/>
        <v>240000</v>
      </c>
      <c r="DP146" s="23">
        <f t="shared" ca="1" si="236"/>
        <v>120000</v>
      </c>
      <c r="DQ146" s="23">
        <f t="shared" ca="1" si="241"/>
        <v>120000</v>
      </c>
      <c r="DR146" s="23">
        <f t="shared" ca="1" si="242"/>
        <v>60000</v>
      </c>
      <c r="DS146" s="23">
        <f t="shared" ca="1" si="251"/>
        <v>127200</v>
      </c>
      <c r="DT146" s="23">
        <f t="shared" ca="1" si="252"/>
        <v>63600</v>
      </c>
      <c r="DU146" s="23">
        <f t="shared" ca="1" si="261"/>
        <v>63600</v>
      </c>
      <c r="DV146" s="23">
        <f t="shared" ca="1" si="262"/>
        <v>31800</v>
      </c>
      <c r="DW146" s="23">
        <f t="shared" ca="1" si="265"/>
        <v>150000</v>
      </c>
      <c r="DX146" s="23">
        <f t="shared" ca="1" si="266"/>
        <v>75000</v>
      </c>
      <c r="DY146" s="23">
        <f t="shared" ca="1" si="267"/>
        <v>66000</v>
      </c>
      <c r="DZ146" s="23">
        <f t="shared" ca="1" si="268"/>
        <v>33000</v>
      </c>
      <c r="EA146" s="23">
        <f t="shared" ca="1" si="281"/>
        <v>129600</v>
      </c>
      <c r="EB146" s="23">
        <f t="shared" ca="1" si="282"/>
        <v>64800</v>
      </c>
      <c r="EC146" s="228">
        <f t="shared" ca="1" si="313"/>
        <v>610200</v>
      </c>
      <c r="ED146" s="93">
        <f t="shared" ca="1" si="314"/>
        <v>1450800</v>
      </c>
      <c r="EE146" s="228">
        <f t="shared" ca="1" si="315"/>
        <v>2117700</v>
      </c>
      <c r="EJ146" s="23">
        <f t="shared" ca="1" si="214"/>
        <v>60000</v>
      </c>
      <c r="EK146" s="23">
        <f t="shared" ca="1" si="215"/>
        <v>30000</v>
      </c>
      <c r="EL146" s="23">
        <f t="shared" ca="1" si="222"/>
        <v>26400</v>
      </c>
      <c r="EM146" s="23">
        <f t="shared" ca="1" si="223"/>
        <v>13200</v>
      </c>
      <c r="EN146" s="23">
        <f t="shared" ca="1" si="243"/>
        <v>120000</v>
      </c>
      <c r="EO146" s="23">
        <f t="shared" ca="1" si="244"/>
        <v>60000</v>
      </c>
      <c r="EP146" s="23">
        <f t="shared" ca="1" si="273"/>
        <v>168000</v>
      </c>
      <c r="EQ146" s="23">
        <f t="shared" ca="1" si="274"/>
        <v>84000</v>
      </c>
      <c r="ER146" s="23">
        <f t="shared" ca="1" si="253"/>
        <v>60000</v>
      </c>
      <c r="ES146" s="23">
        <f t="shared" ca="1" si="254"/>
        <v>30000</v>
      </c>
      <c r="ET146" s="23">
        <f t="shared" ca="1" si="269"/>
        <v>60000</v>
      </c>
      <c r="EU146" s="23">
        <f t="shared" ca="1" si="270"/>
        <v>30000</v>
      </c>
      <c r="EV146" s="23">
        <f t="shared" ca="1" si="279"/>
        <v>120000</v>
      </c>
      <c r="EW146" s="23">
        <f t="shared" ca="1" si="280"/>
        <v>60000</v>
      </c>
      <c r="EX146" s="228">
        <f t="shared" ca="1" si="299"/>
        <v>39600</v>
      </c>
      <c r="EY146" s="93">
        <f t="shared" ca="1" si="300"/>
        <v>489600</v>
      </c>
      <c r="EZ146" s="93">
        <f t="shared" ca="1" si="301"/>
        <v>921600</v>
      </c>
    </row>
    <row r="147" spans="1:156" x14ac:dyDescent="0.2">
      <c r="A147" s="172">
        <f ca="1">VLOOKUP($D147,Curves!$A$2:$I$1700,9)</f>
        <v>6.2540390171726995E-2</v>
      </c>
      <c r="B147" s="86">
        <f t="shared" ca="1" si="284"/>
        <v>0.49131766495431284</v>
      </c>
      <c r="C147" s="86">
        <f t="shared" si="285"/>
        <v>31</v>
      </c>
      <c r="D147" s="139">
        <v>41122</v>
      </c>
      <c r="E147" s="173">
        <f ca="1">VLOOKUP($D147,Curves!$A$2:$H$1700,2)*$B147</f>
        <v>2.2649744354393824</v>
      </c>
      <c r="F147" s="172">
        <f ca="1">VLOOKUP($D147,Curves!$A$2:$H$1700,3)*$B147</f>
        <v>0.37340142536527776</v>
      </c>
      <c r="G147" s="172">
        <f ca="1">VLOOKUP($D147,Curves!$A$2:$H$1700,7)*$B147</f>
        <v>-9.335035634131944E-2</v>
      </c>
      <c r="H147" s="172">
        <f ca="1">VLOOKUP($D147,Curves!$A$2:$H$1700,5)*$B147</f>
        <v>4.9131766495431285E-3</v>
      </c>
      <c r="I147" s="172">
        <f ca="1">VLOOKUP($D147,Curves!$A$2:$H$1700,4)*$B147</f>
        <v>0</v>
      </c>
      <c r="J147" s="174">
        <f ca="1">VLOOKUP($D147,Curves!$A$2:$H$1700,8)*$B147</f>
        <v>0</v>
      </c>
      <c r="K147" s="172">
        <f t="shared" ca="1" si="286"/>
        <v>18.987308265795367</v>
      </c>
      <c r="L147" s="140">
        <f ca="1">VLOOKUP($D147,Curves!$N$2:$T$2600,2)*$B147</f>
        <v>33.992844416960537</v>
      </c>
      <c r="M147" s="141">
        <f ca="1">VLOOKUP($D147,Curves!$N$2:$T$2600,3)*$B147</f>
        <v>16.996422208480269</v>
      </c>
      <c r="N147" s="181">
        <f t="shared" ca="1" si="287"/>
        <v>1</v>
      </c>
      <c r="O147" s="182">
        <f t="shared" ca="1" si="288"/>
        <v>0</v>
      </c>
      <c r="P147" s="173">
        <f t="shared" ca="1" si="283"/>
        <v>18.987308265795367</v>
      </c>
      <c r="Q147" s="140">
        <f ca="1">VLOOKUP($D147,Curves!$N$2:$T$2600,4)*$B147</f>
        <v>33.992844416960537</v>
      </c>
      <c r="R147" s="141">
        <f ca="1">VLOOKUP($D147,Curves!$N$2:$T$2600,5)*$B147</f>
        <v>16.996422208480269</v>
      </c>
      <c r="S147" s="181">
        <f t="shared" ca="1" si="289"/>
        <v>1</v>
      </c>
      <c r="T147" s="182">
        <f t="shared" ca="1" si="290"/>
        <v>0</v>
      </c>
      <c r="U147" s="151">
        <f t="shared" ca="1" si="291"/>
        <v>18.287180593235469</v>
      </c>
      <c r="V147" s="151">
        <f t="shared" ca="1" si="292"/>
        <v>19.024157090666943</v>
      </c>
      <c r="W147" s="151">
        <f t="shared" ca="1" si="293"/>
        <v>18.987308265795367</v>
      </c>
      <c r="X147" s="343">
        <f ca="1">VLOOKUP($D147,[2]CurveFetch!$D$8:$S$13000,16,0)*$B147</f>
        <v>33.992844416960537</v>
      </c>
      <c r="Y147" s="141">
        <f ca="1">VLOOKUP($D147,Curves!$N$2:$T$2600,7)*$B147</f>
        <v>16.996422208480269</v>
      </c>
      <c r="Z147" s="200">
        <f t="shared" ca="1" si="294"/>
        <v>1</v>
      </c>
      <c r="AA147" s="181">
        <f t="shared" ca="1" si="295"/>
        <v>0</v>
      </c>
      <c r="AB147" s="181">
        <f t="shared" ca="1" si="296"/>
        <v>1</v>
      </c>
      <c r="AC147" s="181">
        <f t="shared" ca="1" si="296"/>
        <v>1</v>
      </c>
      <c r="AD147" s="181">
        <f t="shared" ca="1" si="297"/>
        <v>1</v>
      </c>
      <c r="AE147" s="182">
        <f t="shared" ca="1" si="298"/>
        <v>0</v>
      </c>
      <c r="AF147" s="23">
        <f t="shared" ca="1" si="328"/>
        <v>5880</v>
      </c>
      <c r="AG147" s="23">
        <f t="shared" ca="1" si="329"/>
        <v>0</v>
      </c>
      <c r="AH147" s="23">
        <f t="shared" ca="1" si="318"/>
        <v>38400</v>
      </c>
      <c r="AI147" s="23">
        <f t="shared" ca="1" si="319"/>
        <v>0</v>
      </c>
      <c r="AJ147" s="23">
        <f t="shared" ca="1" si="330"/>
        <v>26160</v>
      </c>
      <c r="AK147" s="23">
        <f t="shared" ca="1" si="331"/>
        <v>0</v>
      </c>
      <c r="AL147" s="23">
        <f t="shared" ca="1" si="332"/>
        <v>26160</v>
      </c>
      <c r="AM147" s="23">
        <f t="shared" ca="1" si="333"/>
        <v>0</v>
      </c>
      <c r="AN147" s="23">
        <f t="shared" ca="1" si="216"/>
        <v>48000</v>
      </c>
      <c r="AO147" s="23">
        <f t="shared" ca="1" si="217"/>
        <v>0</v>
      </c>
      <c r="AP147" s="23">
        <f t="shared" ca="1" si="228"/>
        <v>54000</v>
      </c>
      <c r="AQ147" s="23">
        <f t="shared" ca="1" si="340"/>
        <v>0</v>
      </c>
      <c r="AR147" s="23">
        <f t="shared" ca="1" si="237"/>
        <v>60000</v>
      </c>
      <c r="AS147" s="23">
        <f t="shared" ca="1" si="238"/>
        <v>0</v>
      </c>
      <c r="AT147" s="23">
        <f t="shared" ca="1" si="245"/>
        <v>60000</v>
      </c>
      <c r="AU147" s="23">
        <f t="shared" ca="1" si="246"/>
        <v>0</v>
      </c>
      <c r="AV147" s="23">
        <f t="shared" ca="1" si="239"/>
        <v>86400</v>
      </c>
      <c r="AW147" s="23">
        <f t="shared" ca="1" si="240"/>
        <v>0</v>
      </c>
      <c r="AX147" s="23">
        <f t="shared" ca="1" si="249"/>
        <v>61200</v>
      </c>
      <c r="AY147" s="23">
        <f t="shared" ca="1" si="250"/>
        <v>0</v>
      </c>
      <c r="AZ147" s="23">
        <f t="shared" ca="1" si="255"/>
        <v>66000</v>
      </c>
      <c r="BA147" s="23">
        <f t="shared" ca="1" si="256"/>
        <v>0</v>
      </c>
      <c r="BB147" s="23">
        <f t="shared" ca="1" si="271"/>
        <v>132000</v>
      </c>
      <c r="BC147" s="23">
        <f t="shared" ca="1" si="272"/>
        <v>0</v>
      </c>
      <c r="BD147" s="228">
        <f t="shared" ca="1" si="302"/>
        <v>243000</v>
      </c>
      <c r="BE147" s="26">
        <f t="shared" ca="1" si="303"/>
        <v>604200</v>
      </c>
      <c r="BF147" s="228">
        <f t="shared" ca="1" si="304"/>
        <v>664200</v>
      </c>
      <c r="BG147" s="23">
        <f t="shared" ca="1" si="320"/>
        <v>62400</v>
      </c>
      <c r="BH147" s="23">
        <f t="shared" ca="1" si="321"/>
        <v>0</v>
      </c>
      <c r="BI147" s="23">
        <f t="shared" ca="1" si="334"/>
        <v>60000</v>
      </c>
      <c r="BJ147" s="23">
        <f t="shared" ca="1" si="335"/>
        <v>0</v>
      </c>
      <c r="BK147" s="23">
        <f t="shared" ca="1" si="322"/>
        <v>10560</v>
      </c>
      <c r="BL147" s="23">
        <f t="shared" ca="1" si="323"/>
        <v>0</v>
      </c>
      <c r="BM147" s="23">
        <f t="shared" ca="1" si="336"/>
        <v>6120</v>
      </c>
      <c r="BN147" s="23">
        <f t="shared" ca="1" si="337"/>
        <v>0</v>
      </c>
      <c r="BO147" s="23">
        <f t="shared" ref="BO147:BO210" ca="1" si="343">$BO$7*$J$2*$J$5*$S147</f>
        <v>20400</v>
      </c>
      <c r="BP147" s="23">
        <f t="shared" ref="BP147:BP210" ca="1" si="344">$BO$7*$J$3*$J$5*$T147</f>
        <v>0</v>
      </c>
      <c r="BQ147" s="23">
        <f t="shared" ca="1" si="324"/>
        <v>72000</v>
      </c>
      <c r="BR147" s="23">
        <f t="shared" ca="1" si="325"/>
        <v>0</v>
      </c>
      <c r="BS147" s="23">
        <f t="shared" ca="1" si="224"/>
        <v>105600</v>
      </c>
      <c r="BT147" s="23">
        <f t="shared" ca="1" si="225"/>
        <v>0</v>
      </c>
      <c r="BU147" s="23">
        <f t="shared" ca="1" si="226"/>
        <v>127200</v>
      </c>
      <c r="BV147" s="23">
        <f t="shared" ca="1" si="227"/>
        <v>0</v>
      </c>
      <c r="BW147" s="23">
        <f t="shared" ca="1" si="229"/>
        <v>60000</v>
      </c>
      <c r="BX147" s="23">
        <f t="shared" ca="1" si="230"/>
        <v>0</v>
      </c>
      <c r="BY147" s="23">
        <f t="shared" ca="1" si="247"/>
        <v>63600</v>
      </c>
      <c r="BZ147" s="23">
        <f t="shared" ca="1" si="248"/>
        <v>0</v>
      </c>
      <c r="CA147" s="23">
        <f t="shared" ca="1" si="259"/>
        <v>62400</v>
      </c>
      <c r="CB147" s="23">
        <f t="shared" ca="1" si="260"/>
        <v>0</v>
      </c>
      <c r="CC147" s="23">
        <f t="shared" ca="1" si="275"/>
        <v>132000</v>
      </c>
      <c r="CD147" s="23">
        <f t="shared" ca="1" si="276"/>
        <v>0</v>
      </c>
      <c r="CE147" s="23">
        <f t="shared" ca="1" si="277"/>
        <v>120000</v>
      </c>
      <c r="CF147" s="23">
        <f t="shared" ca="1" si="278"/>
        <v>0</v>
      </c>
      <c r="CG147" s="389">
        <f t="shared" ca="1" si="305"/>
        <v>371880</v>
      </c>
      <c r="CH147" s="224">
        <f t="shared" ca="1" si="306"/>
        <v>695880</v>
      </c>
      <c r="CI147" s="93">
        <f t="shared" ca="1" si="307"/>
        <v>902280</v>
      </c>
      <c r="CJ147" s="23">
        <f t="shared" ca="1" si="341"/>
        <v>125760</v>
      </c>
      <c r="CK147" s="23">
        <f t="shared" ca="1" si="342"/>
        <v>0</v>
      </c>
      <c r="CL147" s="23">
        <f t="shared" ca="1" si="231"/>
        <v>115200</v>
      </c>
      <c r="CM147" s="23">
        <f t="shared" ca="1" si="232"/>
        <v>0</v>
      </c>
      <c r="CN147" s="23">
        <f t="shared" ca="1" si="263"/>
        <v>120000</v>
      </c>
      <c r="CO147" s="23">
        <f t="shared" ca="1" si="264"/>
        <v>0</v>
      </c>
      <c r="CP147" s="228">
        <f t="shared" ca="1" si="308"/>
        <v>125760</v>
      </c>
      <c r="CQ147" s="224">
        <f t="shared" ca="1" si="309"/>
        <v>240960</v>
      </c>
      <c r="CR147" s="228">
        <f t="shared" ca="1" si="310"/>
        <v>360960</v>
      </c>
      <c r="CS147" s="23">
        <f t="shared" ca="1" si="311"/>
        <v>65400</v>
      </c>
      <c r="CT147" s="23">
        <f t="shared" ca="1" si="312"/>
        <v>32700</v>
      </c>
      <c r="CU147" s="23">
        <f t="shared" ca="1" si="316"/>
        <v>62400</v>
      </c>
      <c r="CV147" s="23">
        <f t="shared" ca="1" si="317"/>
        <v>31200</v>
      </c>
      <c r="CW147" s="23">
        <f t="shared" ca="1" si="326"/>
        <v>60000</v>
      </c>
      <c r="CX147" s="23">
        <f t="shared" ca="1" si="327"/>
        <v>30000</v>
      </c>
      <c r="CY147" s="23">
        <f t="shared" ca="1" si="338"/>
        <v>8400</v>
      </c>
      <c r="CZ147" s="23">
        <f t="shared" ca="1" si="339"/>
        <v>4200</v>
      </c>
      <c r="DA147" s="23">
        <f t="shared" ref="DA147:DA210" ca="1" si="345">$DA$7*$J$2*$J$5*$AB147</f>
        <v>27000</v>
      </c>
      <c r="DB147" s="23">
        <f t="shared" ref="DB147:DB210" ca="1" si="346">$DA$7*$J$3*$J$5*$AC147</f>
        <v>13500</v>
      </c>
      <c r="DC147" s="23">
        <f t="shared" ref="DC147:DC210" ca="1" si="347">$DC$7*$J$2*$J$5*$AB147</f>
        <v>15600</v>
      </c>
      <c r="DD147" s="23">
        <f t="shared" ref="DD147:DD210" ca="1" si="348">$DC$7*$J$3*$J$5*$AC147</f>
        <v>7800</v>
      </c>
      <c r="DE147" s="23">
        <f t="shared" ca="1" si="218"/>
        <v>42000</v>
      </c>
      <c r="DF147" s="23">
        <f t="shared" ca="1" si="219"/>
        <v>21000</v>
      </c>
      <c r="DG147" s="23">
        <f t="shared" ca="1" si="257"/>
        <v>63600</v>
      </c>
      <c r="DH147" s="23">
        <f t="shared" ca="1" si="258"/>
        <v>31800</v>
      </c>
      <c r="DI147" s="23">
        <f t="shared" ca="1" si="220"/>
        <v>72000</v>
      </c>
      <c r="DJ147" s="23">
        <f t="shared" ca="1" si="221"/>
        <v>36000</v>
      </c>
      <c r="DK147" s="23">
        <f t="shared" ca="1" si="233"/>
        <v>99000</v>
      </c>
      <c r="DL147" s="23">
        <f t="shared" ca="1" si="234"/>
        <v>49500</v>
      </c>
      <c r="DM147" s="23"/>
      <c r="DN147" s="23"/>
      <c r="DO147" s="23">
        <f t="shared" ca="1" si="235"/>
        <v>240000</v>
      </c>
      <c r="DP147" s="23">
        <f t="shared" ca="1" si="236"/>
        <v>120000</v>
      </c>
      <c r="DQ147" s="23">
        <f t="shared" ca="1" si="241"/>
        <v>120000</v>
      </c>
      <c r="DR147" s="23">
        <f t="shared" ca="1" si="242"/>
        <v>60000</v>
      </c>
      <c r="DS147" s="23">
        <f t="shared" ca="1" si="251"/>
        <v>127200</v>
      </c>
      <c r="DT147" s="23">
        <f t="shared" ca="1" si="252"/>
        <v>63600</v>
      </c>
      <c r="DU147" s="23">
        <f t="shared" ca="1" si="261"/>
        <v>63600</v>
      </c>
      <c r="DV147" s="23">
        <f t="shared" ca="1" si="262"/>
        <v>31800</v>
      </c>
      <c r="DW147" s="23">
        <f t="shared" ca="1" si="265"/>
        <v>150000</v>
      </c>
      <c r="DX147" s="23">
        <f t="shared" ca="1" si="266"/>
        <v>75000</v>
      </c>
      <c r="DY147" s="23">
        <f t="shared" ca="1" si="267"/>
        <v>66000</v>
      </c>
      <c r="DZ147" s="23">
        <f t="shared" ca="1" si="268"/>
        <v>33000</v>
      </c>
      <c r="EA147" s="23">
        <f t="shared" ca="1" si="281"/>
        <v>129600</v>
      </c>
      <c r="EB147" s="23">
        <f t="shared" ca="1" si="282"/>
        <v>64800</v>
      </c>
      <c r="EC147" s="228">
        <f t="shared" ca="1" si="313"/>
        <v>610200</v>
      </c>
      <c r="ED147" s="93">
        <f t="shared" ca="1" si="314"/>
        <v>1450800</v>
      </c>
      <c r="EE147" s="228">
        <f t="shared" ca="1" si="315"/>
        <v>2117700</v>
      </c>
      <c r="EJ147" s="23">
        <f t="shared" ref="EJ147:EJ210" ca="1" si="349">$EJ$7*$J$2*$J$5*$AB147</f>
        <v>60000</v>
      </c>
      <c r="EK147" s="23">
        <f t="shared" ref="EK147:EK210" ca="1" si="350">$EJ$7*$J$3*$J$5*$AC147</f>
        <v>30000</v>
      </c>
      <c r="EL147" s="23">
        <f t="shared" ca="1" si="222"/>
        <v>26400</v>
      </c>
      <c r="EM147" s="23">
        <f t="shared" ca="1" si="223"/>
        <v>13200</v>
      </c>
      <c r="EN147" s="23">
        <f t="shared" ca="1" si="243"/>
        <v>120000</v>
      </c>
      <c r="EO147" s="23">
        <f t="shared" ca="1" si="244"/>
        <v>60000</v>
      </c>
      <c r="EP147" s="23">
        <f t="shared" ca="1" si="273"/>
        <v>168000</v>
      </c>
      <c r="EQ147" s="23">
        <f t="shared" ca="1" si="274"/>
        <v>84000</v>
      </c>
      <c r="ER147" s="23">
        <f t="shared" ca="1" si="253"/>
        <v>60000</v>
      </c>
      <c r="ES147" s="23">
        <f t="shared" ca="1" si="254"/>
        <v>30000</v>
      </c>
      <c r="ET147" s="23">
        <f t="shared" ca="1" si="269"/>
        <v>60000</v>
      </c>
      <c r="EU147" s="23">
        <f t="shared" ca="1" si="270"/>
        <v>30000</v>
      </c>
      <c r="EV147" s="23">
        <f t="shared" ca="1" si="279"/>
        <v>120000</v>
      </c>
      <c r="EW147" s="23">
        <f t="shared" ca="1" si="280"/>
        <v>60000</v>
      </c>
      <c r="EX147" s="228">
        <f t="shared" ca="1" si="299"/>
        <v>39600</v>
      </c>
      <c r="EY147" s="93">
        <f t="shared" ca="1" si="300"/>
        <v>489600</v>
      </c>
      <c r="EZ147" s="93">
        <f t="shared" ca="1" si="301"/>
        <v>921600</v>
      </c>
    </row>
    <row r="148" spans="1:156" x14ac:dyDescent="0.2">
      <c r="A148" s="172">
        <f ca="1">VLOOKUP($D148,Curves!$A$2:$I$1700,9)</f>
        <v>6.2565260710500004E-2</v>
      </c>
      <c r="B148" s="86">
        <f t="shared" ca="1" si="284"/>
        <v>0.4886193843833278</v>
      </c>
      <c r="C148" s="86">
        <f t="shared" si="285"/>
        <v>30</v>
      </c>
      <c r="D148" s="139">
        <v>41153</v>
      </c>
      <c r="E148" s="173">
        <f ca="1">VLOOKUP($D148,Curves!$A$2:$H$1700,2)*$B148</f>
        <v>2.262796369079191</v>
      </c>
      <c r="F148" s="172">
        <f ca="1">VLOOKUP($D148,Curves!$A$2:$H$1700,3)*$B148</f>
        <v>0.37135073213132913</v>
      </c>
      <c r="G148" s="172">
        <f ca="1">VLOOKUP($D148,Curves!$A$2:$H$1700,7)*$B148</f>
        <v>-9.2837683032832283E-2</v>
      </c>
      <c r="H148" s="172">
        <f ca="1">VLOOKUP($D148,Curves!$A$2:$H$1700,5)*$B148</f>
        <v>4.886193843833278E-3</v>
      </c>
      <c r="I148" s="172">
        <f ca="1">VLOOKUP($D148,Curves!$A$2:$H$1700,4)*$B148</f>
        <v>0</v>
      </c>
      <c r="J148" s="174">
        <f ca="1">VLOOKUP($D148,Curves!$A$2:$H$1700,8)*$B148</f>
        <v>0</v>
      </c>
      <c r="K148" s="172">
        <f t="shared" ca="1" si="286"/>
        <v>18.970972768093933</v>
      </c>
      <c r="L148" s="140">
        <f ca="1">VLOOKUP($D148,Curves!$N$2:$T$2600,2)*$B148</f>
        <v>19.147576677767905</v>
      </c>
      <c r="M148" s="141">
        <f ca="1">VLOOKUP($D148,Curves!$N$2:$T$2600,3)*$B148</f>
        <v>9.5737883388839524</v>
      </c>
      <c r="N148" s="181">
        <f t="shared" ca="1" si="287"/>
        <v>1</v>
      </c>
      <c r="O148" s="182">
        <f t="shared" ca="1" si="288"/>
        <v>0</v>
      </c>
      <c r="P148" s="173">
        <f t="shared" ca="1" si="283"/>
        <v>18.970972768093933</v>
      </c>
      <c r="Q148" s="140">
        <f ca="1">VLOOKUP($D148,Curves!$N$2:$T$2600,4)*$B148</f>
        <v>19.147576677767905</v>
      </c>
      <c r="R148" s="141">
        <f ca="1">VLOOKUP($D148,Curves!$N$2:$T$2600,5)*$B148</f>
        <v>9.5737883388839524</v>
      </c>
      <c r="S148" s="181">
        <f t="shared" ca="1" si="289"/>
        <v>1</v>
      </c>
      <c r="T148" s="182">
        <f t="shared" ca="1" si="290"/>
        <v>0</v>
      </c>
      <c r="U148" s="151">
        <f t="shared" ca="1" si="291"/>
        <v>18.274690145347691</v>
      </c>
      <c r="V148" s="151">
        <f t="shared" ca="1" si="292"/>
        <v>19.007619221922681</v>
      </c>
      <c r="W148" s="151">
        <f t="shared" ca="1" si="293"/>
        <v>18.970972768093933</v>
      </c>
      <c r="X148" s="343">
        <f ca="1">VLOOKUP($D148,[2]CurveFetch!$D$8:$S$13000,16,0)*$B148</f>
        <v>19.147576677767905</v>
      </c>
      <c r="Y148" s="141">
        <f ca="1">VLOOKUP($D148,Curves!$N$2:$T$2600,7)*$B148</f>
        <v>9.5737883388839524</v>
      </c>
      <c r="Z148" s="200">
        <f t="shared" ca="1" si="294"/>
        <v>1</v>
      </c>
      <c r="AA148" s="181">
        <f t="shared" ca="1" si="295"/>
        <v>0</v>
      </c>
      <c r="AB148" s="181">
        <f t="shared" ca="1" si="296"/>
        <v>1</v>
      </c>
      <c r="AC148" s="181">
        <f t="shared" ca="1" si="296"/>
        <v>1</v>
      </c>
      <c r="AD148" s="181">
        <f t="shared" ca="1" si="297"/>
        <v>1</v>
      </c>
      <c r="AE148" s="182">
        <f t="shared" ca="1" si="298"/>
        <v>0</v>
      </c>
      <c r="AF148" s="23">
        <f t="shared" ca="1" si="328"/>
        <v>5880</v>
      </c>
      <c r="AG148" s="23">
        <f t="shared" ca="1" si="329"/>
        <v>0</v>
      </c>
      <c r="AH148" s="23">
        <f t="shared" ca="1" si="318"/>
        <v>38400</v>
      </c>
      <c r="AI148" s="23">
        <f t="shared" ca="1" si="319"/>
        <v>0</v>
      </c>
      <c r="AJ148" s="23">
        <f t="shared" ca="1" si="330"/>
        <v>26160</v>
      </c>
      <c r="AK148" s="23">
        <f t="shared" ca="1" si="331"/>
        <v>0</v>
      </c>
      <c r="AL148" s="23">
        <f t="shared" ca="1" si="332"/>
        <v>26160</v>
      </c>
      <c r="AM148" s="23">
        <f t="shared" ca="1" si="333"/>
        <v>0</v>
      </c>
      <c r="AN148" s="23">
        <f t="shared" ref="AN148:AN211" ca="1" si="351">$AN$7*$J$2*$J$5*$N148</f>
        <v>48000</v>
      </c>
      <c r="AO148" s="23">
        <f t="shared" ref="AO148:AO211" ca="1" si="352">$AN$7*$J$3*$J$5*$O148</f>
        <v>0</v>
      </c>
      <c r="AP148" s="23">
        <f t="shared" ca="1" si="228"/>
        <v>54000</v>
      </c>
      <c r="AQ148" s="23">
        <f t="shared" ca="1" si="340"/>
        <v>0</v>
      </c>
      <c r="AR148" s="23">
        <f t="shared" ca="1" si="237"/>
        <v>60000</v>
      </c>
      <c r="AS148" s="23">
        <f t="shared" ca="1" si="238"/>
        <v>0</v>
      </c>
      <c r="AT148" s="23">
        <f t="shared" ca="1" si="245"/>
        <v>60000</v>
      </c>
      <c r="AU148" s="23">
        <f t="shared" ca="1" si="246"/>
        <v>0</v>
      </c>
      <c r="AV148" s="23">
        <f t="shared" ca="1" si="239"/>
        <v>86400</v>
      </c>
      <c r="AW148" s="23">
        <f t="shared" ca="1" si="240"/>
        <v>0</v>
      </c>
      <c r="AX148" s="23">
        <f t="shared" ca="1" si="249"/>
        <v>61200</v>
      </c>
      <c r="AY148" s="23">
        <f t="shared" ca="1" si="250"/>
        <v>0</v>
      </c>
      <c r="AZ148" s="23">
        <f t="shared" ca="1" si="255"/>
        <v>66000</v>
      </c>
      <c r="BA148" s="23">
        <f t="shared" ca="1" si="256"/>
        <v>0</v>
      </c>
      <c r="BB148" s="23">
        <f t="shared" ca="1" si="271"/>
        <v>132000</v>
      </c>
      <c r="BC148" s="23">
        <f t="shared" ca="1" si="272"/>
        <v>0</v>
      </c>
      <c r="BD148" s="228">
        <f t="shared" ca="1" si="302"/>
        <v>243000</v>
      </c>
      <c r="BE148" s="26">
        <f t="shared" ca="1" si="303"/>
        <v>604200</v>
      </c>
      <c r="BF148" s="228">
        <f t="shared" ca="1" si="304"/>
        <v>664200</v>
      </c>
      <c r="BG148" s="23">
        <f t="shared" ca="1" si="320"/>
        <v>62400</v>
      </c>
      <c r="BH148" s="23">
        <f t="shared" ca="1" si="321"/>
        <v>0</v>
      </c>
      <c r="BI148" s="23">
        <f t="shared" ca="1" si="334"/>
        <v>60000</v>
      </c>
      <c r="BJ148" s="23">
        <f t="shared" ca="1" si="335"/>
        <v>0</v>
      </c>
      <c r="BK148" s="23">
        <f t="shared" ca="1" si="322"/>
        <v>10560</v>
      </c>
      <c r="BL148" s="23">
        <f t="shared" ca="1" si="323"/>
        <v>0</v>
      </c>
      <c r="BM148" s="23">
        <f t="shared" ca="1" si="336"/>
        <v>6120</v>
      </c>
      <c r="BN148" s="23">
        <f t="shared" ca="1" si="337"/>
        <v>0</v>
      </c>
      <c r="BO148" s="23">
        <f t="shared" ca="1" si="343"/>
        <v>20400</v>
      </c>
      <c r="BP148" s="23">
        <f t="shared" ca="1" si="344"/>
        <v>0</v>
      </c>
      <c r="BQ148" s="23">
        <f t="shared" ca="1" si="324"/>
        <v>72000</v>
      </c>
      <c r="BR148" s="23">
        <f t="shared" ca="1" si="325"/>
        <v>0</v>
      </c>
      <c r="BS148" s="23">
        <f t="shared" ca="1" si="224"/>
        <v>105600</v>
      </c>
      <c r="BT148" s="23">
        <f t="shared" ca="1" si="225"/>
        <v>0</v>
      </c>
      <c r="BU148" s="23">
        <f t="shared" ca="1" si="226"/>
        <v>127200</v>
      </c>
      <c r="BV148" s="23">
        <f t="shared" ca="1" si="227"/>
        <v>0</v>
      </c>
      <c r="BW148" s="23">
        <f t="shared" ca="1" si="229"/>
        <v>60000</v>
      </c>
      <c r="BX148" s="23">
        <f t="shared" ca="1" si="230"/>
        <v>0</v>
      </c>
      <c r="BY148" s="23">
        <f t="shared" ca="1" si="247"/>
        <v>63600</v>
      </c>
      <c r="BZ148" s="23">
        <f t="shared" ca="1" si="248"/>
        <v>0</v>
      </c>
      <c r="CA148" s="23">
        <f t="shared" ca="1" si="259"/>
        <v>62400</v>
      </c>
      <c r="CB148" s="23">
        <f t="shared" ca="1" si="260"/>
        <v>0</v>
      </c>
      <c r="CC148" s="23">
        <f t="shared" ca="1" si="275"/>
        <v>132000</v>
      </c>
      <c r="CD148" s="23">
        <f t="shared" ca="1" si="276"/>
        <v>0</v>
      </c>
      <c r="CE148" s="23">
        <f t="shared" ca="1" si="277"/>
        <v>120000</v>
      </c>
      <c r="CF148" s="23">
        <f t="shared" ca="1" si="278"/>
        <v>0</v>
      </c>
      <c r="CG148" s="389">
        <f t="shared" ca="1" si="305"/>
        <v>371880</v>
      </c>
      <c r="CH148" s="224">
        <f t="shared" ca="1" si="306"/>
        <v>695880</v>
      </c>
      <c r="CI148" s="93">
        <f t="shared" ca="1" si="307"/>
        <v>902280</v>
      </c>
      <c r="CJ148" s="23">
        <f t="shared" ca="1" si="341"/>
        <v>125760</v>
      </c>
      <c r="CK148" s="23">
        <f t="shared" ca="1" si="342"/>
        <v>0</v>
      </c>
      <c r="CL148" s="23">
        <f t="shared" ca="1" si="231"/>
        <v>115200</v>
      </c>
      <c r="CM148" s="23">
        <f t="shared" ca="1" si="232"/>
        <v>0</v>
      </c>
      <c r="CN148" s="23">
        <f t="shared" ca="1" si="263"/>
        <v>120000</v>
      </c>
      <c r="CO148" s="23">
        <f t="shared" ca="1" si="264"/>
        <v>0</v>
      </c>
      <c r="CP148" s="228">
        <f t="shared" ca="1" si="308"/>
        <v>125760</v>
      </c>
      <c r="CQ148" s="224">
        <f t="shared" ca="1" si="309"/>
        <v>240960</v>
      </c>
      <c r="CR148" s="228">
        <f t="shared" ca="1" si="310"/>
        <v>360960</v>
      </c>
      <c r="CS148" s="23">
        <f t="shared" ca="1" si="311"/>
        <v>65400</v>
      </c>
      <c r="CT148" s="23">
        <f t="shared" ca="1" si="312"/>
        <v>32700</v>
      </c>
      <c r="CU148" s="23">
        <f t="shared" ca="1" si="316"/>
        <v>62400</v>
      </c>
      <c r="CV148" s="23">
        <f t="shared" ca="1" si="317"/>
        <v>31200</v>
      </c>
      <c r="CW148" s="23">
        <f t="shared" ca="1" si="326"/>
        <v>60000</v>
      </c>
      <c r="CX148" s="23">
        <f t="shared" ca="1" si="327"/>
        <v>30000</v>
      </c>
      <c r="CY148" s="23">
        <f t="shared" ca="1" si="338"/>
        <v>8400</v>
      </c>
      <c r="CZ148" s="23">
        <f t="shared" ca="1" si="339"/>
        <v>4200</v>
      </c>
      <c r="DA148" s="23">
        <f t="shared" ca="1" si="345"/>
        <v>27000</v>
      </c>
      <c r="DB148" s="23">
        <f t="shared" ca="1" si="346"/>
        <v>13500</v>
      </c>
      <c r="DC148" s="23">
        <f t="shared" ca="1" si="347"/>
        <v>15600</v>
      </c>
      <c r="DD148" s="23">
        <f t="shared" ca="1" si="348"/>
        <v>7800</v>
      </c>
      <c r="DE148" s="23">
        <f t="shared" ca="1" si="218"/>
        <v>42000</v>
      </c>
      <c r="DF148" s="23">
        <f t="shared" ca="1" si="219"/>
        <v>21000</v>
      </c>
      <c r="DG148" s="23">
        <f t="shared" ca="1" si="257"/>
        <v>63600</v>
      </c>
      <c r="DH148" s="23">
        <f t="shared" ca="1" si="258"/>
        <v>31800</v>
      </c>
      <c r="DI148" s="23">
        <f t="shared" ca="1" si="220"/>
        <v>72000</v>
      </c>
      <c r="DJ148" s="23">
        <f t="shared" ca="1" si="221"/>
        <v>36000</v>
      </c>
      <c r="DK148" s="23">
        <f t="shared" ca="1" si="233"/>
        <v>99000</v>
      </c>
      <c r="DL148" s="23">
        <f t="shared" ca="1" si="234"/>
        <v>49500</v>
      </c>
      <c r="DM148" s="23"/>
      <c r="DN148" s="23"/>
      <c r="DO148" s="23">
        <f t="shared" ca="1" si="235"/>
        <v>240000</v>
      </c>
      <c r="DP148" s="23">
        <f t="shared" ca="1" si="236"/>
        <v>120000</v>
      </c>
      <c r="DQ148" s="23">
        <f t="shared" ca="1" si="241"/>
        <v>120000</v>
      </c>
      <c r="DR148" s="23">
        <f t="shared" ca="1" si="242"/>
        <v>60000</v>
      </c>
      <c r="DS148" s="23">
        <f t="shared" ca="1" si="251"/>
        <v>127200</v>
      </c>
      <c r="DT148" s="23">
        <f t="shared" ca="1" si="252"/>
        <v>63600</v>
      </c>
      <c r="DU148" s="23">
        <f t="shared" ca="1" si="261"/>
        <v>63600</v>
      </c>
      <c r="DV148" s="23">
        <f t="shared" ca="1" si="262"/>
        <v>31800</v>
      </c>
      <c r="DW148" s="23">
        <f t="shared" ca="1" si="265"/>
        <v>150000</v>
      </c>
      <c r="DX148" s="23">
        <f t="shared" ca="1" si="266"/>
        <v>75000</v>
      </c>
      <c r="DY148" s="23">
        <f t="shared" ca="1" si="267"/>
        <v>66000</v>
      </c>
      <c r="DZ148" s="23">
        <f t="shared" ca="1" si="268"/>
        <v>33000</v>
      </c>
      <c r="EA148" s="23">
        <f t="shared" ca="1" si="281"/>
        <v>129600</v>
      </c>
      <c r="EB148" s="23">
        <f t="shared" ca="1" si="282"/>
        <v>64800</v>
      </c>
      <c r="EC148" s="228">
        <f t="shared" ca="1" si="313"/>
        <v>610200</v>
      </c>
      <c r="ED148" s="93">
        <f t="shared" ca="1" si="314"/>
        <v>1450800</v>
      </c>
      <c r="EE148" s="228">
        <f t="shared" ca="1" si="315"/>
        <v>2117700</v>
      </c>
      <c r="EJ148" s="23">
        <f t="shared" ca="1" si="349"/>
        <v>60000</v>
      </c>
      <c r="EK148" s="23">
        <f t="shared" ca="1" si="350"/>
        <v>30000</v>
      </c>
      <c r="EL148" s="23">
        <f t="shared" ca="1" si="222"/>
        <v>26400</v>
      </c>
      <c r="EM148" s="23">
        <f t="shared" ca="1" si="223"/>
        <v>13200</v>
      </c>
      <c r="EN148" s="23">
        <f t="shared" ca="1" si="243"/>
        <v>120000</v>
      </c>
      <c r="EO148" s="23">
        <f t="shared" ca="1" si="244"/>
        <v>60000</v>
      </c>
      <c r="EP148" s="23">
        <f t="shared" ca="1" si="273"/>
        <v>168000</v>
      </c>
      <c r="EQ148" s="23">
        <f t="shared" ca="1" si="274"/>
        <v>84000</v>
      </c>
      <c r="ER148" s="23">
        <f t="shared" ca="1" si="253"/>
        <v>60000</v>
      </c>
      <c r="ES148" s="23">
        <f t="shared" ca="1" si="254"/>
        <v>30000</v>
      </c>
      <c r="ET148" s="23">
        <f t="shared" ca="1" si="269"/>
        <v>60000</v>
      </c>
      <c r="EU148" s="23">
        <f t="shared" ca="1" si="270"/>
        <v>30000</v>
      </c>
      <c r="EV148" s="23">
        <f t="shared" ca="1" si="279"/>
        <v>120000</v>
      </c>
      <c r="EW148" s="23">
        <f t="shared" ca="1" si="280"/>
        <v>60000</v>
      </c>
      <c r="EX148" s="228">
        <f t="shared" ca="1" si="299"/>
        <v>39600</v>
      </c>
      <c r="EY148" s="93">
        <f t="shared" ca="1" si="300"/>
        <v>489600</v>
      </c>
      <c r="EZ148" s="93">
        <f t="shared" ca="1" si="301"/>
        <v>921600</v>
      </c>
    </row>
    <row r="149" spans="1:156" x14ac:dyDescent="0.2">
      <c r="A149" s="172">
        <f ca="1">VLOOKUP($D149,Curves!$A$2:$I$1700,9)</f>
        <v>6.2589328974024E-2</v>
      </c>
      <c r="B149" s="86">
        <f t="shared" ca="1" si="284"/>
        <v>0.4860203625930084</v>
      </c>
      <c r="C149" s="86">
        <f t="shared" si="285"/>
        <v>31</v>
      </c>
      <c r="D149" s="139">
        <v>41183</v>
      </c>
      <c r="E149" s="173">
        <f ca="1">VLOOKUP($D149,Curves!$A$2:$H$1700,2)*$B149</f>
        <v>2.265340910046012</v>
      </c>
      <c r="F149" s="172">
        <f ca="1">VLOOKUP($D149,Curves!$A$2:$H$1700,3)*$B149</f>
        <v>0.3693754755706864</v>
      </c>
      <c r="G149" s="172">
        <f ca="1">VLOOKUP($D149,Curves!$A$2:$H$1700,7)*$B149</f>
        <v>-9.2343868892671599E-2</v>
      </c>
      <c r="H149" s="172">
        <f ca="1">VLOOKUP($D149,Curves!$A$2:$H$1700,5)*$B149</f>
        <v>4.8602036259300842E-3</v>
      </c>
      <c r="I149" s="172">
        <f ca="1">VLOOKUP($D149,Curves!$A$2:$H$1700,4)*$B149</f>
        <v>0</v>
      </c>
      <c r="J149" s="174">
        <f ca="1">VLOOKUP($D149,Curves!$A$2:$H$1700,8)*$B149</f>
        <v>0</v>
      </c>
      <c r="K149" s="172">
        <f t="shared" ca="1" si="286"/>
        <v>18.990056825345089</v>
      </c>
      <c r="L149" s="140">
        <f ca="1">VLOOKUP($D149,Curves!$N$2:$T$2600,2)*$B149</f>
        <v>31.6475075224613</v>
      </c>
      <c r="M149" s="141">
        <f ca="1">VLOOKUP($D149,Curves!$N$2:$T$2600,3)*$B149</f>
        <v>15.82375376123065</v>
      </c>
      <c r="N149" s="181">
        <f t="shared" ca="1" si="287"/>
        <v>1</v>
      </c>
      <c r="O149" s="182">
        <f t="shared" ca="1" si="288"/>
        <v>0</v>
      </c>
      <c r="P149" s="173">
        <f t="shared" ca="1" si="283"/>
        <v>18.990056825345089</v>
      </c>
      <c r="Q149" s="140">
        <f ca="1">VLOOKUP($D149,Curves!$N$2:$T$2600,4)*$B149</f>
        <v>31.6475075224613</v>
      </c>
      <c r="R149" s="141">
        <f ca="1">VLOOKUP($D149,Curves!$N$2:$T$2600,5)*$B149</f>
        <v>15.82375376123065</v>
      </c>
      <c r="S149" s="181">
        <f t="shared" ca="1" si="289"/>
        <v>1</v>
      </c>
      <c r="T149" s="182">
        <f t="shared" ca="1" si="290"/>
        <v>0</v>
      </c>
      <c r="U149" s="151">
        <f t="shared" ca="1" si="291"/>
        <v>18.297477808650054</v>
      </c>
      <c r="V149" s="151">
        <f t="shared" ca="1" si="292"/>
        <v>19.026508352539565</v>
      </c>
      <c r="W149" s="151">
        <f t="shared" ca="1" si="293"/>
        <v>18.990056825345089</v>
      </c>
      <c r="X149" s="343">
        <f ca="1">VLOOKUP($D149,[2]CurveFetch!$D$8:$S$13000,16,0)*$B149</f>
        <v>31.6475075224613</v>
      </c>
      <c r="Y149" s="141">
        <f ca="1">VLOOKUP($D149,Curves!$N$2:$T$2600,7)*$B149</f>
        <v>15.82375376123065</v>
      </c>
      <c r="Z149" s="200">
        <f t="shared" ca="1" si="294"/>
        <v>1</v>
      </c>
      <c r="AA149" s="181">
        <f t="shared" ca="1" si="295"/>
        <v>0</v>
      </c>
      <c r="AB149" s="181">
        <f t="shared" ca="1" si="296"/>
        <v>1</v>
      </c>
      <c r="AC149" s="181">
        <f t="shared" ca="1" si="296"/>
        <v>1</v>
      </c>
      <c r="AD149" s="181">
        <f t="shared" ca="1" si="297"/>
        <v>1</v>
      </c>
      <c r="AE149" s="182">
        <f t="shared" ca="1" si="298"/>
        <v>0</v>
      </c>
      <c r="AF149" s="23">
        <f t="shared" ca="1" si="328"/>
        <v>5880</v>
      </c>
      <c r="AG149" s="23">
        <f t="shared" ca="1" si="329"/>
        <v>0</v>
      </c>
      <c r="AH149" s="23">
        <f t="shared" ca="1" si="318"/>
        <v>38400</v>
      </c>
      <c r="AI149" s="23">
        <f t="shared" ca="1" si="319"/>
        <v>0</v>
      </c>
      <c r="AJ149" s="23">
        <f t="shared" ca="1" si="330"/>
        <v>26160</v>
      </c>
      <c r="AK149" s="23">
        <f t="shared" ca="1" si="331"/>
        <v>0</v>
      </c>
      <c r="AL149" s="23">
        <f t="shared" ca="1" si="332"/>
        <v>26160</v>
      </c>
      <c r="AM149" s="23">
        <f t="shared" ca="1" si="333"/>
        <v>0</v>
      </c>
      <c r="AN149" s="23">
        <f t="shared" ca="1" si="351"/>
        <v>48000</v>
      </c>
      <c r="AO149" s="23">
        <f t="shared" ca="1" si="352"/>
        <v>0</v>
      </c>
      <c r="AP149" s="23">
        <f t="shared" ca="1" si="228"/>
        <v>54000</v>
      </c>
      <c r="AQ149" s="23">
        <f t="shared" ca="1" si="340"/>
        <v>0</v>
      </c>
      <c r="AR149" s="23">
        <f t="shared" ca="1" si="237"/>
        <v>60000</v>
      </c>
      <c r="AS149" s="23">
        <f t="shared" ca="1" si="238"/>
        <v>0</v>
      </c>
      <c r="AT149" s="23">
        <f t="shared" ca="1" si="245"/>
        <v>60000</v>
      </c>
      <c r="AU149" s="23">
        <f t="shared" ca="1" si="246"/>
        <v>0</v>
      </c>
      <c r="AV149" s="23">
        <f t="shared" ca="1" si="239"/>
        <v>86400</v>
      </c>
      <c r="AW149" s="23">
        <f t="shared" ca="1" si="240"/>
        <v>0</v>
      </c>
      <c r="AX149" s="23">
        <f t="shared" ca="1" si="249"/>
        <v>61200</v>
      </c>
      <c r="AY149" s="23">
        <f t="shared" ca="1" si="250"/>
        <v>0</v>
      </c>
      <c r="AZ149" s="23">
        <f t="shared" ca="1" si="255"/>
        <v>66000</v>
      </c>
      <c r="BA149" s="23">
        <f t="shared" ca="1" si="256"/>
        <v>0</v>
      </c>
      <c r="BB149" s="23">
        <f t="shared" ca="1" si="271"/>
        <v>132000</v>
      </c>
      <c r="BC149" s="23">
        <f t="shared" ca="1" si="272"/>
        <v>0</v>
      </c>
      <c r="BD149" s="228">
        <f t="shared" ca="1" si="302"/>
        <v>243000</v>
      </c>
      <c r="BE149" s="26">
        <f t="shared" ca="1" si="303"/>
        <v>604200</v>
      </c>
      <c r="BF149" s="228">
        <f t="shared" ca="1" si="304"/>
        <v>664200</v>
      </c>
      <c r="BG149" s="23">
        <f t="shared" ca="1" si="320"/>
        <v>62400</v>
      </c>
      <c r="BH149" s="23">
        <f t="shared" ca="1" si="321"/>
        <v>0</v>
      </c>
      <c r="BI149" s="23">
        <f t="shared" ca="1" si="334"/>
        <v>60000</v>
      </c>
      <c r="BJ149" s="23">
        <f t="shared" ca="1" si="335"/>
        <v>0</v>
      </c>
      <c r="BK149" s="23">
        <f t="shared" ca="1" si="322"/>
        <v>10560</v>
      </c>
      <c r="BL149" s="23">
        <f t="shared" ca="1" si="323"/>
        <v>0</v>
      </c>
      <c r="BM149" s="23">
        <f t="shared" ca="1" si="336"/>
        <v>6120</v>
      </c>
      <c r="BN149" s="23">
        <f t="shared" ca="1" si="337"/>
        <v>0</v>
      </c>
      <c r="BO149" s="23">
        <f t="shared" ca="1" si="343"/>
        <v>20400</v>
      </c>
      <c r="BP149" s="23">
        <f t="shared" ca="1" si="344"/>
        <v>0</v>
      </c>
      <c r="BQ149" s="23">
        <f t="shared" ca="1" si="324"/>
        <v>72000</v>
      </c>
      <c r="BR149" s="23">
        <f t="shared" ca="1" si="325"/>
        <v>0</v>
      </c>
      <c r="BS149" s="23">
        <f t="shared" ca="1" si="224"/>
        <v>105600</v>
      </c>
      <c r="BT149" s="23">
        <f t="shared" ca="1" si="225"/>
        <v>0</v>
      </c>
      <c r="BU149" s="23">
        <f t="shared" ca="1" si="226"/>
        <v>127200</v>
      </c>
      <c r="BV149" s="23">
        <f t="shared" ca="1" si="227"/>
        <v>0</v>
      </c>
      <c r="BW149" s="23">
        <f t="shared" ca="1" si="229"/>
        <v>60000</v>
      </c>
      <c r="BX149" s="23">
        <f t="shared" ca="1" si="230"/>
        <v>0</v>
      </c>
      <c r="BY149" s="23">
        <f t="shared" ca="1" si="247"/>
        <v>63600</v>
      </c>
      <c r="BZ149" s="23">
        <f t="shared" ca="1" si="248"/>
        <v>0</v>
      </c>
      <c r="CA149" s="23">
        <f t="shared" ca="1" si="259"/>
        <v>62400</v>
      </c>
      <c r="CB149" s="23">
        <f t="shared" ca="1" si="260"/>
        <v>0</v>
      </c>
      <c r="CC149" s="23">
        <f t="shared" ca="1" si="275"/>
        <v>132000</v>
      </c>
      <c r="CD149" s="23">
        <f t="shared" ca="1" si="276"/>
        <v>0</v>
      </c>
      <c r="CE149" s="23">
        <f t="shared" ca="1" si="277"/>
        <v>120000</v>
      </c>
      <c r="CF149" s="23">
        <f t="shared" ca="1" si="278"/>
        <v>0</v>
      </c>
      <c r="CG149" s="389">
        <f t="shared" ca="1" si="305"/>
        <v>371880</v>
      </c>
      <c r="CH149" s="224">
        <f t="shared" ca="1" si="306"/>
        <v>695880</v>
      </c>
      <c r="CI149" s="93">
        <f t="shared" ca="1" si="307"/>
        <v>902280</v>
      </c>
      <c r="CJ149" s="23">
        <f t="shared" ca="1" si="341"/>
        <v>125760</v>
      </c>
      <c r="CK149" s="23">
        <f t="shared" ca="1" si="342"/>
        <v>0</v>
      </c>
      <c r="CL149" s="23">
        <f t="shared" ca="1" si="231"/>
        <v>115200</v>
      </c>
      <c r="CM149" s="23">
        <f t="shared" ca="1" si="232"/>
        <v>0</v>
      </c>
      <c r="CN149" s="23">
        <f t="shared" ca="1" si="263"/>
        <v>120000</v>
      </c>
      <c r="CO149" s="23">
        <f t="shared" ca="1" si="264"/>
        <v>0</v>
      </c>
      <c r="CP149" s="228">
        <f t="shared" ca="1" si="308"/>
        <v>125760</v>
      </c>
      <c r="CQ149" s="224">
        <f t="shared" ca="1" si="309"/>
        <v>240960</v>
      </c>
      <c r="CR149" s="228">
        <f t="shared" ca="1" si="310"/>
        <v>360960</v>
      </c>
      <c r="CS149" s="23">
        <f t="shared" ca="1" si="311"/>
        <v>65400</v>
      </c>
      <c r="CT149" s="23">
        <f t="shared" ca="1" si="312"/>
        <v>32700</v>
      </c>
      <c r="CU149" s="23">
        <f t="shared" ca="1" si="316"/>
        <v>62400</v>
      </c>
      <c r="CV149" s="23">
        <f t="shared" ca="1" si="317"/>
        <v>31200</v>
      </c>
      <c r="CW149" s="23">
        <f t="shared" ca="1" si="326"/>
        <v>60000</v>
      </c>
      <c r="CX149" s="23">
        <f t="shared" ca="1" si="327"/>
        <v>30000</v>
      </c>
      <c r="CY149" s="23">
        <f t="shared" ca="1" si="338"/>
        <v>8400</v>
      </c>
      <c r="CZ149" s="23">
        <f t="shared" ca="1" si="339"/>
        <v>4200</v>
      </c>
      <c r="DA149" s="23">
        <f t="shared" ca="1" si="345"/>
        <v>27000</v>
      </c>
      <c r="DB149" s="23">
        <f t="shared" ca="1" si="346"/>
        <v>13500</v>
      </c>
      <c r="DC149" s="23">
        <f t="shared" ca="1" si="347"/>
        <v>15600</v>
      </c>
      <c r="DD149" s="23">
        <f t="shared" ca="1" si="348"/>
        <v>7800</v>
      </c>
      <c r="DE149" s="23">
        <f t="shared" ca="1" si="218"/>
        <v>42000</v>
      </c>
      <c r="DF149" s="23">
        <f t="shared" ca="1" si="219"/>
        <v>21000</v>
      </c>
      <c r="DG149" s="23">
        <f t="shared" ca="1" si="257"/>
        <v>63600</v>
      </c>
      <c r="DH149" s="23">
        <f t="shared" ca="1" si="258"/>
        <v>31800</v>
      </c>
      <c r="DI149" s="23">
        <f t="shared" ca="1" si="220"/>
        <v>72000</v>
      </c>
      <c r="DJ149" s="23">
        <f t="shared" ca="1" si="221"/>
        <v>36000</v>
      </c>
      <c r="DK149" s="23">
        <f t="shared" ca="1" si="233"/>
        <v>99000</v>
      </c>
      <c r="DL149" s="23">
        <f t="shared" ca="1" si="234"/>
        <v>49500</v>
      </c>
      <c r="DM149" s="23"/>
      <c r="DN149" s="23"/>
      <c r="DO149" s="23">
        <f t="shared" ca="1" si="235"/>
        <v>240000</v>
      </c>
      <c r="DP149" s="23">
        <f t="shared" ca="1" si="236"/>
        <v>120000</v>
      </c>
      <c r="DQ149" s="23">
        <f t="shared" ca="1" si="241"/>
        <v>120000</v>
      </c>
      <c r="DR149" s="23">
        <f t="shared" ca="1" si="242"/>
        <v>60000</v>
      </c>
      <c r="DS149" s="23">
        <f t="shared" ca="1" si="251"/>
        <v>127200</v>
      </c>
      <c r="DT149" s="23">
        <f t="shared" ca="1" si="252"/>
        <v>63600</v>
      </c>
      <c r="DU149" s="23">
        <f t="shared" ca="1" si="261"/>
        <v>63600</v>
      </c>
      <c r="DV149" s="23">
        <f t="shared" ca="1" si="262"/>
        <v>31800</v>
      </c>
      <c r="DW149" s="23">
        <f t="shared" ca="1" si="265"/>
        <v>150000</v>
      </c>
      <c r="DX149" s="23">
        <f t="shared" ca="1" si="266"/>
        <v>75000</v>
      </c>
      <c r="DY149" s="23">
        <f t="shared" ca="1" si="267"/>
        <v>66000</v>
      </c>
      <c r="DZ149" s="23">
        <f t="shared" ca="1" si="268"/>
        <v>33000</v>
      </c>
      <c r="EA149" s="23">
        <f t="shared" ca="1" si="281"/>
        <v>129600</v>
      </c>
      <c r="EB149" s="23">
        <f t="shared" ca="1" si="282"/>
        <v>64800</v>
      </c>
      <c r="EC149" s="228">
        <f t="shared" ca="1" si="313"/>
        <v>610200</v>
      </c>
      <c r="ED149" s="93">
        <f t="shared" ca="1" si="314"/>
        <v>1450800</v>
      </c>
      <c r="EE149" s="228">
        <f t="shared" ca="1" si="315"/>
        <v>2117700</v>
      </c>
      <c r="EJ149" s="23">
        <f t="shared" ca="1" si="349"/>
        <v>60000</v>
      </c>
      <c r="EK149" s="23">
        <f t="shared" ca="1" si="350"/>
        <v>30000</v>
      </c>
      <c r="EL149" s="23">
        <f t="shared" ca="1" si="222"/>
        <v>26400</v>
      </c>
      <c r="EM149" s="23">
        <f t="shared" ca="1" si="223"/>
        <v>13200</v>
      </c>
      <c r="EN149" s="23">
        <f t="shared" ca="1" si="243"/>
        <v>120000</v>
      </c>
      <c r="EO149" s="23">
        <f t="shared" ca="1" si="244"/>
        <v>60000</v>
      </c>
      <c r="EP149" s="23">
        <f t="shared" ca="1" si="273"/>
        <v>168000</v>
      </c>
      <c r="EQ149" s="23">
        <f t="shared" ca="1" si="274"/>
        <v>84000</v>
      </c>
      <c r="ER149" s="23">
        <f t="shared" ca="1" si="253"/>
        <v>60000</v>
      </c>
      <c r="ES149" s="23">
        <f t="shared" ca="1" si="254"/>
        <v>30000</v>
      </c>
      <c r="ET149" s="23">
        <f t="shared" ca="1" si="269"/>
        <v>60000</v>
      </c>
      <c r="EU149" s="23">
        <f t="shared" ca="1" si="270"/>
        <v>30000</v>
      </c>
      <c r="EV149" s="23">
        <f t="shared" ca="1" si="279"/>
        <v>120000</v>
      </c>
      <c r="EW149" s="23">
        <f t="shared" ca="1" si="280"/>
        <v>60000</v>
      </c>
      <c r="EX149" s="228">
        <f t="shared" ca="1" si="299"/>
        <v>39600</v>
      </c>
      <c r="EY149" s="93">
        <f t="shared" ca="1" si="300"/>
        <v>489600</v>
      </c>
      <c r="EZ149" s="93">
        <f t="shared" ca="1" si="301"/>
        <v>921600</v>
      </c>
    </row>
    <row r="150" spans="1:156" x14ac:dyDescent="0.2">
      <c r="A150" s="172">
        <f ca="1">VLOOKUP($D150,Curves!$A$2:$I$1700,9)</f>
        <v>6.2614199513201005E-2</v>
      </c>
      <c r="B150" s="86">
        <f t="shared" ca="1" si="284"/>
        <v>0.48334728418332379</v>
      </c>
      <c r="C150" s="86">
        <f t="shared" si="285"/>
        <v>30</v>
      </c>
      <c r="D150" s="139">
        <v>41214</v>
      </c>
      <c r="E150" s="173">
        <f ca="1">VLOOKUP($D150,Curves!$A$2:$H$1700,2)*$B150</f>
        <v>2.3205503113641375</v>
      </c>
      <c r="F150" s="172">
        <f ca="1">VLOOKUP($D150,Curves!$A$2:$H$1700,3)*$B150</f>
        <v>0.29000837050999428</v>
      </c>
      <c r="G150" s="172">
        <f ca="1">VLOOKUP($D150,Curves!$A$2:$H$1700,7)*$B150</f>
        <v>-9.1835983994831519E-2</v>
      </c>
      <c r="H150" s="172">
        <f ca="1">VLOOKUP($D150,Curves!$A$2:$H$1700,5)*$B150</f>
        <v>4.8334728418332378E-3</v>
      </c>
      <c r="I150" s="172">
        <f ca="1">VLOOKUP($D150,Curves!$A$2:$H$1700,4)*$B150</f>
        <v>0</v>
      </c>
      <c r="J150" s="174">
        <f ca="1">VLOOKUP($D150,Curves!$A$2:$H$1700,8)*$B150</f>
        <v>0</v>
      </c>
      <c r="K150" s="172">
        <f t="shared" ca="1" si="286"/>
        <v>19.404127335231031</v>
      </c>
      <c r="L150" s="140">
        <f ca="1">VLOOKUP($D150,Curves!$N$2:$T$2600,2)*$B150</f>
        <v>16.973029892467924</v>
      </c>
      <c r="M150" s="141">
        <f ca="1">VLOOKUP($D150,Curves!$N$2:$T$2600,3)*$B150</f>
        <v>8.486514946233962</v>
      </c>
      <c r="N150" s="181">
        <f t="shared" ca="1" si="287"/>
        <v>0</v>
      </c>
      <c r="O150" s="182">
        <f t="shared" ca="1" si="288"/>
        <v>0</v>
      </c>
      <c r="P150" s="173">
        <f t="shared" ca="1" si="283"/>
        <v>19.404127335231031</v>
      </c>
      <c r="Q150" s="140">
        <f ca="1">VLOOKUP($D150,Curves!$N$2:$T$2600,4)*$B150</f>
        <v>16.973029892467924</v>
      </c>
      <c r="R150" s="141">
        <f ca="1">VLOOKUP($D150,Curves!$N$2:$T$2600,5)*$B150</f>
        <v>8.486514946233962</v>
      </c>
      <c r="S150" s="181">
        <f t="shared" ca="1" si="289"/>
        <v>0</v>
      </c>
      <c r="T150" s="182">
        <f t="shared" ca="1" si="290"/>
        <v>0</v>
      </c>
      <c r="U150" s="151">
        <f t="shared" ca="1" si="291"/>
        <v>18.715357455269796</v>
      </c>
      <c r="V150" s="151">
        <f t="shared" ca="1" si="292"/>
        <v>19.440378381544782</v>
      </c>
      <c r="W150" s="151">
        <f t="shared" ca="1" si="293"/>
        <v>19.404127335231031</v>
      </c>
      <c r="X150" s="343">
        <f ca="1">VLOOKUP($D150,[2]CurveFetch!$D$8:$S$13000,16,0)*$B150</f>
        <v>16.973029892467924</v>
      </c>
      <c r="Y150" s="141">
        <f ca="1">VLOOKUP($D150,Curves!$N$2:$T$2600,7)*$B150</f>
        <v>8.486514946233962</v>
      </c>
      <c r="Z150" s="200">
        <f t="shared" ca="1" si="294"/>
        <v>0</v>
      </c>
      <c r="AA150" s="181">
        <f t="shared" ca="1" si="295"/>
        <v>0</v>
      </c>
      <c r="AB150" s="181">
        <f t="shared" ca="1" si="296"/>
        <v>0</v>
      </c>
      <c r="AC150" s="181">
        <f t="shared" ca="1" si="296"/>
        <v>0</v>
      </c>
      <c r="AD150" s="181">
        <f t="shared" ca="1" si="297"/>
        <v>0</v>
      </c>
      <c r="AE150" s="182">
        <f t="shared" ca="1" si="298"/>
        <v>0</v>
      </c>
      <c r="AF150" s="23">
        <f t="shared" ca="1" si="328"/>
        <v>0</v>
      </c>
      <c r="AG150" s="23">
        <f t="shared" ca="1" si="329"/>
        <v>0</v>
      </c>
      <c r="AH150" s="23">
        <f t="shared" ca="1" si="318"/>
        <v>0</v>
      </c>
      <c r="AI150" s="23">
        <f t="shared" ca="1" si="319"/>
        <v>0</v>
      </c>
      <c r="AJ150" s="23">
        <f t="shared" ca="1" si="330"/>
        <v>0</v>
      </c>
      <c r="AK150" s="23">
        <f t="shared" ca="1" si="331"/>
        <v>0</v>
      </c>
      <c r="AL150" s="23">
        <f t="shared" ca="1" si="332"/>
        <v>0</v>
      </c>
      <c r="AM150" s="23">
        <f t="shared" ca="1" si="333"/>
        <v>0</v>
      </c>
      <c r="AN150" s="23">
        <f t="shared" ca="1" si="351"/>
        <v>0</v>
      </c>
      <c r="AO150" s="23">
        <f t="shared" ca="1" si="352"/>
        <v>0</v>
      </c>
      <c r="AP150" s="23">
        <f t="shared" ca="1" si="228"/>
        <v>0</v>
      </c>
      <c r="AQ150" s="23">
        <f t="shared" ca="1" si="340"/>
        <v>0</v>
      </c>
      <c r="AR150" s="23">
        <f t="shared" ca="1" si="237"/>
        <v>0</v>
      </c>
      <c r="AS150" s="23">
        <f t="shared" ca="1" si="238"/>
        <v>0</v>
      </c>
      <c r="AT150" s="23">
        <f t="shared" ca="1" si="245"/>
        <v>0</v>
      </c>
      <c r="AU150" s="23">
        <f t="shared" ca="1" si="246"/>
        <v>0</v>
      </c>
      <c r="AV150" s="23">
        <f t="shared" ca="1" si="239"/>
        <v>0</v>
      </c>
      <c r="AW150" s="23">
        <f t="shared" ca="1" si="240"/>
        <v>0</v>
      </c>
      <c r="AX150" s="23">
        <f t="shared" ca="1" si="249"/>
        <v>0</v>
      </c>
      <c r="AY150" s="23">
        <f t="shared" ca="1" si="250"/>
        <v>0</v>
      </c>
      <c r="AZ150" s="23">
        <f t="shared" ca="1" si="255"/>
        <v>0</v>
      </c>
      <c r="BA150" s="23">
        <f t="shared" ca="1" si="256"/>
        <v>0</v>
      </c>
      <c r="BB150" s="23">
        <f t="shared" ca="1" si="271"/>
        <v>0</v>
      </c>
      <c r="BC150" s="23">
        <f t="shared" ca="1" si="272"/>
        <v>0</v>
      </c>
      <c r="BD150" s="228">
        <f t="shared" ca="1" si="302"/>
        <v>0</v>
      </c>
      <c r="BE150" s="26">
        <f t="shared" ca="1" si="303"/>
        <v>0</v>
      </c>
      <c r="BF150" s="228">
        <f t="shared" ca="1" si="304"/>
        <v>0</v>
      </c>
      <c r="BG150" s="23">
        <f t="shared" ca="1" si="320"/>
        <v>0</v>
      </c>
      <c r="BH150" s="23">
        <f t="shared" ca="1" si="321"/>
        <v>0</v>
      </c>
      <c r="BI150" s="23">
        <f t="shared" ca="1" si="334"/>
        <v>0</v>
      </c>
      <c r="BJ150" s="23">
        <f t="shared" ca="1" si="335"/>
        <v>0</v>
      </c>
      <c r="BK150" s="23">
        <f t="shared" ca="1" si="322"/>
        <v>0</v>
      </c>
      <c r="BL150" s="23">
        <f t="shared" ca="1" si="323"/>
        <v>0</v>
      </c>
      <c r="BM150" s="23">
        <f t="shared" ca="1" si="336"/>
        <v>0</v>
      </c>
      <c r="BN150" s="23">
        <f t="shared" ca="1" si="337"/>
        <v>0</v>
      </c>
      <c r="BO150" s="23">
        <f t="shared" ca="1" si="343"/>
        <v>0</v>
      </c>
      <c r="BP150" s="23">
        <f t="shared" ca="1" si="344"/>
        <v>0</v>
      </c>
      <c r="BQ150" s="23">
        <f t="shared" ca="1" si="324"/>
        <v>0</v>
      </c>
      <c r="BR150" s="23">
        <f t="shared" ca="1" si="325"/>
        <v>0</v>
      </c>
      <c r="BS150" s="23">
        <f t="shared" ca="1" si="224"/>
        <v>0</v>
      </c>
      <c r="BT150" s="23">
        <f t="shared" ca="1" si="225"/>
        <v>0</v>
      </c>
      <c r="BU150" s="23">
        <f t="shared" ca="1" si="226"/>
        <v>0</v>
      </c>
      <c r="BV150" s="23">
        <f t="shared" ca="1" si="227"/>
        <v>0</v>
      </c>
      <c r="BW150" s="23">
        <f t="shared" ca="1" si="229"/>
        <v>0</v>
      </c>
      <c r="BX150" s="23">
        <f t="shared" ca="1" si="230"/>
        <v>0</v>
      </c>
      <c r="BY150" s="23">
        <f t="shared" ca="1" si="247"/>
        <v>0</v>
      </c>
      <c r="BZ150" s="23">
        <f t="shared" ca="1" si="248"/>
        <v>0</v>
      </c>
      <c r="CA150" s="23">
        <f t="shared" ca="1" si="259"/>
        <v>0</v>
      </c>
      <c r="CB150" s="23">
        <f t="shared" ca="1" si="260"/>
        <v>0</v>
      </c>
      <c r="CC150" s="23">
        <f t="shared" ca="1" si="275"/>
        <v>0</v>
      </c>
      <c r="CD150" s="23">
        <f t="shared" ca="1" si="276"/>
        <v>0</v>
      </c>
      <c r="CE150" s="23">
        <f t="shared" ca="1" si="277"/>
        <v>0</v>
      </c>
      <c r="CF150" s="23">
        <f t="shared" ca="1" si="278"/>
        <v>0</v>
      </c>
      <c r="CG150" s="389">
        <f t="shared" ca="1" si="305"/>
        <v>0</v>
      </c>
      <c r="CH150" s="224">
        <f t="shared" ca="1" si="306"/>
        <v>0</v>
      </c>
      <c r="CI150" s="93">
        <f t="shared" ca="1" si="307"/>
        <v>0</v>
      </c>
      <c r="CJ150" s="23">
        <f t="shared" ca="1" si="341"/>
        <v>0</v>
      </c>
      <c r="CK150" s="23">
        <f t="shared" ca="1" si="342"/>
        <v>0</v>
      </c>
      <c r="CL150" s="23">
        <f t="shared" ca="1" si="231"/>
        <v>0</v>
      </c>
      <c r="CM150" s="23">
        <f t="shared" ca="1" si="232"/>
        <v>0</v>
      </c>
      <c r="CN150" s="23">
        <f t="shared" ca="1" si="263"/>
        <v>0</v>
      </c>
      <c r="CO150" s="23">
        <f t="shared" ca="1" si="264"/>
        <v>0</v>
      </c>
      <c r="CP150" s="228">
        <f t="shared" ca="1" si="308"/>
        <v>0</v>
      </c>
      <c r="CQ150" s="224">
        <f t="shared" ca="1" si="309"/>
        <v>0</v>
      </c>
      <c r="CR150" s="228">
        <f t="shared" ca="1" si="310"/>
        <v>0</v>
      </c>
      <c r="CS150" s="23">
        <f t="shared" ca="1" si="311"/>
        <v>0</v>
      </c>
      <c r="CT150" s="23">
        <f t="shared" ca="1" si="312"/>
        <v>0</v>
      </c>
      <c r="CU150" s="23">
        <f t="shared" ca="1" si="316"/>
        <v>0</v>
      </c>
      <c r="CV150" s="23">
        <f t="shared" ca="1" si="317"/>
        <v>0</v>
      </c>
      <c r="CW150" s="23">
        <f t="shared" ca="1" si="326"/>
        <v>0</v>
      </c>
      <c r="CX150" s="23">
        <f t="shared" ca="1" si="327"/>
        <v>0</v>
      </c>
      <c r="CY150" s="23">
        <f t="shared" ca="1" si="338"/>
        <v>0</v>
      </c>
      <c r="CZ150" s="23">
        <f t="shared" ca="1" si="339"/>
        <v>0</v>
      </c>
      <c r="DA150" s="23">
        <f t="shared" ca="1" si="345"/>
        <v>0</v>
      </c>
      <c r="DB150" s="23">
        <f t="shared" ca="1" si="346"/>
        <v>0</v>
      </c>
      <c r="DC150" s="23">
        <f t="shared" ca="1" si="347"/>
        <v>0</v>
      </c>
      <c r="DD150" s="23">
        <f t="shared" ca="1" si="348"/>
        <v>0</v>
      </c>
      <c r="DE150" s="23">
        <f t="shared" ref="DE150:DE213" ca="1" si="353">$DE$7*$J$2*$J$5*$AB150</f>
        <v>0</v>
      </c>
      <c r="DF150" s="23">
        <f t="shared" ref="DF150:DF213" ca="1" si="354">$DE$7*$J$3*$J$5*$AC150</f>
        <v>0</v>
      </c>
      <c r="DG150" s="23">
        <f t="shared" ca="1" si="257"/>
        <v>0</v>
      </c>
      <c r="DH150" s="23">
        <f t="shared" ca="1" si="258"/>
        <v>0</v>
      </c>
      <c r="DI150" s="23">
        <f t="shared" ca="1" si="220"/>
        <v>0</v>
      </c>
      <c r="DJ150" s="23">
        <f t="shared" ca="1" si="221"/>
        <v>0</v>
      </c>
      <c r="DK150" s="23">
        <f t="shared" ca="1" si="233"/>
        <v>0</v>
      </c>
      <c r="DL150" s="23">
        <f t="shared" ca="1" si="234"/>
        <v>0</v>
      </c>
      <c r="DM150" s="23"/>
      <c r="DN150" s="23"/>
      <c r="DO150" s="23">
        <f t="shared" ca="1" si="235"/>
        <v>0</v>
      </c>
      <c r="DP150" s="23">
        <f t="shared" ca="1" si="236"/>
        <v>0</v>
      </c>
      <c r="DQ150" s="23">
        <f t="shared" ca="1" si="241"/>
        <v>0</v>
      </c>
      <c r="DR150" s="23">
        <f t="shared" ca="1" si="242"/>
        <v>0</v>
      </c>
      <c r="DS150" s="23">
        <f t="shared" ca="1" si="251"/>
        <v>0</v>
      </c>
      <c r="DT150" s="23">
        <f t="shared" ca="1" si="252"/>
        <v>0</v>
      </c>
      <c r="DU150" s="23">
        <f t="shared" ca="1" si="261"/>
        <v>0</v>
      </c>
      <c r="DV150" s="23">
        <f t="shared" ca="1" si="262"/>
        <v>0</v>
      </c>
      <c r="DW150" s="23">
        <f t="shared" ca="1" si="265"/>
        <v>0</v>
      </c>
      <c r="DX150" s="23">
        <f t="shared" ca="1" si="266"/>
        <v>0</v>
      </c>
      <c r="DY150" s="23">
        <f t="shared" ca="1" si="267"/>
        <v>0</v>
      </c>
      <c r="DZ150" s="23">
        <f t="shared" ca="1" si="268"/>
        <v>0</v>
      </c>
      <c r="EA150" s="23">
        <f t="shared" ca="1" si="281"/>
        <v>0</v>
      </c>
      <c r="EB150" s="23">
        <f t="shared" ca="1" si="282"/>
        <v>0</v>
      </c>
      <c r="EC150" s="228">
        <f t="shared" ca="1" si="313"/>
        <v>0</v>
      </c>
      <c r="ED150" s="93">
        <f t="shared" ca="1" si="314"/>
        <v>0</v>
      </c>
      <c r="EE150" s="228">
        <f t="shared" ca="1" si="315"/>
        <v>0</v>
      </c>
      <c r="EJ150" s="23">
        <f t="shared" ca="1" si="349"/>
        <v>0</v>
      </c>
      <c r="EK150" s="23">
        <f t="shared" ca="1" si="350"/>
        <v>0</v>
      </c>
      <c r="EL150" s="23">
        <f t="shared" ca="1" si="222"/>
        <v>0</v>
      </c>
      <c r="EM150" s="23">
        <f t="shared" ca="1" si="223"/>
        <v>0</v>
      </c>
      <c r="EN150" s="23">
        <f t="shared" ca="1" si="243"/>
        <v>0</v>
      </c>
      <c r="EO150" s="23">
        <f t="shared" ca="1" si="244"/>
        <v>0</v>
      </c>
      <c r="EP150" s="23">
        <f t="shared" ca="1" si="273"/>
        <v>0</v>
      </c>
      <c r="EQ150" s="23">
        <f t="shared" ca="1" si="274"/>
        <v>0</v>
      </c>
      <c r="ER150" s="23">
        <f t="shared" ca="1" si="253"/>
        <v>0</v>
      </c>
      <c r="ES150" s="23">
        <f t="shared" ca="1" si="254"/>
        <v>0</v>
      </c>
      <c r="ET150" s="23">
        <f t="shared" ca="1" si="269"/>
        <v>0</v>
      </c>
      <c r="EU150" s="23">
        <f t="shared" ca="1" si="270"/>
        <v>0</v>
      </c>
      <c r="EV150" s="23">
        <f t="shared" ca="1" si="279"/>
        <v>0</v>
      </c>
      <c r="EW150" s="23">
        <f t="shared" ca="1" si="280"/>
        <v>0</v>
      </c>
      <c r="EX150" s="228">
        <f t="shared" ca="1" si="299"/>
        <v>0</v>
      </c>
      <c r="EY150" s="93">
        <f t="shared" ca="1" si="300"/>
        <v>0</v>
      </c>
      <c r="EZ150" s="93">
        <f t="shared" ca="1" si="301"/>
        <v>0</v>
      </c>
    </row>
    <row r="151" spans="1:156" x14ac:dyDescent="0.2">
      <c r="A151" s="172">
        <f ca="1">VLOOKUP($D151,Curves!$A$2:$I$1700,9)</f>
        <v>6.2638267777115994E-2</v>
      </c>
      <c r="B151" s="86">
        <f t="shared" ca="1" si="284"/>
        <v>0.48077256066860397</v>
      </c>
      <c r="C151" s="86">
        <f t="shared" si="285"/>
        <v>31</v>
      </c>
      <c r="D151" s="139">
        <v>41244</v>
      </c>
      <c r="E151" s="173">
        <f ca="1">VLOOKUP($D151,Curves!$A$2:$H$1700,2)*$B151</f>
        <v>2.3682856338535432</v>
      </c>
      <c r="F151" s="172">
        <f ca="1">VLOOKUP($D151,Curves!$A$2:$H$1700,3)*$B151</f>
        <v>0.28846353640116235</v>
      </c>
      <c r="G151" s="172">
        <f ca="1">VLOOKUP($D151,Curves!$A$2:$H$1700,7)*$B151</f>
        <v>-9.1346786527034748E-2</v>
      </c>
      <c r="H151" s="172">
        <f ca="1">VLOOKUP($D151,Curves!$A$2:$H$1700,5)*$B151</f>
        <v>4.8077256066860396E-3</v>
      </c>
      <c r="I151" s="172">
        <f ca="1">VLOOKUP($D151,Curves!$A$2:$H$1700,4)*$B151</f>
        <v>0</v>
      </c>
      <c r="J151" s="174">
        <f ca="1">VLOOKUP($D151,Curves!$A$2:$H$1700,8)*$B151</f>
        <v>0</v>
      </c>
      <c r="K151" s="172">
        <f t="shared" ca="1" si="286"/>
        <v>19.762142253901573</v>
      </c>
      <c r="L151" s="140">
        <f ca="1">VLOOKUP($D151,Curves!$N$2:$T$2600,2)*$B151</f>
        <v>9.6710285213853702</v>
      </c>
      <c r="M151" s="141">
        <f ca="1">VLOOKUP($D151,Curves!$N$2:$T$2600,3)*$B151</f>
        <v>4.8355142606926851</v>
      </c>
      <c r="N151" s="181">
        <f t="shared" ca="1" si="287"/>
        <v>0</v>
      </c>
      <c r="O151" s="182">
        <f t="shared" ca="1" si="288"/>
        <v>0</v>
      </c>
      <c r="P151" s="173">
        <f t="shared" ca="1" si="283"/>
        <v>19.762142253901573</v>
      </c>
      <c r="Q151" s="140">
        <f ca="1">VLOOKUP($D151,Curves!$N$2:$T$2600,4)*$B151</f>
        <v>9.6710285213853702</v>
      </c>
      <c r="R151" s="141">
        <f ca="1">VLOOKUP($D151,Curves!$N$2:$T$2600,5)*$B151</f>
        <v>4.8355142606926851</v>
      </c>
      <c r="S151" s="181">
        <f t="shared" ca="1" si="289"/>
        <v>0</v>
      </c>
      <c r="T151" s="182">
        <f t="shared" ca="1" si="290"/>
        <v>0</v>
      </c>
      <c r="U151" s="151">
        <f t="shared" ca="1" si="291"/>
        <v>19.077041354948815</v>
      </c>
      <c r="V151" s="151">
        <f t="shared" ca="1" si="292"/>
        <v>19.798200195951718</v>
      </c>
      <c r="W151" s="151">
        <f t="shared" ca="1" si="293"/>
        <v>19.762142253901573</v>
      </c>
      <c r="X151" s="343">
        <f ca="1">VLOOKUP($D151,[2]CurveFetch!$D$8:$S$13000,16,0)*$B151</f>
        <v>9.6710285213853702</v>
      </c>
      <c r="Y151" s="141">
        <f ca="1">VLOOKUP($D151,Curves!$N$2:$T$2600,7)*$B151</f>
        <v>4.8355142606926851</v>
      </c>
      <c r="Z151" s="200">
        <f t="shared" ca="1" si="294"/>
        <v>0</v>
      </c>
      <c r="AA151" s="181">
        <f t="shared" ca="1" si="295"/>
        <v>0</v>
      </c>
      <c r="AB151" s="181">
        <f t="shared" ca="1" si="296"/>
        <v>0</v>
      </c>
      <c r="AC151" s="181">
        <f t="shared" ca="1" si="296"/>
        <v>0</v>
      </c>
      <c r="AD151" s="181">
        <f t="shared" ca="1" si="297"/>
        <v>0</v>
      </c>
      <c r="AE151" s="182">
        <f t="shared" ca="1" si="298"/>
        <v>0</v>
      </c>
      <c r="AF151" s="23">
        <f t="shared" ca="1" si="328"/>
        <v>0</v>
      </c>
      <c r="AG151" s="23">
        <f t="shared" ca="1" si="329"/>
        <v>0</v>
      </c>
      <c r="AH151" s="23">
        <f t="shared" ca="1" si="318"/>
        <v>0</v>
      </c>
      <c r="AI151" s="23">
        <f t="shared" ca="1" si="319"/>
        <v>0</v>
      </c>
      <c r="AJ151" s="23">
        <f t="shared" ca="1" si="330"/>
        <v>0</v>
      </c>
      <c r="AK151" s="23">
        <f t="shared" ca="1" si="331"/>
        <v>0</v>
      </c>
      <c r="AL151" s="23">
        <f t="shared" ca="1" si="332"/>
        <v>0</v>
      </c>
      <c r="AM151" s="23">
        <f t="shared" ca="1" si="333"/>
        <v>0</v>
      </c>
      <c r="AN151" s="23">
        <f t="shared" ca="1" si="351"/>
        <v>0</v>
      </c>
      <c r="AO151" s="23">
        <f t="shared" ca="1" si="352"/>
        <v>0</v>
      </c>
      <c r="AP151" s="23">
        <f t="shared" ca="1" si="228"/>
        <v>0</v>
      </c>
      <c r="AQ151" s="23">
        <f t="shared" ca="1" si="340"/>
        <v>0</v>
      </c>
      <c r="AR151" s="23">
        <f t="shared" ca="1" si="237"/>
        <v>0</v>
      </c>
      <c r="AS151" s="23">
        <f t="shared" ca="1" si="238"/>
        <v>0</v>
      </c>
      <c r="AT151" s="23">
        <f t="shared" ca="1" si="245"/>
        <v>0</v>
      </c>
      <c r="AU151" s="23">
        <f t="shared" ca="1" si="246"/>
        <v>0</v>
      </c>
      <c r="AV151" s="23">
        <f t="shared" ca="1" si="239"/>
        <v>0</v>
      </c>
      <c r="AW151" s="23">
        <f t="shared" ca="1" si="240"/>
        <v>0</v>
      </c>
      <c r="AX151" s="23">
        <f t="shared" ca="1" si="249"/>
        <v>0</v>
      </c>
      <c r="AY151" s="23">
        <f t="shared" ca="1" si="250"/>
        <v>0</v>
      </c>
      <c r="AZ151" s="23">
        <f t="shared" ca="1" si="255"/>
        <v>0</v>
      </c>
      <c r="BA151" s="23">
        <f t="shared" ca="1" si="256"/>
        <v>0</v>
      </c>
      <c r="BB151" s="23">
        <f t="shared" ca="1" si="271"/>
        <v>0</v>
      </c>
      <c r="BC151" s="23">
        <f t="shared" ca="1" si="272"/>
        <v>0</v>
      </c>
      <c r="BD151" s="228">
        <f t="shared" ca="1" si="302"/>
        <v>0</v>
      </c>
      <c r="BE151" s="26">
        <f t="shared" ca="1" si="303"/>
        <v>0</v>
      </c>
      <c r="BF151" s="228">
        <f t="shared" ca="1" si="304"/>
        <v>0</v>
      </c>
      <c r="BG151" s="23">
        <f t="shared" ca="1" si="320"/>
        <v>0</v>
      </c>
      <c r="BH151" s="23">
        <f t="shared" ca="1" si="321"/>
        <v>0</v>
      </c>
      <c r="BI151" s="23">
        <f t="shared" ca="1" si="334"/>
        <v>0</v>
      </c>
      <c r="BJ151" s="23">
        <f t="shared" ca="1" si="335"/>
        <v>0</v>
      </c>
      <c r="BK151" s="23">
        <f t="shared" ca="1" si="322"/>
        <v>0</v>
      </c>
      <c r="BL151" s="23">
        <f t="shared" ca="1" si="323"/>
        <v>0</v>
      </c>
      <c r="BM151" s="23">
        <f t="shared" ca="1" si="336"/>
        <v>0</v>
      </c>
      <c r="BN151" s="23">
        <f t="shared" ca="1" si="337"/>
        <v>0</v>
      </c>
      <c r="BO151" s="23">
        <f t="shared" ca="1" si="343"/>
        <v>0</v>
      </c>
      <c r="BP151" s="23">
        <f t="shared" ca="1" si="344"/>
        <v>0</v>
      </c>
      <c r="BQ151" s="23">
        <f t="shared" ca="1" si="324"/>
        <v>0</v>
      </c>
      <c r="BR151" s="23">
        <f t="shared" ca="1" si="325"/>
        <v>0</v>
      </c>
      <c r="BS151" s="23">
        <f t="shared" ca="1" si="224"/>
        <v>0</v>
      </c>
      <c r="BT151" s="23">
        <f t="shared" ca="1" si="225"/>
        <v>0</v>
      </c>
      <c r="BU151" s="23">
        <f t="shared" ca="1" si="226"/>
        <v>0</v>
      </c>
      <c r="BV151" s="23">
        <f t="shared" ca="1" si="227"/>
        <v>0</v>
      </c>
      <c r="BW151" s="23">
        <f t="shared" ca="1" si="229"/>
        <v>0</v>
      </c>
      <c r="BX151" s="23">
        <f t="shared" ca="1" si="230"/>
        <v>0</v>
      </c>
      <c r="BY151" s="23">
        <f t="shared" ca="1" si="247"/>
        <v>0</v>
      </c>
      <c r="BZ151" s="23">
        <f t="shared" ca="1" si="248"/>
        <v>0</v>
      </c>
      <c r="CA151" s="23">
        <f t="shared" ca="1" si="259"/>
        <v>0</v>
      </c>
      <c r="CB151" s="23">
        <f t="shared" ca="1" si="260"/>
        <v>0</v>
      </c>
      <c r="CC151" s="23">
        <f t="shared" ca="1" si="275"/>
        <v>0</v>
      </c>
      <c r="CD151" s="23">
        <f t="shared" ca="1" si="276"/>
        <v>0</v>
      </c>
      <c r="CE151" s="23">
        <f t="shared" ca="1" si="277"/>
        <v>0</v>
      </c>
      <c r="CF151" s="23">
        <f t="shared" ca="1" si="278"/>
        <v>0</v>
      </c>
      <c r="CG151" s="389">
        <f t="shared" ca="1" si="305"/>
        <v>0</v>
      </c>
      <c r="CH151" s="224">
        <f t="shared" ca="1" si="306"/>
        <v>0</v>
      </c>
      <c r="CI151" s="93">
        <f t="shared" ca="1" si="307"/>
        <v>0</v>
      </c>
      <c r="CJ151" s="23">
        <f t="shared" ca="1" si="341"/>
        <v>0</v>
      </c>
      <c r="CK151" s="23">
        <f t="shared" ca="1" si="342"/>
        <v>0</v>
      </c>
      <c r="CL151" s="23">
        <f t="shared" ca="1" si="231"/>
        <v>0</v>
      </c>
      <c r="CM151" s="23">
        <f t="shared" ca="1" si="232"/>
        <v>0</v>
      </c>
      <c r="CN151" s="23">
        <f t="shared" ca="1" si="263"/>
        <v>0</v>
      </c>
      <c r="CO151" s="23">
        <f t="shared" ca="1" si="264"/>
        <v>0</v>
      </c>
      <c r="CP151" s="228">
        <f t="shared" ca="1" si="308"/>
        <v>0</v>
      </c>
      <c r="CQ151" s="224">
        <f t="shared" ca="1" si="309"/>
        <v>0</v>
      </c>
      <c r="CR151" s="228">
        <f t="shared" ca="1" si="310"/>
        <v>0</v>
      </c>
      <c r="CS151" s="23">
        <f t="shared" ca="1" si="311"/>
        <v>0</v>
      </c>
      <c r="CT151" s="23">
        <f t="shared" ca="1" si="312"/>
        <v>0</v>
      </c>
      <c r="CU151" s="23">
        <f t="shared" ca="1" si="316"/>
        <v>0</v>
      </c>
      <c r="CV151" s="23">
        <f t="shared" ca="1" si="317"/>
        <v>0</v>
      </c>
      <c r="CW151" s="23">
        <f t="shared" ca="1" si="326"/>
        <v>0</v>
      </c>
      <c r="CX151" s="23">
        <f t="shared" ca="1" si="327"/>
        <v>0</v>
      </c>
      <c r="CY151" s="23">
        <f t="shared" ca="1" si="338"/>
        <v>0</v>
      </c>
      <c r="CZ151" s="23">
        <f t="shared" ca="1" si="339"/>
        <v>0</v>
      </c>
      <c r="DA151" s="23">
        <f t="shared" ca="1" si="345"/>
        <v>0</v>
      </c>
      <c r="DB151" s="23">
        <f t="shared" ca="1" si="346"/>
        <v>0</v>
      </c>
      <c r="DC151" s="23">
        <f t="shared" ca="1" si="347"/>
        <v>0</v>
      </c>
      <c r="DD151" s="23">
        <f t="shared" ca="1" si="348"/>
        <v>0</v>
      </c>
      <c r="DE151" s="23">
        <f t="shared" ca="1" si="353"/>
        <v>0</v>
      </c>
      <c r="DF151" s="23">
        <f t="shared" ca="1" si="354"/>
        <v>0</v>
      </c>
      <c r="DG151" s="23">
        <f t="shared" ca="1" si="257"/>
        <v>0</v>
      </c>
      <c r="DH151" s="23">
        <f t="shared" ca="1" si="258"/>
        <v>0</v>
      </c>
      <c r="DI151" s="23">
        <f t="shared" ca="1" si="220"/>
        <v>0</v>
      </c>
      <c r="DJ151" s="23">
        <f t="shared" ca="1" si="221"/>
        <v>0</v>
      </c>
      <c r="DK151" s="23">
        <f t="shared" ca="1" si="233"/>
        <v>0</v>
      </c>
      <c r="DL151" s="23">
        <f t="shared" ca="1" si="234"/>
        <v>0</v>
      </c>
      <c r="DM151" s="23"/>
      <c r="DN151" s="23"/>
      <c r="DO151" s="23">
        <f t="shared" ca="1" si="235"/>
        <v>0</v>
      </c>
      <c r="DP151" s="23">
        <f t="shared" ca="1" si="236"/>
        <v>0</v>
      </c>
      <c r="DQ151" s="23">
        <f t="shared" ca="1" si="241"/>
        <v>0</v>
      </c>
      <c r="DR151" s="23">
        <f t="shared" ca="1" si="242"/>
        <v>0</v>
      </c>
      <c r="DS151" s="23">
        <f t="shared" ca="1" si="251"/>
        <v>0</v>
      </c>
      <c r="DT151" s="23">
        <f t="shared" ca="1" si="252"/>
        <v>0</v>
      </c>
      <c r="DU151" s="23">
        <f t="shared" ca="1" si="261"/>
        <v>0</v>
      </c>
      <c r="DV151" s="23">
        <f t="shared" ca="1" si="262"/>
        <v>0</v>
      </c>
      <c r="DW151" s="23">
        <f t="shared" ca="1" si="265"/>
        <v>0</v>
      </c>
      <c r="DX151" s="23">
        <f t="shared" ca="1" si="266"/>
        <v>0</v>
      </c>
      <c r="DY151" s="23">
        <f t="shared" ca="1" si="267"/>
        <v>0</v>
      </c>
      <c r="DZ151" s="23">
        <f t="shared" ca="1" si="268"/>
        <v>0</v>
      </c>
      <c r="EA151" s="23">
        <f t="shared" ca="1" si="281"/>
        <v>0</v>
      </c>
      <c r="EB151" s="23">
        <f t="shared" ca="1" si="282"/>
        <v>0</v>
      </c>
      <c r="EC151" s="228">
        <f t="shared" ca="1" si="313"/>
        <v>0</v>
      </c>
      <c r="ED151" s="93">
        <f t="shared" ca="1" si="314"/>
        <v>0</v>
      </c>
      <c r="EE151" s="228">
        <f t="shared" ca="1" si="315"/>
        <v>0</v>
      </c>
      <c r="EJ151" s="23">
        <f t="shared" ca="1" si="349"/>
        <v>0</v>
      </c>
      <c r="EK151" s="23">
        <f t="shared" ca="1" si="350"/>
        <v>0</v>
      </c>
      <c r="EL151" s="23">
        <f t="shared" ca="1" si="222"/>
        <v>0</v>
      </c>
      <c r="EM151" s="23">
        <f t="shared" ca="1" si="223"/>
        <v>0</v>
      </c>
      <c r="EN151" s="23">
        <f t="shared" ca="1" si="243"/>
        <v>0</v>
      </c>
      <c r="EO151" s="23">
        <f t="shared" ca="1" si="244"/>
        <v>0</v>
      </c>
      <c r="EP151" s="23">
        <f t="shared" ca="1" si="273"/>
        <v>0</v>
      </c>
      <c r="EQ151" s="23">
        <f t="shared" ca="1" si="274"/>
        <v>0</v>
      </c>
      <c r="ER151" s="23">
        <f t="shared" ca="1" si="253"/>
        <v>0</v>
      </c>
      <c r="ES151" s="23">
        <f t="shared" ca="1" si="254"/>
        <v>0</v>
      </c>
      <c r="ET151" s="23">
        <f t="shared" ca="1" si="269"/>
        <v>0</v>
      </c>
      <c r="EU151" s="23">
        <f t="shared" ca="1" si="270"/>
        <v>0</v>
      </c>
      <c r="EV151" s="23">
        <f t="shared" ca="1" si="279"/>
        <v>0</v>
      </c>
      <c r="EW151" s="23">
        <f t="shared" ca="1" si="280"/>
        <v>0</v>
      </c>
      <c r="EX151" s="228">
        <f t="shared" ca="1" si="299"/>
        <v>0</v>
      </c>
      <c r="EY151" s="93">
        <f t="shared" ca="1" si="300"/>
        <v>0</v>
      </c>
      <c r="EZ151" s="93">
        <f t="shared" ca="1" si="301"/>
        <v>0</v>
      </c>
    </row>
    <row r="152" spans="1:156" x14ac:dyDescent="0.2">
      <c r="A152" s="172">
        <f ca="1">VLOOKUP($D152,Curves!$A$2:$I$1700,9)</f>
        <v>6.2663138316696995E-2</v>
      </c>
      <c r="B152" s="86">
        <f t="shared" ca="1" si="284"/>
        <v>0.47812449674481727</v>
      </c>
      <c r="C152" s="86">
        <f t="shared" si="285"/>
        <v>31</v>
      </c>
      <c r="D152" s="139">
        <v>41275</v>
      </c>
      <c r="E152" s="173">
        <f ca="1">VLOOKUP($D152,Curves!$A$2:$H$1700,2)*$B152</f>
        <v>2.4288724434636717</v>
      </c>
      <c r="F152" s="172">
        <f ca="1">VLOOKUP($D152,Curves!$A$2:$H$1700,3)*$B152</f>
        <v>0.28687469804689036</v>
      </c>
      <c r="G152" s="172">
        <f ca="1">VLOOKUP($D152,Curves!$A$2:$H$1700,7)*$B152</f>
        <v>-9.0843654381515287E-2</v>
      </c>
      <c r="H152" s="172">
        <f ca="1">VLOOKUP($D152,Curves!$A$2:$H$1700,5)*$B152</f>
        <v>4.7812449674481733E-3</v>
      </c>
      <c r="I152" s="172">
        <f ca="1">VLOOKUP($D152,Curves!$A$2:$H$1700,4)*$B152</f>
        <v>0</v>
      </c>
      <c r="J152" s="174">
        <f ca="1">VLOOKUP($D152,Curves!$A$2:$H$1700,8)*$B152</f>
        <v>0</v>
      </c>
      <c r="K152" s="172">
        <f t="shared" ca="1" si="286"/>
        <v>20.216543325977536</v>
      </c>
      <c r="L152" s="140">
        <f ca="1">VLOOKUP($D152,Curves!$N$2:$T$2600,2)*$B152</f>
        <v>24.702732436368056</v>
      </c>
      <c r="M152" s="141">
        <f ca="1">VLOOKUP($D152,Curves!$N$2:$T$2600,3)*$B152</f>
        <v>12.351366218184028</v>
      </c>
      <c r="N152" s="181">
        <f t="shared" ca="1" si="287"/>
        <v>1</v>
      </c>
      <c r="O152" s="182">
        <f t="shared" ca="1" si="288"/>
        <v>0</v>
      </c>
      <c r="P152" s="173">
        <f t="shared" ca="1" si="283"/>
        <v>20.216543325977536</v>
      </c>
      <c r="Q152" s="140">
        <f ca="1">VLOOKUP($D152,Curves!$N$2:$T$2600,4)*$B152</f>
        <v>24.702732436368056</v>
      </c>
      <c r="R152" s="141">
        <f ca="1">VLOOKUP($D152,Curves!$N$2:$T$2600,5)*$B152</f>
        <v>12.351366218184028</v>
      </c>
      <c r="S152" s="181">
        <f t="shared" ca="1" si="289"/>
        <v>1</v>
      </c>
      <c r="T152" s="182">
        <f t="shared" ca="1" si="290"/>
        <v>0</v>
      </c>
      <c r="U152" s="151">
        <f t="shared" ca="1" si="291"/>
        <v>19.535215918116172</v>
      </c>
      <c r="V152" s="151">
        <f t="shared" ca="1" si="292"/>
        <v>20.252402663233397</v>
      </c>
      <c r="W152" s="151">
        <f t="shared" ca="1" si="293"/>
        <v>20.216543325977536</v>
      </c>
      <c r="X152" s="343">
        <f ca="1">VLOOKUP($D152,[2]CurveFetch!$D$8:$S$13000,16,0)*$B152</f>
        <v>24.702732436368056</v>
      </c>
      <c r="Y152" s="141">
        <f ca="1">VLOOKUP($D152,Curves!$N$2:$T$2600,7)*$B152</f>
        <v>12.351366218184028</v>
      </c>
      <c r="Z152" s="200">
        <f t="shared" ca="1" si="294"/>
        <v>1</v>
      </c>
      <c r="AA152" s="181">
        <f t="shared" ca="1" si="295"/>
        <v>0</v>
      </c>
      <c r="AB152" s="181">
        <f t="shared" ca="1" si="296"/>
        <v>1</v>
      </c>
      <c r="AC152" s="181">
        <f t="shared" ca="1" si="296"/>
        <v>1</v>
      </c>
      <c r="AD152" s="181">
        <f t="shared" ca="1" si="297"/>
        <v>1</v>
      </c>
      <c r="AE152" s="182">
        <f t="shared" ca="1" si="298"/>
        <v>0</v>
      </c>
      <c r="AF152" s="23">
        <f t="shared" ca="1" si="328"/>
        <v>5880</v>
      </c>
      <c r="AG152" s="23">
        <f t="shared" ca="1" si="329"/>
        <v>0</v>
      </c>
      <c r="AH152" s="23">
        <f t="shared" ca="1" si="318"/>
        <v>38400</v>
      </c>
      <c r="AI152" s="23">
        <f t="shared" ca="1" si="319"/>
        <v>0</v>
      </c>
      <c r="AJ152" s="23">
        <f t="shared" ca="1" si="330"/>
        <v>26160</v>
      </c>
      <c r="AK152" s="23">
        <f t="shared" ca="1" si="331"/>
        <v>0</v>
      </c>
      <c r="AL152" s="23">
        <f t="shared" ca="1" si="332"/>
        <v>26160</v>
      </c>
      <c r="AM152" s="23">
        <f t="shared" ca="1" si="333"/>
        <v>0</v>
      </c>
      <c r="AN152" s="23">
        <f t="shared" ca="1" si="351"/>
        <v>48000</v>
      </c>
      <c r="AO152" s="23">
        <f t="shared" ca="1" si="352"/>
        <v>0</v>
      </c>
      <c r="AP152" s="23">
        <f t="shared" ca="1" si="228"/>
        <v>54000</v>
      </c>
      <c r="AQ152" s="23">
        <f t="shared" ca="1" si="340"/>
        <v>0</v>
      </c>
      <c r="AR152" s="23">
        <f t="shared" ca="1" si="237"/>
        <v>60000</v>
      </c>
      <c r="AS152" s="23">
        <f t="shared" ca="1" si="238"/>
        <v>0</v>
      </c>
      <c r="AT152" s="23">
        <f t="shared" ca="1" si="245"/>
        <v>60000</v>
      </c>
      <c r="AU152" s="23">
        <f t="shared" ca="1" si="246"/>
        <v>0</v>
      </c>
      <c r="AV152" s="23">
        <f t="shared" ca="1" si="239"/>
        <v>86400</v>
      </c>
      <c r="AW152" s="23">
        <f t="shared" ca="1" si="240"/>
        <v>0</v>
      </c>
      <c r="AX152" s="23">
        <f t="shared" ca="1" si="249"/>
        <v>61200</v>
      </c>
      <c r="AY152" s="23">
        <f t="shared" ca="1" si="250"/>
        <v>0</v>
      </c>
      <c r="AZ152" s="23">
        <f t="shared" ca="1" si="255"/>
        <v>66000</v>
      </c>
      <c r="BA152" s="23">
        <f t="shared" ca="1" si="256"/>
        <v>0</v>
      </c>
      <c r="BB152" s="23">
        <f t="shared" ca="1" si="271"/>
        <v>132000</v>
      </c>
      <c r="BC152" s="23">
        <f t="shared" ca="1" si="272"/>
        <v>0</v>
      </c>
      <c r="BD152" s="228">
        <f t="shared" ca="1" si="302"/>
        <v>243000</v>
      </c>
      <c r="BE152" s="26">
        <f t="shared" ca="1" si="303"/>
        <v>604200</v>
      </c>
      <c r="BF152" s="228">
        <f t="shared" ca="1" si="304"/>
        <v>664200</v>
      </c>
      <c r="BG152" s="23">
        <f t="shared" ca="1" si="320"/>
        <v>62400</v>
      </c>
      <c r="BH152" s="23">
        <f t="shared" ca="1" si="321"/>
        <v>0</v>
      </c>
      <c r="BI152" s="23">
        <f t="shared" ca="1" si="334"/>
        <v>60000</v>
      </c>
      <c r="BJ152" s="23">
        <f t="shared" ca="1" si="335"/>
        <v>0</v>
      </c>
      <c r="BK152" s="23">
        <f t="shared" ca="1" si="322"/>
        <v>10560</v>
      </c>
      <c r="BL152" s="23">
        <f t="shared" ca="1" si="323"/>
        <v>0</v>
      </c>
      <c r="BM152" s="23">
        <f t="shared" ca="1" si="336"/>
        <v>6120</v>
      </c>
      <c r="BN152" s="23">
        <f t="shared" ca="1" si="337"/>
        <v>0</v>
      </c>
      <c r="BO152" s="23">
        <f t="shared" ca="1" si="343"/>
        <v>20400</v>
      </c>
      <c r="BP152" s="23">
        <f t="shared" ca="1" si="344"/>
        <v>0</v>
      </c>
      <c r="BQ152" s="23">
        <f t="shared" ca="1" si="324"/>
        <v>72000</v>
      </c>
      <c r="BR152" s="23">
        <f t="shared" ca="1" si="325"/>
        <v>0</v>
      </c>
      <c r="BS152" s="23">
        <f t="shared" ca="1" si="224"/>
        <v>105600</v>
      </c>
      <c r="BT152" s="23">
        <f t="shared" ca="1" si="225"/>
        <v>0</v>
      </c>
      <c r="BU152" s="23">
        <f t="shared" ca="1" si="226"/>
        <v>127200</v>
      </c>
      <c r="BV152" s="23">
        <f t="shared" ca="1" si="227"/>
        <v>0</v>
      </c>
      <c r="BW152" s="23">
        <f t="shared" ca="1" si="229"/>
        <v>60000</v>
      </c>
      <c r="BX152" s="23">
        <f t="shared" ca="1" si="230"/>
        <v>0</v>
      </c>
      <c r="BY152" s="23">
        <f t="shared" ca="1" si="247"/>
        <v>63600</v>
      </c>
      <c r="BZ152" s="23">
        <f t="shared" ca="1" si="248"/>
        <v>0</v>
      </c>
      <c r="CA152" s="23">
        <f t="shared" ca="1" si="259"/>
        <v>62400</v>
      </c>
      <c r="CB152" s="23">
        <f t="shared" ca="1" si="260"/>
        <v>0</v>
      </c>
      <c r="CC152" s="23">
        <f t="shared" ca="1" si="275"/>
        <v>132000</v>
      </c>
      <c r="CD152" s="23">
        <f t="shared" ca="1" si="276"/>
        <v>0</v>
      </c>
      <c r="CE152" s="23">
        <f t="shared" ca="1" si="277"/>
        <v>120000</v>
      </c>
      <c r="CF152" s="23">
        <f t="shared" ca="1" si="278"/>
        <v>0</v>
      </c>
      <c r="CG152" s="389">
        <f t="shared" ca="1" si="305"/>
        <v>371880</v>
      </c>
      <c r="CH152" s="224">
        <f t="shared" ca="1" si="306"/>
        <v>695880</v>
      </c>
      <c r="CI152" s="93">
        <f t="shared" ca="1" si="307"/>
        <v>902280</v>
      </c>
      <c r="CJ152" s="23">
        <f t="shared" ca="1" si="341"/>
        <v>125760</v>
      </c>
      <c r="CK152" s="23">
        <f t="shared" ca="1" si="342"/>
        <v>0</v>
      </c>
      <c r="CL152" s="23">
        <f t="shared" ca="1" si="231"/>
        <v>115200</v>
      </c>
      <c r="CM152" s="23">
        <f t="shared" ca="1" si="232"/>
        <v>0</v>
      </c>
      <c r="CN152" s="23">
        <f t="shared" ca="1" si="263"/>
        <v>120000</v>
      </c>
      <c r="CO152" s="23">
        <f t="shared" ca="1" si="264"/>
        <v>0</v>
      </c>
      <c r="CP152" s="228">
        <f t="shared" ca="1" si="308"/>
        <v>125760</v>
      </c>
      <c r="CQ152" s="224">
        <f t="shared" ca="1" si="309"/>
        <v>240960</v>
      </c>
      <c r="CR152" s="228">
        <f t="shared" ca="1" si="310"/>
        <v>360960</v>
      </c>
      <c r="CS152" s="23">
        <f t="shared" ca="1" si="311"/>
        <v>65400</v>
      </c>
      <c r="CT152" s="23">
        <f t="shared" ca="1" si="312"/>
        <v>32700</v>
      </c>
      <c r="CU152" s="23">
        <f t="shared" ca="1" si="316"/>
        <v>62400</v>
      </c>
      <c r="CV152" s="23">
        <f t="shared" ca="1" si="317"/>
        <v>31200</v>
      </c>
      <c r="CW152" s="23">
        <f t="shared" ca="1" si="326"/>
        <v>60000</v>
      </c>
      <c r="CX152" s="23">
        <f t="shared" ca="1" si="327"/>
        <v>30000</v>
      </c>
      <c r="CY152" s="23">
        <f t="shared" ca="1" si="338"/>
        <v>8400</v>
      </c>
      <c r="CZ152" s="23">
        <f t="shared" ca="1" si="339"/>
        <v>4200</v>
      </c>
      <c r="DA152" s="23">
        <f t="shared" ca="1" si="345"/>
        <v>27000</v>
      </c>
      <c r="DB152" s="23">
        <f t="shared" ca="1" si="346"/>
        <v>13500</v>
      </c>
      <c r="DC152" s="23">
        <f t="shared" ca="1" si="347"/>
        <v>15600</v>
      </c>
      <c r="DD152" s="23">
        <f t="shared" ca="1" si="348"/>
        <v>7800</v>
      </c>
      <c r="DE152" s="23">
        <f t="shared" ca="1" si="353"/>
        <v>42000</v>
      </c>
      <c r="DF152" s="23">
        <f t="shared" ca="1" si="354"/>
        <v>21000</v>
      </c>
      <c r="DG152" s="23">
        <f t="shared" ca="1" si="257"/>
        <v>63600</v>
      </c>
      <c r="DH152" s="23">
        <f t="shared" ca="1" si="258"/>
        <v>31800</v>
      </c>
      <c r="DI152" s="23">
        <f t="shared" ca="1" si="220"/>
        <v>72000</v>
      </c>
      <c r="DJ152" s="23">
        <f t="shared" ca="1" si="221"/>
        <v>36000</v>
      </c>
      <c r="DK152" s="23">
        <f t="shared" ca="1" si="233"/>
        <v>99000</v>
      </c>
      <c r="DL152" s="23">
        <f t="shared" ca="1" si="234"/>
        <v>49500</v>
      </c>
      <c r="DM152" s="23"/>
      <c r="DN152" s="23"/>
      <c r="DO152" s="23">
        <f t="shared" ca="1" si="235"/>
        <v>240000</v>
      </c>
      <c r="DP152" s="23">
        <f t="shared" ca="1" si="236"/>
        <v>120000</v>
      </c>
      <c r="DQ152" s="23">
        <f t="shared" ca="1" si="241"/>
        <v>120000</v>
      </c>
      <c r="DR152" s="23">
        <f t="shared" ca="1" si="242"/>
        <v>60000</v>
      </c>
      <c r="DS152" s="23">
        <f t="shared" ca="1" si="251"/>
        <v>127200</v>
      </c>
      <c r="DT152" s="23">
        <f t="shared" ca="1" si="252"/>
        <v>63600</v>
      </c>
      <c r="DU152" s="23">
        <f t="shared" ca="1" si="261"/>
        <v>63600</v>
      </c>
      <c r="DV152" s="23">
        <f t="shared" ca="1" si="262"/>
        <v>31800</v>
      </c>
      <c r="DW152" s="23">
        <f t="shared" ca="1" si="265"/>
        <v>150000</v>
      </c>
      <c r="DX152" s="23">
        <f t="shared" ca="1" si="266"/>
        <v>75000</v>
      </c>
      <c r="DY152" s="23">
        <f t="shared" ca="1" si="267"/>
        <v>66000</v>
      </c>
      <c r="DZ152" s="23">
        <f t="shared" ca="1" si="268"/>
        <v>33000</v>
      </c>
      <c r="EA152" s="23">
        <f t="shared" ca="1" si="281"/>
        <v>129600</v>
      </c>
      <c r="EB152" s="23">
        <f t="shared" ca="1" si="282"/>
        <v>64800</v>
      </c>
      <c r="EC152" s="228">
        <f t="shared" ca="1" si="313"/>
        <v>610200</v>
      </c>
      <c r="ED152" s="93">
        <f t="shared" ca="1" si="314"/>
        <v>1450800</v>
      </c>
      <c r="EE152" s="228">
        <f t="shared" ca="1" si="315"/>
        <v>2117700</v>
      </c>
      <c r="EJ152" s="23">
        <f t="shared" ca="1" si="349"/>
        <v>60000</v>
      </c>
      <c r="EK152" s="23">
        <f t="shared" ca="1" si="350"/>
        <v>30000</v>
      </c>
      <c r="EL152" s="23">
        <f t="shared" ca="1" si="222"/>
        <v>26400</v>
      </c>
      <c r="EM152" s="23">
        <f t="shared" ca="1" si="223"/>
        <v>13200</v>
      </c>
      <c r="EN152" s="23">
        <f t="shared" ca="1" si="243"/>
        <v>120000</v>
      </c>
      <c r="EO152" s="23">
        <f t="shared" ca="1" si="244"/>
        <v>60000</v>
      </c>
      <c r="EP152" s="23">
        <f t="shared" ca="1" si="273"/>
        <v>168000</v>
      </c>
      <c r="EQ152" s="23">
        <f t="shared" ca="1" si="274"/>
        <v>84000</v>
      </c>
      <c r="ER152" s="23">
        <f t="shared" ca="1" si="253"/>
        <v>60000</v>
      </c>
      <c r="ES152" s="23">
        <f t="shared" ca="1" si="254"/>
        <v>30000</v>
      </c>
      <c r="ET152" s="23">
        <f t="shared" ca="1" si="269"/>
        <v>60000</v>
      </c>
      <c r="EU152" s="23">
        <f t="shared" ca="1" si="270"/>
        <v>30000</v>
      </c>
      <c r="EV152" s="23">
        <f t="shared" ca="1" si="279"/>
        <v>120000</v>
      </c>
      <c r="EW152" s="23">
        <f t="shared" ca="1" si="280"/>
        <v>60000</v>
      </c>
      <c r="EX152" s="228">
        <f t="shared" ca="1" si="299"/>
        <v>39600</v>
      </c>
      <c r="EY152" s="93">
        <f t="shared" ca="1" si="300"/>
        <v>489600</v>
      </c>
      <c r="EZ152" s="93">
        <f t="shared" ca="1" si="301"/>
        <v>921600</v>
      </c>
    </row>
    <row r="153" spans="1:156" x14ac:dyDescent="0.2">
      <c r="A153" s="172">
        <f ca="1">VLOOKUP($D153,Curves!$A$2:$I$1700,9)</f>
        <v>6.2688008856482999E-2</v>
      </c>
      <c r="B153" s="86">
        <f t="shared" ca="1" si="284"/>
        <v>0.47548907344709423</v>
      </c>
      <c r="C153" s="86">
        <f t="shared" si="285"/>
        <v>28</v>
      </c>
      <c r="D153" s="139">
        <v>41306</v>
      </c>
      <c r="E153" s="173">
        <f ca="1">VLOOKUP($D153,Curves!$A$2:$H$1700,2)*$B153</f>
        <v>2.3650826513258467</v>
      </c>
      <c r="F153" s="172">
        <f ca="1">VLOOKUP($D153,Curves!$A$2:$H$1700,3)*$B153</f>
        <v>0.28529344406825652</v>
      </c>
      <c r="G153" s="172">
        <f ca="1">VLOOKUP($D153,Curves!$A$2:$H$1700,7)*$B153</f>
        <v>-9.0342923954947904E-2</v>
      </c>
      <c r="H153" s="172">
        <f ca="1">VLOOKUP($D153,Curves!$A$2:$H$1700,5)*$B153</f>
        <v>4.7548907344709427E-3</v>
      </c>
      <c r="I153" s="172">
        <f ca="1">VLOOKUP($D153,Curves!$A$2:$H$1700,4)*$B153</f>
        <v>0</v>
      </c>
      <c r="J153" s="174">
        <f ca="1">VLOOKUP($D153,Curves!$A$2:$H$1700,8)*$B153</f>
        <v>0</v>
      </c>
      <c r="K153" s="172">
        <f t="shared" ca="1" si="286"/>
        <v>19.738119884943849</v>
      </c>
      <c r="L153" s="140">
        <f ca="1">VLOOKUP($D153,Curves!$N$2:$T$2600,2)*$B153</f>
        <v>19.811680185339284</v>
      </c>
      <c r="M153" s="141">
        <f ca="1">VLOOKUP($D153,Curves!$N$2:$T$2600,3)*$B153</f>
        <v>9.9058400926696422</v>
      </c>
      <c r="N153" s="181">
        <f t="shared" ca="1" si="287"/>
        <v>1</v>
      </c>
      <c r="O153" s="182">
        <f t="shared" ca="1" si="288"/>
        <v>0</v>
      </c>
      <c r="P153" s="173">
        <f t="shared" ca="1" si="283"/>
        <v>19.738119884943849</v>
      </c>
      <c r="Q153" s="140">
        <f ca="1">VLOOKUP($D153,Curves!$N$2:$T$2600,4)*$B153</f>
        <v>19.811680185339284</v>
      </c>
      <c r="R153" s="141">
        <f ca="1">VLOOKUP($D153,Curves!$N$2:$T$2600,5)*$B153</f>
        <v>9.9058400926696422</v>
      </c>
      <c r="S153" s="181">
        <f t="shared" ca="1" si="289"/>
        <v>1</v>
      </c>
      <c r="T153" s="182">
        <f t="shared" ca="1" si="290"/>
        <v>0</v>
      </c>
      <c r="U153" s="151">
        <f t="shared" ca="1" si="291"/>
        <v>19.060547955281741</v>
      </c>
      <c r="V153" s="151">
        <f t="shared" ca="1" si="292"/>
        <v>19.773781565452381</v>
      </c>
      <c r="W153" s="151">
        <f t="shared" ca="1" si="293"/>
        <v>19.738119884943849</v>
      </c>
      <c r="X153" s="343">
        <f ca="1">VLOOKUP($D153,[2]CurveFetch!$D$8:$S$13000,16,0)*$B153</f>
        <v>19.811680185339284</v>
      </c>
      <c r="Y153" s="141">
        <f ca="1">VLOOKUP($D153,Curves!$N$2:$T$2600,7)*$B153</f>
        <v>9.9058400926696422</v>
      </c>
      <c r="Z153" s="200">
        <f t="shared" ca="1" si="294"/>
        <v>1</v>
      </c>
      <c r="AA153" s="181">
        <f t="shared" ca="1" si="295"/>
        <v>0</v>
      </c>
      <c r="AB153" s="181">
        <f t="shared" ca="1" si="296"/>
        <v>1</v>
      </c>
      <c r="AC153" s="181">
        <f t="shared" ca="1" si="296"/>
        <v>1</v>
      </c>
      <c r="AD153" s="181">
        <f t="shared" ca="1" si="297"/>
        <v>1</v>
      </c>
      <c r="AE153" s="182">
        <f t="shared" ca="1" si="298"/>
        <v>0</v>
      </c>
      <c r="AF153" s="23">
        <f t="shared" ca="1" si="328"/>
        <v>5880</v>
      </c>
      <c r="AG153" s="23">
        <f t="shared" ca="1" si="329"/>
        <v>0</v>
      </c>
      <c r="AH153" s="23">
        <f t="shared" ca="1" si="318"/>
        <v>38400</v>
      </c>
      <c r="AI153" s="23">
        <f t="shared" ca="1" si="319"/>
        <v>0</v>
      </c>
      <c r="AJ153" s="23">
        <f t="shared" ca="1" si="330"/>
        <v>26160</v>
      </c>
      <c r="AK153" s="23">
        <f t="shared" ca="1" si="331"/>
        <v>0</v>
      </c>
      <c r="AL153" s="23">
        <f t="shared" ca="1" si="332"/>
        <v>26160</v>
      </c>
      <c r="AM153" s="23">
        <f t="shared" ca="1" si="333"/>
        <v>0</v>
      </c>
      <c r="AN153" s="23">
        <f t="shared" ca="1" si="351"/>
        <v>48000</v>
      </c>
      <c r="AO153" s="23">
        <f t="shared" ca="1" si="352"/>
        <v>0</v>
      </c>
      <c r="AP153" s="23">
        <f t="shared" ca="1" si="228"/>
        <v>54000</v>
      </c>
      <c r="AQ153" s="23">
        <f t="shared" ca="1" si="340"/>
        <v>0</v>
      </c>
      <c r="AR153" s="23">
        <f t="shared" ca="1" si="237"/>
        <v>60000</v>
      </c>
      <c r="AS153" s="23">
        <f t="shared" ca="1" si="238"/>
        <v>0</v>
      </c>
      <c r="AT153" s="23">
        <f t="shared" ca="1" si="245"/>
        <v>60000</v>
      </c>
      <c r="AU153" s="23">
        <f t="shared" ca="1" si="246"/>
        <v>0</v>
      </c>
      <c r="AV153" s="23">
        <f t="shared" ca="1" si="239"/>
        <v>86400</v>
      </c>
      <c r="AW153" s="23">
        <f t="shared" ca="1" si="240"/>
        <v>0</v>
      </c>
      <c r="AX153" s="23">
        <f t="shared" ca="1" si="249"/>
        <v>61200</v>
      </c>
      <c r="AY153" s="23">
        <f t="shared" ca="1" si="250"/>
        <v>0</v>
      </c>
      <c r="AZ153" s="23">
        <f t="shared" ca="1" si="255"/>
        <v>66000</v>
      </c>
      <c r="BA153" s="23">
        <f t="shared" ca="1" si="256"/>
        <v>0</v>
      </c>
      <c r="BB153" s="23">
        <f t="shared" ca="1" si="271"/>
        <v>132000</v>
      </c>
      <c r="BC153" s="23">
        <f t="shared" ca="1" si="272"/>
        <v>0</v>
      </c>
      <c r="BD153" s="228">
        <f t="shared" ca="1" si="302"/>
        <v>243000</v>
      </c>
      <c r="BE153" s="26">
        <f t="shared" ca="1" si="303"/>
        <v>604200</v>
      </c>
      <c r="BF153" s="228">
        <f t="shared" ca="1" si="304"/>
        <v>664200</v>
      </c>
      <c r="BG153" s="23">
        <f t="shared" ca="1" si="320"/>
        <v>62400</v>
      </c>
      <c r="BH153" s="23">
        <f t="shared" ca="1" si="321"/>
        <v>0</v>
      </c>
      <c r="BI153" s="23">
        <f t="shared" ca="1" si="334"/>
        <v>60000</v>
      </c>
      <c r="BJ153" s="23">
        <f t="shared" ca="1" si="335"/>
        <v>0</v>
      </c>
      <c r="BK153" s="23">
        <f t="shared" ca="1" si="322"/>
        <v>10560</v>
      </c>
      <c r="BL153" s="23">
        <f t="shared" ca="1" si="323"/>
        <v>0</v>
      </c>
      <c r="BM153" s="23">
        <f t="shared" ca="1" si="336"/>
        <v>6120</v>
      </c>
      <c r="BN153" s="23">
        <f t="shared" ca="1" si="337"/>
        <v>0</v>
      </c>
      <c r="BO153" s="23">
        <f t="shared" ca="1" si="343"/>
        <v>20400</v>
      </c>
      <c r="BP153" s="23">
        <f t="shared" ca="1" si="344"/>
        <v>0</v>
      </c>
      <c r="BQ153" s="23">
        <f t="shared" ca="1" si="324"/>
        <v>72000</v>
      </c>
      <c r="BR153" s="23">
        <f t="shared" ca="1" si="325"/>
        <v>0</v>
      </c>
      <c r="BS153" s="23">
        <f t="shared" ca="1" si="224"/>
        <v>105600</v>
      </c>
      <c r="BT153" s="23">
        <f t="shared" ca="1" si="225"/>
        <v>0</v>
      </c>
      <c r="BU153" s="23">
        <f t="shared" ca="1" si="226"/>
        <v>127200</v>
      </c>
      <c r="BV153" s="23">
        <f t="shared" ca="1" si="227"/>
        <v>0</v>
      </c>
      <c r="BW153" s="23">
        <f t="shared" ca="1" si="229"/>
        <v>60000</v>
      </c>
      <c r="BX153" s="23">
        <f t="shared" ca="1" si="230"/>
        <v>0</v>
      </c>
      <c r="BY153" s="23">
        <f t="shared" ca="1" si="247"/>
        <v>63600</v>
      </c>
      <c r="BZ153" s="23">
        <f t="shared" ca="1" si="248"/>
        <v>0</v>
      </c>
      <c r="CA153" s="23">
        <f t="shared" ca="1" si="259"/>
        <v>62400</v>
      </c>
      <c r="CB153" s="23">
        <f t="shared" ca="1" si="260"/>
        <v>0</v>
      </c>
      <c r="CC153" s="23">
        <f t="shared" ca="1" si="275"/>
        <v>132000</v>
      </c>
      <c r="CD153" s="23">
        <f t="shared" ca="1" si="276"/>
        <v>0</v>
      </c>
      <c r="CE153" s="23">
        <f t="shared" ca="1" si="277"/>
        <v>120000</v>
      </c>
      <c r="CF153" s="23">
        <f t="shared" ca="1" si="278"/>
        <v>0</v>
      </c>
      <c r="CG153" s="389">
        <f t="shared" ca="1" si="305"/>
        <v>371880</v>
      </c>
      <c r="CH153" s="224">
        <f t="shared" ca="1" si="306"/>
        <v>695880</v>
      </c>
      <c r="CI153" s="93">
        <f t="shared" ca="1" si="307"/>
        <v>902280</v>
      </c>
      <c r="CJ153" s="23">
        <f t="shared" ca="1" si="341"/>
        <v>125760</v>
      </c>
      <c r="CK153" s="23">
        <f t="shared" ca="1" si="342"/>
        <v>0</v>
      </c>
      <c r="CL153" s="23">
        <f t="shared" ca="1" si="231"/>
        <v>115200</v>
      </c>
      <c r="CM153" s="23">
        <f t="shared" ca="1" si="232"/>
        <v>0</v>
      </c>
      <c r="CN153" s="23">
        <f t="shared" ca="1" si="263"/>
        <v>120000</v>
      </c>
      <c r="CO153" s="23">
        <f t="shared" ca="1" si="264"/>
        <v>0</v>
      </c>
      <c r="CP153" s="228">
        <f t="shared" ca="1" si="308"/>
        <v>125760</v>
      </c>
      <c r="CQ153" s="224">
        <f t="shared" ca="1" si="309"/>
        <v>240960</v>
      </c>
      <c r="CR153" s="228">
        <f t="shared" ca="1" si="310"/>
        <v>360960</v>
      </c>
      <c r="CS153" s="23">
        <f t="shared" ca="1" si="311"/>
        <v>65400</v>
      </c>
      <c r="CT153" s="23">
        <f t="shared" ca="1" si="312"/>
        <v>32700</v>
      </c>
      <c r="CU153" s="23">
        <f t="shared" ca="1" si="316"/>
        <v>62400</v>
      </c>
      <c r="CV153" s="23">
        <f t="shared" ca="1" si="317"/>
        <v>31200</v>
      </c>
      <c r="CW153" s="23">
        <f t="shared" ca="1" si="326"/>
        <v>60000</v>
      </c>
      <c r="CX153" s="23">
        <f t="shared" ca="1" si="327"/>
        <v>30000</v>
      </c>
      <c r="CY153" s="23">
        <f t="shared" ca="1" si="338"/>
        <v>8400</v>
      </c>
      <c r="CZ153" s="23">
        <f t="shared" ca="1" si="339"/>
        <v>4200</v>
      </c>
      <c r="DA153" s="23">
        <f t="shared" ca="1" si="345"/>
        <v>27000</v>
      </c>
      <c r="DB153" s="23">
        <f t="shared" ca="1" si="346"/>
        <v>13500</v>
      </c>
      <c r="DC153" s="23">
        <f t="shared" ca="1" si="347"/>
        <v>15600</v>
      </c>
      <c r="DD153" s="23">
        <f t="shared" ca="1" si="348"/>
        <v>7800</v>
      </c>
      <c r="DE153" s="23">
        <f t="shared" ca="1" si="353"/>
        <v>42000</v>
      </c>
      <c r="DF153" s="23">
        <f t="shared" ca="1" si="354"/>
        <v>21000</v>
      </c>
      <c r="DG153" s="23">
        <f t="shared" ca="1" si="257"/>
        <v>63600</v>
      </c>
      <c r="DH153" s="23">
        <f t="shared" ca="1" si="258"/>
        <v>31800</v>
      </c>
      <c r="DI153" s="23">
        <f t="shared" ref="DI153:DI216" ca="1" si="355">$DI$7*$J$2*$J$5*$AB153</f>
        <v>72000</v>
      </c>
      <c r="DJ153" s="23">
        <f t="shared" ref="DJ153:DJ216" ca="1" si="356">$DI$7*$J$3*$J$5*$AC153</f>
        <v>36000</v>
      </c>
      <c r="DK153" s="23">
        <f t="shared" ca="1" si="233"/>
        <v>99000</v>
      </c>
      <c r="DL153" s="23">
        <f t="shared" ca="1" si="234"/>
        <v>49500</v>
      </c>
      <c r="DM153" s="23"/>
      <c r="DN153" s="23"/>
      <c r="DO153" s="23">
        <f t="shared" ca="1" si="235"/>
        <v>240000</v>
      </c>
      <c r="DP153" s="23">
        <f t="shared" ca="1" si="236"/>
        <v>120000</v>
      </c>
      <c r="DQ153" s="23">
        <f t="shared" ca="1" si="241"/>
        <v>120000</v>
      </c>
      <c r="DR153" s="23">
        <f t="shared" ca="1" si="242"/>
        <v>60000</v>
      </c>
      <c r="DS153" s="23">
        <f t="shared" ca="1" si="251"/>
        <v>127200</v>
      </c>
      <c r="DT153" s="23">
        <f t="shared" ca="1" si="252"/>
        <v>63600</v>
      </c>
      <c r="DU153" s="23">
        <f t="shared" ca="1" si="261"/>
        <v>63600</v>
      </c>
      <c r="DV153" s="23">
        <f t="shared" ca="1" si="262"/>
        <v>31800</v>
      </c>
      <c r="DW153" s="23">
        <f t="shared" ca="1" si="265"/>
        <v>150000</v>
      </c>
      <c r="DX153" s="23">
        <f t="shared" ca="1" si="266"/>
        <v>75000</v>
      </c>
      <c r="DY153" s="23">
        <f t="shared" ca="1" si="267"/>
        <v>66000</v>
      </c>
      <c r="DZ153" s="23">
        <f t="shared" ca="1" si="268"/>
        <v>33000</v>
      </c>
      <c r="EA153" s="23">
        <f t="shared" ca="1" si="281"/>
        <v>129600</v>
      </c>
      <c r="EB153" s="23">
        <f t="shared" ca="1" si="282"/>
        <v>64800</v>
      </c>
      <c r="EC153" s="228">
        <f t="shared" ca="1" si="313"/>
        <v>610200</v>
      </c>
      <c r="ED153" s="93">
        <f t="shared" ca="1" si="314"/>
        <v>1450800</v>
      </c>
      <c r="EE153" s="228">
        <f t="shared" ca="1" si="315"/>
        <v>2117700</v>
      </c>
      <c r="EJ153" s="23">
        <f t="shared" ca="1" si="349"/>
        <v>60000</v>
      </c>
      <c r="EK153" s="23">
        <f t="shared" ca="1" si="350"/>
        <v>30000</v>
      </c>
      <c r="EL153" s="23">
        <f t="shared" ref="EL153:EL216" ca="1" si="357">$EL$7*$J$2*$J$5*$AB153</f>
        <v>26400</v>
      </c>
      <c r="EM153" s="23">
        <f t="shared" ref="EM153:EM216" ca="1" si="358">$EL$7*$J$3*$J$5*$AC153</f>
        <v>13200</v>
      </c>
      <c r="EN153" s="23">
        <f t="shared" ca="1" si="243"/>
        <v>120000</v>
      </c>
      <c r="EO153" s="23">
        <f t="shared" ca="1" si="244"/>
        <v>60000</v>
      </c>
      <c r="EP153" s="23">
        <f t="shared" ca="1" si="273"/>
        <v>168000</v>
      </c>
      <c r="EQ153" s="23">
        <f t="shared" ca="1" si="274"/>
        <v>84000</v>
      </c>
      <c r="ER153" s="23">
        <f t="shared" ca="1" si="253"/>
        <v>60000</v>
      </c>
      <c r="ES153" s="23">
        <f t="shared" ca="1" si="254"/>
        <v>30000</v>
      </c>
      <c r="ET153" s="23">
        <f t="shared" ca="1" si="269"/>
        <v>60000</v>
      </c>
      <c r="EU153" s="23">
        <f t="shared" ca="1" si="270"/>
        <v>30000</v>
      </c>
      <c r="EV153" s="23">
        <f t="shared" ca="1" si="279"/>
        <v>120000</v>
      </c>
      <c r="EW153" s="23">
        <f t="shared" ca="1" si="280"/>
        <v>60000</v>
      </c>
      <c r="EX153" s="228">
        <f t="shared" ca="1" si="299"/>
        <v>39600</v>
      </c>
      <c r="EY153" s="93">
        <f t="shared" ca="1" si="300"/>
        <v>489600</v>
      </c>
      <c r="EZ153" s="93">
        <f t="shared" ca="1" si="301"/>
        <v>921600</v>
      </c>
    </row>
    <row r="154" spans="1:156" x14ac:dyDescent="0.2">
      <c r="A154" s="172">
        <f ca="1">VLOOKUP($D154,Curves!$A$2:$I$1700,9)</f>
        <v>6.2710472570013998E-2</v>
      </c>
      <c r="B154" s="86">
        <f t="shared" ca="1" si="284"/>
        <v>0.47311951595484808</v>
      </c>
      <c r="C154" s="86">
        <f t="shared" si="285"/>
        <v>31</v>
      </c>
      <c r="D154" s="139">
        <v>41334</v>
      </c>
      <c r="E154" s="173">
        <f ca="1">VLOOKUP($D154,Curves!$A$2:$H$1700,2)*$B154</f>
        <v>2.282328544966187</v>
      </c>
      <c r="F154" s="172">
        <f ca="1">VLOOKUP($D154,Curves!$A$2:$H$1700,3)*$B154</f>
        <v>0.28387170957290886</v>
      </c>
      <c r="G154" s="172">
        <f ca="1">VLOOKUP($D154,Curves!$A$2:$H$1700,7)*$B154</f>
        <v>-8.9892708031421131E-2</v>
      </c>
      <c r="H154" s="172">
        <f ca="1">VLOOKUP($D154,Curves!$A$2:$H$1700,5)*$B154</f>
        <v>4.7311951595484809E-3</v>
      </c>
      <c r="I154" s="172">
        <f ca="1">VLOOKUP($D154,Curves!$A$2:$H$1700,4)*$B154</f>
        <v>0</v>
      </c>
      <c r="J154" s="174">
        <f ca="1">VLOOKUP($D154,Curves!$A$2:$H$1700,8)*$B154</f>
        <v>0</v>
      </c>
      <c r="K154" s="172">
        <f t="shared" ca="1" si="286"/>
        <v>19.117464087246404</v>
      </c>
      <c r="L154" s="140">
        <f ca="1">VLOOKUP($D154,Curves!$N$2:$T$2600,2)*$B154</f>
        <v>14.981755280274625</v>
      </c>
      <c r="M154" s="141">
        <f ca="1">VLOOKUP($D154,Curves!$N$2:$T$2600,3)*$B154</f>
        <v>7.4908776401373123</v>
      </c>
      <c r="N154" s="181">
        <f t="shared" ca="1" si="287"/>
        <v>0</v>
      </c>
      <c r="O154" s="182">
        <f t="shared" ca="1" si="288"/>
        <v>0</v>
      </c>
      <c r="P154" s="173">
        <f t="shared" ca="1" si="283"/>
        <v>19.117464087246404</v>
      </c>
      <c r="Q154" s="140">
        <f ca="1">VLOOKUP($D154,Curves!$N$2:$T$2600,4)*$B154</f>
        <v>14.981755280274625</v>
      </c>
      <c r="R154" s="141">
        <f ca="1">VLOOKUP($D154,Curves!$N$2:$T$2600,5)*$B154</f>
        <v>7.4908776401373123</v>
      </c>
      <c r="S154" s="181">
        <f t="shared" ca="1" si="289"/>
        <v>0</v>
      </c>
      <c r="T154" s="182">
        <f t="shared" ca="1" si="290"/>
        <v>0</v>
      </c>
      <c r="U154" s="151">
        <f t="shared" ca="1" si="291"/>
        <v>18.443268777010744</v>
      </c>
      <c r="V154" s="151">
        <f t="shared" ca="1" si="292"/>
        <v>19.152948050943017</v>
      </c>
      <c r="W154" s="151">
        <f t="shared" ca="1" si="293"/>
        <v>19.117464087246404</v>
      </c>
      <c r="X154" s="343">
        <f ca="1">VLOOKUP($D154,[2]CurveFetch!$D$8:$S$13000,16,0)*$B154</f>
        <v>14.981755280274625</v>
      </c>
      <c r="Y154" s="141">
        <f ca="1">VLOOKUP($D154,Curves!$N$2:$T$2600,7)*$B154</f>
        <v>7.4908776401373123</v>
      </c>
      <c r="Z154" s="200">
        <f t="shared" ca="1" si="294"/>
        <v>0</v>
      </c>
      <c r="AA154" s="181">
        <f t="shared" ca="1" si="295"/>
        <v>0</v>
      </c>
      <c r="AB154" s="181">
        <f t="shared" ca="1" si="296"/>
        <v>0</v>
      </c>
      <c r="AC154" s="181">
        <f t="shared" ca="1" si="296"/>
        <v>0</v>
      </c>
      <c r="AD154" s="181">
        <f t="shared" ca="1" si="297"/>
        <v>0</v>
      </c>
      <c r="AE154" s="182">
        <f t="shared" ca="1" si="298"/>
        <v>0</v>
      </c>
      <c r="AF154" s="23">
        <f t="shared" ca="1" si="328"/>
        <v>0</v>
      </c>
      <c r="AG154" s="23">
        <f t="shared" ca="1" si="329"/>
        <v>0</v>
      </c>
      <c r="AH154" s="23">
        <f t="shared" ca="1" si="318"/>
        <v>0</v>
      </c>
      <c r="AI154" s="23">
        <f t="shared" ca="1" si="319"/>
        <v>0</v>
      </c>
      <c r="AJ154" s="23">
        <f t="shared" ca="1" si="330"/>
        <v>0</v>
      </c>
      <c r="AK154" s="23">
        <f t="shared" ca="1" si="331"/>
        <v>0</v>
      </c>
      <c r="AL154" s="23">
        <f t="shared" ca="1" si="332"/>
        <v>0</v>
      </c>
      <c r="AM154" s="23">
        <f t="shared" ca="1" si="333"/>
        <v>0</v>
      </c>
      <c r="AN154" s="23">
        <f t="shared" ca="1" si="351"/>
        <v>0</v>
      </c>
      <c r="AO154" s="23">
        <f t="shared" ca="1" si="352"/>
        <v>0</v>
      </c>
      <c r="AP154" s="23">
        <f t="shared" ca="1" si="228"/>
        <v>0</v>
      </c>
      <c r="AQ154" s="23">
        <f t="shared" ca="1" si="340"/>
        <v>0</v>
      </c>
      <c r="AR154" s="23">
        <f t="shared" ca="1" si="237"/>
        <v>0</v>
      </c>
      <c r="AS154" s="23">
        <f t="shared" ca="1" si="238"/>
        <v>0</v>
      </c>
      <c r="AT154" s="23">
        <f t="shared" ca="1" si="245"/>
        <v>0</v>
      </c>
      <c r="AU154" s="23">
        <f t="shared" ca="1" si="246"/>
        <v>0</v>
      </c>
      <c r="AV154" s="23">
        <f t="shared" ca="1" si="239"/>
        <v>0</v>
      </c>
      <c r="AW154" s="23">
        <f t="shared" ca="1" si="240"/>
        <v>0</v>
      </c>
      <c r="AX154" s="23">
        <f t="shared" ca="1" si="249"/>
        <v>0</v>
      </c>
      <c r="AY154" s="23">
        <f t="shared" ca="1" si="250"/>
        <v>0</v>
      </c>
      <c r="AZ154" s="23">
        <f t="shared" ca="1" si="255"/>
        <v>0</v>
      </c>
      <c r="BA154" s="23">
        <f t="shared" ca="1" si="256"/>
        <v>0</v>
      </c>
      <c r="BB154" s="23">
        <f t="shared" ca="1" si="271"/>
        <v>0</v>
      </c>
      <c r="BC154" s="23">
        <f t="shared" ca="1" si="272"/>
        <v>0</v>
      </c>
      <c r="BD154" s="228">
        <f t="shared" ca="1" si="302"/>
        <v>0</v>
      </c>
      <c r="BE154" s="26">
        <f t="shared" ca="1" si="303"/>
        <v>0</v>
      </c>
      <c r="BF154" s="228">
        <f t="shared" ca="1" si="304"/>
        <v>0</v>
      </c>
      <c r="BG154" s="23">
        <f t="shared" ca="1" si="320"/>
        <v>0</v>
      </c>
      <c r="BH154" s="23">
        <f t="shared" ca="1" si="321"/>
        <v>0</v>
      </c>
      <c r="BI154" s="23">
        <f t="shared" ca="1" si="334"/>
        <v>0</v>
      </c>
      <c r="BJ154" s="23">
        <f t="shared" ca="1" si="335"/>
        <v>0</v>
      </c>
      <c r="BK154" s="23">
        <f t="shared" ca="1" si="322"/>
        <v>0</v>
      </c>
      <c r="BL154" s="23">
        <f t="shared" ca="1" si="323"/>
        <v>0</v>
      </c>
      <c r="BM154" s="23">
        <f t="shared" ca="1" si="336"/>
        <v>0</v>
      </c>
      <c r="BN154" s="23">
        <f t="shared" ca="1" si="337"/>
        <v>0</v>
      </c>
      <c r="BO154" s="23">
        <f t="shared" ca="1" si="343"/>
        <v>0</v>
      </c>
      <c r="BP154" s="23">
        <f t="shared" ca="1" si="344"/>
        <v>0</v>
      </c>
      <c r="BQ154" s="23">
        <f t="shared" ca="1" si="324"/>
        <v>0</v>
      </c>
      <c r="BR154" s="23">
        <f t="shared" ca="1" si="325"/>
        <v>0</v>
      </c>
      <c r="BS154" s="23">
        <f t="shared" ref="BS154:BS217" ca="1" si="359">$BS$7*$J$2*$J$5*$S154</f>
        <v>0</v>
      </c>
      <c r="BT154" s="23">
        <f t="shared" ref="BT154:BT217" ca="1" si="360">$BS$7*$J$3*$J$5*$T154</f>
        <v>0</v>
      </c>
      <c r="BU154" s="23">
        <f t="shared" ref="BU154:BU217" ca="1" si="361">$BU$7*$J$2*$J$5*$S154</f>
        <v>0</v>
      </c>
      <c r="BV154" s="23">
        <f t="shared" ref="BV154:BV217" ca="1" si="362">$BU$7*$J$3*$J$5*$T154</f>
        <v>0</v>
      </c>
      <c r="BW154" s="23">
        <f t="shared" ca="1" si="229"/>
        <v>0</v>
      </c>
      <c r="BX154" s="23">
        <f t="shared" ca="1" si="230"/>
        <v>0</v>
      </c>
      <c r="BY154" s="23">
        <f t="shared" ca="1" si="247"/>
        <v>0</v>
      </c>
      <c r="BZ154" s="23">
        <f t="shared" ca="1" si="248"/>
        <v>0</v>
      </c>
      <c r="CA154" s="23">
        <f t="shared" ca="1" si="259"/>
        <v>0</v>
      </c>
      <c r="CB154" s="23">
        <f t="shared" ca="1" si="260"/>
        <v>0</v>
      </c>
      <c r="CC154" s="23">
        <f t="shared" ca="1" si="275"/>
        <v>0</v>
      </c>
      <c r="CD154" s="23">
        <f t="shared" ca="1" si="276"/>
        <v>0</v>
      </c>
      <c r="CE154" s="23">
        <f t="shared" ca="1" si="277"/>
        <v>0</v>
      </c>
      <c r="CF154" s="23">
        <f t="shared" ca="1" si="278"/>
        <v>0</v>
      </c>
      <c r="CG154" s="389">
        <f t="shared" ca="1" si="305"/>
        <v>0</v>
      </c>
      <c r="CH154" s="224">
        <f t="shared" ca="1" si="306"/>
        <v>0</v>
      </c>
      <c r="CI154" s="93">
        <f t="shared" ca="1" si="307"/>
        <v>0</v>
      </c>
      <c r="CJ154" s="23">
        <f t="shared" ca="1" si="341"/>
        <v>0</v>
      </c>
      <c r="CK154" s="23">
        <f t="shared" ca="1" si="342"/>
        <v>0</v>
      </c>
      <c r="CL154" s="23">
        <f t="shared" ca="1" si="231"/>
        <v>0</v>
      </c>
      <c r="CM154" s="23">
        <f t="shared" ca="1" si="232"/>
        <v>0</v>
      </c>
      <c r="CN154" s="23">
        <f t="shared" ca="1" si="263"/>
        <v>0</v>
      </c>
      <c r="CO154" s="23">
        <f t="shared" ca="1" si="264"/>
        <v>0</v>
      </c>
      <c r="CP154" s="228">
        <f t="shared" ca="1" si="308"/>
        <v>0</v>
      </c>
      <c r="CQ154" s="224">
        <f t="shared" ca="1" si="309"/>
        <v>0</v>
      </c>
      <c r="CR154" s="228">
        <f t="shared" ca="1" si="310"/>
        <v>0</v>
      </c>
      <c r="CS154" s="23">
        <f t="shared" ca="1" si="311"/>
        <v>0</v>
      </c>
      <c r="CT154" s="23">
        <f t="shared" ca="1" si="312"/>
        <v>0</v>
      </c>
      <c r="CU154" s="23">
        <f t="shared" ca="1" si="316"/>
        <v>0</v>
      </c>
      <c r="CV154" s="23">
        <f t="shared" ca="1" si="317"/>
        <v>0</v>
      </c>
      <c r="CW154" s="23">
        <f t="shared" ca="1" si="326"/>
        <v>0</v>
      </c>
      <c r="CX154" s="23">
        <f t="shared" ca="1" si="327"/>
        <v>0</v>
      </c>
      <c r="CY154" s="23">
        <f t="shared" ca="1" si="338"/>
        <v>0</v>
      </c>
      <c r="CZ154" s="23">
        <f t="shared" ca="1" si="339"/>
        <v>0</v>
      </c>
      <c r="DA154" s="23">
        <f t="shared" ca="1" si="345"/>
        <v>0</v>
      </c>
      <c r="DB154" s="23">
        <f t="shared" ca="1" si="346"/>
        <v>0</v>
      </c>
      <c r="DC154" s="23">
        <f t="shared" ca="1" si="347"/>
        <v>0</v>
      </c>
      <c r="DD154" s="23">
        <f t="shared" ca="1" si="348"/>
        <v>0</v>
      </c>
      <c r="DE154" s="23">
        <f t="shared" ca="1" si="353"/>
        <v>0</v>
      </c>
      <c r="DF154" s="23">
        <f t="shared" ca="1" si="354"/>
        <v>0</v>
      </c>
      <c r="DG154" s="23">
        <f t="shared" ca="1" si="257"/>
        <v>0</v>
      </c>
      <c r="DH154" s="23">
        <f t="shared" ca="1" si="258"/>
        <v>0</v>
      </c>
      <c r="DI154" s="23">
        <f t="shared" ca="1" si="355"/>
        <v>0</v>
      </c>
      <c r="DJ154" s="23">
        <f t="shared" ca="1" si="356"/>
        <v>0</v>
      </c>
      <c r="DK154" s="23">
        <f t="shared" ca="1" si="233"/>
        <v>0</v>
      </c>
      <c r="DL154" s="23">
        <f t="shared" ca="1" si="234"/>
        <v>0</v>
      </c>
      <c r="DM154" s="23"/>
      <c r="DN154" s="23"/>
      <c r="DO154" s="23">
        <f t="shared" ca="1" si="235"/>
        <v>0</v>
      </c>
      <c r="DP154" s="23">
        <f t="shared" ca="1" si="236"/>
        <v>0</v>
      </c>
      <c r="DQ154" s="23">
        <f t="shared" ca="1" si="241"/>
        <v>0</v>
      </c>
      <c r="DR154" s="23">
        <f t="shared" ca="1" si="242"/>
        <v>0</v>
      </c>
      <c r="DS154" s="23">
        <f t="shared" ca="1" si="251"/>
        <v>0</v>
      </c>
      <c r="DT154" s="23">
        <f t="shared" ca="1" si="252"/>
        <v>0</v>
      </c>
      <c r="DU154" s="23">
        <f t="shared" ca="1" si="261"/>
        <v>0</v>
      </c>
      <c r="DV154" s="23">
        <f t="shared" ca="1" si="262"/>
        <v>0</v>
      </c>
      <c r="DW154" s="23">
        <f t="shared" ca="1" si="265"/>
        <v>0</v>
      </c>
      <c r="DX154" s="23">
        <f t="shared" ca="1" si="266"/>
        <v>0</v>
      </c>
      <c r="DY154" s="23">
        <f t="shared" ca="1" si="267"/>
        <v>0</v>
      </c>
      <c r="DZ154" s="23">
        <f t="shared" ca="1" si="268"/>
        <v>0</v>
      </c>
      <c r="EA154" s="23">
        <f t="shared" ca="1" si="281"/>
        <v>0</v>
      </c>
      <c r="EB154" s="23">
        <f t="shared" ca="1" si="282"/>
        <v>0</v>
      </c>
      <c r="EC154" s="228">
        <f t="shared" ca="1" si="313"/>
        <v>0</v>
      </c>
      <c r="ED154" s="93">
        <f t="shared" ca="1" si="314"/>
        <v>0</v>
      </c>
      <c r="EE154" s="228">
        <f t="shared" ca="1" si="315"/>
        <v>0</v>
      </c>
      <c r="EJ154" s="23">
        <f t="shared" ca="1" si="349"/>
        <v>0</v>
      </c>
      <c r="EK154" s="23">
        <f t="shared" ca="1" si="350"/>
        <v>0</v>
      </c>
      <c r="EL154" s="23">
        <f t="shared" ca="1" si="357"/>
        <v>0</v>
      </c>
      <c r="EM154" s="23">
        <f t="shared" ca="1" si="358"/>
        <v>0</v>
      </c>
      <c r="EN154" s="23">
        <f t="shared" ca="1" si="243"/>
        <v>0</v>
      </c>
      <c r="EO154" s="23">
        <f t="shared" ca="1" si="244"/>
        <v>0</v>
      </c>
      <c r="EP154" s="23">
        <f t="shared" ca="1" si="273"/>
        <v>0</v>
      </c>
      <c r="EQ154" s="23">
        <f t="shared" ca="1" si="274"/>
        <v>0</v>
      </c>
      <c r="ER154" s="23">
        <f t="shared" ca="1" si="253"/>
        <v>0</v>
      </c>
      <c r="ES154" s="23">
        <f t="shared" ca="1" si="254"/>
        <v>0</v>
      </c>
      <c r="ET154" s="23">
        <f t="shared" ca="1" si="269"/>
        <v>0</v>
      </c>
      <c r="EU154" s="23">
        <f t="shared" ca="1" si="270"/>
        <v>0</v>
      </c>
      <c r="EV154" s="23">
        <f t="shared" ca="1" si="279"/>
        <v>0</v>
      </c>
      <c r="EW154" s="23">
        <f t="shared" ca="1" si="280"/>
        <v>0</v>
      </c>
      <c r="EX154" s="228">
        <f t="shared" ca="1" si="299"/>
        <v>0</v>
      </c>
      <c r="EY154" s="93">
        <f t="shared" ca="1" si="300"/>
        <v>0</v>
      </c>
      <c r="EZ154" s="93">
        <f t="shared" ca="1" si="301"/>
        <v>0</v>
      </c>
    </row>
    <row r="155" spans="1:156" x14ac:dyDescent="0.2">
      <c r="A155" s="172">
        <f ca="1">VLOOKUP($D155,Curves!$A$2:$I$1700,9)</f>
        <v>6.2735343110190994E-2</v>
      </c>
      <c r="B155" s="86">
        <f t="shared" ca="1" si="284"/>
        <v>0.47050801771057565</v>
      </c>
      <c r="C155" s="86">
        <f t="shared" si="285"/>
        <v>30</v>
      </c>
      <c r="D155" s="139">
        <v>41365</v>
      </c>
      <c r="E155" s="173">
        <f ca="1">VLOOKUP($D155,Curves!$A$2:$H$1700,2)*$B155</f>
        <v>2.1836277101947816</v>
      </c>
      <c r="F155" s="172">
        <f ca="1">VLOOKUP($D155,Curves!$A$2:$H$1700,3)*$B155</f>
        <v>0.3575860934600375</v>
      </c>
      <c r="G155" s="172">
        <f ca="1">VLOOKUP($D155,Curves!$A$2:$H$1700,7)*$B155</f>
        <v>-8.9396523365009375E-2</v>
      </c>
      <c r="H155" s="172">
        <f ca="1">VLOOKUP($D155,Curves!$A$2:$H$1700,5)*$B155</f>
        <v>4.7050801771057566E-3</v>
      </c>
      <c r="I155" s="172">
        <f ca="1">VLOOKUP($D155,Curves!$A$2:$H$1700,4)*$B155</f>
        <v>0</v>
      </c>
      <c r="J155" s="174">
        <f ca="1">VLOOKUP($D155,Curves!$A$2:$H$1700,8)*$B155</f>
        <v>0</v>
      </c>
      <c r="K155" s="172">
        <f t="shared" ca="1" si="286"/>
        <v>18.377207826460861</v>
      </c>
      <c r="L155" s="140">
        <f ca="1">VLOOKUP($D155,Curves!$N$2:$T$2600,2)*$B155</f>
        <v>14.349835828947763</v>
      </c>
      <c r="M155" s="141">
        <f ca="1">VLOOKUP($D155,Curves!$N$2:$T$2600,3)*$B155</f>
        <v>7.1749179144738813</v>
      </c>
      <c r="N155" s="181">
        <f t="shared" ca="1" si="287"/>
        <v>0</v>
      </c>
      <c r="O155" s="182">
        <f t="shared" ca="1" si="288"/>
        <v>0</v>
      </c>
      <c r="P155" s="173">
        <f t="shared" ca="1" si="283"/>
        <v>18.377207826460861</v>
      </c>
      <c r="Q155" s="140">
        <f ca="1">VLOOKUP($D155,Curves!$N$2:$T$2600,4)*$B155</f>
        <v>14.349835828947763</v>
      </c>
      <c r="R155" s="141">
        <f ca="1">VLOOKUP($D155,Curves!$N$2:$T$2600,5)*$B155</f>
        <v>7.1749179144738813</v>
      </c>
      <c r="S155" s="181">
        <f t="shared" ca="1" si="289"/>
        <v>0</v>
      </c>
      <c r="T155" s="182">
        <f t="shared" ca="1" si="290"/>
        <v>0</v>
      </c>
      <c r="U155" s="151">
        <f t="shared" ca="1" si="291"/>
        <v>17.706733901223291</v>
      </c>
      <c r="V155" s="151">
        <f t="shared" ca="1" si="292"/>
        <v>18.412495927789156</v>
      </c>
      <c r="W155" s="151">
        <f t="shared" ca="1" si="293"/>
        <v>18.377207826460861</v>
      </c>
      <c r="X155" s="343">
        <f ca="1">VLOOKUP($D155,[2]CurveFetch!$D$8:$S$13000,16,0)*$B155</f>
        <v>14.349835828947763</v>
      </c>
      <c r="Y155" s="141">
        <f ca="1">VLOOKUP($D155,Curves!$N$2:$T$2600,7)*$B155</f>
        <v>7.1749179144738813</v>
      </c>
      <c r="Z155" s="200">
        <f t="shared" ca="1" si="294"/>
        <v>0</v>
      </c>
      <c r="AA155" s="181">
        <f t="shared" ca="1" si="295"/>
        <v>0</v>
      </c>
      <c r="AB155" s="181">
        <f t="shared" ca="1" si="296"/>
        <v>0</v>
      </c>
      <c r="AC155" s="181">
        <f t="shared" ca="1" si="296"/>
        <v>0</v>
      </c>
      <c r="AD155" s="181">
        <f t="shared" ca="1" si="297"/>
        <v>0</v>
      </c>
      <c r="AE155" s="182">
        <f t="shared" ca="1" si="298"/>
        <v>0</v>
      </c>
      <c r="AF155" s="23">
        <f t="shared" ca="1" si="328"/>
        <v>0</v>
      </c>
      <c r="AG155" s="23">
        <f t="shared" ca="1" si="329"/>
        <v>0</v>
      </c>
      <c r="AH155" s="23">
        <f t="shared" ca="1" si="318"/>
        <v>0</v>
      </c>
      <c r="AI155" s="23">
        <f t="shared" ca="1" si="319"/>
        <v>0</v>
      </c>
      <c r="AJ155" s="23">
        <f t="shared" ca="1" si="330"/>
        <v>0</v>
      </c>
      <c r="AK155" s="23">
        <f t="shared" ca="1" si="331"/>
        <v>0</v>
      </c>
      <c r="AL155" s="23">
        <f t="shared" ca="1" si="332"/>
        <v>0</v>
      </c>
      <c r="AM155" s="23">
        <f t="shared" ca="1" si="333"/>
        <v>0</v>
      </c>
      <c r="AN155" s="23">
        <f t="shared" ca="1" si="351"/>
        <v>0</v>
      </c>
      <c r="AO155" s="23">
        <f t="shared" ca="1" si="352"/>
        <v>0</v>
      </c>
      <c r="AP155" s="23">
        <f t="shared" ca="1" si="228"/>
        <v>0</v>
      </c>
      <c r="AQ155" s="23">
        <f t="shared" ca="1" si="340"/>
        <v>0</v>
      </c>
      <c r="AR155" s="23">
        <f t="shared" ca="1" si="237"/>
        <v>0</v>
      </c>
      <c r="AS155" s="23">
        <f t="shared" ca="1" si="238"/>
        <v>0</v>
      </c>
      <c r="AT155" s="23">
        <f t="shared" ca="1" si="245"/>
        <v>0</v>
      </c>
      <c r="AU155" s="23">
        <f t="shared" ca="1" si="246"/>
        <v>0</v>
      </c>
      <c r="AV155" s="23">
        <f t="shared" ca="1" si="239"/>
        <v>0</v>
      </c>
      <c r="AW155" s="23">
        <f t="shared" ca="1" si="240"/>
        <v>0</v>
      </c>
      <c r="AX155" s="23">
        <f t="shared" ca="1" si="249"/>
        <v>0</v>
      </c>
      <c r="AY155" s="23">
        <f t="shared" ca="1" si="250"/>
        <v>0</v>
      </c>
      <c r="AZ155" s="23">
        <f t="shared" ca="1" si="255"/>
        <v>0</v>
      </c>
      <c r="BA155" s="23">
        <f t="shared" ca="1" si="256"/>
        <v>0</v>
      </c>
      <c r="BB155" s="23">
        <f t="shared" ca="1" si="271"/>
        <v>0</v>
      </c>
      <c r="BC155" s="23">
        <f t="shared" ca="1" si="272"/>
        <v>0</v>
      </c>
      <c r="BD155" s="228">
        <f t="shared" ca="1" si="302"/>
        <v>0</v>
      </c>
      <c r="BE155" s="26">
        <f t="shared" ca="1" si="303"/>
        <v>0</v>
      </c>
      <c r="BF155" s="228">
        <f t="shared" ca="1" si="304"/>
        <v>0</v>
      </c>
      <c r="BG155" s="23">
        <f t="shared" ca="1" si="320"/>
        <v>0</v>
      </c>
      <c r="BH155" s="23">
        <f t="shared" ca="1" si="321"/>
        <v>0</v>
      </c>
      <c r="BI155" s="23">
        <f t="shared" ca="1" si="334"/>
        <v>0</v>
      </c>
      <c r="BJ155" s="23">
        <f t="shared" ca="1" si="335"/>
        <v>0</v>
      </c>
      <c r="BK155" s="23">
        <f t="shared" ca="1" si="322"/>
        <v>0</v>
      </c>
      <c r="BL155" s="23">
        <f t="shared" ca="1" si="323"/>
        <v>0</v>
      </c>
      <c r="BM155" s="23">
        <f t="shared" ca="1" si="336"/>
        <v>0</v>
      </c>
      <c r="BN155" s="23">
        <f t="shared" ca="1" si="337"/>
        <v>0</v>
      </c>
      <c r="BO155" s="23">
        <f t="shared" ca="1" si="343"/>
        <v>0</v>
      </c>
      <c r="BP155" s="23">
        <f t="shared" ca="1" si="344"/>
        <v>0</v>
      </c>
      <c r="BQ155" s="23">
        <f t="shared" ca="1" si="324"/>
        <v>0</v>
      </c>
      <c r="BR155" s="23">
        <f t="shared" ca="1" si="325"/>
        <v>0</v>
      </c>
      <c r="BS155" s="23">
        <f t="shared" ca="1" si="359"/>
        <v>0</v>
      </c>
      <c r="BT155" s="23">
        <f t="shared" ca="1" si="360"/>
        <v>0</v>
      </c>
      <c r="BU155" s="23">
        <f t="shared" ca="1" si="361"/>
        <v>0</v>
      </c>
      <c r="BV155" s="23">
        <f t="shared" ca="1" si="362"/>
        <v>0</v>
      </c>
      <c r="BW155" s="23">
        <f t="shared" ca="1" si="229"/>
        <v>0</v>
      </c>
      <c r="BX155" s="23">
        <f t="shared" ca="1" si="230"/>
        <v>0</v>
      </c>
      <c r="BY155" s="23">
        <f t="shared" ca="1" si="247"/>
        <v>0</v>
      </c>
      <c r="BZ155" s="23">
        <f t="shared" ca="1" si="248"/>
        <v>0</v>
      </c>
      <c r="CA155" s="23">
        <f t="shared" ca="1" si="259"/>
        <v>0</v>
      </c>
      <c r="CB155" s="23">
        <f t="shared" ca="1" si="260"/>
        <v>0</v>
      </c>
      <c r="CC155" s="23">
        <f t="shared" ca="1" si="275"/>
        <v>0</v>
      </c>
      <c r="CD155" s="23">
        <f t="shared" ca="1" si="276"/>
        <v>0</v>
      </c>
      <c r="CE155" s="23">
        <f t="shared" ca="1" si="277"/>
        <v>0</v>
      </c>
      <c r="CF155" s="23">
        <f t="shared" ca="1" si="278"/>
        <v>0</v>
      </c>
      <c r="CG155" s="389">
        <f t="shared" ca="1" si="305"/>
        <v>0</v>
      </c>
      <c r="CH155" s="224">
        <f t="shared" ca="1" si="306"/>
        <v>0</v>
      </c>
      <c r="CI155" s="93">
        <f t="shared" ca="1" si="307"/>
        <v>0</v>
      </c>
      <c r="CJ155" s="23">
        <f t="shared" ca="1" si="341"/>
        <v>0</v>
      </c>
      <c r="CK155" s="23">
        <f t="shared" ca="1" si="342"/>
        <v>0</v>
      </c>
      <c r="CL155" s="23">
        <f t="shared" ca="1" si="231"/>
        <v>0</v>
      </c>
      <c r="CM155" s="23">
        <f t="shared" ca="1" si="232"/>
        <v>0</v>
      </c>
      <c r="CN155" s="23">
        <f t="shared" ca="1" si="263"/>
        <v>0</v>
      </c>
      <c r="CO155" s="23">
        <f t="shared" ca="1" si="264"/>
        <v>0</v>
      </c>
      <c r="CP155" s="228">
        <f t="shared" ca="1" si="308"/>
        <v>0</v>
      </c>
      <c r="CQ155" s="224">
        <f t="shared" ca="1" si="309"/>
        <v>0</v>
      </c>
      <c r="CR155" s="228">
        <f t="shared" ca="1" si="310"/>
        <v>0</v>
      </c>
      <c r="CS155" s="23">
        <f t="shared" ca="1" si="311"/>
        <v>0</v>
      </c>
      <c r="CT155" s="23">
        <f t="shared" ca="1" si="312"/>
        <v>0</v>
      </c>
      <c r="CU155" s="23">
        <f t="shared" ca="1" si="316"/>
        <v>0</v>
      </c>
      <c r="CV155" s="23">
        <f t="shared" ca="1" si="317"/>
        <v>0</v>
      </c>
      <c r="CW155" s="23">
        <f t="shared" ca="1" si="326"/>
        <v>0</v>
      </c>
      <c r="CX155" s="23">
        <f t="shared" ca="1" si="327"/>
        <v>0</v>
      </c>
      <c r="CY155" s="23">
        <f t="shared" ca="1" si="338"/>
        <v>0</v>
      </c>
      <c r="CZ155" s="23">
        <f t="shared" ca="1" si="339"/>
        <v>0</v>
      </c>
      <c r="DA155" s="23">
        <f t="shared" ca="1" si="345"/>
        <v>0</v>
      </c>
      <c r="DB155" s="23">
        <f t="shared" ca="1" si="346"/>
        <v>0</v>
      </c>
      <c r="DC155" s="23">
        <f t="shared" ca="1" si="347"/>
        <v>0</v>
      </c>
      <c r="DD155" s="23">
        <f t="shared" ca="1" si="348"/>
        <v>0</v>
      </c>
      <c r="DE155" s="23">
        <f t="shared" ca="1" si="353"/>
        <v>0</v>
      </c>
      <c r="DF155" s="23">
        <f t="shared" ca="1" si="354"/>
        <v>0</v>
      </c>
      <c r="DG155" s="23">
        <f t="shared" ca="1" si="257"/>
        <v>0</v>
      </c>
      <c r="DH155" s="23">
        <f t="shared" ca="1" si="258"/>
        <v>0</v>
      </c>
      <c r="DI155" s="23">
        <f t="shared" ca="1" si="355"/>
        <v>0</v>
      </c>
      <c r="DJ155" s="23">
        <f t="shared" ca="1" si="356"/>
        <v>0</v>
      </c>
      <c r="DK155" s="23">
        <f t="shared" ca="1" si="233"/>
        <v>0</v>
      </c>
      <c r="DL155" s="23">
        <f t="shared" ca="1" si="234"/>
        <v>0</v>
      </c>
      <c r="DM155" s="23"/>
      <c r="DN155" s="23"/>
      <c r="DO155" s="23">
        <f t="shared" ca="1" si="235"/>
        <v>0</v>
      </c>
      <c r="DP155" s="23">
        <f t="shared" ca="1" si="236"/>
        <v>0</v>
      </c>
      <c r="DQ155" s="23">
        <f t="shared" ca="1" si="241"/>
        <v>0</v>
      </c>
      <c r="DR155" s="23">
        <f t="shared" ca="1" si="242"/>
        <v>0</v>
      </c>
      <c r="DS155" s="23">
        <f t="shared" ca="1" si="251"/>
        <v>0</v>
      </c>
      <c r="DT155" s="23">
        <f t="shared" ca="1" si="252"/>
        <v>0</v>
      </c>
      <c r="DU155" s="23">
        <f t="shared" ca="1" si="261"/>
        <v>0</v>
      </c>
      <c r="DV155" s="23">
        <f t="shared" ca="1" si="262"/>
        <v>0</v>
      </c>
      <c r="DW155" s="23">
        <f t="shared" ca="1" si="265"/>
        <v>0</v>
      </c>
      <c r="DX155" s="23">
        <f t="shared" ca="1" si="266"/>
        <v>0</v>
      </c>
      <c r="DY155" s="23">
        <f t="shared" ca="1" si="267"/>
        <v>0</v>
      </c>
      <c r="DZ155" s="23">
        <f t="shared" ca="1" si="268"/>
        <v>0</v>
      </c>
      <c r="EA155" s="23">
        <f t="shared" ca="1" si="281"/>
        <v>0</v>
      </c>
      <c r="EB155" s="23">
        <f t="shared" ca="1" si="282"/>
        <v>0</v>
      </c>
      <c r="EC155" s="228">
        <f t="shared" ca="1" si="313"/>
        <v>0</v>
      </c>
      <c r="ED155" s="93">
        <f t="shared" ca="1" si="314"/>
        <v>0</v>
      </c>
      <c r="EE155" s="228">
        <f t="shared" ca="1" si="315"/>
        <v>0</v>
      </c>
      <c r="EJ155" s="23">
        <f t="shared" ca="1" si="349"/>
        <v>0</v>
      </c>
      <c r="EK155" s="23">
        <f t="shared" ca="1" si="350"/>
        <v>0</v>
      </c>
      <c r="EL155" s="23">
        <f t="shared" ca="1" si="357"/>
        <v>0</v>
      </c>
      <c r="EM155" s="23">
        <f t="shared" ca="1" si="358"/>
        <v>0</v>
      </c>
      <c r="EN155" s="23">
        <f t="shared" ca="1" si="243"/>
        <v>0</v>
      </c>
      <c r="EO155" s="23">
        <f t="shared" ca="1" si="244"/>
        <v>0</v>
      </c>
      <c r="EP155" s="23">
        <f t="shared" ca="1" si="273"/>
        <v>0</v>
      </c>
      <c r="EQ155" s="23">
        <f t="shared" ca="1" si="274"/>
        <v>0</v>
      </c>
      <c r="ER155" s="23">
        <f t="shared" ca="1" si="253"/>
        <v>0</v>
      </c>
      <c r="ES155" s="23">
        <f t="shared" ca="1" si="254"/>
        <v>0</v>
      </c>
      <c r="ET155" s="23">
        <f t="shared" ca="1" si="269"/>
        <v>0</v>
      </c>
      <c r="EU155" s="23">
        <f t="shared" ca="1" si="270"/>
        <v>0</v>
      </c>
      <c r="EV155" s="23">
        <f t="shared" ca="1" si="279"/>
        <v>0</v>
      </c>
      <c r="EW155" s="23">
        <f t="shared" ca="1" si="280"/>
        <v>0</v>
      </c>
      <c r="EX155" s="228">
        <f t="shared" ca="1" si="299"/>
        <v>0</v>
      </c>
      <c r="EY155" s="93">
        <f t="shared" ca="1" si="300"/>
        <v>0</v>
      </c>
      <c r="EZ155" s="93">
        <f t="shared" ca="1" si="301"/>
        <v>0</v>
      </c>
    </row>
    <row r="156" spans="1:156" x14ac:dyDescent="0.2">
      <c r="A156" s="172">
        <f ca="1">VLOOKUP($D156,Curves!$A$2:$I$1700,9)</f>
        <v>6.2759411375074001E-2</v>
      </c>
      <c r="B156" s="86">
        <f t="shared" ca="1" si="284"/>
        <v>0.4679926646091323</v>
      </c>
      <c r="C156" s="86">
        <f t="shared" si="285"/>
        <v>31</v>
      </c>
      <c r="D156" s="139">
        <v>41395</v>
      </c>
      <c r="E156" s="173">
        <f ca="1">VLOOKUP($D156,Curves!$A$2:$H$1700,2)*$B156</f>
        <v>2.1602541398357546</v>
      </c>
      <c r="F156" s="172">
        <f ca="1">VLOOKUP($D156,Curves!$A$2:$H$1700,3)*$B156</f>
        <v>0.35567442510294056</v>
      </c>
      <c r="G156" s="172">
        <f ca="1">VLOOKUP($D156,Curves!$A$2:$H$1700,7)*$B156</f>
        <v>-8.891860627573514E-2</v>
      </c>
      <c r="H156" s="172">
        <f ca="1">VLOOKUP($D156,Curves!$A$2:$H$1700,5)*$B156</f>
        <v>4.6799266460913229E-3</v>
      </c>
      <c r="I156" s="172">
        <f ca="1">VLOOKUP($D156,Curves!$A$2:$H$1700,4)*$B156</f>
        <v>0</v>
      </c>
      <c r="J156" s="174">
        <f ca="1">VLOOKUP($D156,Curves!$A$2:$H$1700,8)*$B156</f>
        <v>0</v>
      </c>
      <c r="K156" s="172">
        <f t="shared" ca="1" si="286"/>
        <v>18.201906048768159</v>
      </c>
      <c r="L156" s="140">
        <f ca="1">VLOOKUP($D156,Curves!$N$2:$T$2600,2)*$B156</f>
        <v>16.613084403893744</v>
      </c>
      <c r="M156" s="141">
        <f ca="1">VLOOKUP($D156,Curves!$N$2:$T$2600,3)*$B156</f>
        <v>8.306542201946872</v>
      </c>
      <c r="N156" s="181">
        <f t="shared" ca="1" si="287"/>
        <v>0</v>
      </c>
      <c r="O156" s="182">
        <f t="shared" ca="1" si="288"/>
        <v>0</v>
      </c>
      <c r="P156" s="173">
        <f t="shared" ca="1" si="283"/>
        <v>18.201906048768159</v>
      </c>
      <c r="Q156" s="140">
        <f ca="1">VLOOKUP($D156,Curves!$N$2:$T$2600,4)*$B156</f>
        <v>16.613084403893744</v>
      </c>
      <c r="R156" s="141">
        <f ca="1">VLOOKUP($D156,Curves!$N$2:$T$2600,5)*$B156</f>
        <v>8.306542201946872</v>
      </c>
      <c r="S156" s="181">
        <f t="shared" ca="1" si="289"/>
        <v>0</v>
      </c>
      <c r="T156" s="182">
        <f t="shared" ca="1" si="290"/>
        <v>0</v>
      </c>
      <c r="U156" s="151">
        <f t="shared" ca="1" si="291"/>
        <v>17.535016501700149</v>
      </c>
      <c r="V156" s="151">
        <f t="shared" ca="1" si="292"/>
        <v>18.237005498613843</v>
      </c>
      <c r="W156" s="151">
        <f t="shared" ca="1" si="293"/>
        <v>18.201906048768159</v>
      </c>
      <c r="X156" s="343">
        <f ca="1">VLOOKUP($D156,[2]CurveFetch!$D$8:$S$13000,16,0)*$B156</f>
        <v>16.613084403893744</v>
      </c>
      <c r="Y156" s="141">
        <f ca="1">VLOOKUP($D156,Curves!$N$2:$T$2600,7)*$B156</f>
        <v>8.306542201946872</v>
      </c>
      <c r="Z156" s="200">
        <f t="shared" ca="1" si="294"/>
        <v>0</v>
      </c>
      <c r="AA156" s="181">
        <f t="shared" ca="1" si="295"/>
        <v>0</v>
      </c>
      <c r="AB156" s="181">
        <f t="shared" ca="1" si="296"/>
        <v>0</v>
      </c>
      <c r="AC156" s="181">
        <f t="shared" ca="1" si="296"/>
        <v>0</v>
      </c>
      <c r="AD156" s="181">
        <f t="shared" ca="1" si="297"/>
        <v>0</v>
      </c>
      <c r="AE156" s="182">
        <f t="shared" ca="1" si="298"/>
        <v>0</v>
      </c>
      <c r="AF156" s="23">
        <f t="shared" ca="1" si="328"/>
        <v>0</v>
      </c>
      <c r="AG156" s="23">
        <f t="shared" ca="1" si="329"/>
        <v>0</v>
      </c>
      <c r="AH156" s="23">
        <f t="shared" ca="1" si="318"/>
        <v>0</v>
      </c>
      <c r="AI156" s="23">
        <f t="shared" ca="1" si="319"/>
        <v>0</v>
      </c>
      <c r="AJ156" s="23">
        <f t="shared" ca="1" si="330"/>
        <v>0</v>
      </c>
      <c r="AK156" s="23">
        <f t="shared" ca="1" si="331"/>
        <v>0</v>
      </c>
      <c r="AL156" s="23">
        <f t="shared" ca="1" si="332"/>
        <v>0</v>
      </c>
      <c r="AM156" s="23">
        <f t="shared" ca="1" si="333"/>
        <v>0</v>
      </c>
      <c r="AN156" s="23">
        <f t="shared" ca="1" si="351"/>
        <v>0</v>
      </c>
      <c r="AO156" s="23">
        <f t="shared" ca="1" si="352"/>
        <v>0</v>
      </c>
      <c r="AP156" s="23">
        <f t="shared" ref="AP156:AP219" ca="1" si="363">$AP$7*$J$2*$J$5*$N156</f>
        <v>0</v>
      </c>
      <c r="AQ156" s="23">
        <f t="shared" ca="1" si="340"/>
        <v>0</v>
      </c>
      <c r="AR156" s="23">
        <f t="shared" ca="1" si="237"/>
        <v>0</v>
      </c>
      <c r="AS156" s="23">
        <f t="shared" ca="1" si="238"/>
        <v>0</v>
      </c>
      <c r="AT156" s="23">
        <f t="shared" ca="1" si="245"/>
        <v>0</v>
      </c>
      <c r="AU156" s="23">
        <f t="shared" ca="1" si="246"/>
        <v>0</v>
      </c>
      <c r="AV156" s="23">
        <f t="shared" ca="1" si="239"/>
        <v>0</v>
      </c>
      <c r="AW156" s="23">
        <f t="shared" ca="1" si="240"/>
        <v>0</v>
      </c>
      <c r="AX156" s="23">
        <f t="shared" ca="1" si="249"/>
        <v>0</v>
      </c>
      <c r="AY156" s="23">
        <f t="shared" ca="1" si="250"/>
        <v>0</v>
      </c>
      <c r="AZ156" s="23">
        <f t="shared" ca="1" si="255"/>
        <v>0</v>
      </c>
      <c r="BA156" s="23">
        <f t="shared" ca="1" si="256"/>
        <v>0</v>
      </c>
      <c r="BB156" s="23">
        <f t="shared" ca="1" si="271"/>
        <v>0</v>
      </c>
      <c r="BC156" s="23">
        <f t="shared" ca="1" si="272"/>
        <v>0</v>
      </c>
      <c r="BD156" s="228">
        <f t="shared" ca="1" si="302"/>
        <v>0</v>
      </c>
      <c r="BE156" s="26">
        <f t="shared" ca="1" si="303"/>
        <v>0</v>
      </c>
      <c r="BF156" s="228">
        <f t="shared" ca="1" si="304"/>
        <v>0</v>
      </c>
      <c r="BG156" s="23">
        <f t="shared" ca="1" si="320"/>
        <v>0</v>
      </c>
      <c r="BH156" s="23">
        <f t="shared" ca="1" si="321"/>
        <v>0</v>
      </c>
      <c r="BI156" s="23">
        <f t="shared" ca="1" si="334"/>
        <v>0</v>
      </c>
      <c r="BJ156" s="23">
        <f t="shared" ca="1" si="335"/>
        <v>0</v>
      </c>
      <c r="BK156" s="23">
        <f t="shared" ca="1" si="322"/>
        <v>0</v>
      </c>
      <c r="BL156" s="23">
        <f t="shared" ca="1" si="323"/>
        <v>0</v>
      </c>
      <c r="BM156" s="23">
        <f t="shared" ca="1" si="336"/>
        <v>0</v>
      </c>
      <c r="BN156" s="23">
        <f t="shared" ca="1" si="337"/>
        <v>0</v>
      </c>
      <c r="BO156" s="23">
        <f t="shared" ca="1" si="343"/>
        <v>0</v>
      </c>
      <c r="BP156" s="23">
        <f t="shared" ca="1" si="344"/>
        <v>0</v>
      </c>
      <c r="BQ156" s="23">
        <f t="shared" ca="1" si="324"/>
        <v>0</v>
      </c>
      <c r="BR156" s="23">
        <f t="shared" ca="1" si="325"/>
        <v>0</v>
      </c>
      <c r="BS156" s="23">
        <f t="shared" ca="1" si="359"/>
        <v>0</v>
      </c>
      <c r="BT156" s="23">
        <f t="shared" ca="1" si="360"/>
        <v>0</v>
      </c>
      <c r="BU156" s="23">
        <f t="shared" ca="1" si="361"/>
        <v>0</v>
      </c>
      <c r="BV156" s="23">
        <f t="shared" ca="1" si="362"/>
        <v>0</v>
      </c>
      <c r="BW156" s="23">
        <f t="shared" ca="1" si="229"/>
        <v>0</v>
      </c>
      <c r="BX156" s="23">
        <f t="shared" ca="1" si="230"/>
        <v>0</v>
      </c>
      <c r="BY156" s="23">
        <f t="shared" ca="1" si="247"/>
        <v>0</v>
      </c>
      <c r="BZ156" s="23">
        <f t="shared" ca="1" si="248"/>
        <v>0</v>
      </c>
      <c r="CA156" s="23">
        <f t="shared" ca="1" si="259"/>
        <v>0</v>
      </c>
      <c r="CB156" s="23">
        <f t="shared" ca="1" si="260"/>
        <v>0</v>
      </c>
      <c r="CC156" s="23">
        <f t="shared" ca="1" si="275"/>
        <v>0</v>
      </c>
      <c r="CD156" s="23">
        <f t="shared" ca="1" si="276"/>
        <v>0</v>
      </c>
      <c r="CE156" s="23">
        <f t="shared" ca="1" si="277"/>
        <v>0</v>
      </c>
      <c r="CF156" s="23">
        <f t="shared" ca="1" si="278"/>
        <v>0</v>
      </c>
      <c r="CG156" s="389">
        <f t="shared" ca="1" si="305"/>
        <v>0</v>
      </c>
      <c r="CH156" s="224">
        <f t="shared" ca="1" si="306"/>
        <v>0</v>
      </c>
      <c r="CI156" s="93">
        <f t="shared" ca="1" si="307"/>
        <v>0</v>
      </c>
      <c r="CJ156" s="23">
        <f t="shared" ca="1" si="341"/>
        <v>0</v>
      </c>
      <c r="CK156" s="23">
        <f t="shared" ca="1" si="342"/>
        <v>0</v>
      </c>
      <c r="CL156" s="23">
        <f t="shared" ca="1" si="231"/>
        <v>0</v>
      </c>
      <c r="CM156" s="23">
        <f t="shared" ca="1" si="232"/>
        <v>0</v>
      </c>
      <c r="CN156" s="23">
        <f t="shared" ca="1" si="263"/>
        <v>0</v>
      </c>
      <c r="CO156" s="23">
        <f t="shared" ca="1" si="264"/>
        <v>0</v>
      </c>
      <c r="CP156" s="228">
        <f t="shared" ca="1" si="308"/>
        <v>0</v>
      </c>
      <c r="CQ156" s="224">
        <f t="shared" ca="1" si="309"/>
        <v>0</v>
      </c>
      <c r="CR156" s="228">
        <f t="shared" ca="1" si="310"/>
        <v>0</v>
      </c>
      <c r="CS156" s="23">
        <f t="shared" ca="1" si="311"/>
        <v>0</v>
      </c>
      <c r="CT156" s="23">
        <f t="shared" ca="1" si="312"/>
        <v>0</v>
      </c>
      <c r="CU156" s="23">
        <f t="shared" ca="1" si="316"/>
        <v>0</v>
      </c>
      <c r="CV156" s="23">
        <f t="shared" ca="1" si="317"/>
        <v>0</v>
      </c>
      <c r="CW156" s="23">
        <f t="shared" ca="1" si="326"/>
        <v>0</v>
      </c>
      <c r="CX156" s="23">
        <f t="shared" ca="1" si="327"/>
        <v>0</v>
      </c>
      <c r="CY156" s="23">
        <f t="shared" ca="1" si="338"/>
        <v>0</v>
      </c>
      <c r="CZ156" s="23">
        <f t="shared" ca="1" si="339"/>
        <v>0</v>
      </c>
      <c r="DA156" s="23">
        <f t="shared" ca="1" si="345"/>
        <v>0</v>
      </c>
      <c r="DB156" s="23">
        <f t="shared" ca="1" si="346"/>
        <v>0</v>
      </c>
      <c r="DC156" s="23">
        <f t="shared" ca="1" si="347"/>
        <v>0</v>
      </c>
      <c r="DD156" s="23">
        <f t="shared" ca="1" si="348"/>
        <v>0</v>
      </c>
      <c r="DE156" s="23">
        <f t="shared" ca="1" si="353"/>
        <v>0</v>
      </c>
      <c r="DF156" s="23">
        <f t="shared" ca="1" si="354"/>
        <v>0</v>
      </c>
      <c r="DG156" s="23">
        <f t="shared" ca="1" si="257"/>
        <v>0</v>
      </c>
      <c r="DH156" s="23">
        <f t="shared" ca="1" si="258"/>
        <v>0</v>
      </c>
      <c r="DI156" s="23">
        <f t="shared" ca="1" si="355"/>
        <v>0</v>
      </c>
      <c r="DJ156" s="23">
        <f t="shared" ca="1" si="356"/>
        <v>0</v>
      </c>
      <c r="DK156" s="23">
        <f t="shared" ca="1" si="233"/>
        <v>0</v>
      </c>
      <c r="DL156" s="23">
        <f t="shared" ca="1" si="234"/>
        <v>0</v>
      </c>
      <c r="DM156" s="23"/>
      <c r="DN156" s="23"/>
      <c r="DO156" s="23">
        <f t="shared" ca="1" si="235"/>
        <v>0</v>
      </c>
      <c r="DP156" s="23">
        <f t="shared" ca="1" si="236"/>
        <v>0</v>
      </c>
      <c r="DQ156" s="23">
        <f t="shared" ca="1" si="241"/>
        <v>0</v>
      </c>
      <c r="DR156" s="23">
        <f t="shared" ca="1" si="242"/>
        <v>0</v>
      </c>
      <c r="DS156" s="23">
        <f t="shared" ca="1" si="251"/>
        <v>0</v>
      </c>
      <c r="DT156" s="23">
        <f t="shared" ca="1" si="252"/>
        <v>0</v>
      </c>
      <c r="DU156" s="23">
        <f t="shared" ca="1" si="261"/>
        <v>0</v>
      </c>
      <c r="DV156" s="23">
        <f t="shared" ca="1" si="262"/>
        <v>0</v>
      </c>
      <c r="DW156" s="23">
        <f t="shared" ca="1" si="265"/>
        <v>0</v>
      </c>
      <c r="DX156" s="23">
        <f t="shared" ca="1" si="266"/>
        <v>0</v>
      </c>
      <c r="DY156" s="23">
        <f t="shared" ca="1" si="267"/>
        <v>0</v>
      </c>
      <c r="DZ156" s="23">
        <f t="shared" ca="1" si="268"/>
        <v>0</v>
      </c>
      <c r="EA156" s="23">
        <f t="shared" ca="1" si="281"/>
        <v>0</v>
      </c>
      <c r="EB156" s="23">
        <f t="shared" ca="1" si="282"/>
        <v>0</v>
      </c>
      <c r="EC156" s="228">
        <f t="shared" ca="1" si="313"/>
        <v>0</v>
      </c>
      <c r="ED156" s="93">
        <f t="shared" ca="1" si="314"/>
        <v>0</v>
      </c>
      <c r="EE156" s="228">
        <f t="shared" ca="1" si="315"/>
        <v>0</v>
      </c>
      <c r="EJ156" s="23">
        <f t="shared" ca="1" si="349"/>
        <v>0</v>
      </c>
      <c r="EK156" s="23">
        <f t="shared" ca="1" si="350"/>
        <v>0</v>
      </c>
      <c r="EL156" s="23">
        <f t="shared" ca="1" si="357"/>
        <v>0</v>
      </c>
      <c r="EM156" s="23">
        <f t="shared" ca="1" si="358"/>
        <v>0</v>
      </c>
      <c r="EN156" s="23">
        <f t="shared" ca="1" si="243"/>
        <v>0</v>
      </c>
      <c r="EO156" s="23">
        <f t="shared" ca="1" si="244"/>
        <v>0</v>
      </c>
      <c r="EP156" s="23">
        <f t="shared" ca="1" si="273"/>
        <v>0</v>
      </c>
      <c r="EQ156" s="23">
        <f t="shared" ca="1" si="274"/>
        <v>0</v>
      </c>
      <c r="ER156" s="23">
        <f t="shared" ca="1" si="253"/>
        <v>0</v>
      </c>
      <c r="ES156" s="23">
        <f t="shared" ca="1" si="254"/>
        <v>0</v>
      </c>
      <c r="ET156" s="23">
        <f t="shared" ca="1" si="269"/>
        <v>0</v>
      </c>
      <c r="EU156" s="23">
        <f t="shared" ca="1" si="270"/>
        <v>0</v>
      </c>
      <c r="EV156" s="23">
        <f t="shared" ca="1" si="279"/>
        <v>0</v>
      </c>
      <c r="EW156" s="23">
        <f t="shared" ca="1" si="280"/>
        <v>0</v>
      </c>
      <c r="EX156" s="228">
        <f t="shared" ca="1" si="299"/>
        <v>0</v>
      </c>
      <c r="EY156" s="93">
        <f t="shared" ca="1" si="300"/>
        <v>0</v>
      </c>
      <c r="EZ156" s="93">
        <f t="shared" ca="1" si="301"/>
        <v>0</v>
      </c>
    </row>
    <row r="157" spans="1:156" x14ac:dyDescent="0.2">
      <c r="A157" s="172">
        <f ca="1">VLOOKUP($D157,Curves!$A$2:$I$1700,9)</f>
        <v>6.2784281915653994E-2</v>
      </c>
      <c r="B157" s="86">
        <f t="shared" ca="1" si="284"/>
        <v>0.4654057198992585</v>
      </c>
      <c r="C157" s="86">
        <f t="shared" si="285"/>
        <v>30</v>
      </c>
      <c r="D157" s="139">
        <v>41426</v>
      </c>
      <c r="E157" s="173">
        <f ca="1">VLOOKUP($D157,Curves!$A$2:$H$1700,2)*$B157</f>
        <v>2.1618095689320556</v>
      </c>
      <c r="F157" s="172">
        <f ca="1">VLOOKUP($D157,Curves!$A$2:$H$1700,3)*$B157</f>
        <v>0.35370834712343646</v>
      </c>
      <c r="G157" s="172">
        <f ca="1">VLOOKUP($D157,Curves!$A$2:$H$1700,7)*$B157</f>
        <v>-8.8427086780859115E-2</v>
      </c>
      <c r="H157" s="172">
        <f ca="1">VLOOKUP($D157,Curves!$A$2:$H$1700,5)*$B157</f>
        <v>4.6540571989925851E-3</v>
      </c>
      <c r="I157" s="172">
        <f ca="1">VLOOKUP($D157,Curves!$A$2:$H$1700,4)*$B157</f>
        <v>0</v>
      </c>
      <c r="J157" s="174">
        <f ca="1">VLOOKUP($D157,Curves!$A$2:$H$1700,8)*$B157</f>
        <v>0</v>
      </c>
      <c r="K157" s="172">
        <f t="shared" ca="1" si="286"/>
        <v>18.213571766990416</v>
      </c>
      <c r="L157" s="140">
        <f ca="1">VLOOKUP($D157,Curves!$N$2:$T$2600,2)*$B157</f>
        <v>28.15639448589728</v>
      </c>
      <c r="M157" s="141">
        <f ca="1">VLOOKUP($D157,Curves!$N$2:$T$2600,3)*$B157</f>
        <v>14.07819724294864</v>
      </c>
      <c r="N157" s="181">
        <f t="shared" ca="1" si="287"/>
        <v>1</v>
      </c>
      <c r="O157" s="182">
        <f t="shared" ca="1" si="288"/>
        <v>0</v>
      </c>
      <c r="P157" s="173">
        <f t="shared" ca="1" si="283"/>
        <v>18.213571766990416</v>
      </c>
      <c r="Q157" s="140">
        <f ca="1">VLOOKUP($D157,Curves!$N$2:$T$2600,4)*$B157</f>
        <v>28.15639448589728</v>
      </c>
      <c r="R157" s="141">
        <f ca="1">VLOOKUP($D157,Curves!$N$2:$T$2600,5)*$B157</f>
        <v>14.07819724294864</v>
      </c>
      <c r="S157" s="181">
        <f t="shared" ca="1" si="289"/>
        <v>1</v>
      </c>
      <c r="T157" s="182">
        <f t="shared" ca="1" si="290"/>
        <v>0</v>
      </c>
      <c r="U157" s="151">
        <f t="shared" ca="1" si="291"/>
        <v>17.550368616133973</v>
      </c>
      <c r="V157" s="151">
        <f t="shared" ca="1" si="292"/>
        <v>18.248477195982861</v>
      </c>
      <c r="W157" s="151">
        <f t="shared" ca="1" si="293"/>
        <v>18.213571766990416</v>
      </c>
      <c r="X157" s="343">
        <f ca="1">VLOOKUP($D157,[2]CurveFetch!$D$8:$S$13000,16,0)*$B157</f>
        <v>28.15639448589728</v>
      </c>
      <c r="Y157" s="141">
        <f ca="1">VLOOKUP($D157,Curves!$N$2:$T$2600,7)*$B157</f>
        <v>14.07819724294864</v>
      </c>
      <c r="Z157" s="200">
        <f t="shared" ca="1" si="294"/>
        <v>1</v>
      </c>
      <c r="AA157" s="181">
        <f t="shared" ca="1" si="295"/>
        <v>0</v>
      </c>
      <c r="AB157" s="181">
        <f t="shared" ca="1" si="296"/>
        <v>1</v>
      </c>
      <c r="AC157" s="181">
        <f t="shared" ca="1" si="296"/>
        <v>1</v>
      </c>
      <c r="AD157" s="181">
        <f t="shared" ca="1" si="297"/>
        <v>1</v>
      </c>
      <c r="AE157" s="182">
        <f t="shared" ca="1" si="298"/>
        <v>0</v>
      </c>
      <c r="AF157" s="23">
        <f t="shared" ca="1" si="328"/>
        <v>5880</v>
      </c>
      <c r="AG157" s="23">
        <f t="shared" ca="1" si="329"/>
        <v>0</v>
      </c>
      <c r="AH157" s="23">
        <f t="shared" ca="1" si="318"/>
        <v>38400</v>
      </c>
      <c r="AI157" s="23">
        <f t="shared" ca="1" si="319"/>
        <v>0</v>
      </c>
      <c r="AJ157" s="23">
        <f t="shared" ca="1" si="330"/>
        <v>26160</v>
      </c>
      <c r="AK157" s="23">
        <f t="shared" ca="1" si="331"/>
        <v>0</v>
      </c>
      <c r="AL157" s="23">
        <f t="shared" ca="1" si="332"/>
        <v>26160</v>
      </c>
      <c r="AM157" s="23">
        <f t="shared" ca="1" si="333"/>
        <v>0</v>
      </c>
      <c r="AN157" s="23">
        <f t="shared" ca="1" si="351"/>
        <v>48000</v>
      </c>
      <c r="AO157" s="23">
        <f t="shared" ca="1" si="352"/>
        <v>0</v>
      </c>
      <c r="AP157" s="23">
        <f t="shared" ca="1" si="363"/>
        <v>54000</v>
      </c>
      <c r="AQ157" s="23">
        <f t="shared" ca="1" si="340"/>
        <v>0</v>
      </c>
      <c r="AR157" s="23">
        <f t="shared" ca="1" si="237"/>
        <v>60000</v>
      </c>
      <c r="AS157" s="23">
        <f t="shared" ca="1" si="238"/>
        <v>0</v>
      </c>
      <c r="AT157" s="23">
        <f t="shared" ca="1" si="245"/>
        <v>60000</v>
      </c>
      <c r="AU157" s="23">
        <f t="shared" ca="1" si="246"/>
        <v>0</v>
      </c>
      <c r="AV157" s="23">
        <f t="shared" ca="1" si="239"/>
        <v>86400</v>
      </c>
      <c r="AW157" s="23">
        <f t="shared" ca="1" si="240"/>
        <v>0</v>
      </c>
      <c r="AX157" s="23">
        <f t="shared" ca="1" si="249"/>
        <v>61200</v>
      </c>
      <c r="AY157" s="23">
        <f t="shared" ca="1" si="250"/>
        <v>0</v>
      </c>
      <c r="AZ157" s="23">
        <f t="shared" ca="1" si="255"/>
        <v>66000</v>
      </c>
      <c r="BA157" s="23">
        <f t="shared" ca="1" si="256"/>
        <v>0</v>
      </c>
      <c r="BB157" s="23">
        <f t="shared" ca="1" si="271"/>
        <v>132000</v>
      </c>
      <c r="BC157" s="23">
        <f t="shared" ca="1" si="272"/>
        <v>0</v>
      </c>
      <c r="BD157" s="228">
        <f t="shared" ca="1" si="302"/>
        <v>243000</v>
      </c>
      <c r="BE157" s="26">
        <f t="shared" ca="1" si="303"/>
        <v>604200</v>
      </c>
      <c r="BF157" s="228">
        <f t="shared" ca="1" si="304"/>
        <v>664200</v>
      </c>
      <c r="BG157" s="23">
        <f t="shared" ca="1" si="320"/>
        <v>62400</v>
      </c>
      <c r="BH157" s="23">
        <f t="shared" ca="1" si="321"/>
        <v>0</v>
      </c>
      <c r="BI157" s="23">
        <f t="shared" ca="1" si="334"/>
        <v>60000</v>
      </c>
      <c r="BJ157" s="23">
        <f t="shared" ca="1" si="335"/>
        <v>0</v>
      </c>
      <c r="BK157" s="23">
        <f t="shared" ca="1" si="322"/>
        <v>10560</v>
      </c>
      <c r="BL157" s="23">
        <f t="shared" ca="1" si="323"/>
        <v>0</v>
      </c>
      <c r="BM157" s="23">
        <f t="shared" ca="1" si="336"/>
        <v>6120</v>
      </c>
      <c r="BN157" s="23">
        <f t="shared" ca="1" si="337"/>
        <v>0</v>
      </c>
      <c r="BO157" s="23">
        <f t="shared" ca="1" si="343"/>
        <v>20400</v>
      </c>
      <c r="BP157" s="23">
        <f t="shared" ca="1" si="344"/>
        <v>0</v>
      </c>
      <c r="BQ157" s="23">
        <f t="shared" ca="1" si="324"/>
        <v>72000</v>
      </c>
      <c r="BR157" s="23">
        <f t="shared" ca="1" si="325"/>
        <v>0</v>
      </c>
      <c r="BS157" s="23">
        <f t="shared" ca="1" si="359"/>
        <v>105600</v>
      </c>
      <c r="BT157" s="23">
        <f t="shared" ca="1" si="360"/>
        <v>0</v>
      </c>
      <c r="BU157" s="23">
        <f t="shared" ca="1" si="361"/>
        <v>127200</v>
      </c>
      <c r="BV157" s="23">
        <f t="shared" ca="1" si="362"/>
        <v>0</v>
      </c>
      <c r="BW157" s="23">
        <f t="shared" ca="1" si="229"/>
        <v>60000</v>
      </c>
      <c r="BX157" s="23">
        <f t="shared" ca="1" si="230"/>
        <v>0</v>
      </c>
      <c r="BY157" s="23">
        <f t="shared" ca="1" si="247"/>
        <v>63600</v>
      </c>
      <c r="BZ157" s="23">
        <f t="shared" ca="1" si="248"/>
        <v>0</v>
      </c>
      <c r="CA157" s="23">
        <f t="shared" ca="1" si="259"/>
        <v>62400</v>
      </c>
      <c r="CB157" s="23">
        <f t="shared" ca="1" si="260"/>
        <v>0</v>
      </c>
      <c r="CC157" s="23">
        <f t="shared" ca="1" si="275"/>
        <v>132000</v>
      </c>
      <c r="CD157" s="23">
        <f t="shared" ca="1" si="276"/>
        <v>0</v>
      </c>
      <c r="CE157" s="23">
        <f t="shared" ca="1" si="277"/>
        <v>120000</v>
      </c>
      <c r="CF157" s="23">
        <f t="shared" ca="1" si="278"/>
        <v>0</v>
      </c>
      <c r="CG157" s="389">
        <f t="shared" ca="1" si="305"/>
        <v>371880</v>
      </c>
      <c r="CH157" s="224">
        <f t="shared" ca="1" si="306"/>
        <v>695880</v>
      </c>
      <c r="CI157" s="93">
        <f t="shared" ca="1" si="307"/>
        <v>902280</v>
      </c>
      <c r="CJ157" s="23">
        <f t="shared" ca="1" si="341"/>
        <v>125760</v>
      </c>
      <c r="CK157" s="23">
        <f t="shared" ca="1" si="342"/>
        <v>0</v>
      </c>
      <c r="CL157" s="23">
        <f t="shared" ca="1" si="231"/>
        <v>115200</v>
      </c>
      <c r="CM157" s="23">
        <f t="shared" ca="1" si="232"/>
        <v>0</v>
      </c>
      <c r="CN157" s="23">
        <f t="shared" ca="1" si="263"/>
        <v>120000</v>
      </c>
      <c r="CO157" s="23">
        <f t="shared" ca="1" si="264"/>
        <v>0</v>
      </c>
      <c r="CP157" s="228">
        <f t="shared" ca="1" si="308"/>
        <v>125760</v>
      </c>
      <c r="CQ157" s="224">
        <f t="shared" ca="1" si="309"/>
        <v>240960</v>
      </c>
      <c r="CR157" s="228">
        <f t="shared" ca="1" si="310"/>
        <v>360960</v>
      </c>
      <c r="CS157" s="23">
        <f t="shared" ca="1" si="311"/>
        <v>65400</v>
      </c>
      <c r="CT157" s="23">
        <f t="shared" ca="1" si="312"/>
        <v>32700</v>
      </c>
      <c r="CU157" s="23">
        <f t="shared" ca="1" si="316"/>
        <v>62400</v>
      </c>
      <c r="CV157" s="23">
        <f t="shared" ca="1" si="317"/>
        <v>31200</v>
      </c>
      <c r="CW157" s="23">
        <f t="shared" ca="1" si="326"/>
        <v>60000</v>
      </c>
      <c r="CX157" s="23">
        <f t="shared" ca="1" si="327"/>
        <v>30000</v>
      </c>
      <c r="CY157" s="23">
        <f t="shared" ca="1" si="338"/>
        <v>8400</v>
      </c>
      <c r="CZ157" s="23">
        <f t="shared" ca="1" si="339"/>
        <v>4200</v>
      </c>
      <c r="DA157" s="23">
        <f t="shared" ca="1" si="345"/>
        <v>27000</v>
      </c>
      <c r="DB157" s="23">
        <f t="shared" ca="1" si="346"/>
        <v>13500</v>
      </c>
      <c r="DC157" s="23">
        <f t="shared" ca="1" si="347"/>
        <v>15600</v>
      </c>
      <c r="DD157" s="23">
        <f t="shared" ca="1" si="348"/>
        <v>7800</v>
      </c>
      <c r="DE157" s="23">
        <f t="shared" ca="1" si="353"/>
        <v>42000</v>
      </c>
      <c r="DF157" s="23">
        <f t="shared" ca="1" si="354"/>
        <v>21000</v>
      </c>
      <c r="DG157" s="23">
        <f t="shared" ca="1" si="257"/>
        <v>63600</v>
      </c>
      <c r="DH157" s="23">
        <f t="shared" ca="1" si="258"/>
        <v>31800</v>
      </c>
      <c r="DI157" s="23">
        <f t="shared" ca="1" si="355"/>
        <v>72000</v>
      </c>
      <c r="DJ157" s="23">
        <f t="shared" ca="1" si="356"/>
        <v>36000</v>
      </c>
      <c r="DK157" s="23">
        <f t="shared" ca="1" si="233"/>
        <v>99000</v>
      </c>
      <c r="DL157" s="23">
        <f t="shared" ca="1" si="234"/>
        <v>49500</v>
      </c>
      <c r="DM157" s="23"/>
      <c r="DN157" s="23"/>
      <c r="DO157" s="23">
        <f t="shared" ca="1" si="235"/>
        <v>240000</v>
      </c>
      <c r="DP157" s="23">
        <f t="shared" ca="1" si="236"/>
        <v>120000</v>
      </c>
      <c r="DQ157" s="23">
        <f t="shared" ca="1" si="241"/>
        <v>120000</v>
      </c>
      <c r="DR157" s="23">
        <f t="shared" ca="1" si="242"/>
        <v>60000</v>
      </c>
      <c r="DS157" s="23">
        <f t="shared" ca="1" si="251"/>
        <v>127200</v>
      </c>
      <c r="DT157" s="23">
        <f t="shared" ca="1" si="252"/>
        <v>63600</v>
      </c>
      <c r="DU157" s="23">
        <f t="shared" ca="1" si="261"/>
        <v>63600</v>
      </c>
      <c r="DV157" s="23">
        <f t="shared" ca="1" si="262"/>
        <v>31800</v>
      </c>
      <c r="DW157" s="23">
        <f t="shared" ca="1" si="265"/>
        <v>150000</v>
      </c>
      <c r="DX157" s="23">
        <f t="shared" ca="1" si="266"/>
        <v>75000</v>
      </c>
      <c r="DY157" s="23">
        <f t="shared" ca="1" si="267"/>
        <v>66000</v>
      </c>
      <c r="DZ157" s="23">
        <f t="shared" ca="1" si="268"/>
        <v>33000</v>
      </c>
      <c r="EA157" s="23">
        <f t="shared" ca="1" si="281"/>
        <v>129600</v>
      </c>
      <c r="EB157" s="23">
        <f t="shared" ca="1" si="282"/>
        <v>64800</v>
      </c>
      <c r="EC157" s="228">
        <f t="shared" ca="1" si="313"/>
        <v>610200</v>
      </c>
      <c r="ED157" s="93">
        <f t="shared" ca="1" si="314"/>
        <v>1450800</v>
      </c>
      <c r="EE157" s="228">
        <f t="shared" ca="1" si="315"/>
        <v>2117700</v>
      </c>
      <c r="EJ157" s="23">
        <f t="shared" ca="1" si="349"/>
        <v>60000</v>
      </c>
      <c r="EK157" s="23">
        <f t="shared" ca="1" si="350"/>
        <v>30000</v>
      </c>
      <c r="EL157" s="23">
        <f t="shared" ca="1" si="357"/>
        <v>26400</v>
      </c>
      <c r="EM157" s="23">
        <f t="shared" ca="1" si="358"/>
        <v>13200</v>
      </c>
      <c r="EN157" s="23">
        <f t="shared" ca="1" si="243"/>
        <v>120000</v>
      </c>
      <c r="EO157" s="23">
        <f t="shared" ca="1" si="244"/>
        <v>60000</v>
      </c>
      <c r="EP157" s="23">
        <f t="shared" ca="1" si="273"/>
        <v>168000</v>
      </c>
      <c r="EQ157" s="23">
        <f t="shared" ca="1" si="274"/>
        <v>84000</v>
      </c>
      <c r="ER157" s="23">
        <f t="shared" ca="1" si="253"/>
        <v>60000</v>
      </c>
      <c r="ES157" s="23">
        <f t="shared" ca="1" si="254"/>
        <v>30000</v>
      </c>
      <c r="ET157" s="23">
        <f t="shared" ca="1" si="269"/>
        <v>60000</v>
      </c>
      <c r="EU157" s="23">
        <f t="shared" ca="1" si="270"/>
        <v>30000</v>
      </c>
      <c r="EV157" s="23">
        <f t="shared" ca="1" si="279"/>
        <v>120000</v>
      </c>
      <c r="EW157" s="23">
        <f t="shared" ca="1" si="280"/>
        <v>60000</v>
      </c>
      <c r="EX157" s="228">
        <f t="shared" ca="1" si="299"/>
        <v>39600</v>
      </c>
      <c r="EY157" s="93">
        <f t="shared" ca="1" si="300"/>
        <v>489600</v>
      </c>
      <c r="EZ157" s="93">
        <f t="shared" ca="1" si="301"/>
        <v>921600</v>
      </c>
    </row>
    <row r="158" spans="1:156" x14ac:dyDescent="0.2">
      <c r="A158" s="172">
        <f ca="1">VLOOKUP($D158,Curves!$A$2:$I$1700,9)</f>
        <v>6.2808350180927994E-2</v>
      </c>
      <c r="B158" s="86">
        <f t="shared" ca="1" si="284"/>
        <v>0.46291403878820464</v>
      </c>
      <c r="C158" s="86">
        <f t="shared" si="285"/>
        <v>31</v>
      </c>
      <c r="D158" s="139">
        <v>41456</v>
      </c>
      <c r="E158" s="173">
        <f ca="1">VLOOKUP($D158,Curves!$A$2:$H$1700,2)*$B158</f>
        <v>2.1641231313348568</v>
      </c>
      <c r="F158" s="172">
        <f ca="1">VLOOKUP($D158,Curves!$A$2:$H$1700,3)*$B158</f>
        <v>0.35181466947903556</v>
      </c>
      <c r="G158" s="172">
        <f ca="1">VLOOKUP($D158,Curves!$A$2:$H$1700,7)*$B158</f>
        <v>-8.7953667369758889E-2</v>
      </c>
      <c r="H158" s="172">
        <f ca="1">VLOOKUP($D158,Curves!$A$2:$H$1700,5)*$B158</f>
        <v>4.6291403878820463E-3</v>
      </c>
      <c r="I158" s="172">
        <f ca="1">VLOOKUP($D158,Curves!$A$2:$H$1700,4)*$B158</f>
        <v>0</v>
      </c>
      <c r="J158" s="174">
        <f ca="1">VLOOKUP($D158,Curves!$A$2:$H$1700,8)*$B158</f>
        <v>0</v>
      </c>
      <c r="K158" s="172">
        <f t="shared" ca="1" si="286"/>
        <v>18.230923485011427</v>
      </c>
      <c r="L158" s="140">
        <f ca="1">VLOOKUP($D158,Curves!$N$2:$T$2600,2)*$B158</f>
        <v>25.281818771398402</v>
      </c>
      <c r="M158" s="141">
        <f ca="1">VLOOKUP($D158,Curves!$N$2:$T$2600,3)*$B158</f>
        <v>12.640909385699201</v>
      </c>
      <c r="N158" s="181">
        <f t="shared" ca="1" si="287"/>
        <v>1</v>
      </c>
      <c r="O158" s="182">
        <f t="shared" ca="1" si="288"/>
        <v>0</v>
      </c>
      <c r="P158" s="173">
        <f t="shared" ca="1" si="283"/>
        <v>18.230923485011427</v>
      </c>
      <c r="Q158" s="140">
        <f ca="1">VLOOKUP($D158,Curves!$N$2:$T$2600,4)*$B158</f>
        <v>25.281818771398402</v>
      </c>
      <c r="R158" s="141">
        <f ca="1">VLOOKUP($D158,Curves!$N$2:$T$2600,5)*$B158</f>
        <v>12.640909385699201</v>
      </c>
      <c r="S158" s="181">
        <f t="shared" ca="1" si="289"/>
        <v>1</v>
      </c>
      <c r="T158" s="182">
        <f t="shared" ca="1" si="290"/>
        <v>0</v>
      </c>
      <c r="U158" s="151">
        <f t="shared" ca="1" si="291"/>
        <v>17.571270979738237</v>
      </c>
      <c r="V158" s="151">
        <f t="shared" ca="1" si="292"/>
        <v>18.265642037920543</v>
      </c>
      <c r="W158" s="151">
        <f t="shared" ca="1" si="293"/>
        <v>18.230923485011427</v>
      </c>
      <c r="X158" s="343">
        <f ca="1">VLOOKUP($D158,[2]CurveFetch!$D$8:$S$13000,16,0)*$B158</f>
        <v>25.281818771398402</v>
      </c>
      <c r="Y158" s="141">
        <f ca="1">VLOOKUP($D158,Curves!$N$2:$T$2600,7)*$B158</f>
        <v>12.640909385699201</v>
      </c>
      <c r="Z158" s="200">
        <f t="shared" ca="1" si="294"/>
        <v>1</v>
      </c>
      <c r="AA158" s="181">
        <f t="shared" ca="1" si="295"/>
        <v>0</v>
      </c>
      <c r="AB158" s="181">
        <f t="shared" ca="1" si="296"/>
        <v>1</v>
      </c>
      <c r="AC158" s="181">
        <f t="shared" ca="1" si="296"/>
        <v>1</v>
      </c>
      <c r="AD158" s="181">
        <f t="shared" ca="1" si="297"/>
        <v>1</v>
      </c>
      <c r="AE158" s="182">
        <f t="shared" ca="1" si="298"/>
        <v>0</v>
      </c>
      <c r="AF158" s="23">
        <f t="shared" ca="1" si="328"/>
        <v>5880</v>
      </c>
      <c r="AG158" s="23">
        <f t="shared" ca="1" si="329"/>
        <v>0</v>
      </c>
      <c r="AH158" s="23">
        <f t="shared" ca="1" si="318"/>
        <v>38400</v>
      </c>
      <c r="AI158" s="23">
        <f t="shared" ca="1" si="319"/>
        <v>0</v>
      </c>
      <c r="AJ158" s="23">
        <f t="shared" ca="1" si="330"/>
        <v>26160</v>
      </c>
      <c r="AK158" s="23">
        <f t="shared" ca="1" si="331"/>
        <v>0</v>
      </c>
      <c r="AL158" s="23">
        <f t="shared" ca="1" si="332"/>
        <v>26160</v>
      </c>
      <c r="AM158" s="23">
        <f t="shared" ca="1" si="333"/>
        <v>0</v>
      </c>
      <c r="AN158" s="23">
        <f t="shared" ca="1" si="351"/>
        <v>48000</v>
      </c>
      <c r="AO158" s="23">
        <f t="shared" ca="1" si="352"/>
        <v>0</v>
      </c>
      <c r="AP158" s="23">
        <f t="shared" ca="1" si="363"/>
        <v>54000</v>
      </c>
      <c r="AQ158" s="23">
        <f t="shared" ca="1" si="340"/>
        <v>0</v>
      </c>
      <c r="AR158" s="23">
        <f t="shared" ca="1" si="237"/>
        <v>60000</v>
      </c>
      <c r="AS158" s="23">
        <f t="shared" ca="1" si="238"/>
        <v>0</v>
      </c>
      <c r="AT158" s="23">
        <f t="shared" ca="1" si="245"/>
        <v>60000</v>
      </c>
      <c r="AU158" s="23">
        <f t="shared" ca="1" si="246"/>
        <v>0</v>
      </c>
      <c r="AV158" s="23">
        <f t="shared" ca="1" si="239"/>
        <v>86400</v>
      </c>
      <c r="AW158" s="23">
        <f t="shared" ca="1" si="240"/>
        <v>0</v>
      </c>
      <c r="AX158" s="23">
        <f t="shared" ca="1" si="249"/>
        <v>61200</v>
      </c>
      <c r="AY158" s="23">
        <f t="shared" ca="1" si="250"/>
        <v>0</v>
      </c>
      <c r="AZ158" s="23">
        <f t="shared" ca="1" si="255"/>
        <v>66000</v>
      </c>
      <c r="BA158" s="23">
        <f t="shared" ca="1" si="256"/>
        <v>0</v>
      </c>
      <c r="BB158" s="23">
        <f t="shared" ca="1" si="271"/>
        <v>132000</v>
      </c>
      <c r="BC158" s="23">
        <f t="shared" ca="1" si="272"/>
        <v>0</v>
      </c>
      <c r="BD158" s="228">
        <f t="shared" ca="1" si="302"/>
        <v>243000</v>
      </c>
      <c r="BE158" s="26">
        <f t="shared" ca="1" si="303"/>
        <v>604200</v>
      </c>
      <c r="BF158" s="228">
        <f t="shared" ca="1" si="304"/>
        <v>664200</v>
      </c>
      <c r="BG158" s="23">
        <f t="shared" ca="1" si="320"/>
        <v>62400</v>
      </c>
      <c r="BH158" s="23">
        <f t="shared" ca="1" si="321"/>
        <v>0</v>
      </c>
      <c r="BI158" s="23">
        <f t="shared" ca="1" si="334"/>
        <v>60000</v>
      </c>
      <c r="BJ158" s="23">
        <f t="shared" ca="1" si="335"/>
        <v>0</v>
      </c>
      <c r="BK158" s="23">
        <f t="shared" ca="1" si="322"/>
        <v>10560</v>
      </c>
      <c r="BL158" s="23">
        <f t="shared" ca="1" si="323"/>
        <v>0</v>
      </c>
      <c r="BM158" s="23">
        <f t="shared" ca="1" si="336"/>
        <v>6120</v>
      </c>
      <c r="BN158" s="23">
        <f t="shared" ca="1" si="337"/>
        <v>0</v>
      </c>
      <c r="BO158" s="23">
        <f t="shared" ca="1" si="343"/>
        <v>20400</v>
      </c>
      <c r="BP158" s="23">
        <f t="shared" ca="1" si="344"/>
        <v>0</v>
      </c>
      <c r="BQ158" s="23">
        <f t="shared" ca="1" si="324"/>
        <v>72000</v>
      </c>
      <c r="BR158" s="23">
        <f t="shared" ca="1" si="325"/>
        <v>0</v>
      </c>
      <c r="BS158" s="23">
        <f t="shared" ca="1" si="359"/>
        <v>105600</v>
      </c>
      <c r="BT158" s="23">
        <f t="shared" ca="1" si="360"/>
        <v>0</v>
      </c>
      <c r="BU158" s="23">
        <f t="shared" ca="1" si="361"/>
        <v>127200</v>
      </c>
      <c r="BV158" s="23">
        <f t="shared" ca="1" si="362"/>
        <v>0</v>
      </c>
      <c r="BW158" s="23">
        <f t="shared" ca="1" si="229"/>
        <v>60000</v>
      </c>
      <c r="BX158" s="23">
        <f t="shared" ca="1" si="230"/>
        <v>0</v>
      </c>
      <c r="BY158" s="23">
        <f t="shared" ca="1" si="247"/>
        <v>63600</v>
      </c>
      <c r="BZ158" s="23">
        <f t="shared" ca="1" si="248"/>
        <v>0</v>
      </c>
      <c r="CA158" s="23">
        <f t="shared" ca="1" si="259"/>
        <v>62400</v>
      </c>
      <c r="CB158" s="23">
        <f t="shared" ca="1" si="260"/>
        <v>0</v>
      </c>
      <c r="CC158" s="23">
        <f t="shared" ca="1" si="275"/>
        <v>132000</v>
      </c>
      <c r="CD158" s="23">
        <f t="shared" ca="1" si="276"/>
        <v>0</v>
      </c>
      <c r="CE158" s="23">
        <f t="shared" ca="1" si="277"/>
        <v>120000</v>
      </c>
      <c r="CF158" s="23">
        <f t="shared" ca="1" si="278"/>
        <v>0</v>
      </c>
      <c r="CG158" s="389">
        <f t="shared" ca="1" si="305"/>
        <v>371880</v>
      </c>
      <c r="CH158" s="224">
        <f t="shared" ca="1" si="306"/>
        <v>695880</v>
      </c>
      <c r="CI158" s="93">
        <f t="shared" ca="1" si="307"/>
        <v>902280</v>
      </c>
      <c r="CJ158" s="23">
        <f t="shared" ca="1" si="341"/>
        <v>125760</v>
      </c>
      <c r="CK158" s="23">
        <f t="shared" ca="1" si="342"/>
        <v>0</v>
      </c>
      <c r="CL158" s="23">
        <f t="shared" ca="1" si="231"/>
        <v>115200</v>
      </c>
      <c r="CM158" s="23">
        <f t="shared" ca="1" si="232"/>
        <v>0</v>
      </c>
      <c r="CN158" s="23">
        <f t="shared" ca="1" si="263"/>
        <v>120000</v>
      </c>
      <c r="CO158" s="23">
        <f t="shared" ca="1" si="264"/>
        <v>0</v>
      </c>
      <c r="CP158" s="228">
        <f t="shared" ca="1" si="308"/>
        <v>125760</v>
      </c>
      <c r="CQ158" s="224">
        <f t="shared" ca="1" si="309"/>
        <v>240960</v>
      </c>
      <c r="CR158" s="228">
        <f t="shared" ca="1" si="310"/>
        <v>360960</v>
      </c>
      <c r="CS158" s="23">
        <f t="shared" ca="1" si="311"/>
        <v>65400</v>
      </c>
      <c r="CT158" s="23">
        <f t="shared" ca="1" si="312"/>
        <v>32700</v>
      </c>
      <c r="CU158" s="23">
        <f t="shared" ca="1" si="316"/>
        <v>62400</v>
      </c>
      <c r="CV158" s="23">
        <f t="shared" ca="1" si="317"/>
        <v>31200</v>
      </c>
      <c r="CW158" s="23">
        <f t="shared" ca="1" si="326"/>
        <v>60000</v>
      </c>
      <c r="CX158" s="23">
        <f t="shared" ca="1" si="327"/>
        <v>30000</v>
      </c>
      <c r="CY158" s="23">
        <f t="shared" ca="1" si="338"/>
        <v>8400</v>
      </c>
      <c r="CZ158" s="23">
        <f t="shared" ca="1" si="339"/>
        <v>4200</v>
      </c>
      <c r="DA158" s="23">
        <f t="shared" ca="1" si="345"/>
        <v>27000</v>
      </c>
      <c r="DB158" s="23">
        <f t="shared" ca="1" si="346"/>
        <v>13500</v>
      </c>
      <c r="DC158" s="23">
        <f t="shared" ca="1" si="347"/>
        <v>15600</v>
      </c>
      <c r="DD158" s="23">
        <f t="shared" ca="1" si="348"/>
        <v>7800</v>
      </c>
      <c r="DE158" s="23">
        <f t="shared" ca="1" si="353"/>
        <v>42000</v>
      </c>
      <c r="DF158" s="23">
        <f t="shared" ca="1" si="354"/>
        <v>21000</v>
      </c>
      <c r="DG158" s="23">
        <f t="shared" ca="1" si="257"/>
        <v>63600</v>
      </c>
      <c r="DH158" s="23">
        <f t="shared" ca="1" si="258"/>
        <v>31800</v>
      </c>
      <c r="DI158" s="23">
        <f t="shared" ca="1" si="355"/>
        <v>72000</v>
      </c>
      <c r="DJ158" s="23">
        <f t="shared" ca="1" si="356"/>
        <v>36000</v>
      </c>
      <c r="DK158" s="23">
        <f t="shared" ca="1" si="233"/>
        <v>99000</v>
      </c>
      <c r="DL158" s="23">
        <f t="shared" ca="1" si="234"/>
        <v>49500</v>
      </c>
      <c r="DM158" s="23"/>
      <c r="DN158" s="23"/>
      <c r="DO158" s="23">
        <f t="shared" ca="1" si="235"/>
        <v>240000</v>
      </c>
      <c r="DP158" s="23">
        <f t="shared" ca="1" si="236"/>
        <v>120000</v>
      </c>
      <c r="DQ158" s="23">
        <f t="shared" ca="1" si="241"/>
        <v>120000</v>
      </c>
      <c r="DR158" s="23">
        <f t="shared" ca="1" si="242"/>
        <v>60000</v>
      </c>
      <c r="DS158" s="23">
        <f t="shared" ca="1" si="251"/>
        <v>127200</v>
      </c>
      <c r="DT158" s="23">
        <f t="shared" ca="1" si="252"/>
        <v>63600</v>
      </c>
      <c r="DU158" s="23">
        <f t="shared" ca="1" si="261"/>
        <v>63600</v>
      </c>
      <c r="DV158" s="23">
        <f t="shared" ca="1" si="262"/>
        <v>31800</v>
      </c>
      <c r="DW158" s="23">
        <f t="shared" ca="1" si="265"/>
        <v>150000</v>
      </c>
      <c r="DX158" s="23">
        <f t="shared" ca="1" si="266"/>
        <v>75000</v>
      </c>
      <c r="DY158" s="23">
        <f t="shared" ca="1" si="267"/>
        <v>66000</v>
      </c>
      <c r="DZ158" s="23">
        <f t="shared" ca="1" si="268"/>
        <v>33000</v>
      </c>
      <c r="EA158" s="23">
        <f t="shared" ca="1" si="281"/>
        <v>129600</v>
      </c>
      <c r="EB158" s="23">
        <f t="shared" ca="1" si="282"/>
        <v>64800</v>
      </c>
      <c r="EC158" s="228">
        <f t="shared" ca="1" si="313"/>
        <v>610200</v>
      </c>
      <c r="ED158" s="93">
        <f t="shared" ca="1" si="314"/>
        <v>1450800</v>
      </c>
      <c r="EE158" s="228">
        <f t="shared" ca="1" si="315"/>
        <v>2117700</v>
      </c>
      <c r="EJ158" s="23">
        <f t="shared" ca="1" si="349"/>
        <v>60000</v>
      </c>
      <c r="EK158" s="23">
        <f t="shared" ca="1" si="350"/>
        <v>30000</v>
      </c>
      <c r="EL158" s="23">
        <f t="shared" ca="1" si="357"/>
        <v>26400</v>
      </c>
      <c r="EM158" s="23">
        <f t="shared" ca="1" si="358"/>
        <v>13200</v>
      </c>
      <c r="EN158" s="23">
        <f t="shared" ca="1" si="243"/>
        <v>120000</v>
      </c>
      <c r="EO158" s="23">
        <f t="shared" ca="1" si="244"/>
        <v>60000</v>
      </c>
      <c r="EP158" s="23">
        <f t="shared" ca="1" si="273"/>
        <v>168000</v>
      </c>
      <c r="EQ158" s="23">
        <f t="shared" ca="1" si="274"/>
        <v>84000</v>
      </c>
      <c r="ER158" s="23">
        <f t="shared" ca="1" si="253"/>
        <v>60000</v>
      </c>
      <c r="ES158" s="23">
        <f t="shared" ca="1" si="254"/>
        <v>30000</v>
      </c>
      <c r="ET158" s="23">
        <f t="shared" ca="1" si="269"/>
        <v>60000</v>
      </c>
      <c r="EU158" s="23">
        <f t="shared" ca="1" si="270"/>
        <v>30000</v>
      </c>
      <c r="EV158" s="23">
        <f t="shared" ca="1" si="279"/>
        <v>120000</v>
      </c>
      <c r="EW158" s="23">
        <f t="shared" ca="1" si="280"/>
        <v>60000</v>
      </c>
      <c r="EX158" s="228">
        <f t="shared" ca="1" si="299"/>
        <v>39600</v>
      </c>
      <c r="EY158" s="93">
        <f t="shared" ca="1" si="300"/>
        <v>489600</v>
      </c>
      <c r="EZ158" s="93">
        <f t="shared" ca="1" si="301"/>
        <v>921600</v>
      </c>
    </row>
    <row r="159" spans="1:156" x14ac:dyDescent="0.2">
      <c r="A159" s="172">
        <f ca="1">VLOOKUP($D159,Curves!$A$2:$I$1700,9)</f>
        <v>6.2833220721911998E-2</v>
      </c>
      <c r="B159" s="86">
        <f t="shared" ca="1" si="284"/>
        <v>0.46035146287072337</v>
      </c>
      <c r="C159" s="86">
        <f t="shared" si="285"/>
        <v>31</v>
      </c>
      <c r="D159" s="139">
        <v>41487</v>
      </c>
      <c r="E159" s="173">
        <f ca="1">VLOOKUP($D159,Curves!$A$2:$H$1700,2)*$B159</f>
        <v>2.1613501181780466</v>
      </c>
      <c r="F159" s="172">
        <f ca="1">VLOOKUP($D159,Curves!$A$2:$H$1700,3)*$B159</f>
        <v>0.34986711178174978</v>
      </c>
      <c r="G159" s="172">
        <f ca="1">VLOOKUP($D159,Curves!$A$2:$H$1700,7)*$B159</f>
        <v>-8.7466777945437446E-2</v>
      </c>
      <c r="H159" s="172">
        <f ca="1">VLOOKUP($D159,Curves!$A$2:$H$1700,5)*$B159</f>
        <v>4.6035146287072342E-3</v>
      </c>
      <c r="I159" s="172">
        <f ca="1">VLOOKUP($D159,Curves!$A$2:$H$1700,4)*$B159</f>
        <v>0</v>
      </c>
      <c r="J159" s="174">
        <f ca="1">VLOOKUP($D159,Curves!$A$2:$H$1700,8)*$B159</f>
        <v>0</v>
      </c>
      <c r="K159" s="172">
        <f t="shared" ca="1" si="286"/>
        <v>18.210125886335348</v>
      </c>
      <c r="L159" s="140">
        <f ca="1">VLOOKUP($D159,Curves!$N$2:$T$2600,2)*$B159</f>
        <v>32.047136912013976</v>
      </c>
      <c r="M159" s="141">
        <f ca="1">VLOOKUP($D159,Curves!$N$2:$T$2600,3)*$B159</f>
        <v>16.023568456006988</v>
      </c>
      <c r="N159" s="181">
        <f t="shared" ca="1" si="287"/>
        <v>1</v>
      </c>
      <c r="O159" s="182">
        <f t="shared" ca="1" si="288"/>
        <v>0</v>
      </c>
      <c r="P159" s="173">
        <f t="shared" ca="1" si="283"/>
        <v>18.210125886335348</v>
      </c>
      <c r="Q159" s="140">
        <f ca="1">VLOOKUP($D159,Curves!$N$2:$T$2600,4)*$B159</f>
        <v>32.047136912013976</v>
      </c>
      <c r="R159" s="141">
        <f ca="1">VLOOKUP($D159,Curves!$N$2:$T$2600,5)*$B159</f>
        <v>16.023568456006988</v>
      </c>
      <c r="S159" s="181">
        <f t="shared" ca="1" si="289"/>
        <v>1</v>
      </c>
      <c r="T159" s="182">
        <f t="shared" ca="1" si="290"/>
        <v>0</v>
      </c>
      <c r="U159" s="151">
        <f t="shared" ca="1" si="291"/>
        <v>17.55412505174457</v>
      </c>
      <c r="V159" s="151">
        <f t="shared" ca="1" si="292"/>
        <v>18.244652246050652</v>
      </c>
      <c r="W159" s="151">
        <f t="shared" ca="1" si="293"/>
        <v>18.210125886335348</v>
      </c>
      <c r="X159" s="343">
        <f ca="1">VLOOKUP($D159,[2]CurveFetch!$D$8:$S$13000,16,0)*$B159</f>
        <v>32.047136912013976</v>
      </c>
      <c r="Y159" s="141">
        <f ca="1">VLOOKUP($D159,Curves!$N$2:$T$2600,7)*$B159</f>
        <v>16.023568456006988</v>
      </c>
      <c r="Z159" s="200">
        <f t="shared" ca="1" si="294"/>
        <v>1</v>
      </c>
      <c r="AA159" s="181">
        <f t="shared" ca="1" si="295"/>
        <v>0</v>
      </c>
      <c r="AB159" s="181">
        <f t="shared" ca="1" si="296"/>
        <v>1</v>
      </c>
      <c r="AC159" s="181">
        <f t="shared" ca="1" si="296"/>
        <v>1</v>
      </c>
      <c r="AD159" s="181">
        <f t="shared" ca="1" si="297"/>
        <v>1</v>
      </c>
      <c r="AE159" s="182">
        <f t="shared" ca="1" si="298"/>
        <v>0</v>
      </c>
      <c r="AF159" s="23">
        <f t="shared" ca="1" si="328"/>
        <v>5880</v>
      </c>
      <c r="AG159" s="23">
        <f t="shared" ca="1" si="329"/>
        <v>0</v>
      </c>
      <c r="AH159" s="23">
        <f t="shared" ca="1" si="318"/>
        <v>38400</v>
      </c>
      <c r="AI159" s="23">
        <f t="shared" ca="1" si="319"/>
        <v>0</v>
      </c>
      <c r="AJ159" s="23">
        <f t="shared" ca="1" si="330"/>
        <v>26160</v>
      </c>
      <c r="AK159" s="23">
        <f t="shared" ca="1" si="331"/>
        <v>0</v>
      </c>
      <c r="AL159" s="23">
        <f t="shared" ca="1" si="332"/>
        <v>26160</v>
      </c>
      <c r="AM159" s="23">
        <f t="shared" ca="1" si="333"/>
        <v>0</v>
      </c>
      <c r="AN159" s="23">
        <f t="shared" ca="1" si="351"/>
        <v>48000</v>
      </c>
      <c r="AO159" s="23">
        <f t="shared" ca="1" si="352"/>
        <v>0</v>
      </c>
      <c r="AP159" s="23">
        <f t="shared" ca="1" si="363"/>
        <v>54000</v>
      </c>
      <c r="AQ159" s="23">
        <f t="shared" ca="1" si="340"/>
        <v>0</v>
      </c>
      <c r="AR159" s="23">
        <f t="shared" ca="1" si="237"/>
        <v>60000</v>
      </c>
      <c r="AS159" s="23">
        <f t="shared" ca="1" si="238"/>
        <v>0</v>
      </c>
      <c r="AT159" s="23">
        <f t="shared" ca="1" si="245"/>
        <v>60000</v>
      </c>
      <c r="AU159" s="23">
        <f t="shared" ca="1" si="246"/>
        <v>0</v>
      </c>
      <c r="AV159" s="23">
        <f t="shared" ca="1" si="239"/>
        <v>86400</v>
      </c>
      <c r="AW159" s="23">
        <f t="shared" ca="1" si="240"/>
        <v>0</v>
      </c>
      <c r="AX159" s="23">
        <f t="shared" ca="1" si="249"/>
        <v>61200</v>
      </c>
      <c r="AY159" s="23">
        <f t="shared" ca="1" si="250"/>
        <v>0</v>
      </c>
      <c r="AZ159" s="23">
        <f t="shared" ca="1" si="255"/>
        <v>66000</v>
      </c>
      <c r="BA159" s="23">
        <f t="shared" ca="1" si="256"/>
        <v>0</v>
      </c>
      <c r="BB159" s="23">
        <f t="shared" ca="1" si="271"/>
        <v>132000</v>
      </c>
      <c r="BC159" s="23">
        <f t="shared" ca="1" si="272"/>
        <v>0</v>
      </c>
      <c r="BD159" s="228">
        <f t="shared" ca="1" si="302"/>
        <v>243000</v>
      </c>
      <c r="BE159" s="26">
        <f t="shared" ca="1" si="303"/>
        <v>604200</v>
      </c>
      <c r="BF159" s="228">
        <f t="shared" ca="1" si="304"/>
        <v>664200</v>
      </c>
      <c r="BG159" s="23">
        <f t="shared" ca="1" si="320"/>
        <v>62400</v>
      </c>
      <c r="BH159" s="23">
        <f t="shared" ca="1" si="321"/>
        <v>0</v>
      </c>
      <c r="BI159" s="23">
        <f t="shared" ca="1" si="334"/>
        <v>60000</v>
      </c>
      <c r="BJ159" s="23">
        <f t="shared" ca="1" si="335"/>
        <v>0</v>
      </c>
      <c r="BK159" s="23">
        <f t="shared" ca="1" si="322"/>
        <v>10560</v>
      </c>
      <c r="BL159" s="23">
        <f t="shared" ca="1" si="323"/>
        <v>0</v>
      </c>
      <c r="BM159" s="23">
        <f t="shared" ca="1" si="336"/>
        <v>6120</v>
      </c>
      <c r="BN159" s="23">
        <f t="shared" ca="1" si="337"/>
        <v>0</v>
      </c>
      <c r="BO159" s="23">
        <f t="shared" ca="1" si="343"/>
        <v>20400</v>
      </c>
      <c r="BP159" s="23">
        <f t="shared" ca="1" si="344"/>
        <v>0</v>
      </c>
      <c r="BQ159" s="23">
        <f t="shared" ca="1" si="324"/>
        <v>72000</v>
      </c>
      <c r="BR159" s="23">
        <f t="shared" ca="1" si="325"/>
        <v>0</v>
      </c>
      <c r="BS159" s="23">
        <f t="shared" ca="1" si="359"/>
        <v>105600</v>
      </c>
      <c r="BT159" s="23">
        <f t="shared" ca="1" si="360"/>
        <v>0</v>
      </c>
      <c r="BU159" s="23">
        <f t="shared" ca="1" si="361"/>
        <v>127200</v>
      </c>
      <c r="BV159" s="23">
        <f t="shared" ca="1" si="362"/>
        <v>0</v>
      </c>
      <c r="BW159" s="23">
        <f t="shared" ref="BW159:BW222" ca="1" si="364">$BW$7*$J$2*$J$5*$S159</f>
        <v>60000</v>
      </c>
      <c r="BX159" s="23">
        <f t="shared" ref="BX159:BX222" ca="1" si="365">$BW$7*$J$3*$J$5*$T159</f>
        <v>0</v>
      </c>
      <c r="BY159" s="23">
        <f t="shared" ca="1" si="247"/>
        <v>63600</v>
      </c>
      <c r="BZ159" s="23">
        <f t="shared" ca="1" si="248"/>
        <v>0</v>
      </c>
      <c r="CA159" s="23">
        <f t="shared" ca="1" si="259"/>
        <v>62400</v>
      </c>
      <c r="CB159" s="23">
        <f t="shared" ca="1" si="260"/>
        <v>0</v>
      </c>
      <c r="CC159" s="23">
        <f t="shared" ca="1" si="275"/>
        <v>132000</v>
      </c>
      <c r="CD159" s="23">
        <f t="shared" ca="1" si="276"/>
        <v>0</v>
      </c>
      <c r="CE159" s="23">
        <f t="shared" ca="1" si="277"/>
        <v>120000</v>
      </c>
      <c r="CF159" s="23">
        <f t="shared" ca="1" si="278"/>
        <v>0</v>
      </c>
      <c r="CG159" s="389">
        <f t="shared" ca="1" si="305"/>
        <v>371880</v>
      </c>
      <c r="CH159" s="224">
        <f t="shared" ca="1" si="306"/>
        <v>695880</v>
      </c>
      <c r="CI159" s="93">
        <f t="shared" ca="1" si="307"/>
        <v>902280</v>
      </c>
      <c r="CJ159" s="23">
        <f t="shared" ca="1" si="341"/>
        <v>125760</v>
      </c>
      <c r="CK159" s="23">
        <f t="shared" ca="1" si="342"/>
        <v>0</v>
      </c>
      <c r="CL159" s="23">
        <f t="shared" ref="CL159:CL222" ca="1" si="366">$CL$7*$J$2*$J$5*$N159</f>
        <v>115200</v>
      </c>
      <c r="CM159" s="23">
        <f t="shared" ref="CM159:CM222" ca="1" si="367">$CL$7*$J$3*$J$5*$O159</f>
        <v>0</v>
      </c>
      <c r="CN159" s="23">
        <f t="shared" ca="1" si="263"/>
        <v>120000</v>
      </c>
      <c r="CO159" s="23">
        <f t="shared" ca="1" si="264"/>
        <v>0</v>
      </c>
      <c r="CP159" s="228">
        <f t="shared" ca="1" si="308"/>
        <v>125760</v>
      </c>
      <c r="CQ159" s="224">
        <f t="shared" ca="1" si="309"/>
        <v>240960</v>
      </c>
      <c r="CR159" s="228">
        <f t="shared" ca="1" si="310"/>
        <v>360960</v>
      </c>
      <c r="CS159" s="23">
        <f t="shared" ca="1" si="311"/>
        <v>65400</v>
      </c>
      <c r="CT159" s="23">
        <f t="shared" ca="1" si="312"/>
        <v>32700</v>
      </c>
      <c r="CU159" s="23">
        <f t="shared" ca="1" si="316"/>
        <v>62400</v>
      </c>
      <c r="CV159" s="23">
        <f t="shared" ca="1" si="317"/>
        <v>31200</v>
      </c>
      <c r="CW159" s="23">
        <f t="shared" ca="1" si="326"/>
        <v>60000</v>
      </c>
      <c r="CX159" s="23">
        <f t="shared" ca="1" si="327"/>
        <v>30000</v>
      </c>
      <c r="CY159" s="23">
        <f t="shared" ca="1" si="338"/>
        <v>8400</v>
      </c>
      <c r="CZ159" s="23">
        <f t="shared" ca="1" si="339"/>
        <v>4200</v>
      </c>
      <c r="DA159" s="23">
        <f t="shared" ca="1" si="345"/>
        <v>27000</v>
      </c>
      <c r="DB159" s="23">
        <f t="shared" ca="1" si="346"/>
        <v>13500</v>
      </c>
      <c r="DC159" s="23">
        <f t="shared" ca="1" si="347"/>
        <v>15600</v>
      </c>
      <c r="DD159" s="23">
        <f t="shared" ca="1" si="348"/>
        <v>7800</v>
      </c>
      <c r="DE159" s="23">
        <f t="shared" ca="1" si="353"/>
        <v>42000</v>
      </c>
      <c r="DF159" s="23">
        <f t="shared" ca="1" si="354"/>
        <v>21000</v>
      </c>
      <c r="DG159" s="23">
        <f t="shared" ca="1" si="257"/>
        <v>63600</v>
      </c>
      <c r="DH159" s="23">
        <f t="shared" ca="1" si="258"/>
        <v>31800</v>
      </c>
      <c r="DI159" s="23">
        <f t="shared" ca="1" si="355"/>
        <v>72000</v>
      </c>
      <c r="DJ159" s="23">
        <f t="shared" ca="1" si="356"/>
        <v>36000</v>
      </c>
      <c r="DK159" s="23">
        <f t="shared" ref="DK159:DK222" ca="1" si="368">$DK$7*$J$2*$J$5*$AB159</f>
        <v>99000</v>
      </c>
      <c r="DL159" s="23">
        <f t="shared" ref="DL159:DL222" ca="1" si="369">$DK$7*$J$3*$J$5*$AC159</f>
        <v>49500</v>
      </c>
      <c r="DM159" s="23"/>
      <c r="DN159" s="23"/>
      <c r="DO159" s="23">
        <f t="shared" ref="DO159:DO222" ca="1" si="370">$DP$7*$J$2*$J$5*$AB159</f>
        <v>240000</v>
      </c>
      <c r="DP159" s="23">
        <f t="shared" ref="DP159:DP222" ca="1" si="371">$DP$7*$J$3*$J$5*$AC159</f>
        <v>120000</v>
      </c>
      <c r="DQ159" s="23">
        <f t="shared" ca="1" si="241"/>
        <v>120000</v>
      </c>
      <c r="DR159" s="23">
        <f t="shared" ca="1" si="242"/>
        <v>60000</v>
      </c>
      <c r="DS159" s="23">
        <f t="shared" ca="1" si="251"/>
        <v>127200</v>
      </c>
      <c r="DT159" s="23">
        <f t="shared" ca="1" si="252"/>
        <v>63600</v>
      </c>
      <c r="DU159" s="23">
        <f t="shared" ca="1" si="261"/>
        <v>63600</v>
      </c>
      <c r="DV159" s="23">
        <f t="shared" ca="1" si="262"/>
        <v>31800</v>
      </c>
      <c r="DW159" s="23">
        <f t="shared" ca="1" si="265"/>
        <v>150000</v>
      </c>
      <c r="DX159" s="23">
        <f t="shared" ca="1" si="266"/>
        <v>75000</v>
      </c>
      <c r="DY159" s="23">
        <f t="shared" ca="1" si="267"/>
        <v>66000</v>
      </c>
      <c r="DZ159" s="23">
        <f t="shared" ca="1" si="268"/>
        <v>33000</v>
      </c>
      <c r="EA159" s="23">
        <f t="shared" ca="1" si="281"/>
        <v>129600</v>
      </c>
      <c r="EB159" s="23">
        <f t="shared" ca="1" si="282"/>
        <v>64800</v>
      </c>
      <c r="EC159" s="228">
        <f t="shared" ca="1" si="313"/>
        <v>610200</v>
      </c>
      <c r="ED159" s="93">
        <f t="shared" ca="1" si="314"/>
        <v>1450800</v>
      </c>
      <c r="EE159" s="228">
        <f t="shared" ca="1" si="315"/>
        <v>2117700</v>
      </c>
      <c r="EJ159" s="23">
        <f t="shared" ca="1" si="349"/>
        <v>60000</v>
      </c>
      <c r="EK159" s="23">
        <f t="shared" ca="1" si="350"/>
        <v>30000</v>
      </c>
      <c r="EL159" s="23">
        <f t="shared" ca="1" si="357"/>
        <v>26400</v>
      </c>
      <c r="EM159" s="23">
        <f t="shared" ca="1" si="358"/>
        <v>13200</v>
      </c>
      <c r="EN159" s="23">
        <f t="shared" ca="1" si="243"/>
        <v>120000</v>
      </c>
      <c r="EO159" s="23">
        <f t="shared" ca="1" si="244"/>
        <v>60000</v>
      </c>
      <c r="EP159" s="23">
        <f t="shared" ca="1" si="273"/>
        <v>168000</v>
      </c>
      <c r="EQ159" s="23">
        <f t="shared" ca="1" si="274"/>
        <v>84000</v>
      </c>
      <c r="ER159" s="23">
        <f t="shared" ca="1" si="253"/>
        <v>60000</v>
      </c>
      <c r="ES159" s="23">
        <f t="shared" ca="1" si="254"/>
        <v>30000</v>
      </c>
      <c r="ET159" s="23">
        <f t="shared" ca="1" si="269"/>
        <v>60000</v>
      </c>
      <c r="EU159" s="23">
        <f t="shared" ca="1" si="270"/>
        <v>30000</v>
      </c>
      <c r="EV159" s="23">
        <f t="shared" ca="1" si="279"/>
        <v>120000</v>
      </c>
      <c r="EW159" s="23">
        <f t="shared" ca="1" si="280"/>
        <v>60000</v>
      </c>
      <c r="EX159" s="228">
        <f t="shared" ca="1" si="299"/>
        <v>39600</v>
      </c>
      <c r="EY159" s="93">
        <f t="shared" ca="1" si="300"/>
        <v>489600</v>
      </c>
      <c r="EZ159" s="93">
        <f t="shared" ca="1" si="301"/>
        <v>921600</v>
      </c>
    </row>
    <row r="160" spans="1:156" x14ac:dyDescent="0.2">
      <c r="A160" s="172">
        <f ca="1">VLOOKUP($D160,Curves!$A$2:$I$1700,9)</f>
        <v>6.2858091263102003E-2</v>
      </c>
      <c r="B160" s="86">
        <f t="shared" ca="1" si="284"/>
        <v>0.45780120056711354</v>
      </c>
      <c r="C160" s="86">
        <f t="shared" si="285"/>
        <v>30</v>
      </c>
      <c r="D160" s="139">
        <v>41518</v>
      </c>
      <c r="E160" s="173">
        <f ca="1">VLOOKUP($D160,Curves!$A$2:$H$1700,2)*$B160</f>
        <v>2.1589904618745077</v>
      </c>
      <c r="F160" s="172">
        <f ca="1">VLOOKUP($D160,Curves!$A$2:$H$1700,3)*$B160</f>
        <v>0.34792891243100632</v>
      </c>
      <c r="G160" s="172">
        <f ca="1">VLOOKUP($D160,Curves!$A$2:$H$1700,7)*$B160</f>
        <v>-8.698222810775158E-2</v>
      </c>
      <c r="H160" s="172">
        <f ca="1">VLOOKUP($D160,Curves!$A$2:$H$1700,5)*$B160</f>
        <v>4.5780120056711357E-3</v>
      </c>
      <c r="I160" s="172">
        <f ca="1">VLOOKUP($D160,Curves!$A$2:$H$1700,4)*$B160</f>
        <v>0</v>
      </c>
      <c r="J160" s="174">
        <f ca="1">VLOOKUP($D160,Curves!$A$2:$H$1700,8)*$B160</f>
        <v>0</v>
      </c>
      <c r="K160" s="172">
        <f t="shared" ca="1" si="286"/>
        <v>18.192428464058807</v>
      </c>
      <c r="L160" s="140">
        <f ca="1">VLOOKUP($D160,Curves!$N$2:$T$2600,2)*$B160</f>
        <v>18.135565659865918</v>
      </c>
      <c r="M160" s="141">
        <f ca="1">VLOOKUP($D160,Curves!$N$2:$T$2600,3)*$B160</f>
        <v>9.067782829932959</v>
      </c>
      <c r="N160" s="181">
        <f t="shared" ca="1" si="287"/>
        <v>0</v>
      </c>
      <c r="O160" s="182">
        <f t="shared" ca="1" si="288"/>
        <v>0</v>
      </c>
      <c r="P160" s="173">
        <f t="shared" ca="1" si="283"/>
        <v>18.192428464058807</v>
      </c>
      <c r="Q160" s="140">
        <f ca="1">VLOOKUP($D160,Curves!$N$2:$T$2600,4)*$B160</f>
        <v>18.135565659865918</v>
      </c>
      <c r="R160" s="141">
        <f ca="1">VLOOKUP($D160,Curves!$N$2:$T$2600,5)*$B160</f>
        <v>9.067782829932959</v>
      </c>
      <c r="S160" s="181">
        <f t="shared" ca="1" si="289"/>
        <v>0</v>
      </c>
      <c r="T160" s="182">
        <f t="shared" ca="1" si="290"/>
        <v>0</v>
      </c>
      <c r="U160" s="151">
        <f t="shared" ca="1" si="291"/>
        <v>17.540061753250669</v>
      </c>
      <c r="V160" s="151">
        <f t="shared" ca="1" si="292"/>
        <v>18.226763554101343</v>
      </c>
      <c r="W160" s="151">
        <f t="shared" ca="1" si="293"/>
        <v>18.192428464058807</v>
      </c>
      <c r="X160" s="343">
        <f ca="1">VLOOKUP($D160,[2]CurveFetch!$D$8:$S$13000,16,0)*$B160</f>
        <v>18.135565659865918</v>
      </c>
      <c r="Y160" s="141">
        <f ca="1">VLOOKUP($D160,Curves!$N$2:$T$2600,7)*$B160</f>
        <v>9.067782829932959</v>
      </c>
      <c r="Z160" s="200">
        <f t="shared" ca="1" si="294"/>
        <v>1</v>
      </c>
      <c r="AA160" s="181">
        <f t="shared" ca="1" si="295"/>
        <v>0</v>
      </c>
      <c r="AB160" s="181">
        <f t="shared" ca="1" si="296"/>
        <v>0</v>
      </c>
      <c r="AC160" s="181">
        <f t="shared" ca="1" si="296"/>
        <v>0</v>
      </c>
      <c r="AD160" s="181">
        <f t="shared" ca="1" si="297"/>
        <v>0</v>
      </c>
      <c r="AE160" s="182">
        <f t="shared" ca="1" si="298"/>
        <v>0</v>
      </c>
      <c r="AF160" s="23">
        <f t="shared" ca="1" si="328"/>
        <v>0</v>
      </c>
      <c r="AG160" s="23">
        <f t="shared" ca="1" si="329"/>
        <v>0</v>
      </c>
      <c r="AH160" s="23">
        <f t="shared" ca="1" si="318"/>
        <v>0</v>
      </c>
      <c r="AI160" s="23">
        <f t="shared" ca="1" si="319"/>
        <v>0</v>
      </c>
      <c r="AJ160" s="23">
        <f t="shared" ca="1" si="330"/>
        <v>0</v>
      </c>
      <c r="AK160" s="23">
        <f t="shared" ca="1" si="331"/>
        <v>0</v>
      </c>
      <c r="AL160" s="23">
        <f t="shared" ca="1" si="332"/>
        <v>0</v>
      </c>
      <c r="AM160" s="23">
        <f t="shared" ca="1" si="333"/>
        <v>0</v>
      </c>
      <c r="AN160" s="23">
        <f t="shared" ca="1" si="351"/>
        <v>0</v>
      </c>
      <c r="AO160" s="23">
        <f t="shared" ca="1" si="352"/>
        <v>0</v>
      </c>
      <c r="AP160" s="23">
        <f t="shared" ca="1" si="363"/>
        <v>0</v>
      </c>
      <c r="AQ160" s="23">
        <f t="shared" ca="1" si="340"/>
        <v>0</v>
      </c>
      <c r="AR160" s="23">
        <f t="shared" ref="AR160:AR223" ca="1" si="372">$AR$7*$J$2*$J$5*$N160</f>
        <v>0</v>
      </c>
      <c r="AS160" s="23">
        <f t="shared" ref="AS160:AS223" ca="1" si="373">$AR$7*$J$3*$J$5*$O160</f>
        <v>0</v>
      </c>
      <c r="AT160" s="23">
        <f t="shared" ca="1" si="245"/>
        <v>0</v>
      </c>
      <c r="AU160" s="23">
        <f t="shared" ca="1" si="246"/>
        <v>0</v>
      </c>
      <c r="AV160" s="23">
        <f t="shared" ref="AV160:AV223" ca="1" si="374">$AV$7*$J$2*$J$5*$N160</f>
        <v>0</v>
      </c>
      <c r="AW160" s="23">
        <f t="shared" ref="AW160:AW223" ca="1" si="375">$AT$7*$J$3*$J$5*$O160</f>
        <v>0</v>
      </c>
      <c r="AX160" s="23">
        <f t="shared" ca="1" si="249"/>
        <v>0</v>
      </c>
      <c r="AY160" s="23">
        <f t="shared" ca="1" si="250"/>
        <v>0</v>
      </c>
      <c r="AZ160" s="23">
        <f t="shared" ca="1" si="255"/>
        <v>0</v>
      </c>
      <c r="BA160" s="23">
        <f t="shared" ca="1" si="256"/>
        <v>0</v>
      </c>
      <c r="BB160" s="23">
        <f t="shared" ca="1" si="271"/>
        <v>0</v>
      </c>
      <c r="BC160" s="23">
        <f t="shared" ca="1" si="272"/>
        <v>0</v>
      </c>
      <c r="BD160" s="228">
        <f t="shared" ca="1" si="302"/>
        <v>0</v>
      </c>
      <c r="BE160" s="26">
        <f t="shared" ca="1" si="303"/>
        <v>0</v>
      </c>
      <c r="BF160" s="228">
        <f t="shared" ca="1" si="304"/>
        <v>0</v>
      </c>
      <c r="BG160" s="23">
        <f t="shared" ca="1" si="320"/>
        <v>0</v>
      </c>
      <c r="BH160" s="23">
        <f t="shared" ca="1" si="321"/>
        <v>0</v>
      </c>
      <c r="BI160" s="23">
        <f t="shared" ca="1" si="334"/>
        <v>0</v>
      </c>
      <c r="BJ160" s="23">
        <f t="shared" ca="1" si="335"/>
        <v>0</v>
      </c>
      <c r="BK160" s="23">
        <f t="shared" ca="1" si="322"/>
        <v>0</v>
      </c>
      <c r="BL160" s="23">
        <f t="shared" ca="1" si="323"/>
        <v>0</v>
      </c>
      <c r="BM160" s="23">
        <f t="shared" ca="1" si="336"/>
        <v>0</v>
      </c>
      <c r="BN160" s="23">
        <f t="shared" ca="1" si="337"/>
        <v>0</v>
      </c>
      <c r="BO160" s="23">
        <f t="shared" ca="1" si="343"/>
        <v>0</v>
      </c>
      <c r="BP160" s="23">
        <f t="shared" ca="1" si="344"/>
        <v>0</v>
      </c>
      <c r="BQ160" s="23">
        <f t="shared" ca="1" si="324"/>
        <v>0</v>
      </c>
      <c r="BR160" s="23">
        <f t="shared" ca="1" si="325"/>
        <v>0</v>
      </c>
      <c r="BS160" s="23">
        <f t="shared" ca="1" si="359"/>
        <v>0</v>
      </c>
      <c r="BT160" s="23">
        <f t="shared" ca="1" si="360"/>
        <v>0</v>
      </c>
      <c r="BU160" s="23">
        <f t="shared" ca="1" si="361"/>
        <v>0</v>
      </c>
      <c r="BV160" s="23">
        <f t="shared" ca="1" si="362"/>
        <v>0</v>
      </c>
      <c r="BW160" s="23">
        <f t="shared" ca="1" si="364"/>
        <v>0</v>
      </c>
      <c r="BX160" s="23">
        <f t="shared" ca="1" si="365"/>
        <v>0</v>
      </c>
      <c r="BY160" s="23">
        <f t="shared" ca="1" si="247"/>
        <v>0</v>
      </c>
      <c r="BZ160" s="23">
        <f t="shared" ca="1" si="248"/>
        <v>0</v>
      </c>
      <c r="CA160" s="23">
        <f t="shared" ca="1" si="259"/>
        <v>0</v>
      </c>
      <c r="CB160" s="23">
        <f t="shared" ca="1" si="260"/>
        <v>0</v>
      </c>
      <c r="CC160" s="23">
        <f t="shared" ca="1" si="275"/>
        <v>0</v>
      </c>
      <c r="CD160" s="23">
        <f t="shared" ca="1" si="276"/>
        <v>0</v>
      </c>
      <c r="CE160" s="23">
        <f t="shared" ca="1" si="277"/>
        <v>0</v>
      </c>
      <c r="CF160" s="23">
        <f t="shared" ca="1" si="278"/>
        <v>0</v>
      </c>
      <c r="CG160" s="389">
        <f t="shared" ca="1" si="305"/>
        <v>0</v>
      </c>
      <c r="CH160" s="224">
        <f t="shared" ca="1" si="306"/>
        <v>0</v>
      </c>
      <c r="CI160" s="93">
        <f t="shared" ca="1" si="307"/>
        <v>0</v>
      </c>
      <c r="CJ160" s="23">
        <f t="shared" ca="1" si="341"/>
        <v>0</v>
      </c>
      <c r="CK160" s="23">
        <f t="shared" ca="1" si="342"/>
        <v>0</v>
      </c>
      <c r="CL160" s="23">
        <f t="shared" ca="1" si="366"/>
        <v>0</v>
      </c>
      <c r="CM160" s="23">
        <f t="shared" ca="1" si="367"/>
        <v>0</v>
      </c>
      <c r="CN160" s="23">
        <f t="shared" ca="1" si="263"/>
        <v>0</v>
      </c>
      <c r="CO160" s="23">
        <f t="shared" ca="1" si="264"/>
        <v>0</v>
      </c>
      <c r="CP160" s="228">
        <f t="shared" ca="1" si="308"/>
        <v>0</v>
      </c>
      <c r="CQ160" s="224">
        <f t="shared" ca="1" si="309"/>
        <v>0</v>
      </c>
      <c r="CR160" s="228">
        <f t="shared" ca="1" si="310"/>
        <v>0</v>
      </c>
      <c r="CS160" s="23">
        <f t="shared" ca="1" si="311"/>
        <v>0</v>
      </c>
      <c r="CT160" s="23">
        <f t="shared" ca="1" si="312"/>
        <v>0</v>
      </c>
      <c r="CU160" s="23">
        <f t="shared" ca="1" si="316"/>
        <v>0</v>
      </c>
      <c r="CV160" s="23">
        <f t="shared" ca="1" si="317"/>
        <v>0</v>
      </c>
      <c r="CW160" s="23">
        <f t="shared" ca="1" si="326"/>
        <v>0</v>
      </c>
      <c r="CX160" s="23">
        <f t="shared" ca="1" si="327"/>
        <v>0</v>
      </c>
      <c r="CY160" s="23">
        <f t="shared" ca="1" si="338"/>
        <v>0</v>
      </c>
      <c r="CZ160" s="23">
        <f t="shared" ca="1" si="339"/>
        <v>0</v>
      </c>
      <c r="DA160" s="23">
        <f t="shared" ca="1" si="345"/>
        <v>0</v>
      </c>
      <c r="DB160" s="23">
        <f t="shared" ca="1" si="346"/>
        <v>0</v>
      </c>
      <c r="DC160" s="23">
        <f t="shared" ca="1" si="347"/>
        <v>0</v>
      </c>
      <c r="DD160" s="23">
        <f t="shared" ca="1" si="348"/>
        <v>0</v>
      </c>
      <c r="DE160" s="23">
        <f t="shared" ca="1" si="353"/>
        <v>0</v>
      </c>
      <c r="DF160" s="23">
        <f t="shared" ca="1" si="354"/>
        <v>0</v>
      </c>
      <c r="DG160" s="23">
        <f t="shared" ca="1" si="257"/>
        <v>0</v>
      </c>
      <c r="DH160" s="23">
        <f t="shared" ca="1" si="258"/>
        <v>0</v>
      </c>
      <c r="DI160" s="23">
        <f t="shared" ca="1" si="355"/>
        <v>0</v>
      </c>
      <c r="DJ160" s="23">
        <f t="shared" ca="1" si="356"/>
        <v>0</v>
      </c>
      <c r="DK160" s="23">
        <f t="shared" ca="1" si="368"/>
        <v>0</v>
      </c>
      <c r="DL160" s="23">
        <f t="shared" ca="1" si="369"/>
        <v>0</v>
      </c>
      <c r="DM160" s="23"/>
      <c r="DN160" s="23"/>
      <c r="DO160" s="23">
        <f t="shared" ca="1" si="370"/>
        <v>0</v>
      </c>
      <c r="DP160" s="23">
        <f t="shared" ca="1" si="371"/>
        <v>0</v>
      </c>
      <c r="DQ160" s="23">
        <f t="shared" ref="DQ160:DQ223" ca="1" si="376">$DQ$7*$J$2*$J$5*$AB160</f>
        <v>0</v>
      </c>
      <c r="DR160" s="23">
        <f t="shared" ref="DR160:DR223" ca="1" si="377">$DQ$7*$J$3*$J$5*$AC160</f>
        <v>0</v>
      </c>
      <c r="DS160" s="23">
        <f t="shared" ca="1" si="251"/>
        <v>0</v>
      </c>
      <c r="DT160" s="23">
        <f t="shared" ca="1" si="252"/>
        <v>0</v>
      </c>
      <c r="DU160" s="23">
        <f t="shared" ca="1" si="261"/>
        <v>0</v>
      </c>
      <c r="DV160" s="23">
        <f t="shared" ca="1" si="262"/>
        <v>0</v>
      </c>
      <c r="DW160" s="23">
        <f t="shared" ca="1" si="265"/>
        <v>0</v>
      </c>
      <c r="DX160" s="23">
        <f t="shared" ca="1" si="266"/>
        <v>0</v>
      </c>
      <c r="DY160" s="23">
        <f t="shared" ca="1" si="267"/>
        <v>0</v>
      </c>
      <c r="DZ160" s="23">
        <f t="shared" ca="1" si="268"/>
        <v>0</v>
      </c>
      <c r="EA160" s="23">
        <f t="shared" ca="1" si="281"/>
        <v>0</v>
      </c>
      <c r="EB160" s="23">
        <f t="shared" ca="1" si="282"/>
        <v>0</v>
      </c>
      <c r="EC160" s="228">
        <f t="shared" ca="1" si="313"/>
        <v>0</v>
      </c>
      <c r="ED160" s="93">
        <f t="shared" ca="1" si="314"/>
        <v>0</v>
      </c>
      <c r="EE160" s="228">
        <f t="shared" ca="1" si="315"/>
        <v>0</v>
      </c>
      <c r="EJ160" s="23">
        <f t="shared" ca="1" si="349"/>
        <v>0</v>
      </c>
      <c r="EK160" s="23">
        <f t="shared" ca="1" si="350"/>
        <v>0</v>
      </c>
      <c r="EL160" s="23">
        <f t="shared" ca="1" si="357"/>
        <v>0</v>
      </c>
      <c r="EM160" s="23">
        <f t="shared" ca="1" si="358"/>
        <v>0</v>
      </c>
      <c r="EN160" s="23">
        <f t="shared" ref="EN160:EN223" ca="1" si="378">$EN$7*$J$2*$J$5*$AB160</f>
        <v>0</v>
      </c>
      <c r="EO160" s="23">
        <f t="shared" ref="EO160:EO223" ca="1" si="379">$EN$7*$J$3*$J$5*$AC160</f>
        <v>0</v>
      </c>
      <c r="EP160" s="23">
        <f t="shared" ca="1" si="273"/>
        <v>0</v>
      </c>
      <c r="EQ160" s="23">
        <f t="shared" ca="1" si="274"/>
        <v>0</v>
      </c>
      <c r="ER160" s="23">
        <f t="shared" ca="1" si="253"/>
        <v>0</v>
      </c>
      <c r="ES160" s="23">
        <f t="shared" ca="1" si="254"/>
        <v>0</v>
      </c>
      <c r="ET160" s="23">
        <f t="shared" ca="1" si="269"/>
        <v>0</v>
      </c>
      <c r="EU160" s="23">
        <f t="shared" ca="1" si="270"/>
        <v>0</v>
      </c>
      <c r="EV160" s="23">
        <f t="shared" ca="1" si="279"/>
        <v>0</v>
      </c>
      <c r="EW160" s="23">
        <f t="shared" ca="1" si="280"/>
        <v>0</v>
      </c>
      <c r="EX160" s="228">
        <f t="shared" ca="1" si="299"/>
        <v>0</v>
      </c>
      <c r="EY160" s="93">
        <f t="shared" ca="1" si="300"/>
        <v>0</v>
      </c>
      <c r="EZ160" s="93">
        <f t="shared" ca="1" si="301"/>
        <v>0</v>
      </c>
    </row>
    <row r="161" spans="1:156" x14ac:dyDescent="0.2">
      <c r="A161" s="172">
        <f ca="1">VLOOKUP($D161,Curves!$A$2:$I$1700,9)</f>
        <v>6.2882159528965004E-2</v>
      </c>
      <c r="B161" s="86">
        <f t="shared" ca="1" si="284"/>
        <v>0.45534488436120024</v>
      </c>
      <c r="C161" s="86">
        <f t="shared" si="285"/>
        <v>31</v>
      </c>
      <c r="D161" s="139">
        <v>41548</v>
      </c>
      <c r="E161" s="173">
        <f ca="1">VLOOKUP($D161,Curves!$A$2:$H$1700,2)*$B161</f>
        <v>2.1610668211782564</v>
      </c>
      <c r="F161" s="172">
        <f ca="1">VLOOKUP($D161,Curves!$A$2:$H$1700,3)*$B161</f>
        <v>0.34606211211451221</v>
      </c>
      <c r="G161" s="172">
        <f ca="1">VLOOKUP($D161,Curves!$A$2:$H$1700,7)*$B161</f>
        <v>-8.6515528028628053E-2</v>
      </c>
      <c r="H161" s="172">
        <f ca="1">VLOOKUP($D161,Curves!$A$2:$H$1700,5)*$B161</f>
        <v>4.5534488436120022E-3</v>
      </c>
      <c r="I161" s="172">
        <f ca="1">VLOOKUP($D161,Curves!$A$2:$H$1700,4)*$B161</f>
        <v>0</v>
      </c>
      <c r="J161" s="174">
        <f ca="1">VLOOKUP($D161,Curves!$A$2:$H$1700,8)*$B161</f>
        <v>0</v>
      </c>
      <c r="K161" s="172">
        <f t="shared" ca="1" si="286"/>
        <v>18.208001158836922</v>
      </c>
      <c r="L161" s="140">
        <f ca="1">VLOOKUP($D161,Curves!$N$2:$T$2600,2)*$B161</f>
        <v>29.794080939033616</v>
      </c>
      <c r="M161" s="141">
        <f ca="1">VLOOKUP($D161,Curves!$N$2:$T$2600,3)*$B161</f>
        <v>14.897040469516808</v>
      </c>
      <c r="N161" s="181">
        <f t="shared" ca="1" si="287"/>
        <v>1</v>
      </c>
      <c r="O161" s="182">
        <f t="shared" ca="1" si="288"/>
        <v>0</v>
      </c>
      <c r="P161" s="173">
        <f t="shared" ca="1" si="283"/>
        <v>18.208001158836922</v>
      </c>
      <c r="Q161" s="140">
        <f ca="1">VLOOKUP($D161,Curves!$N$2:$T$2600,4)*$B161</f>
        <v>29.794080939033616</v>
      </c>
      <c r="R161" s="141">
        <f ca="1">VLOOKUP($D161,Curves!$N$2:$T$2600,5)*$B161</f>
        <v>14.897040469516808</v>
      </c>
      <c r="S161" s="181">
        <f t="shared" ca="1" si="289"/>
        <v>1</v>
      </c>
      <c r="T161" s="182">
        <f t="shared" ca="1" si="290"/>
        <v>0</v>
      </c>
      <c r="U161" s="151">
        <f t="shared" ca="1" si="291"/>
        <v>17.559134698622216</v>
      </c>
      <c r="V161" s="151">
        <f t="shared" ca="1" si="292"/>
        <v>18.242152025164014</v>
      </c>
      <c r="W161" s="151">
        <f t="shared" ca="1" si="293"/>
        <v>18.208001158836922</v>
      </c>
      <c r="X161" s="343">
        <f ca="1">VLOOKUP($D161,[2]CurveFetch!$D$8:$S$13000,16,0)*$B161</f>
        <v>29.794080939033616</v>
      </c>
      <c r="Y161" s="141">
        <f ca="1">VLOOKUP($D161,Curves!$N$2:$T$2600,7)*$B161</f>
        <v>14.897040469516808</v>
      </c>
      <c r="Z161" s="200">
        <f t="shared" ca="1" si="294"/>
        <v>1</v>
      </c>
      <c r="AA161" s="181">
        <f t="shared" ca="1" si="295"/>
        <v>0</v>
      </c>
      <c r="AB161" s="181">
        <f t="shared" ca="1" si="296"/>
        <v>1</v>
      </c>
      <c r="AC161" s="181">
        <f t="shared" ca="1" si="296"/>
        <v>1</v>
      </c>
      <c r="AD161" s="181">
        <f t="shared" ca="1" si="297"/>
        <v>1</v>
      </c>
      <c r="AE161" s="182">
        <f t="shared" ca="1" si="298"/>
        <v>0</v>
      </c>
      <c r="AF161" s="23">
        <f t="shared" ca="1" si="328"/>
        <v>5880</v>
      </c>
      <c r="AG161" s="23">
        <f t="shared" ca="1" si="329"/>
        <v>0</v>
      </c>
      <c r="AH161" s="23">
        <f t="shared" ca="1" si="318"/>
        <v>38400</v>
      </c>
      <c r="AI161" s="23">
        <f t="shared" ca="1" si="319"/>
        <v>0</v>
      </c>
      <c r="AJ161" s="23">
        <f t="shared" ca="1" si="330"/>
        <v>26160</v>
      </c>
      <c r="AK161" s="23">
        <f t="shared" ca="1" si="331"/>
        <v>0</v>
      </c>
      <c r="AL161" s="23">
        <f t="shared" ca="1" si="332"/>
        <v>26160</v>
      </c>
      <c r="AM161" s="23">
        <f t="shared" ca="1" si="333"/>
        <v>0</v>
      </c>
      <c r="AN161" s="23">
        <f t="shared" ca="1" si="351"/>
        <v>48000</v>
      </c>
      <c r="AO161" s="23">
        <f t="shared" ca="1" si="352"/>
        <v>0</v>
      </c>
      <c r="AP161" s="23">
        <f t="shared" ca="1" si="363"/>
        <v>54000</v>
      </c>
      <c r="AQ161" s="23">
        <f t="shared" ca="1" si="340"/>
        <v>0</v>
      </c>
      <c r="AR161" s="23">
        <f t="shared" ca="1" si="372"/>
        <v>60000</v>
      </c>
      <c r="AS161" s="23">
        <f t="shared" ca="1" si="373"/>
        <v>0</v>
      </c>
      <c r="AT161" s="23">
        <f t="shared" ca="1" si="245"/>
        <v>60000</v>
      </c>
      <c r="AU161" s="23">
        <f t="shared" ca="1" si="246"/>
        <v>0</v>
      </c>
      <c r="AV161" s="23">
        <f t="shared" ca="1" si="374"/>
        <v>86400</v>
      </c>
      <c r="AW161" s="23">
        <f t="shared" ca="1" si="375"/>
        <v>0</v>
      </c>
      <c r="AX161" s="23">
        <f t="shared" ca="1" si="249"/>
        <v>61200</v>
      </c>
      <c r="AY161" s="23">
        <f t="shared" ca="1" si="250"/>
        <v>0</v>
      </c>
      <c r="AZ161" s="23">
        <f t="shared" ca="1" si="255"/>
        <v>66000</v>
      </c>
      <c r="BA161" s="23">
        <f t="shared" ca="1" si="256"/>
        <v>0</v>
      </c>
      <c r="BB161" s="23">
        <f t="shared" ca="1" si="271"/>
        <v>132000</v>
      </c>
      <c r="BC161" s="23">
        <f t="shared" ca="1" si="272"/>
        <v>0</v>
      </c>
      <c r="BD161" s="228">
        <f t="shared" ca="1" si="302"/>
        <v>243000</v>
      </c>
      <c r="BE161" s="26">
        <f t="shared" ca="1" si="303"/>
        <v>604200</v>
      </c>
      <c r="BF161" s="228">
        <f t="shared" ca="1" si="304"/>
        <v>664200</v>
      </c>
      <c r="BG161" s="23">
        <f t="shared" ca="1" si="320"/>
        <v>62400</v>
      </c>
      <c r="BH161" s="23">
        <f t="shared" ca="1" si="321"/>
        <v>0</v>
      </c>
      <c r="BI161" s="23">
        <f t="shared" ca="1" si="334"/>
        <v>60000</v>
      </c>
      <c r="BJ161" s="23">
        <f t="shared" ca="1" si="335"/>
        <v>0</v>
      </c>
      <c r="BK161" s="23">
        <f t="shared" ca="1" si="322"/>
        <v>10560</v>
      </c>
      <c r="BL161" s="23">
        <f t="shared" ca="1" si="323"/>
        <v>0</v>
      </c>
      <c r="BM161" s="23">
        <f t="shared" ca="1" si="336"/>
        <v>6120</v>
      </c>
      <c r="BN161" s="23">
        <f t="shared" ca="1" si="337"/>
        <v>0</v>
      </c>
      <c r="BO161" s="23">
        <f t="shared" ca="1" si="343"/>
        <v>20400</v>
      </c>
      <c r="BP161" s="23">
        <f t="shared" ca="1" si="344"/>
        <v>0</v>
      </c>
      <c r="BQ161" s="23">
        <f t="shared" ca="1" si="324"/>
        <v>72000</v>
      </c>
      <c r="BR161" s="23">
        <f t="shared" ca="1" si="325"/>
        <v>0</v>
      </c>
      <c r="BS161" s="23">
        <f t="shared" ca="1" si="359"/>
        <v>105600</v>
      </c>
      <c r="BT161" s="23">
        <f t="shared" ca="1" si="360"/>
        <v>0</v>
      </c>
      <c r="BU161" s="23">
        <f t="shared" ca="1" si="361"/>
        <v>127200</v>
      </c>
      <c r="BV161" s="23">
        <f t="shared" ca="1" si="362"/>
        <v>0</v>
      </c>
      <c r="BW161" s="23">
        <f t="shared" ca="1" si="364"/>
        <v>60000</v>
      </c>
      <c r="BX161" s="23">
        <f t="shared" ca="1" si="365"/>
        <v>0</v>
      </c>
      <c r="BY161" s="23">
        <f t="shared" ca="1" si="247"/>
        <v>63600</v>
      </c>
      <c r="BZ161" s="23">
        <f t="shared" ca="1" si="248"/>
        <v>0</v>
      </c>
      <c r="CA161" s="23">
        <f t="shared" ca="1" si="259"/>
        <v>62400</v>
      </c>
      <c r="CB161" s="23">
        <f t="shared" ca="1" si="260"/>
        <v>0</v>
      </c>
      <c r="CC161" s="23">
        <f t="shared" ca="1" si="275"/>
        <v>132000</v>
      </c>
      <c r="CD161" s="23">
        <f t="shared" ca="1" si="276"/>
        <v>0</v>
      </c>
      <c r="CE161" s="23">
        <f t="shared" ca="1" si="277"/>
        <v>120000</v>
      </c>
      <c r="CF161" s="23">
        <f t="shared" ca="1" si="278"/>
        <v>0</v>
      </c>
      <c r="CG161" s="389">
        <f t="shared" ca="1" si="305"/>
        <v>371880</v>
      </c>
      <c r="CH161" s="224">
        <f t="shared" ca="1" si="306"/>
        <v>695880</v>
      </c>
      <c r="CI161" s="93">
        <f t="shared" ca="1" si="307"/>
        <v>902280</v>
      </c>
      <c r="CJ161" s="23">
        <f t="shared" ca="1" si="341"/>
        <v>125760</v>
      </c>
      <c r="CK161" s="23">
        <f t="shared" ca="1" si="342"/>
        <v>0</v>
      </c>
      <c r="CL161" s="23">
        <f t="shared" ca="1" si="366"/>
        <v>115200</v>
      </c>
      <c r="CM161" s="23">
        <f t="shared" ca="1" si="367"/>
        <v>0</v>
      </c>
      <c r="CN161" s="23">
        <f t="shared" ca="1" si="263"/>
        <v>120000</v>
      </c>
      <c r="CO161" s="23">
        <f t="shared" ca="1" si="264"/>
        <v>0</v>
      </c>
      <c r="CP161" s="228">
        <f t="shared" ca="1" si="308"/>
        <v>125760</v>
      </c>
      <c r="CQ161" s="224">
        <f t="shared" ca="1" si="309"/>
        <v>240960</v>
      </c>
      <c r="CR161" s="228">
        <f t="shared" ca="1" si="310"/>
        <v>360960</v>
      </c>
      <c r="CS161" s="23">
        <f t="shared" ca="1" si="311"/>
        <v>65400</v>
      </c>
      <c r="CT161" s="23">
        <f t="shared" ca="1" si="312"/>
        <v>32700</v>
      </c>
      <c r="CU161" s="23">
        <f t="shared" ca="1" si="316"/>
        <v>62400</v>
      </c>
      <c r="CV161" s="23">
        <f t="shared" ca="1" si="317"/>
        <v>31200</v>
      </c>
      <c r="CW161" s="23">
        <f t="shared" ca="1" si="326"/>
        <v>60000</v>
      </c>
      <c r="CX161" s="23">
        <f t="shared" ca="1" si="327"/>
        <v>30000</v>
      </c>
      <c r="CY161" s="23">
        <f t="shared" ca="1" si="338"/>
        <v>8400</v>
      </c>
      <c r="CZ161" s="23">
        <f t="shared" ca="1" si="339"/>
        <v>4200</v>
      </c>
      <c r="DA161" s="23">
        <f t="shared" ca="1" si="345"/>
        <v>27000</v>
      </c>
      <c r="DB161" s="23">
        <f t="shared" ca="1" si="346"/>
        <v>13500</v>
      </c>
      <c r="DC161" s="23">
        <f t="shared" ca="1" si="347"/>
        <v>15600</v>
      </c>
      <c r="DD161" s="23">
        <f t="shared" ca="1" si="348"/>
        <v>7800</v>
      </c>
      <c r="DE161" s="23">
        <f t="shared" ca="1" si="353"/>
        <v>42000</v>
      </c>
      <c r="DF161" s="23">
        <f t="shared" ca="1" si="354"/>
        <v>21000</v>
      </c>
      <c r="DG161" s="23">
        <f t="shared" ca="1" si="257"/>
        <v>63600</v>
      </c>
      <c r="DH161" s="23">
        <f t="shared" ca="1" si="258"/>
        <v>31800</v>
      </c>
      <c r="DI161" s="23">
        <f t="shared" ca="1" si="355"/>
        <v>72000</v>
      </c>
      <c r="DJ161" s="23">
        <f t="shared" ca="1" si="356"/>
        <v>36000</v>
      </c>
      <c r="DK161" s="23">
        <f t="shared" ca="1" si="368"/>
        <v>99000</v>
      </c>
      <c r="DL161" s="23">
        <f t="shared" ca="1" si="369"/>
        <v>49500</v>
      </c>
      <c r="DM161" s="23"/>
      <c r="DN161" s="23"/>
      <c r="DO161" s="23">
        <f t="shared" ca="1" si="370"/>
        <v>240000</v>
      </c>
      <c r="DP161" s="23">
        <f t="shared" ca="1" si="371"/>
        <v>120000</v>
      </c>
      <c r="DQ161" s="23">
        <f t="shared" ca="1" si="376"/>
        <v>120000</v>
      </c>
      <c r="DR161" s="23">
        <f t="shared" ca="1" si="377"/>
        <v>60000</v>
      </c>
      <c r="DS161" s="23">
        <f t="shared" ca="1" si="251"/>
        <v>127200</v>
      </c>
      <c r="DT161" s="23">
        <f t="shared" ca="1" si="252"/>
        <v>63600</v>
      </c>
      <c r="DU161" s="23">
        <f t="shared" ca="1" si="261"/>
        <v>63600</v>
      </c>
      <c r="DV161" s="23">
        <f t="shared" ca="1" si="262"/>
        <v>31800</v>
      </c>
      <c r="DW161" s="23">
        <f t="shared" ca="1" si="265"/>
        <v>150000</v>
      </c>
      <c r="DX161" s="23">
        <f t="shared" ca="1" si="266"/>
        <v>75000</v>
      </c>
      <c r="DY161" s="23">
        <f t="shared" ca="1" si="267"/>
        <v>66000</v>
      </c>
      <c r="DZ161" s="23">
        <f t="shared" ca="1" si="268"/>
        <v>33000</v>
      </c>
      <c r="EA161" s="23">
        <f t="shared" ca="1" si="281"/>
        <v>129600</v>
      </c>
      <c r="EB161" s="23">
        <f t="shared" ca="1" si="282"/>
        <v>64800</v>
      </c>
      <c r="EC161" s="228">
        <f t="shared" ca="1" si="313"/>
        <v>610200</v>
      </c>
      <c r="ED161" s="93">
        <f t="shared" ca="1" si="314"/>
        <v>1450800</v>
      </c>
      <c r="EE161" s="228">
        <f t="shared" ca="1" si="315"/>
        <v>2117700</v>
      </c>
      <c r="EJ161" s="23">
        <f t="shared" ca="1" si="349"/>
        <v>60000</v>
      </c>
      <c r="EK161" s="23">
        <f t="shared" ca="1" si="350"/>
        <v>30000</v>
      </c>
      <c r="EL161" s="23">
        <f t="shared" ca="1" si="357"/>
        <v>26400</v>
      </c>
      <c r="EM161" s="23">
        <f t="shared" ca="1" si="358"/>
        <v>13200</v>
      </c>
      <c r="EN161" s="23">
        <f t="shared" ca="1" si="378"/>
        <v>120000</v>
      </c>
      <c r="EO161" s="23">
        <f t="shared" ca="1" si="379"/>
        <v>60000</v>
      </c>
      <c r="EP161" s="23">
        <f t="shared" ca="1" si="273"/>
        <v>168000</v>
      </c>
      <c r="EQ161" s="23">
        <f t="shared" ca="1" si="274"/>
        <v>84000</v>
      </c>
      <c r="ER161" s="23">
        <f t="shared" ca="1" si="253"/>
        <v>60000</v>
      </c>
      <c r="ES161" s="23">
        <f t="shared" ca="1" si="254"/>
        <v>30000</v>
      </c>
      <c r="ET161" s="23">
        <f t="shared" ca="1" si="269"/>
        <v>60000</v>
      </c>
      <c r="EU161" s="23">
        <f t="shared" ca="1" si="270"/>
        <v>30000</v>
      </c>
      <c r="EV161" s="23">
        <f t="shared" ca="1" si="279"/>
        <v>120000</v>
      </c>
      <c r="EW161" s="23">
        <f t="shared" ca="1" si="280"/>
        <v>60000</v>
      </c>
      <c r="EX161" s="228">
        <f t="shared" ca="1" si="299"/>
        <v>39600</v>
      </c>
      <c r="EY161" s="93">
        <f t="shared" ca="1" si="300"/>
        <v>489600</v>
      </c>
      <c r="EZ161" s="93">
        <f t="shared" ca="1" si="301"/>
        <v>921600</v>
      </c>
    </row>
    <row r="162" spans="1:156" x14ac:dyDescent="0.2">
      <c r="A162" s="172">
        <f ca="1">VLOOKUP($D162,Curves!$A$2:$I$1700,9)</f>
        <v>6.2907030070558007E-2</v>
      </c>
      <c r="B162" s="86">
        <f t="shared" ca="1" si="284"/>
        <v>0.45281871383097488</v>
      </c>
      <c r="C162" s="86">
        <f t="shared" si="285"/>
        <v>30</v>
      </c>
      <c r="D162" s="139">
        <v>41579</v>
      </c>
      <c r="E162" s="173">
        <f ca="1">VLOOKUP($D162,Curves!$A$2:$H$1700,2)*$B162</f>
        <v>2.2124722357781432</v>
      </c>
      <c r="F162" s="172">
        <f ca="1">VLOOKUP($D162,Curves!$A$2:$H$1700,3)*$B162</f>
        <v>5.4338245659716983E-2</v>
      </c>
      <c r="G162" s="172">
        <f ca="1">VLOOKUP($D162,Curves!$A$2:$H$1700,7)*$B162</f>
        <v>-8.603555562788523E-2</v>
      </c>
      <c r="H162" s="172">
        <f ca="1">VLOOKUP($D162,Curves!$A$2:$H$1700,5)*$B162</f>
        <v>4.5281871383097486E-3</v>
      </c>
      <c r="I162" s="172">
        <f ca="1">VLOOKUP($D162,Curves!$A$2:$H$1700,4)*$B162</f>
        <v>0</v>
      </c>
      <c r="J162" s="174">
        <f ca="1">VLOOKUP($D162,Curves!$A$2:$H$1700,8)*$B162</f>
        <v>0</v>
      </c>
      <c r="K162" s="172">
        <f t="shared" ca="1" si="286"/>
        <v>18.593541768336074</v>
      </c>
      <c r="L162" s="140">
        <f ca="1">VLOOKUP($D162,Curves!$N$2:$T$2600,2)*$B162</f>
        <v>16.044227386587718</v>
      </c>
      <c r="M162" s="141">
        <f ca="1">VLOOKUP($D162,Curves!$N$2:$T$2600,3)*$B162</f>
        <v>8.0221136932938588</v>
      </c>
      <c r="N162" s="181">
        <f t="shared" ca="1" si="287"/>
        <v>0</v>
      </c>
      <c r="O162" s="182">
        <f t="shared" ca="1" si="288"/>
        <v>0</v>
      </c>
      <c r="P162" s="173">
        <f t="shared" ca="1" si="283"/>
        <v>18.593541768336074</v>
      </c>
      <c r="Q162" s="140">
        <f ca="1">VLOOKUP($D162,Curves!$N$2:$T$2600,4)*$B162</f>
        <v>16.044227386587718</v>
      </c>
      <c r="R162" s="141">
        <f ca="1">VLOOKUP($D162,Curves!$N$2:$T$2600,5)*$B162</f>
        <v>8.0221136932938588</v>
      </c>
      <c r="S162" s="181">
        <f t="shared" ca="1" si="289"/>
        <v>0</v>
      </c>
      <c r="T162" s="182">
        <f t="shared" ca="1" si="290"/>
        <v>0</v>
      </c>
      <c r="U162" s="151">
        <f t="shared" ca="1" si="291"/>
        <v>17.948275101126935</v>
      </c>
      <c r="V162" s="151">
        <f t="shared" ca="1" si="292"/>
        <v>18.627503171873396</v>
      </c>
      <c r="W162" s="151">
        <f t="shared" ca="1" si="293"/>
        <v>18.593541768336074</v>
      </c>
      <c r="X162" s="343">
        <f ca="1">VLOOKUP($D162,[2]CurveFetch!$D$8:$S$13000,16,0)*$B162</f>
        <v>16.044227386587718</v>
      </c>
      <c r="Y162" s="141">
        <f ca="1">VLOOKUP($D162,Curves!$N$2:$T$2600,7)*$B162</f>
        <v>8.0221136932938588</v>
      </c>
      <c r="Z162" s="200">
        <f t="shared" ca="1" si="294"/>
        <v>0</v>
      </c>
      <c r="AA162" s="181">
        <f t="shared" ca="1" si="295"/>
        <v>0</v>
      </c>
      <c r="AB162" s="181">
        <f t="shared" ca="1" si="296"/>
        <v>0</v>
      </c>
      <c r="AC162" s="181">
        <f t="shared" ca="1" si="296"/>
        <v>0</v>
      </c>
      <c r="AD162" s="181">
        <f t="shared" ca="1" si="297"/>
        <v>0</v>
      </c>
      <c r="AE162" s="182">
        <f t="shared" ca="1" si="298"/>
        <v>0</v>
      </c>
      <c r="AF162" s="23">
        <f t="shared" ca="1" si="328"/>
        <v>0</v>
      </c>
      <c r="AG162" s="23">
        <f t="shared" ca="1" si="329"/>
        <v>0</v>
      </c>
      <c r="AH162" s="23">
        <f t="shared" ca="1" si="318"/>
        <v>0</v>
      </c>
      <c r="AI162" s="23">
        <f t="shared" ca="1" si="319"/>
        <v>0</v>
      </c>
      <c r="AJ162" s="23">
        <f t="shared" ca="1" si="330"/>
        <v>0</v>
      </c>
      <c r="AK162" s="23">
        <f t="shared" ca="1" si="331"/>
        <v>0</v>
      </c>
      <c r="AL162" s="23">
        <f t="shared" ca="1" si="332"/>
        <v>0</v>
      </c>
      <c r="AM162" s="23">
        <f t="shared" ca="1" si="333"/>
        <v>0</v>
      </c>
      <c r="AN162" s="23">
        <f t="shared" ca="1" si="351"/>
        <v>0</v>
      </c>
      <c r="AO162" s="23">
        <f t="shared" ca="1" si="352"/>
        <v>0</v>
      </c>
      <c r="AP162" s="23">
        <f t="shared" ca="1" si="363"/>
        <v>0</v>
      </c>
      <c r="AQ162" s="23">
        <f t="shared" ca="1" si="340"/>
        <v>0</v>
      </c>
      <c r="AR162" s="23">
        <f t="shared" ca="1" si="372"/>
        <v>0</v>
      </c>
      <c r="AS162" s="23">
        <f t="shared" ca="1" si="373"/>
        <v>0</v>
      </c>
      <c r="AT162" s="23">
        <f t="shared" ref="AT162:AT225" ca="1" si="380">$AT$7*$J$2*$J$5*$N162</f>
        <v>0</v>
      </c>
      <c r="AU162" s="23">
        <f t="shared" ref="AU162:AU225" ca="1" si="381">$AT$7*$J$3*$J$5*$O162</f>
        <v>0</v>
      </c>
      <c r="AV162" s="23">
        <f t="shared" ca="1" si="374"/>
        <v>0</v>
      </c>
      <c r="AW162" s="23">
        <f t="shared" ca="1" si="375"/>
        <v>0</v>
      </c>
      <c r="AX162" s="23">
        <f t="shared" ca="1" si="249"/>
        <v>0</v>
      </c>
      <c r="AY162" s="23">
        <f t="shared" ca="1" si="250"/>
        <v>0</v>
      </c>
      <c r="AZ162" s="23">
        <f t="shared" ca="1" si="255"/>
        <v>0</v>
      </c>
      <c r="BA162" s="23">
        <f t="shared" ca="1" si="256"/>
        <v>0</v>
      </c>
      <c r="BB162" s="23">
        <f t="shared" ca="1" si="271"/>
        <v>0</v>
      </c>
      <c r="BC162" s="23">
        <f t="shared" ca="1" si="272"/>
        <v>0</v>
      </c>
      <c r="BD162" s="228">
        <f t="shared" ca="1" si="302"/>
        <v>0</v>
      </c>
      <c r="BE162" s="26">
        <f t="shared" ca="1" si="303"/>
        <v>0</v>
      </c>
      <c r="BF162" s="228">
        <f t="shared" ca="1" si="304"/>
        <v>0</v>
      </c>
      <c r="BG162" s="23">
        <f t="shared" ca="1" si="320"/>
        <v>0</v>
      </c>
      <c r="BH162" s="23">
        <f t="shared" ca="1" si="321"/>
        <v>0</v>
      </c>
      <c r="BI162" s="23">
        <f t="shared" ca="1" si="334"/>
        <v>0</v>
      </c>
      <c r="BJ162" s="23">
        <f t="shared" ca="1" si="335"/>
        <v>0</v>
      </c>
      <c r="BK162" s="23">
        <f t="shared" ca="1" si="322"/>
        <v>0</v>
      </c>
      <c r="BL162" s="23">
        <f t="shared" ca="1" si="323"/>
        <v>0</v>
      </c>
      <c r="BM162" s="23">
        <f t="shared" ca="1" si="336"/>
        <v>0</v>
      </c>
      <c r="BN162" s="23">
        <f t="shared" ca="1" si="337"/>
        <v>0</v>
      </c>
      <c r="BO162" s="23">
        <f t="shared" ca="1" si="343"/>
        <v>0</v>
      </c>
      <c r="BP162" s="23">
        <f t="shared" ca="1" si="344"/>
        <v>0</v>
      </c>
      <c r="BQ162" s="23">
        <f t="shared" ca="1" si="324"/>
        <v>0</v>
      </c>
      <c r="BR162" s="23">
        <f t="shared" ca="1" si="325"/>
        <v>0</v>
      </c>
      <c r="BS162" s="23">
        <f t="shared" ca="1" si="359"/>
        <v>0</v>
      </c>
      <c r="BT162" s="23">
        <f t="shared" ca="1" si="360"/>
        <v>0</v>
      </c>
      <c r="BU162" s="23">
        <f t="shared" ca="1" si="361"/>
        <v>0</v>
      </c>
      <c r="BV162" s="23">
        <f t="shared" ca="1" si="362"/>
        <v>0</v>
      </c>
      <c r="BW162" s="23">
        <f t="shared" ca="1" si="364"/>
        <v>0</v>
      </c>
      <c r="BX162" s="23">
        <f t="shared" ca="1" si="365"/>
        <v>0</v>
      </c>
      <c r="BY162" s="23">
        <f t="shared" ca="1" si="247"/>
        <v>0</v>
      </c>
      <c r="BZ162" s="23">
        <f t="shared" ca="1" si="248"/>
        <v>0</v>
      </c>
      <c r="CA162" s="23">
        <f t="shared" ca="1" si="259"/>
        <v>0</v>
      </c>
      <c r="CB162" s="23">
        <f t="shared" ca="1" si="260"/>
        <v>0</v>
      </c>
      <c r="CC162" s="23">
        <f t="shared" ca="1" si="275"/>
        <v>0</v>
      </c>
      <c r="CD162" s="23">
        <f t="shared" ca="1" si="276"/>
        <v>0</v>
      </c>
      <c r="CE162" s="23">
        <f t="shared" ca="1" si="277"/>
        <v>0</v>
      </c>
      <c r="CF162" s="23">
        <f t="shared" ca="1" si="278"/>
        <v>0</v>
      </c>
      <c r="CG162" s="389">
        <f t="shared" ca="1" si="305"/>
        <v>0</v>
      </c>
      <c r="CH162" s="224">
        <f t="shared" ca="1" si="306"/>
        <v>0</v>
      </c>
      <c r="CI162" s="93">
        <f t="shared" ca="1" si="307"/>
        <v>0</v>
      </c>
      <c r="CJ162" s="23">
        <f t="shared" ca="1" si="341"/>
        <v>0</v>
      </c>
      <c r="CK162" s="23">
        <f t="shared" ca="1" si="342"/>
        <v>0</v>
      </c>
      <c r="CL162" s="23">
        <f t="shared" ca="1" si="366"/>
        <v>0</v>
      </c>
      <c r="CM162" s="23">
        <f t="shared" ca="1" si="367"/>
        <v>0</v>
      </c>
      <c r="CN162" s="23">
        <f t="shared" ca="1" si="263"/>
        <v>0</v>
      </c>
      <c r="CO162" s="23">
        <f t="shared" ca="1" si="264"/>
        <v>0</v>
      </c>
      <c r="CP162" s="228">
        <f t="shared" ca="1" si="308"/>
        <v>0</v>
      </c>
      <c r="CQ162" s="224">
        <f t="shared" ca="1" si="309"/>
        <v>0</v>
      </c>
      <c r="CR162" s="228">
        <f t="shared" ca="1" si="310"/>
        <v>0</v>
      </c>
      <c r="CS162" s="23">
        <f t="shared" ca="1" si="311"/>
        <v>0</v>
      </c>
      <c r="CT162" s="23">
        <f t="shared" ca="1" si="312"/>
        <v>0</v>
      </c>
      <c r="CU162" s="23">
        <f t="shared" ca="1" si="316"/>
        <v>0</v>
      </c>
      <c r="CV162" s="23">
        <f t="shared" ca="1" si="317"/>
        <v>0</v>
      </c>
      <c r="CW162" s="23">
        <f t="shared" ca="1" si="326"/>
        <v>0</v>
      </c>
      <c r="CX162" s="23">
        <f t="shared" ca="1" si="327"/>
        <v>0</v>
      </c>
      <c r="CY162" s="23">
        <f t="shared" ca="1" si="338"/>
        <v>0</v>
      </c>
      <c r="CZ162" s="23">
        <f t="shared" ca="1" si="339"/>
        <v>0</v>
      </c>
      <c r="DA162" s="23">
        <f t="shared" ca="1" si="345"/>
        <v>0</v>
      </c>
      <c r="DB162" s="23">
        <f t="shared" ca="1" si="346"/>
        <v>0</v>
      </c>
      <c r="DC162" s="23">
        <f t="shared" ca="1" si="347"/>
        <v>0</v>
      </c>
      <c r="DD162" s="23">
        <f t="shared" ca="1" si="348"/>
        <v>0</v>
      </c>
      <c r="DE162" s="23">
        <f t="shared" ca="1" si="353"/>
        <v>0</v>
      </c>
      <c r="DF162" s="23">
        <f t="shared" ca="1" si="354"/>
        <v>0</v>
      </c>
      <c r="DG162" s="23">
        <f t="shared" ca="1" si="257"/>
        <v>0</v>
      </c>
      <c r="DH162" s="23">
        <f t="shared" ca="1" si="258"/>
        <v>0</v>
      </c>
      <c r="DI162" s="23">
        <f t="shared" ca="1" si="355"/>
        <v>0</v>
      </c>
      <c r="DJ162" s="23">
        <f t="shared" ca="1" si="356"/>
        <v>0</v>
      </c>
      <c r="DK162" s="23">
        <f t="shared" ca="1" si="368"/>
        <v>0</v>
      </c>
      <c r="DL162" s="23">
        <f t="shared" ca="1" si="369"/>
        <v>0</v>
      </c>
      <c r="DM162" s="23"/>
      <c r="DN162" s="23"/>
      <c r="DO162" s="23">
        <f t="shared" ca="1" si="370"/>
        <v>0</v>
      </c>
      <c r="DP162" s="23">
        <f t="shared" ca="1" si="371"/>
        <v>0</v>
      </c>
      <c r="DQ162" s="23">
        <f t="shared" ca="1" si="376"/>
        <v>0</v>
      </c>
      <c r="DR162" s="23">
        <f t="shared" ca="1" si="377"/>
        <v>0</v>
      </c>
      <c r="DS162" s="23">
        <f t="shared" ca="1" si="251"/>
        <v>0</v>
      </c>
      <c r="DT162" s="23">
        <f t="shared" ca="1" si="252"/>
        <v>0</v>
      </c>
      <c r="DU162" s="23">
        <f t="shared" ca="1" si="261"/>
        <v>0</v>
      </c>
      <c r="DV162" s="23">
        <f t="shared" ca="1" si="262"/>
        <v>0</v>
      </c>
      <c r="DW162" s="23">
        <f t="shared" ca="1" si="265"/>
        <v>0</v>
      </c>
      <c r="DX162" s="23">
        <f t="shared" ca="1" si="266"/>
        <v>0</v>
      </c>
      <c r="DY162" s="23">
        <f t="shared" ca="1" si="267"/>
        <v>0</v>
      </c>
      <c r="DZ162" s="23">
        <f t="shared" ca="1" si="268"/>
        <v>0</v>
      </c>
      <c r="EA162" s="23">
        <f t="shared" ca="1" si="281"/>
        <v>0</v>
      </c>
      <c r="EB162" s="23">
        <f t="shared" ca="1" si="282"/>
        <v>0</v>
      </c>
      <c r="EC162" s="228">
        <f t="shared" ca="1" si="313"/>
        <v>0</v>
      </c>
      <c r="ED162" s="93">
        <f t="shared" ca="1" si="314"/>
        <v>0</v>
      </c>
      <c r="EE162" s="228">
        <f t="shared" ca="1" si="315"/>
        <v>0</v>
      </c>
      <c r="EJ162" s="23">
        <f t="shared" ca="1" si="349"/>
        <v>0</v>
      </c>
      <c r="EK162" s="23">
        <f t="shared" ca="1" si="350"/>
        <v>0</v>
      </c>
      <c r="EL162" s="23">
        <f t="shared" ca="1" si="357"/>
        <v>0</v>
      </c>
      <c r="EM162" s="23">
        <f t="shared" ca="1" si="358"/>
        <v>0</v>
      </c>
      <c r="EN162" s="23">
        <f t="shared" ca="1" si="378"/>
        <v>0</v>
      </c>
      <c r="EO162" s="23">
        <f t="shared" ca="1" si="379"/>
        <v>0</v>
      </c>
      <c r="EP162" s="23">
        <f t="shared" ca="1" si="273"/>
        <v>0</v>
      </c>
      <c r="EQ162" s="23">
        <f t="shared" ca="1" si="274"/>
        <v>0</v>
      </c>
      <c r="ER162" s="23">
        <f t="shared" ca="1" si="253"/>
        <v>0</v>
      </c>
      <c r="ES162" s="23">
        <f t="shared" ca="1" si="254"/>
        <v>0</v>
      </c>
      <c r="ET162" s="23">
        <f t="shared" ca="1" si="269"/>
        <v>0</v>
      </c>
      <c r="EU162" s="23">
        <f t="shared" ca="1" si="270"/>
        <v>0</v>
      </c>
      <c r="EV162" s="23">
        <f t="shared" ca="1" si="279"/>
        <v>0</v>
      </c>
      <c r="EW162" s="23">
        <f t="shared" ca="1" si="280"/>
        <v>0</v>
      </c>
      <c r="EX162" s="228">
        <f t="shared" ca="1" si="299"/>
        <v>0</v>
      </c>
      <c r="EY162" s="93">
        <f t="shared" ca="1" si="300"/>
        <v>0</v>
      </c>
      <c r="EZ162" s="93">
        <f t="shared" ca="1" si="301"/>
        <v>0</v>
      </c>
    </row>
    <row r="163" spans="1:156" x14ac:dyDescent="0.2">
      <c r="A163" s="172">
        <f ca="1">VLOOKUP($D163,Curves!$A$2:$I$1700,9)</f>
        <v>6.2931098336812E-2</v>
      </c>
      <c r="B163" s="86">
        <f t="shared" ca="1" si="284"/>
        <v>0.45038562378288488</v>
      </c>
      <c r="C163" s="86">
        <f t="shared" si="285"/>
        <v>31</v>
      </c>
      <c r="D163" s="139">
        <v>41609</v>
      </c>
      <c r="E163" s="173">
        <f ca="1">VLOOKUP($D163,Curves!$A$2:$H$1700,2)*$B163</f>
        <v>2.2568823607760362</v>
      </c>
      <c r="F163" s="172">
        <f ca="1">VLOOKUP($D163,Curves!$A$2:$H$1700,3)*$B163</f>
        <v>5.4046274853946183E-2</v>
      </c>
      <c r="G163" s="172">
        <f ca="1">VLOOKUP($D163,Curves!$A$2:$H$1700,7)*$B163</f>
        <v>-8.5573268518748122E-2</v>
      </c>
      <c r="H163" s="172">
        <f ca="1">VLOOKUP($D163,Curves!$A$2:$H$1700,5)*$B163</f>
        <v>4.5038562378288492E-3</v>
      </c>
      <c r="I163" s="172">
        <f ca="1">VLOOKUP($D163,Curves!$A$2:$H$1700,4)*$B163</f>
        <v>0</v>
      </c>
      <c r="J163" s="174">
        <f ca="1">VLOOKUP($D163,Curves!$A$2:$H$1700,8)*$B163</f>
        <v>0</v>
      </c>
      <c r="K163" s="172">
        <f t="shared" ca="1" si="286"/>
        <v>18.92661770582027</v>
      </c>
      <c r="L163" s="140">
        <f ca="1">VLOOKUP($D163,Curves!$N$2:$T$2600,2)*$B163</f>
        <v>9.2022340265695259</v>
      </c>
      <c r="M163" s="141">
        <f ca="1">VLOOKUP($D163,Curves!$N$2:$T$2600,3)*$B163</f>
        <v>4.601117013284763</v>
      </c>
      <c r="N163" s="181">
        <f t="shared" ca="1" si="287"/>
        <v>0</v>
      </c>
      <c r="O163" s="182">
        <f t="shared" ca="1" si="288"/>
        <v>0</v>
      </c>
      <c r="P163" s="173">
        <f t="shared" ca="1" si="283"/>
        <v>18.92661770582027</v>
      </c>
      <c r="Q163" s="140">
        <f ca="1">VLOOKUP($D163,Curves!$N$2:$T$2600,4)*$B163</f>
        <v>9.2022340265695259</v>
      </c>
      <c r="R163" s="141">
        <f ca="1">VLOOKUP($D163,Curves!$N$2:$T$2600,5)*$B163</f>
        <v>4.601117013284763</v>
      </c>
      <c r="S163" s="181">
        <f t="shared" ca="1" si="289"/>
        <v>0</v>
      </c>
      <c r="T163" s="182">
        <f t="shared" ca="1" si="290"/>
        <v>0</v>
      </c>
      <c r="U163" s="151">
        <f t="shared" ca="1" si="291"/>
        <v>18.284818191929659</v>
      </c>
      <c r="V163" s="151">
        <f t="shared" ca="1" si="292"/>
        <v>18.960396627603988</v>
      </c>
      <c r="W163" s="151">
        <f t="shared" ca="1" si="293"/>
        <v>18.92661770582027</v>
      </c>
      <c r="X163" s="343">
        <f ca="1">VLOOKUP($D163,[2]CurveFetch!$D$8:$S$13000,16,0)*$B163</f>
        <v>9.2022340265695259</v>
      </c>
      <c r="Y163" s="141">
        <f ca="1">VLOOKUP($D163,Curves!$N$2:$T$2600,7)*$B163</f>
        <v>4.601117013284763</v>
      </c>
      <c r="Z163" s="200">
        <f t="shared" ca="1" si="294"/>
        <v>0</v>
      </c>
      <c r="AA163" s="181">
        <f t="shared" ca="1" si="295"/>
        <v>0</v>
      </c>
      <c r="AB163" s="181">
        <f t="shared" ca="1" si="296"/>
        <v>0</v>
      </c>
      <c r="AC163" s="181">
        <f t="shared" ca="1" si="296"/>
        <v>0</v>
      </c>
      <c r="AD163" s="181">
        <f t="shared" ca="1" si="297"/>
        <v>0</v>
      </c>
      <c r="AE163" s="182">
        <f t="shared" ca="1" si="298"/>
        <v>0</v>
      </c>
      <c r="AF163" s="23">
        <f t="shared" ca="1" si="328"/>
        <v>0</v>
      </c>
      <c r="AG163" s="23">
        <f t="shared" ca="1" si="329"/>
        <v>0</v>
      </c>
      <c r="AH163" s="23">
        <f t="shared" ca="1" si="318"/>
        <v>0</v>
      </c>
      <c r="AI163" s="23">
        <f t="shared" ca="1" si="319"/>
        <v>0</v>
      </c>
      <c r="AJ163" s="23">
        <f t="shared" ca="1" si="330"/>
        <v>0</v>
      </c>
      <c r="AK163" s="23">
        <f t="shared" ca="1" si="331"/>
        <v>0</v>
      </c>
      <c r="AL163" s="23">
        <f t="shared" ca="1" si="332"/>
        <v>0</v>
      </c>
      <c r="AM163" s="23">
        <f t="shared" ca="1" si="333"/>
        <v>0</v>
      </c>
      <c r="AN163" s="23">
        <f t="shared" ca="1" si="351"/>
        <v>0</v>
      </c>
      <c r="AO163" s="23">
        <f t="shared" ca="1" si="352"/>
        <v>0</v>
      </c>
      <c r="AP163" s="23">
        <f t="shared" ca="1" si="363"/>
        <v>0</v>
      </c>
      <c r="AQ163" s="23">
        <f t="shared" ca="1" si="340"/>
        <v>0</v>
      </c>
      <c r="AR163" s="23">
        <f t="shared" ca="1" si="372"/>
        <v>0</v>
      </c>
      <c r="AS163" s="23">
        <f t="shared" ca="1" si="373"/>
        <v>0</v>
      </c>
      <c r="AT163" s="23">
        <f t="shared" ca="1" si="380"/>
        <v>0</v>
      </c>
      <c r="AU163" s="23">
        <f t="shared" ca="1" si="381"/>
        <v>0</v>
      </c>
      <c r="AV163" s="23">
        <f t="shared" ca="1" si="374"/>
        <v>0</v>
      </c>
      <c r="AW163" s="23">
        <f t="shared" ca="1" si="375"/>
        <v>0</v>
      </c>
      <c r="AX163" s="23">
        <f t="shared" ca="1" si="249"/>
        <v>0</v>
      </c>
      <c r="AY163" s="23">
        <f t="shared" ca="1" si="250"/>
        <v>0</v>
      </c>
      <c r="AZ163" s="23">
        <f t="shared" ca="1" si="255"/>
        <v>0</v>
      </c>
      <c r="BA163" s="23">
        <f t="shared" ca="1" si="256"/>
        <v>0</v>
      </c>
      <c r="BB163" s="23">
        <f t="shared" ca="1" si="271"/>
        <v>0</v>
      </c>
      <c r="BC163" s="23">
        <f t="shared" ca="1" si="272"/>
        <v>0</v>
      </c>
      <c r="BD163" s="228">
        <f t="shared" ca="1" si="302"/>
        <v>0</v>
      </c>
      <c r="BE163" s="26">
        <f t="shared" ca="1" si="303"/>
        <v>0</v>
      </c>
      <c r="BF163" s="228">
        <f t="shared" ca="1" si="304"/>
        <v>0</v>
      </c>
      <c r="BG163" s="23">
        <f t="shared" ca="1" si="320"/>
        <v>0</v>
      </c>
      <c r="BH163" s="23">
        <f t="shared" ca="1" si="321"/>
        <v>0</v>
      </c>
      <c r="BI163" s="23">
        <f t="shared" ca="1" si="334"/>
        <v>0</v>
      </c>
      <c r="BJ163" s="23">
        <f t="shared" ca="1" si="335"/>
        <v>0</v>
      </c>
      <c r="BK163" s="23">
        <f t="shared" ca="1" si="322"/>
        <v>0</v>
      </c>
      <c r="BL163" s="23">
        <f t="shared" ca="1" si="323"/>
        <v>0</v>
      </c>
      <c r="BM163" s="23">
        <f t="shared" ca="1" si="336"/>
        <v>0</v>
      </c>
      <c r="BN163" s="23">
        <f t="shared" ca="1" si="337"/>
        <v>0</v>
      </c>
      <c r="BO163" s="23">
        <f t="shared" ca="1" si="343"/>
        <v>0</v>
      </c>
      <c r="BP163" s="23">
        <f t="shared" ca="1" si="344"/>
        <v>0</v>
      </c>
      <c r="BQ163" s="23">
        <f t="shared" ca="1" si="324"/>
        <v>0</v>
      </c>
      <c r="BR163" s="23">
        <f t="shared" ca="1" si="325"/>
        <v>0</v>
      </c>
      <c r="BS163" s="23">
        <f t="shared" ca="1" si="359"/>
        <v>0</v>
      </c>
      <c r="BT163" s="23">
        <f t="shared" ca="1" si="360"/>
        <v>0</v>
      </c>
      <c r="BU163" s="23">
        <f t="shared" ca="1" si="361"/>
        <v>0</v>
      </c>
      <c r="BV163" s="23">
        <f t="shared" ca="1" si="362"/>
        <v>0</v>
      </c>
      <c r="BW163" s="23">
        <f t="shared" ca="1" si="364"/>
        <v>0</v>
      </c>
      <c r="BX163" s="23">
        <f t="shared" ca="1" si="365"/>
        <v>0</v>
      </c>
      <c r="BY163" s="23">
        <f t="shared" ref="BY163:BY226" ca="1" si="382">$BY$7*$J$2*$J$5*$S163</f>
        <v>0</v>
      </c>
      <c r="BZ163" s="23">
        <f t="shared" ref="BZ163:BZ226" ca="1" si="383">$BY$7*$J$3*$J$5*$T163</f>
        <v>0</v>
      </c>
      <c r="CA163" s="23">
        <f t="shared" ca="1" si="259"/>
        <v>0</v>
      </c>
      <c r="CB163" s="23">
        <f t="shared" ca="1" si="260"/>
        <v>0</v>
      </c>
      <c r="CC163" s="23">
        <f t="shared" ca="1" si="275"/>
        <v>0</v>
      </c>
      <c r="CD163" s="23">
        <f t="shared" ca="1" si="276"/>
        <v>0</v>
      </c>
      <c r="CE163" s="23">
        <f t="shared" ca="1" si="277"/>
        <v>0</v>
      </c>
      <c r="CF163" s="23">
        <f t="shared" ca="1" si="278"/>
        <v>0</v>
      </c>
      <c r="CG163" s="389">
        <f t="shared" ca="1" si="305"/>
        <v>0</v>
      </c>
      <c r="CH163" s="224">
        <f t="shared" ca="1" si="306"/>
        <v>0</v>
      </c>
      <c r="CI163" s="93">
        <f t="shared" ca="1" si="307"/>
        <v>0</v>
      </c>
      <c r="CJ163" s="23">
        <f t="shared" ca="1" si="341"/>
        <v>0</v>
      </c>
      <c r="CK163" s="23">
        <f t="shared" ca="1" si="342"/>
        <v>0</v>
      </c>
      <c r="CL163" s="23">
        <f t="shared" ca="1" si="366"/>
        <v>0</v>
      </c>
      <c r="CM163" s="23">
        <f t="shared" ca="1" si="367"/>
        <v>0</v>
      </c>
      <c r="CN163" s="23">
        <f t="shared" ca="1" si="263"/>
        <v>0</v>
      </c>
      <c r="CO163" s="23">
        <f t="shared" ca="1" si="264"/>
        <v>0</v>
      </c>
      <c r="CP163" s="228">
        <f t="shared" ca="1" si="308"/>
        <v>0</v>
      </c>
      <c r="CQ163" s="224">
        <f t="shared" ca="1" si="309"/>
        <v>0</v>
      </c>
      <c r="CR163" s="228">
        <f t="shared" ca="1" si="310"/>
        <v>0</v>
      </c>
      <c r="CS163" s="23">
        <f t="shared" ca="1" si="311"/>
        <v>0</v>
      </c>
      <c r="CT163" s="23">
        <f t="shared" ca="1" si="312"/>
        <v>0</v>
      </c>
      <c r="CU163" s="23">
        <f t="shared" ca="1" si="316"/>
        <v>0</v>
      </c>
      <c r="CV163" s="23">
        <f t="shared" ca="1" si="317"/>
        <v>0</v>
      </c>
      <c r="CW163" s="23">
        <f t="shared" ca="1" si="326"/>
        <v>0</v>
      </c>
      <c r="CX163" s="23">
        <f t="shared" ca="1" si="327"/>
        <v>0</v>
      </c>
      <c r="CY163" s="23">
        <f t="shared" ca="1" si="338"/>
        <v>0</v>
      </c>
      <c r="CZ163" s="23">
        <f t="shared" ca="1" si="339"/>
        <v>0</v>
      </c>
      <c r="DA163" s="23">
        <f t="shared" ca="1" si="345"/>
        <v>0</v>
      </c>
      <c r="DB163" s="23">
        <f t="shared" ca="1" si="346"/>
        <v>0</v>
      </c>
      <c r="DC163" s="23">
        <f t="shared" ca="1" si="347"/>
        <v>0</v>
      </c>
      <c r="DD163" s="23">
        <f t="shared" ca="1" si="348"/>
        <v>0</v>
      </c>
      <c r="DE163" s="23">
        <f t="shared" ca="1" si="353"/>
        <v>0</v>
      </c>
      <c r="DF163" s="23">
        <f t="shared" ca="1" si="354"/>
        <v>0</v>
      </c>
      <c r="DG163" s="23">
        <f t="shared" ca="1" si="257"/>
        <v>0</v>
      </c>
      <c r="DH163" s="23">
        <f t="shared" ca="1" si="258"/>
        <v>0</v>
      </c>
      <c r="DI163" s="23">
        <f t="shared" ca="1" si="355"/>
        <v>0</v>
      </c>
      <c r="DJ163" s="23">
        <f t="shared" ca="1" si="356"/>
        <v>0</v>
      </c>
      <c r="DK163" s="23">
        <f t="shared" ca="1" si="368"/>
        <v>0</v>
      </c>
      <c r="DL163" s="23">
        <f t="shared" ca="1" si="369"/>
        <v>0</v>
      </c>
      <c r="DM163" s="23"/>
      <c r="DN163" s="23"/>
      <c r="DO163" s="23">
        <f t="shared" ca="1" si="370"/>
        <v>0</v>
      </c>
      <c r="DP163" s="23">
        <f t="shared" ca="1" si="371"/>
        <v>0</v>
      </c>
      <c r="DQ163" s="23">
        <f t="shared" ca="1" si="376"/>
        <v>0</v>
      </c>
      <c r="DR163" s="23">
        <f t="shared" ca="1" si="377"/>
        <v>0</v>
      </c>
      <c r="DS163" s="23">
        <f t="shared" ca="1" si="251"/>
        <v>0</v>
      </c>
      <c r="DT163" s="23">
        <f t="shared" ca="1" si="252"/>
        <v>0</v>
      </c>
      <c r="DU163" s="23">
        <f t="shared" ca="1" si="261"/>
        <v>0</v>
      </c>
      <c r="DV163" s="23">
        <f t="shared" ca="1" si="262"/>
        <v>0</v>
      </c>
      <c r="DW163" s="23">
        <f t="shared" ca="1" si="265"/>
        <v>0</v>
      </c>
      <c r="DX163" s="23">
        <f t="shared" ca="1" si="266"/>
        <v>0</v>
      </c>
      <c r="DY163" s="23">
        <f t="shared" ca="1" si="267"/>
        <v>0</v>
      </c>
      <c r="DZ163" s="23">
        <f t="shared" ca="1" si="268"/>
        <v>0</v>
      </c>
      <c r="EA163" s="23">
        <f t="shared" ca="1" si="281"/>
        <v>0</v>
      </c>
      <c r="EB163" s="23">
        <f t="shared" ca="1" si="282"/>
        <v>0</v>
      </c>
      <c r="EC163" s="228">
        <f t="shared" ca="1" si="313"/>
        <v>0</v>
      </c>
      <c r="ED163" s="93">
        <f t="shared" ca="1" si="314"/>
        <v>0</v>
      </c>
      <c r="EE163" s="228">
        <f t="shared" ca="1" si="315"/>
        <v>0</v>
      </c>
      <c r="EJ163" s="23">
        <f t="shared" ca="1" si="349"/>
        <v>0</v>
      </c>
      <c r="EK163" s="23">
        <f t="shared" ca="1" si="350"/>
        <v>0</v>
      </c>
      <c r="EL163" s="23">
        <f t="shared" ca="1" si="357"/>
        <v>0</v>
      </c>
      <c r="EM163" s="23">
        <f t="shared" ca="1" si="358"/>
        <v>0</v>
      </c>
      <c r="EN163" s="23">
        <f t="shared" ca="1" si="378"/>
        <v>0</v>
      </c>
      <c r="EO163" s="23">
        <f t="shared" ca="1" si="379"/>
        <v>0</v>
      </c>
      <c r="EP163" s="23">
        <f t="shared" ca="1" si="273"/>
        <v>0</v>
      </c>
      <c r="EQ163" s="23">
        <f t="shared" ca="1" si="274"/>
        <v>0</v>
      </c>
      <c r="ER163" s="23">
        <f t="shared" ca="1" si="253"/>
        <v>0</v>
      </c>
      <c r="ES163" s="23">
        <f t="shared" ca="1" si="254"/>
        <v>0</v>
      </c>
      <c r="ET163" s="23">
        <f t="shared" ca="1" si="269"/>
        <v>0</v>
      </c>
      <c r="EU163" s="23">
        <f t="shared" ca="1" si="270"/>
        <v>0</v>
      </c>
      <c r="EV163" s="23">
        <f t="shared" ca="1" si="279"/>
        <v>0</v>
      </c>
      <c r="EW163" s="23">
        <f t="shared" ca="1" si="280"/>
        <v>0</v>
      </c>
      <c r="EX163" s="228">
        <f t="shared" ca="1" si="299"/>
        <v>0</v>
      </c>
      <c r="EY163" s="93">
        <f t="shared" ca="1" si="300"/>
        <v>0</v>
      </c>
      <c r="EZ163" s="93">
        <f t="shared" ca="1" si="301"/>
        <v>0</v>
      </c>
    </row>
    <row r="164" spans="1:156" x14ac:dyDescent="0.2">
      <c r="A164" s="172">
        <f ca="1">VLOOKUP($D164,Curves!$A$2:$I$1700,9)</f>
        <v>6.2955968878808999E-2</v>
      </c>
      <c r="B164" s="86">
        <f t="shared" ca="1" si="284"/>
        <v>0.44788336242028176</v>
      </c>
      <c r="C164" s="86">
        <f t="shared" si="285"/>
        <v>31</v>
      </c>
      <c r="D164" s="139">
        <v>41640</v>
      </c>
      <c r="E164" s="173">
        <f ca="1">VLOOKUP($D164,Curves!$A$2:$H$1700,2)*$B164</f>
        <v>2.3155569837128565</v>
      </c>
      <c r="F164" s="172">
        <f ca="1">VLOOKUP($D164,Curves!$A$2:$H$1700,3)*$B164</f>
        <v>5.3746003490433812E-2</v>
      </c>
      <c r="G164" s="172">
        <f ca="1">VLOOKUP($D164,Curves!$A$2:$H$1700,7)*$B164</f>
        <v>-8.5097838859853531E-2</v>
      </c>
      <c r="H164" s="172">
        <f ca="1">VLOOKUP($D164,Curves!$A$2:$H$1700,5)*$B164</f>
        <v>4.4788336242028177E-3</v>
      </c>
      <c r="I164" s="172">
        <f ca="1">VLOOKUP($D164,Curves!$A$2:$H$1700,4)*$B164</f>
        <v>0</v>
      </c>
      <c r="J164" s="174">
        <f ca="1">VLOOKUP($D164,Curves!$A$2:$H$1700,8)*$B164</f>
        <v>0</v>
      </c>
      <c r="K164" s="172">
        <f t="shared" ca="1" si="286"/>
        <v>19.366677377846422</v>
      </c>
      <c r="L164" s="140">
        <f ca="1">VLOOKUP($D164,Curves!$N$2:$T$2600,2)*$B164</f>
        <v>23.241429077704534</v>
      </c>
      <c r="M164" s="141">
        <f ca="1">VLOOKUP($D164,Curves!$N$2:$T$2600,3)*$B164</f>
        <v>11.620714538852267</v>
      </c>
      <c r="N164" s="181">
        <f t="shared" ca="1" si="287"/>
        <v>1</v>
      </c>
      <c r="O164" s="182">
        <f t="shared" ca="1" si="288"/>
        <v>0</v>
      </c>
      <c r="P164" s="173">
        <f t="shared" ca="1" si="283"/>
        <v>19.366677377846422</v>
      </c>
      <c r="Q164" s="140">
        <f ca="1">VLOOKUP($D164,Curves!$N$2:$T$2600,4)*$B164</f>
        <v>23.241429077704534</v>
      </c>
      <c r="R164" s="141">
        <f ca="1">VLOOKUP($D164,Curves!$N$2:$T$2600,5)*$B164</f>
        <v>11.620714538852267</v>
      </c>
      <c r="S164" s="181">
        <f t="shared" ca="1" si="289"/>
        <v>1</v>
      </c>
      <c r="T164" s="182">
        <f t="shared" ca="1" si="290"/>
        <v>0</v>
      </c>
      <c r="U164" s="151">
        <f t="shared" ca="1" si="291"/>
        <v>18.728443586397525</v>
      </c>
      <c r="V164" s="151">
        <f t="shared" ca="1" si="292"/>
        <v>19.400268630027945</v>
      </c>
      <c r="W164" s="151">
        <f t="shared" ca="1" si="293"/>
        <v>19.366677377846422</v>
      </c>
      <c r="X164" s="343">
        <f ca="1">VLOOKUP($D164,[2]CurveFetch!$D$8:$S$13000,16,0)*$B164</f>
        <v>23.241429077704534</v>
      </c>
      <c r="Y164" s="141">
        <f ca="1">VLOOKUP($D164,Curves!$N$2:$T$2600,7)*$B164</f>
        <v>11.620714538852267</v>
      </c>
      <c r="Z164" s="200">
        <f t="shared" ca="1" si="294"/>
        <v>1</v>
      </c>
      <c r="AA164" s="181">
        <f t="shared" ca="1" si="295"/>
        <v>0</v>
      </c>
      <c r="AB164" s="181">
        <f t="shared" ca="1" si="296"/>
        <v>1</v>
      </c>
      <c r="AC164" s="181">
        <f t="shared" ca="1" si="296"/>
        <v>1</v>
      </c>
      <c r="AD164" s="181">
        <f t="shared" ca="1" si="297"/>
        <v>1</v>
      </c>
      <c r="AE164" s="182">
        <f t="shared" ca="1" si="298"/>
        <v>0</v>
      </c>
      <c r="AF164" s="23">
        <f t="shared" ca="1" si="328"/>
        <v>5880</v>
      </c>
      <c r="AG164" s="23">
        <f t="shared" ca="1" si="329"/>
        <v>0</v>
      </c>
      <c r="AH164" s="23">
        <f t="shared" ca="1" si="318"/>
        <v>38400</v>
      </c>
      <c r="AI164" s="23">
        <f t="shared" ca="1" si="319"/>
        <v>0</v>
      </c>
      <c r="AJ164" s="23">
        <f t="shared" ca="1" si="330"/>
        <v>26160</v>
      </c>
      <c r="AK164" s="23">
        <f t="shared" ca="1" si="331"/>
        <v>0</v>
      </c>
      <c r="AL164" s="23">
        <f t="shared" ca="1" si="332"/>
        <v>26160</v>
      </c>
      <c r="AM164" s="23">
        <f t="shared" ca="1" si="333"/>
        <v>0</v>
      </c>
      <c r="AN164" s="23">
        <f t="shared" ca="1" si="351"/>
        <v>48000</v>
      </c>
      <c r="AO164" s="23">
        <f t="shared" ca="1" si="352"/>
        <v>0</v>
      </c>
      <c r="AP164" s="23">
        <f t="shared" ca="1" si="363"/>
        <v>54000</v>
      </c>
      <c r="AQ164" s="23">
        <f t="shared" ca="1" si="340"/>
        <v>0</v>
      </c>
      <c r="AR164" s="23">
        <f t="shared" ca="1" si="372"/>
        <v>60000</v>
      </c>
      <c r="AS164" s="23">
        <f t="shared" ca="1" si="373"/>
        <v>0</v>
      </c>
      <c r="AT164" s="23">
        <f t="shared" ca="1" si="380"/>
        <v>60000</v>
      </c>
      <c r="AU164" s="23">
        <f t="shared" ca="1" si="381"/>
        <v>0</v>
      </c>
      <c r="AV164" s="23">
        <f t="shared" ca="1" si="374"/>
        <v>86400</v>
      </c>
      <c r="AW164" s="23">
        <f t="shared" ca="1" si="375"/>
        <v>0</v>
      </c>
      <c r="AX164" s="23">
        <f t="shared" ca="1" si="249"/>
        <v>61200</v>
      </c>
      <c r="AY164" s="23">
        <f t="shared" ca="1" si="250"/>
        <v>0</v>
      </c>
      <c r="AZ164" s="23">
        <f t="shared" ca="1" si="255"/>
        <v>66000</v>
      </c>
      <c r="BA164" s="23">
        <f t="shared" ca="1" si="256"/>
        <v>0</v>
      </c>
      <c r="BB164" s="23">
        <f t="shared" ca="1" si="271"/>
        <v>132000</v>
      </c>
      <c r="BC164" s="23">
        <f t="shared" ca="1" si="272"/>
        <v>0</v>
      </c>
      <c r="BD164" s="228">
        <f t="shared" ca="1" si="302"/>
        <v>243000</v>
      </c>
      <c r="BE164" s="26">
        <f t="shared" ca="1" si="303"/>
        <v>604200</v>
      </c>
      <c r="BF164" s="228">
        <f t="shared" ca="1" si="304"/>
        <v>664200</v>
      </c>
      <c r="BG164" s="23">
        <f t="shared" ca="1" si="320"/>
        <v>62400</v>
      </c>
      <c r="BH164" s="23">
        <f t="shared" ca="1" si="321"/>
        <v>0</v>
      </c>
      <c r="BI164" s="23">
        <f t="shared" ca="1" si="334"/>
        <v>60000</v>
      </c>
      <c r="BJ164" s="23">
        <f t="shared" ca="1" si="335"/>
        <v>0</v>
      </c>
      <c r="BK164" s="23">
        <f t="shared" ca="1" si="322"/>
        <v>10560</v>
      </c>
      <c r="BL164" s="23">
        <f t="shared" ca="1" si="323"/>
        <v>0</v>
      </c>
      <c r="BM164" s="23">
        <f t="shared" ca="1" si="336"/>
        <v>6120</v>
      </c>
      <c r="BN164" s="23">
        <f t="shared" ca="1" si="337"/>
        <v>0</v>
      </c>
      <c r="BO164" s="23">
        <f t="shared" ca="1" si="343"/>
        <v>20400</v>
      </c>
      <c r="BP164" s="23">
        <f t="shared" ca="1" si="344"/>
        <v>0</v>
      </c>
      <c r="BQ164" s="23">
        <f t="shared" ca="1" si="324"/>
        <v>72000</v>
      </c>
      <c r="BR164" s="23">
        <f t="shared" ca="1" si="325"/>
        <v>0</v>
      </c>
      <c r="BS164" s="23">
        <f t="shared" ca="1" si="359"/>
        <v>105600</v>
      </c>
      <c r="BT164" s="23">
        <f t="shared" ca="1" si="360"/>
        <v>0</v>
      </c>
      <c r="BU164" s="23">
        <f t="shared" ca="1" si="361"/>
        <v>127200</v>
      </c>
      <c r="BV164" s="23">
        <f t="shared" ca="1" si="362"/>
        <v>0</v>
      </c>
      <c r="BW164" s="23">
        <f t="shared" ca="1" si="364"/>
        <v>60000</v>
      </c>
      <c r="BX164" s="23">
        <f t="shared" ca="1" si="365"/>
        <v>0</v>
      </c>
      <c r="BY164" s="23">
        <f t="shared" ca="1" si="382"/>
        <v>63600</v>
      </c>
      <c r="BZ164" s="23">
        <f t="shared" ca="1" si="383"/>
        <v>0</v>
      </c>
      <c r="CA164" s="23">
        <f t="shared" ca="1" si="259"/>
        <v>62400</v>
      </c>
      <c r="CB164" s="23">
        <f t="shared" ca="1" si="260"/>
        <v>0</v>
      </c>
      <c r="CC164" s="23">
        <f t="shared" ca="1" si="275"/>
        <v>132000</v>
      </c>
      <c r="CD164" s="23">
        <f t="shared" ca="1" si="276"/>
        <v>0</v>
      </c>
      <c r="CE164" s="23">
        <f t="shared" ca="1" si="277"/>
        <v>120000</v>
      </c>
      <c r="CF164" s="23">
        <f t="shared" ca="1" si="278"/>
        <v>0</v>
      </c>
      <c r="CG164" s="389">
        <f t="shared" ca="1" si="305"/>
        <v>371880</v>
      </c>
      <c r="CH164" s="224">
        <f t="shared" ca="1" si="306"/>
        <v>695880</v>
      </c>
      <c r="CI164" s="93">
        <f t="shared" ca="1" si="307"/>
        <v>902280</v>
      </c>
      <c r="CJ164" s="23">
        <f t="shared" ca="1" si="341"/>
        <v>125760</v>
      </c>
      <c r="CK164" s="23">
        <f t="shared" ca="1" si="342"/>
        <v>0</v>
      </c>
      <c r="CL164" s="23">
        <f t="shared" ca="1" si="366"/>
        <v>115200</v>
      </c>
      <c r="CM164" s="23">
        <f t="shared" ca="1" si="367"/>
        <v>0</v>
      </c>
      <c r="CN164" s="23">
        <f t="shared" ca="1" si="263"/>
        <v>120000</v>
      </c>
      <c r="CO164" s="23">
        <f t="shared" ca="1" si="264"/>
        <v>0</v>
      </c>
      <c r="CP164" s="228">
        <f t="shared" ca="1" si="308"/>
        <v>125760</v>
      </c>
      <c r="CQ164" s="224">
        <f t="shared" ca="1" si="309"/>
        <v>240960</v>
      </c>
      <c r="CR164" s="228">
        <f t="shared" ca="1" si="310"/>
        <v>360960</v>
      </c>
      <c r="CS164" s="23">
        <f t="shared" ca="1" si="311"/>
        <v>65400</v>
      </c>
      <c r="CT164" s="23">
        <f t="shared" ca="1" si="312"/>
        <v>32700</v>
      </c>
      <c r="CU164" s="23">
        <f t="shared" ca="1" si="316"/>
        <v>62400</v>
      </c>
      <c r="CV164" s="23">
        <f t="shared" ca="1" si="317"/>
        <v>31200</v>
      </c>
      <c r="CW164" s="23">
        <f t="shared" ca="1" si="326"/>
        <v>60000</v>
      </c>
      <c r="CX164" s="23">
        <f t="shared" ca="1" si="327"/>
        <v>30000</v>
      </c>
      <c r="CY164" s="23">
        <f t="shared" ca="1" si="338"/>
        <v>8400</v>
      </c>
      <c r="CZ164" s="23">
        <f t="shared" ca="1" si="339"/>
        <v>4200</v>
      </c>
      <c r="DA164" s="23">
        <f t="shared" ca="1" si="345"/>
        <v>27000</v>
      </c>
      <c r="DB164" s="23">
        <f t="shared" ca="1" si="346"/>
        <v>13500</v>
      </c>
      <c r="DC164" s="23">
        <f t="shared" ca="1" si="347"/>
        <v>15600</v>
      </c>
      <c r="DD164" s="23">
        <f t="shared" ca="1" si="348"/>
        <v>7800</v>
      </c>
      <c r="DE164" s="23">
        <f t="shared" ca="1" si="353"/>
        <v>42000</v>
      </c>
      <c r="DF164" s="23">
        <f t="shared" ca="1" si="354"/>
        <v>21000</v>
      </c>
      <c r="DG164" s="23">
        <f t="shared" ca="1" si="257"/>
        <v>63600</v>
      </c>
      <c r="DH164" s="23">
        <f t="shared" ca="1" si="258"/>
        <v>31800</v>
      </c>
      <c r="DI164" s="23">
        <f t="shared" ca="1" si="355"/>
        <v>72000</v>
      </c>
      <c r="DJ164" s="23">
        <f t="shared" ca="1" si="356"/>
        <v>36000</v>
      </c>
      <c r="DK164" s="23">
        <f t="shared" ca="1" si="368"/>
        <v>99000</v>
      </c>
      <c r="DL164" s="23">
        <f t="shared" ca="1" si="369"/>
        <v>49500</v>
      </c>
      <c r="DM164" s="23"/>
      <c r="DN164" s="23"/>
      <c r="DO164" s="23">
        <f t="shared" ca="1" si="370"/>
        <v>240000</v>
      </c>
      <c r="DP164" s="23">
        <f t="shared" ca="1" si="371"/>
        <v>120000</v>
      </c>
      <c r="DQ164" s="23">
        <f t="shared" ca="1" si="376"/>
        <v>120000</v>
      </c>
      <c r="DR164" s="23">
        <f t="shared" ca="1" si="377"/>
        <v>60000</v>
      </c>
      <c r="DS164" s="23">
        <f t="shared" ca="1" si="251"/>
        <v>127200</v>
      </c>
      <c r="DT164" s="23">
        <f t="shared" ca="1" si="252"/>
        <v>63600</v>
      </c>
      <c r="DU164" s="23">
        <f t="shared" ca="1" si="261"/>
        <v>63600</v>
      </c>
      <c r="DV164" s="23">
        <f t="shared" ca="1" si="262"/>
        <v>31800</v>
      </c>
      <c r="DW164" s="23">
        <f t="shared" ca="1" si="265"/>
        <v>150000</v>
      </c>
      <c r="DX164" s="23">
        <f t="shared" ca="1" si="266"/>
        <v>75000</v>
      </c>
      <c r="DY164" s="23">
        <f t="shared" ca="1" si="267"/>
        <v>66000</v>
      </c>
      <c r="DZ164" s="23">
        <f t="shared" ca="1" si="268"/>
        <v>33000</v>
      </c>
      <c r="EA164" s="23">
        <f t="shared" ca="1" si="281"/>
        <v>129600</v>
      </c>
      <c r="EB164" s="23">
        <f t="shared" ca="1" si="282"/>
        <v>64800</v>
      </c>
      <c r="EC164" s="228">
        <f t="shared" ca="1" si="313"/>
        <v>610200</v>
      </c>
      <c r="ED164" s="93">
        <f t="shared" ca="1" si="314"/>
        <v>1450800</v>
      </c>
      <c r="EE164" s="228">
        <f t="shared" ca="1" si="315"/>
        <v>2117700</v>
      </c>
      <c r="EJ164" s="23">
        <f t="shared" ca="1" si="349"/>
        <v>60000</v>
      </c>
      <c r="EK164" s="23">
        <f t="shared" ca="1" si="350"/>
        <v>30000</v>
      </c>
      <c r="EL164" s="23">
        <f t="shared" ca="1" si="357"/>
        <v>26400</v>
      </c>
      <c r="EM164" s="23">
        <f t="shared" ca="1" si="358"/>
        <v>13200</v>
      </c>
      <c r="EN164" s="23">
        <f t="shared" ca="1" si="378"/>
        <v>120000</v>
      </c>
      <c r="EO164" s="23">
        <f t="shared" ca="1" si="379"/>
        <v>60000</v>
      </c>
      <c r="EP164" s="23">
        <f t="shared" ca="1" si="273"/>
        <v>168000</v>
      </c>
      <c r="EQ164" s="23">
        <f t="shared" ca="1" si="274"/>
        <v>84000</v>
      </c>
      <c r="ER164" s="23">
        <f t="shared" ca="1" si="253"/>
        <v>60000</v>
      </c>
      <c r="ES164" s="23">
        <f t="shared" ca="1" si="254"/>
        <v>30000</v>
      </c>
      <c r="ET164" s="23">
        <f t="shared" ca="1" si="269"/>
        <v>60000</v>
      </c>
      <c r="EU164" s="23">
        <f t="shared" ca="1" si="270"/>
        <v>30000</v>
      </c>
      <c r="EV164" s="23">
        <f t="shared" ca="1" si="279"/>
        <v>120000</v>
      </c>
      <c r="EW164" s="23">
        <f t="shared" ca="1" si="280"/>
        <v>60000</v>
      </c>
      <c r="EX164" s="228">
        <f t="shared" ca="1" si="299"/>
        <v>39600</v>
      </c>
      <c r="EY164" s="93">
        <f t="shared" ca="1" si="300"/>
        <v>489600</v>
      </c>
      <c r="EZ164" s="93">
        <f t="shared" ca="1" si="301"/>
        <v>921600</v>
      </c>
    </row>
    <row r="165" spans="1:156" x14ac:dyDescent="0.2">
      <c r="A165" s="172">
        <f ca="1">VLOOKUP($D165,Curves!$A$2:$I$1700,9)</f>
        <v>6.2980839421012E-2</v>
      </c>
      <c r="B165" s="86">
        <f t="shared" ca="1" si="284"/>
        <v>0.44539318191232175</v>
      </c>
      <c r="C165" s="86">
        <f t="shared" si="285"/>
        <v>28</v>
      </c>
      <c r="D165" s="139">
        <v>41671</v>
      </c>
      <c r="E165" s="173">
        <f ca="1">VLOOKUP($D165,Curves!$A$2:$H$1700,2)*$B165</f>
        <v>2.2554710732039975</v>
      </c>
      <c r="F165" s="172">
        <f ca="1">VLOOKUP($D165,Curves!$A$2:$H$1700,3)*$B165</f>
        <v>5.3447181829478607E-2</v>
      </c>
      <c r="G165" s="172">
        <f ca="1">VLOOKUP($D165,Curves!$A$2:$H$1700,7)*$B165</f>
        <v>-8.4624704563341133E-2</v>
      </c>
      <c r="H165" s="172">
        <f ca="1">VLOOKUP($D165,Curves!$A$2:$H$1700,5)*$B165</f>
        <v>4.4539318191232176E-3</v>
      </c>
      <c r="I165" s="172">
        <f ca="1">VLOOKUP($D165,Curves!$A$2:$H$1700,4)*$B165</f>
        <v>0</v>
      </c>
      <c r="J165" s="174">
        <f ca="1">VLOOKUP($D165,Curves!$A$2:$H$1700,8)*$B165</f>
        <v>0</v>
      </c>
      <c r="K165" s="172">
        <f t="shared" ca="1" si="286"/>
        <v>18.916033049029981</v>
      </c>
      <c r="L165" s="140">
        <f ca="1">VLOOKUP($D165,Curves!$N$2:$T$2600,2)*$B165</f>
        <v>18.65827755871641</v>
      </c>
      <c r="M165" s="141">
        <f ca="1">VLOOKUP($D165,Curves!$N$2:$T$2600,3)*$B165</f>
        <v>9.329138779358205</v>
      </c>
      <c r="N165" s="181">
        <f t="shared" ca="1" si="287"/>
        <v>0</v>
      </c>
      <c r="O165" s="182">
        <f t="shared" ca="1" si="288"/>
        <v>0</v>
      </c>
      <c r="P165" s="173">
        <f t="shared" ca="1" si="283"/>
        <v>18.916033049029981</v>
      </c>
      <c r="Q165" s="140">
        <f ca="1">VLOOKUP($D165,Curves!$N$2:$T$2600,4)*$B165</f>
        <v>18.65827755871641</v>
      </c>
      <c r="R165" s="141">
        <f ca="1">VLOOKUP($D165,Curves!$N$2:$T$2600,5)*$B165</f>
        <v>9.329138779358205</v>
      </c>
      <c r="S165" s="181">
        <f t="shared" ca="1" si="289"/>
        <v>0</v>
      </c>
      <c r="T165" s="182">
        <f t="shared" ca="1" si="290"/>
        <v>0</v>
      </c>
      <c r="U165" s="151">
        <f t="shared" ca="1" si="291"/>
        <v>18.281347764804924</v>
      </c>
      <c r="V165" s="151">
        <f t="shared" ca="1" si="292"/>
        <v>18.949437537673404</v>
      </c>
      <c r="W165" s="151">
        <f t="shared" ca="1" si="293"/>
        <v>18.916033049029981</v>
      </c>
      <c r="X165" s="343">
        <f ca="1">VLOOKUP($D165,[2]CurveFetch!$D$8:$S$13000,16,0)*$B165</f>
        <v>18.65827755871641</v>
      </c>
      <c r="Y165" s="141">
        <f ca="1">VLOOKUP($D165,Curves!$N$2:$T$2600,7)*$B165</f>
        <v>9.329138779358205</v>
      </c>
      <c r="Z165" s="200">
        <f t="shared" ca="1" si="294"/>
        <v>1</v>
      </c>
      <c r="AA165" s="181">
        <f t="shared" ca="1" si="295"/>
        <v>0</v>
      </c>
      <c r="AB165" s="181">
        <f t="shared" ca="1" si="296"/>
        <v>0</v>
      </c>
      <c r="AC165" s="181">
        <f t="shared" ca="1" si="296"/>
        <v>0</v>
      </c>
      <c r="AD165" s="181">
        <f t="shared" ca="1" si="297"/>
        <v>0</v>
      </c>
      <c r="AE165" s="182">
        <f t="shared" ca="1" si="298"/>
        <v>0</v>
      </c>
      <c r="AF165" s="23">
        <f t="shared" ca="1" si="328"/>
        <v>0</v>
      </c>
      <c r="AG165" s="23">
        <f t="shared" ca="1" si="329"/>
        <v>0</v>
      </c>
      <c r="AH165" s="23">
        <f t="shared" ca="1" si="318"/>
        <v>0</v>
      </c>
      <c r="AI165" s="23">
        <f t="shared" ca="1" si="319"/>
        <v>0</v>
      </c>
      <c r="AJ165" s="23">
        <f t="shared" ca="1" si="330"/>
        <v>0</v>
      </c>
      <c r="AK165" s="23">
        <f t="shared" ca="1" si="331"/>
        <v>0</v>
      </c>
      <c r="AL165" s="23">
        <f t="shared" ca="1" si="332"/>
        <v>0</v>
      </c>
      <c r="AM165" s="23">
        <f t="shared" ca="1" si="333"/>
        <v>0</v>
      </c>
      <c r="AN165" s="23">
        <f t="shared" ca="1" si="351"/>
        <v>0</v>
      </c>
      <c r="AO165" s="23">
        <f t="shared" ca="1" si="352"/>
        <v>0</v>
      </c>
      <c r="AP165" s="23">
        <f t="shared" ca="1" si="363"/>
        <v>0</v>
      </c>
      <c r="AQ165" s="23">
        <f t="shared" ca="1" si="340"/>
        <v>0</v>
      </c>
      <c r="AR165" s="23">
        <f t="shared" ca="1" si="372"/>
        <v>0</v>
      </c>
      <c r="AS165" s="23">
        <f t="shared" ca="1" si="373"/>
        <v>0</v>
      </c>
      <c r="AT165" s="23">
        <f t="shared" ca="1" si="380"/>
        <v>0</v>
      </c>
      <c r="AU165" s="23">
        <f t="shared" ca="1" si="381"/>
        <v>0</v>
      </c>
      <c r="AV165" s="23">
        <f t="shared" ca="1" si="374"/>
        <v>0</v>
      </c>
      <c r="AW165" s="23">
        <f t="shared" ca="1" si="375"/>
        <v>0</v>
      </c>
      <c r="AX165" s="23">
        <f t="shared" ref="AX165:AX228" ca="1" si="384">$AX$7*$J$2*$J$5*$N165</f>
        <v>0</v>
      </c>
      <c r="AY165" s="23">
        <f t="shared" ref="AY165:AY228" ca="1" si="385">$AX$7*$J$3*$J$5*$O165</f>
        <v>0</v>
      </c>
      <c r="AZ165" s="23">
        <f t="shared" ca="1" si="255"/>
        <v>0</v>
      </c>
      <c r="BA165" s="23">
        <f t="shared" ca="1" si="256"/>
        <v>0</v>
      </c>
      <c r="BB165" s="23">
        <f t="shared" ca="1" si="271"/>
        <v>0</v>
      </c>
      <c r="BC165" s="23">
        <f t="shared" ca="1" si="272"/>
        <v>0</v>
      </c>
      <c r="BD165" s="228">
        <f t="shared" ca="1" si="302"/>
        <v>0</v>
      </c>
      <c r="BE165" s="26">
        <f t="shared" ca="1" si="303"/>
        <v>0</v>
      </c>
      <c r="BF165" s="228">
        <f t="shared" ca="1" si="304"/>
        <v>0</v>
      </c>
      <c r="BG165" s="23">
        <f t="shared" ca="1" si="320"/>
        <v>0</v>
      </c>
      <c r="BH165" s="23">
        <f t="shared" ca="1" si="321"/>
        <v>0</v>
      </c>
      <c r="BI165" s="23">
        <f t="shared" ca="1" si="334"/>
        <v>0</v>
      </c>
      <c r="BJ165" s="23">
        <f t="shared" ca="1" si="335"/>
        <v>0</v>
      </c>
      <c r="BK165" s="23">
        <f t="shared" ca="1" si="322"/>
        <v>0</v>
      </c>
      <c r="BL165" s="23">
        <f t="shared" ca="1" si="323"/>
        <v>0</v>
      </c>
      <c r="BM165" s="23">
        <f t="shared" ca="1" si="336"/>
        <v>0</v>
      </c>
      <c r="BN165" s="23">
        <f t="shared" ca="1" si="337"/>
        <v>0</v>
      </c>
      <c r="BO165" s="23">
        <f t="shared" ca="1" si="343"/>
        <v>0</v>
      </c>
      <c r="BP165" s="23">
        <f t="shared" ca="1" si="344"/>
        <v>0</v>
      </c>
      <c r="BQ165" s="23">
        <f t="shared" ca="1" si="324"/>
        <v>0</v>
      </c>
      <c r="BR165" s="23">
        <f t="shared" ca="1" si="325"/>
        <v>0</v>
      </c>
      <c r="BS165" s="23">
        <f t="shared" ca="1" si="359"/>
        <v>0</v>
      </c>
      <c r="BT165" s="23">
        <f t="shared" ca="1" si="360"/>
        <v>0</v>
      </c>
      <c r="BU165" s="23">
        <f t="shared" ca="1" si="361"/>
        <v>0</v>
      </c>
      <c r="BV165" s="23">
        <f t="shared" ca="1" si="362"/>
        <v>0</v>
      </c>
      <c r="BW165" s="23">
        <f t="shared" ca="1" si="364"/>
        <v>0</v>
      </c>
      <c r="BX165" s="23">
        <f t="shared" ca="1" si="365"/>
        <v>0</v>
      </c>
      <c r="BY165" s="23">
        <f t="shared" ca="1" si="382"/>
        <v>0</v>
      </c>
      <c r="BZ165" s="23">
        <f t="shared" ca="1" si="383"/>
        <v>0</v>
      </c>
      <c r="CA165" s="23">
        <f t="shared" ca="1" si="259"/>
        <v>0</v>
      </c>
      <c r="CB165" s="23">
        <f t="shared" ca="1" si="260"/>
        <v>0</v>
      </c>
      <c r="CC165" s="23">
        <f t="shared" ca="1" si="275"/>
        <v>0</v>
      </c>
      <c r="CD165" s="23">
        <f t="shared" ca="1" si="276"/>
        <v>0</v>
      </c>
      <c r="CE165" s="23">
        <f t="shared" ca="1" si="277"/>
        <v>0</v>
      </c>
      <c r="CF165" s="23">
        <f t="shared" ca="1" si="278"/>
        <v>0</v>
      </c>
      <c r="CG165" s="389">
        <f t="shared" ca="1" si="305"/>
        <v>0</v>
      </c>
      <c r="CH165" s="224">
        <f t="shared" ca="1" si="306"/>
        <v>0</v>
      </c>
      <c r="CI165" s="93">
        <f t="shared" ca="1" si="307"/>
        <v>0</v>
      </c>
      <c r="CJ165" s="23">
        <f t="shared" ca="1" si="341"/>
        <v>0</v>
      </c>
      <c r="CK165" s="23">
        <f t="shared" ca="1" si="342"/>
        <v>0</v>
      </c>
      <c r="CL165" s="23">
        <f t="shared" ca="1" si="366"/>
        <v>0</v>
      </c>
      <c r="CM165" s="23">
        <f t="shared" ca="1" si="367"/>
        <v>0</v>
      </c>
      <c r="CN165" s="23">
        <f t="shared" ca="1" si="263"/>
        <v>0</v>
      </c>
      <c r="CO165" s="23">
        <f t="shared" ca="1" si="264"/>
        <v>0</v>
      </c>
      <c r="CP165" s="228">
        <f t="shared" ca="1" si="308"/>
        <v>0</v>
      </c>
      <c r="CQ165" s="224">
        <f t="shared" ca="1" si="309"/>
        <v>0</v>
      </c>
      <c r="CR165" s="228">
        <f t="shared" ca="1" si="310"/>
        <v>0</v>
      </c>
      <c r="CS165" s="23">
        <f t="shared" ca="1" si="311"/>
        <v>0</v>
      </c>
      <c r="CT165" s="23">
        <f t="shared" ca="1" si="312"/>
        <v>0</v>
      </c>
      <c r="CU165" s="23">
        <f t="shared" ca="1" si="316"/>
        <v>0</v>
      </c>
      <c r="CV165" s="23">
        <f t="shared" ca="1" si="317"/>
        <v>0</v>
      </c>
      <c r="CW165" s="23">
        <f t="shared" ca="1" si="326"/>
        <v>0</v>
      </c>
      <c r="CX165" s="23">
        <f t="shared" ca="1" si="327"/>
        <v>0</v>
      </c>
      <c r="CY165" s="23">
        <f t="shared" ca="1" si="338"/>
        <v>0</v>
      </c>
      <c r="CZ165" s="23">
        <f t="shared" ca="1" si="339"/>
        <v>0</v>
      </c>
      <c r="DA165" s="23">
        <f t="shared" ca="1" si="345"/>
        <v>0</v>
      </c>
      <c r="DB165" s="23">
        <f t="shared" ca="1" si="346"/>
        <v>0</v>
      </c>
      <c r="DC165" s="23">
        <f t="shared" ca="1" si="347"/>
        <v>0</v>
      </c>
      <c r="DD165" s="23">
        <f t="shared" ca="1" si="348"/>
        <v>0</v>
      </c>
      <c r="DE165" s="23">
        <f t="shared" ca="1" si="353"/>
        <v>0</v>
      </c>
      <c r="DF165" s="23">
        <f t="shared" ca="1" si="354"/>
        <v>0</v>
      </c>
      <c r="DG165" s="23">
        <f t="shared" ca="1" si="257"/>
        <v>0</v>
      </c>
      <c r="DH165" s="23">
        <f t="shared" ca="1" si="258"/>
        <v>0</v>
      </c>
      <c r="DI165" s="23">
        <f t="shared" ca="1" si="355"/>
        <v>0</v>
      </c>
      <c r="DJ165" s="23">
        <f t="shared" ca="1" si="356"/>
        <v>0</v>
      </c>
      <c r="DK165" s="23">
        <f t="shared" ca="1" si="368"/>
        <v>0</v>
      </c>
      <c r="DL165" s="23">
        <f t="shared" ca="1" si="369"/>
        <v>0</v>
      </c>
      <c r="DM165" s="23"/>
      <c r="DN165" s="23"/>
      <c r="DO165" s="23">
        <f t="shared" ca="1" si="370"/>
        <v>0</v>
      </c>
      <c r="DP165" s="23">
        <f t="shared" ca="1" si="371"/>
        <v>0</v>
      </c>
      <c r="DQ165" s="23">
        <f t="shared" ca="1" si="376"/>
        <v>0</v>
      </c>
      <c r="DR165" s="23">
        <f t="shared" ca="1" si="377"/>
        <v>0</v>
      </c>
      <c r="DS165" s="23">
        <f t="shared" ref="DS165:DS228" ca="1" si="386">$DS$7*$J$2*$J$5*$AB165</f>
        <v>0</v>
      </c>
      <c r="DT165" s="23">
        <f t="shared" ref="DT165:DT228" ca="1" si="387">$DS$7*$J$3*$J$5*$AC165</f>
        <v>0</v>
      </c>
      <c r="DU165" s="23">
        <f t="shared" ca="1" si="261"/>
        <v>0</v>
      </c>
      <c r="DV165" s="23">
        <f t="shared" ca="1" si="262"/>
        <v>0</v>
      </c>
      <c r="DW165" s="23">
        <f t="shared" ca="1" si="265"/>
        <v>0</v>
      </c>
      <c r="DX165" s="23">
        <f t="shared" ca="1" si="266"/>
        <v>0</v>
      </c>
      <c r="DY165" s="23">
        <f t="shared" ca="1" si="267"/>
        <v>0</v>
      </c>
      <c r="DZ165" s="23">
        <f t="shared" ca="1" si="268"/>
        <v>0</v>
      </c>
      <c r="EA165" s="23">
        <f t="shared" ca="1" si="281"/>
        <v>0</v>
      </c>
      <c r="EB165" s="23">
        <f t="shared" ca="1" si="282"/>
        <v>0</v>
      </c>
      <c r="EC165" s="228">
        <f t="shared" ca="1" si="313"/>
        <v>0</v>
      </c>
      <c r="ED165" s="93">
        <f t="shared" ca="1" si="314"/>
        <v>0</v>
      </c>
      <c r="EE165" s="228">
        <f t="shared" ca="1" si="315"/>
        <v>0</v>
      </c>
      <c r="EJ165" s="23">
        <f t="shared" ca="1" si="349"/>
        <v>0</v>
      </c>
      <c r="EK165" s="23">
        <f t="shared" ca="1" si="350"/>
        <v>0</v>
      </c>
      <c r="EL165" s="23">
        <f t="shared" ca="1" si="357"/>
        <v>0</v>
      </c>
      <c r="EM165" s="23">
        <f t="shared" ca="1" si="358"/>
        <v>0</v>
      </c>
      <c r="EN165" s="23">
        <f t="shared" ca="1" si="378"/>
        <v>0</v>
      </c>
      <c r="EO165" s="23">
        <f t="shared" ca="1" si="379"/>
        <v>0</v>
      </c>
      <c r="EP165" s="23">
        <f t="shared" ca="1" si="273"/>
        <v>0</v>
      </c>
      <c r="EQ165" s="23">
        <f t="shared" ca="1" si="274"/>
        <v>0</v>
      </c>
      <c r="ER165" s="23">
        <f t="shared" ref="ER165:ER228" ca="1" si="388">$ER$7*$J$2*$J$5*$AB165</f>
        <v>0</v>
      </c>
      <c r="ES165" s="23">
        <f t="shared" ref="ES165:ES228" ca="1" si="389">$ER$7*$J$3*$J$5*$AC165</f>
        <v>0</v>
      </c>
      <c r="ET165" s="23">
        <f t="shared" ca="1" si="269"/>
        <v>0</v>
      </c>
      <c r="EU165" s="23">
        <f t="shared" ca="1" si="270"/>
        <v>0</v>
      </c>
      <c r="EV165" s="23">
        <f t="shared" ca="1" si="279"/>
        <v>0</v>
      </c>
      <c r="EW165" s="23">
        <f t="shared" ca="1" si="280"/>
        <v>0</v>
      </c>
      <c r="EX165" s="228">
        <f t="shared" ca="1" si="299"/>
        <v>0</v>
      </c>
      <c r="EY165" s="93">
        <f t="shared" ca="1" si="300"/>
        <v>0</v>
      </c>
      <c r="EZ165" s="93">
        <f t="shared" ca="1" si="301"/>
        <v>0</v>
      </c>
    </row>
    <row r="166" spans="1:156" x14ac:dyDescent="0.2">
      <c r="A166" s="172">
        <f ca="1">VLOOKUP($D166,Curves!$A$2:$I$1700,9)</f>
        <v>6.3003303136726002E-2</v>
      </c>
      <c r="B166" s="86">
        <f t="shared" ca="1" si="284"/>
        <v>0.44315433141441013</v>
      </c>
      <c r="C166" s="86">
        <f t="shared" si="285"/>
        <v>31</v>
      </c>
      <c r="D166" s="139">
        <v>41699</v>
      </c>
      <c r="E166" s="173">
        <f ca="1">VLOOKUP($D166,Curves!$A$2:$H$1700,2)*$B166</f>
        <v>2.1776603845704114</v>
      </c>
      <c r="F166" s="172">
        <f ca="1">VLOOKUP($D166,Curves!$A$2:$H$1700,3)*$B166</f>
        <v>5.3178519769729211E-2</v>
      </c>
      <c r="G166" s="172">
        <f ca="1">VLOOKUP($D166,Curves!$A$2:$H$1700,7)*$B166</f>
        <v>-8.419932296873793E-2</v>
      </c>
      <c r="H166" s="172">
        <f ca="1">VLOOKUP($D166,Curves!$A$2:$H$1700,5)*$B166</f>
        <v>4.4315433141441018E-3</v>
      </c>
      <c r="I166" s="172">
        <f ca="1">VLOOKUP($D166,Curves!$A$2:$H$1700,4)*$B166</f>
        <v>0</v>
      </c>
      <c r="J166" s="174">
        <f ca="1">VLOOKUP($D166,Curves!$A$2:$H$1700,8)*$B166</f>
        <v>0</v>
      </c>
      <c r="K166" s="172">
        <f t="shared" ca="1" si="286"/>
        <v>18.332452884278087</v>
      </c>
      <c r="L166" s="140">
        <f ca="1">VLOOKUP($D166,Curves!$N$2:$T$2600,2)*$B166</f>
        <v>14.132944991168944</v>
      </c>
      <c r="M166" s="141">
        <f ca="1">VLOOKUP($D166,Curves!$N$2:$T$2600,3)*$B166</f>
        <v>7.0664724955844722</v>
      </c>
      <c r="N166" s="181">
        <f t="shared" ca="1" si="287"/>
        <v>0</v>
      </c>
      <c r="O166" s="182">
        <f t="shared" ca="1" si="288"/>
        <v>0</v>
      </c>
      <c r="P166" s="173">
        <f t="shared" ca="1" si="283"/>
        <v>18.332452884278087</v>
      </c>
      <c r="Q166" s="140">
        <f ca="1">VLOOKUP($D166,Curves!$N$2:$T$2600,4)*$B166</f>
        <v>14.132944991168944</v>
      </c>
      <c r="R166" s="141">
        <f ca="1">VLOOKUP($D166,Curves!$N$2:$T$2600,5)*$B166</f>
        <v>7.0664724955844722</v>
      </c>
      <c r="S166" s="181">
        <f t="shared" ca="1" si="289"/>
        <v>0</v>
      </c>
      <c r="T166" s="182">
        <f t="shared" ca="1" si="290"/>
        <v>0</v>
      </c>
      <c r="U166" s="151">
        <f t="shared" ca="1" si="291"/>
        <v>17.700957962012552</v>
      </c>
      <c r="V166" s="151">
        <f t="shared" ca="1" si="292"/>
        <v>18.365689459134167</v>
      </c>
      <c r="W166" s="151">
        <f t="shared" ca="1" si="293"/>
        <v>18.332452884278087</v>
      </c>
      <c r="X166" s="343">
        <f ca="1">VLOOKUP($D166,[2]CurveFetch!$D$8:$S$13000,16,0)*$B166</f>
        <v>14.132944991168944</v>
      </c>
      <c r="Y166" s="141">
        <f ca="1">VLOOKUP($D166,Curves!$N$2:$T$2600,7)*$B166</f>
        <v>7.0664724955844722</v>
      </c>
      <c r="Z166" s="200">
        <f t="shared" ca="1" si="294"/>
        <v>0</v>
      </c>
      <c r="AA166" s="181">
        <f t="shared" ca="1" si="295"/>
        <v>0</v>
      </c>
      <c r="AB166" s="181">
        <f t="shared" ca="1" si="296"/>
        <v>0</v>
      </c>
      <c r="AC166" s="181">
        <f t="shared" ca="1" si="296"/>
        <v>0</v>
      </c>
      <c r="AD166" s="181">
        <f t="shared" ca="1" si="297"/>
        <v>0</v>
      </c>
      <c r="AE166" s="182">
        <f t="shared" ca="1" si="298"/>
        <v>0</v>
      </c>
      <c r="AF166" s="23">
        <f t="shared" ca="1" si="328"/>
        <v>0</v>
      </c>
      <c r="AG166" s="23">
        <f t="shared" ca="1" si="329"/>
        <v>0</v>
      </c>
      <c r="AH166" s="23">
        <f t="shared" ca="1" si="318"/>
        <v>0</v>
      </c>
      <c r="AI166" s="23">
        <f t="shared" ca="1" si="319"/>
        <v>0</v>
      </c>
      <c r="AJ166" s="23">
        <f t="shared" ca="1" si="330"/>
        <v>0</v>
      </c>
      <c r="AK166" s="23">
        <f t="shared" ca="1" si="331"/>
        <v>0</v>
      </c>
      <c r="AL166" s="23">
        <f t="shared" ca="1" si="332"/>
        <v>0</v>
      </c>
      <c r="AM166" s="23">
        <f t="shared" ca="1" si="333"/>
        <v>0</v>
      </c>
      <c r="AN166" s="23">
        <f t="shared" ca="1" si="351"/>
        <v>0</v>
      </c>
      <c r="AO166" s="23">
        <f t="shared" ca="1" si="352"/>
        <v>0</v>
      </c>
      <c r="AP166" s="23">
        <f t="shared" ca="1" si="363"/>
        <v>0</v>
      </c>
      <c r="AQ166" s="23">
        <f t="shared" ca="1" si="340"/>
        <v>0</v>
      </c>
      <c r="AR166" s="23">
        <f t="shared" ca="1" si="372"/>
        <v>0</v>
      </c>
      <c r="AS166" s="23">
        <f t="shared" ca="1" si="373"/>
        <v>0</v>
      </c>
      <c r="AT166" s="23">
        <f t="shared" ca="1" si="380"/>
        <v>0</v>
      </c>
      <c r="AU166" s="23">
        <f t="shared" ca="1" si="381"/>
        <v>0</v>
      </c>
      <c r="AV166" s="23">
        <f t="shared" ca="1" si="374"/>
        <v>0</v>
      </c>
      <c r="AW166" s="23">
        <f t="shared" ca="1" si="375"/>
        <v>0</v>
      </c>
      <c r="AX166" s="23">
        <f t="shared" ca="1" si="384"/>
        <v>0</v>
      </c>
      <c r="AY166" s="23">
        <f t="shared" ca="1" si="385"/>
        <v>0</v>
      </c>
      <c r="AZ166" s="23">
        <f t="shared" ref="AZ166:AZ229" ca="1" si="390">$AZ$7*$J$2*$J$5*$N166</f>
        <v>0</v>
      </c>
      <c r="BA166" s="23">
        <f t="shared" ref="BA166:BA229" ca="1" si="391">$AZ$7*$J$3*$J$5*$O166</f>
        <v>0</v>
      </c>
      <c r="BB166" s="23">
        <f t="shared" ca="1" si="271"/>
        <v>0</v>
      </c>
      <c r="BC166" s="23">
        <f t="shared" ca="1" si="272"/>
        <v>0</v>
      </c>
      <c r="BD166" s="228">
        <f t="shared" ca="1" si="302"/>
        <v>0</v>
      </c>
      <c r="BE166" s="26">
        <f t="shared" ca="1" si="303"/>
        <v>0</v>
      </c>
      <c r="BF166" s="228">
        <f t="shared" ca="1" si="304"/>
        <v>0</v>
      </c>
      <c r="BG166" s="23">
        <f t="shared" ca="1" si="320"/>
        <v>0</v>
      </c>
      <c r="BH166" s="23">
        <f t="shared" ca="1" si="321"/>
        <v>0</v>
      </c>
      <c r="BI166" s="23">
        <f t="shared" ca="1" si="334"/>
        <v>0</v>
      </c>
      <c r="BJ166" s="23">
        <f t="shared" ca="1" si="335"/>
        <v>0</v>
      </c>
      <c r="BK166" s="23">
        <f t="shared" ca="1" si="322"/>
        <v>0</v>
      </c>
      <c r="BL166" s="23">
        <f t="shared" ca="1" si="323"/>
        <v>0</v>
      </c>
      <c r="BM166" s="23">
        <f t="shared" ca="1" si="336"/>
        <v>0</v>
      </c>
      <c r="BN166" s="23">
        <f t="shared" ca="1" si="337"/>
        <v>0</v>
      </c>
      <c r="BO166" s="23">
        <f t="shared" ca="1" si="343"/>
        <v>0</v>
      </c>
      <c r="BP166" s="23">
        <f t="shared" ca="1" si="344"/>
        <v>0</v>
      </c>
      <c r="BQ166" s="23">
        <f t="shared" ca="1" si="324"/>
        <v>0</v>
      </c>
      <c r="BR166" s="23">
        <f t="shared" ca="1" si="325"/>
        <v>0</v>
      </c>
      <c r="BS166" s="23">
        <f t="shared" ca="1" si="359"/>
        <v>0</v>
      </c>
      <c r="BT166" s="23">
        <f t="shared" ca="1" si="360"/>
        <v>0</v>
      </c>
      <c r="BU166" s="23">
        <f t="shared" ca="1" si="361"/>
        <v>0</v>
      </c>
      <c r="BV166" s="23">
        <f t="shared" ca="1" si="362"/>
        <v>0</v>
      </c>
      <c r="BW166" s="23">
        <f t="shared" ca="1" si="364"/>
        <v>0</v>
      </c>
      <c r="BX166" s="23">
        <f t="shared" ca="1" si="365"/>
        <v>0</v>
      </c>
      <c r="BY166" s="23">
        <f t="shared" ca="1" si="382"/>
        <v>0</v>
      </c>
      <c r="BZ166" s="23">
        <f t="shared" ca="1" si="383"/>
        <v>0</v>
      </c>
      <c r="CA166" s="23">
        <f t="shared" ca="1" si="259"/>
        <v>0</v>
      </c>
      <c r="CB166" s="23">
        <f t="shared" ca="1" si="260"/>
        <v>0</v>
      </c>
      <c r="CC166" s="23">
        <f t="shared" ca="1" si="275"/>
        <v>0</v>
      </c>
      <c r="CD166" s="23">
        <f t="shared" ca="1" si="276"/>
        <v>0</v>
      </c>
      <c r="CE166" s="23">
        <f t="shared" ca="1" si="277"/>
        <v>0</v>
      </c>
      <c r="CF166" s="23">
        <f t="shared" ca="1" si="278"/>
        <v>0</v>
      </c>
      <c r="CG166" s="389">
        <f t="shared" ca="1" si="305"/>
        <v>0</v>
      </c>
      <c r="CH166" s="224">
        <f t="shared" ca="1" si="306"/>
        <v>0</v>
      </c>
      <c r="CI166" s="93">
        <f t="shared" ca="1" si="307"/>
        <v>0</v>
      </c>
      <c r="CJ166" s="23">
        <f t="shared" ca="1" si="341"/>
        <v>0</v>
      </c>
      <c r="CK166" s="23">
        <f t="shared" ca="1" si="342"/>
        <v>0</v>
      </c>
      <c r="CL166" s="23">
        <f t="shared" ca="1" si="366"/>
        <v>0</v>
      </c>
      <c r="CM166" s="23">
        <f t="shared" ca="1" si="367"/>
        <v>0</v>
      </c>
      <c r="CN166" s="23">
        <f t="shared" ca="1" si="263"/>
        <v>0</v>
      </c>
      <c r="CO166" s="23">
        <f t="shared" ca="1" si="264"/>
        <v>0</v>
      </c>
      <c r="CP166" s="228">
        <f t="shared" ca="1" si="308"/>
        <v>0</v>
      </c>
      <c r="CQ166" s="224">
        <f t="shared" ca="1" si="309"/>
        <v>0</v>
      </c>
      <c r="CR166" s="228">
        <f t="shared" ca="1" si="310"/>
        <v>0</v>
      </c>
      <c r="CS166" s="23">
        <f t="shared" ca="1" si="311"/>
        <v>0</v>
      </c>
      <c r="CT166" s="23">
        <f t="shared" ca="1" si="312"/>
        <v>0</v>
      </c>
      <c r="CU166" s="23">
        <f t="shared" ca="1" si="316"/>
        <v>0</v>
      </c>
      <c r="CV166" s="23">
        <f t="shared" ca="1" si="317"/>
        <v>0</v>
      </c>
      <c r="CW166" s="23">
        <f t="shared" ca="1" si="326"/>
        <v>0</v>
      </c>
      <c r="CX166" s="23">
        <f t="shared" ca="1" si="327"/>
        <v>0</v>
      </c>
      <c r="CY166" s="23">
        <f t="shared" ca="1" si="338"/>
        <v>0</v>
      </c>
      <c r="CZ166" s="23">
        <f t="shared" ca="1" si="339"/>
        <v>0</v>
      </c>
      <c r="DA166" s="23">
        <f t="shared" ca="1" si="345"/>
        <v>0</v>
      </c>
      <c r="DB166" s="23">
        <f t="shared" ca="1" si="346"/>
        <v>0</v>
      </c>
      <c r="DC166" s="23">
        <f t="shared" ca="1" si="347"/>
        <v>0</v>
      </c>
      <c r="DD166" s="23">
        <f t="shared" ca="1" si="348"/>
        <v>0</v>
      </c>
      <c r="DE166" s="23">
        <f t="shared" ca="1" si="353"/>
        <v>0</v>
      </c>
      <c r="DF166" s="23">
        <f t="shared" ca="1" si="354"/>
        <v>0</v>
      </c>
      <c r="DG166" s="23">
        <f t="shared" ca="1" si="257"/>
        <v>0</v>
      </c>
      <c r="DH166" s="23">
        <f t="shared" ca="1" si="258"/>
        <v>0</v>
      </c>
      <c r="DI166" s="23">
        <f t="shared" ca="1" si="355"/>
        <v>0</v>
      </c>
      <c r="DJ166" s="23">
        <f t="shared" ca="1" si="356"/>
        <v>0</v>
      </c>
      <c r="DK166" s="23">
        <f t="shared" ca="1" si="368"/>
        <v>0</v>
      </c>
      <c r="DL166" s="23">
        <f t="shared" ca="1" si="369"/>
        <v>0</v>
      </c>
      <c r="DM166" s="23"/>
      <c r="DN166" s="23"/>
      <c r="DO166" s="23">
        <f t="shared" ca="1" si="370"/>
        <v>0</v>
      </c>
      <c r="DP166" s="23">
        <f t="shared" ca="1" si="371"/>
        <v>0</v>
      </c>
      <c r="DQ166" s="23">
        <f t="shared" ca="1" si="376"/>
        <v>0</v>
      </c>
      <c r="DR166" s="23">
        <f t="shared" ca="1" si="377"/>
        <v>0</v>
      </c>
      <c r="DS166" s="23">
        <f t="shared" ca="1" si="386"/>
        <v>0</v>
      </c>
      <c r="DT166" s="23">
        <f t="shared" ca="1" si="387"/>
        <v>0</v>
      </c>
      <c r="DU166" s="23">
        <f t="shared" ca="1" si="261"/>
        <v>0</v>
      </c>
      <c r="DV166" s="23">
        <f t="shared" ca="1" si="262"/>
        <v>0</v>
      </c>
      <c r="DW166" s="23">
        <f t="shared" ca="1" si="265"/>
        <v>0</v>
      </c>
      <c r="DX166" s="23">
        <f t="shared" ca="1" si="266"/>
        <v>0</v>
      </c>
      <c r="DY166" s="23">
        <f t="shared" ca="1" si="267"/>
        <v>0</v>
      </c>
      <c r="DZ166" s="23">
        <f t="shared" ca="1" si="268"/>
        <v>0</v>
      </c>
      <c r="EA166" s="23">
        <f t="shared" ca="1" si="281"/>
        <v>0</v>
      </c>
      <c r="EB166" s="23">
        <f t="shared" ca="1" si="282"/>
        <v>0</v>
      </c>
      <c r="EC166" s="228">
        <f t="shared" ca="1" si="313"/>
        <v>0</v>
      </c>
      <c r="ED166" s="93">
        <f t="shared" ca="1" si="314"/>
        <v>0</v>
      </c>
      <c r="EE166" s="228">
        <f t="shared" ca="1" si="315"/>
        <v>0</v>
      </c>
      <c r="EJ166" s="23">
        <f t="shared" ca="1" si="349"/>
        <v>0</v>
      </c>
      <c r="EK166" s="23">
        <f t="shared" ca="1" si="350"/>
        <v>0</v>
      </c>
      <c r="EL166" s="23">
        <f t="shared" ca="1" si="357"/>
        <v>0</v>
      </c>
      <c r="EM166" s="23">
        <f t="shared" ca="1" si="358"/>
        <v>0</v>
      </c>
      <c r="EN166" s="23">
        <f t="shared" ca="1" si="378"/>
        <v>0</v>
      </c>
      <c r="EO166" s="23">
        <f t="shared" ca="1" si="379"/>
        <v>0</v>
      </c>
      <c r="EP166" s="23">
        <f t="shared" ca="1" si="273"/>
        <v>0</v>
      </c>
      <c r="EQ166" s="23">
        <f t="shared" ca="1" si="274"/>
        <v>0</v>
      </c>
      <c r="ER166" s="23">
        <f t="shared" ca="1" si="388"/>
        <v>0</v>
      </c>
      <c r="ES166" s="23">
        <f t="shared" ca="1" si="389"/>
        <v>0</v>
      </c>
      <c r="ET166" s="23">
        <f t="shared" ca="1" si="269"/>
        <v>0</v>
      </c>
      <c r="EU166" s="23">
        <f t="shared" ca="1" si="270"/>
        <v>0</v>
      </c>
      <c r="EV166" s="23">
        <f t="shared" ca="1" si="279"/>
        <v>0</v>
      </c>
      <c r="EW166" s="23">
        <f t="shared" ca="1" si="280"/>
        <v>0</v>
      </c>
      <c r="EX166" s="228">
        <f t="shared" ca="1" si="299"/>
        <v>0</v>
      </c>
      <c r="EY166" s="93">
        <f t="shared" ca="1" si="300"/>
        <v>0</v>
      </c>
      <c r="EZ166" s="93">
        <f t="shared" ca="1" si="301"/>
        <v>0</v>
      </c>
    </row>
    <row r="167" spans="1:156" x14ac:dyDescent="0.2">
      <c r="A167" s="172">
        <f ca="1">VLOOKUP($D167,Curves!$A$2:$I$1700,9)</f>
        <v>6.3028173679318997E-2</v>
      </c>
      <c r="B167" s="86">
        <f t="shared" ca="1" si="284"/>
        <v>0.44068701422350093</v>
      </c>
      <c r="C167" s="86">
        <f t="shared" si="285"/>
        <v>30</v>
      </c>
      <c r="D167" s="139">
        <v>41730</v>
      </c>
      <c r="E167" s="173">
        <f ca="1">VLOOKUP($D167,Curves!$A$2:$H$1700,2)*$B167</f>
        <v>2.0848902642913827</v>
      </c>
      <c r="F167" s="172">
        <f ca="1">VLOOKUP($D167,Curves!$A$2:$H$1700,3)*$B167</f>
        <v>0.13000266919593276</v>
      </c>
      <c r="G167" s="172">
        <f ca="1">VLOOKUP($D167,Curves!$A$2:$H$1700,7)*$B167</f>
        <v>-8.373053270246518E-2</v>
      </c>
      <c r="H167" s="172">
        <f ca="1">VLOOKUP($D167,Curves!$A$2:$H$1700,5)*$B167</f>
        <v>4.4068701422350096E-3</v>
      </c>
      <c r="I167" s="172">
        <f ca="1">VLOOKUP($D167,Curves!$A$2:$H$1700,4)*$B167</f>
        <v>0</v>
      </c>
      <c r="J167" s="174">
        <f ca="1">VLOOKUP($D167,Curves!$A$2:$H$1700,8)*$B167</f>
        <v>0</v>
      </c>
      <c r="K167" s="172">
        <f t="shared" ca="1" si="286"/>
        <v>17.636676982185371</v>
      </c>
      <c r="L167" s="140">
        <f ca="1">VLOOKUP($D167,Curves!$N$2:$T$2600,2)*$B167</f>
        <v>13.541783122671115</v>
      </c>
      <c r="M167" s="141">
        <f ca="1">VLOOKUP($D167,Curves!$N$2:$T$2600,3)*$B167</f>
        <v>6.7708915613355574</v>
      </c>
      <c r="N167" s="181">
        <f t="shared" ca="1" si="287"/>
        <v>0</v>
      </c>
      <c r="O167" s="182">
        <f t="shared" ca="1" si="288"/>
        <v>0</v>
      </c>
      <c r="P167" s="173">
        <f t="shared" ca="1" si="283"/>
        <v>17.636676982185371</v>
      </c>
      <c r="Q167" s="140">
        <f ca="1">VLOOKUP($D167,Curves!$N$2:$T$2600,4)*$B167</f>
        <v>13.541783122671115</v>
      </c>
      <c r="R167" s="141">
        <f ca="1">VLOOKUP($D167,Curves!$N$2:$T$2600,5)*$B167</f>
        <v>6.7708915613355574</v>
      </c>
      <c r="S167" s="181">
        <f t="shared" ca="1" si="289"/>
        <v>0</v>
      </c>
      <c r="T167" s="182">
        <f t="shared" ca="1" si="290"/>
        <v>0</v>
      </c>
      <c r="U167" s="151">
        <f t="shared" ca="1" si="291"/>
        <v>17.008697986916879</v>
      </c>
      <c r="V167" s="151">
        <f t="shared" ca="1" si="292"/>
        <v>17.669728508252135</v>
      </c>
      <c r="W167" s="151">
        <f t="shared" ca="1" si="293"/>
        <v>17.636676982185371</v>
      </c>
      <c r="X167" s="343">
        <f ca="1">VLOOKUP($D167,[2]CurveFetch!$D$8:$S$13000,16,0)*$B167</f>
        <v>13.541783122671115</v>
      </c>
      <c r="Y167" s="141">
        <f ca="1">VLOOKUP($D167,Curves!$N$2:$T$2600,7)*$B167</f>
        <v>6.7708915613355574</v>
      </c>
      <c r="Z167" s="200">
        <f t="shared" ca="1" si="294"/>
        <v>0</v>
      </c>
      <c r="AA167" s="181">
        <f t="shared" ca="1" si="295"/>
        <v>0</v>
      </c>
      <c r="AB167" s="181">
        <f t="shared" ref="AB167:AC198" ca="1" si="392">IF($V167&lt;$X167,1,0)</f>
        <v>0</v>
      </c>
      <c r="AC167" s="181">
        <f t="shared" ca="1" si="392"/>
        <v>0</v>
      </c>
      <c r="AD167" s="181">
        <f t="shared" ca="1" si="297"/>
        <v>0</v>
      </c>
      <c r="AE167" s="182">
        <f t="shared" ca="1" si="298"/>
        <v>0</v>
      </c>
      <c r="AF167" s="23">
        <f t="shared" ca="1" si="328"/>
        <v>0</v>
      </c>
      <c r="AG167" s="23">
        <f t="shared" ca="1" si="329"/>
        <v>0</v>
      </c>
      <c r="AH167" s="23">
        <f t="shared" ca="1" si="318"/>
        <v>0</v>
      </c>
      <c r="AI167" s="23">
        <f t="shared" ca="1" si="319"/>
        <v>0</v>
      </c>
      <c r="AJ167" s="23">
        <f t="shared" ca="1" si="330"/>
        <v>0</v>
      </c>
      <c r="AK167" s="23">
        <f t="shared" ca="1" si="331"/>
        <v>0</v>
      </c>
      <c r="AL167" s="23">
        <f t="shared" ca="1" si="332"/>
        <v>0</v>
      </c>
      <c r="AM167" s="23">
        <f t="shared" ca="1" si="333"/>
        <v>0</v>
      </c>
      <c r="AN167" s="23">
        <f t="shared" ca="1" si="351"/>
        <v>0</v>
      </c>
      <c r="AO167" s="23">
        <f t="shared" ca="1" si="352"/>
        <v>0</v>
      </c>
      <c r="AP167" s="23">
        <f t="shared" ca="1" si="363"/>
        <v>0</v>
      </c>
      <c r="AQ167" s="23">
        <f t="shared" ca="1" si="340"/>
        <v>0</v>
      </c>
      <c r="AR167" s="23">
        <f t="shared" ca="1" si="372"/>
        <v>0</v>
      </c>
      <c r="AS167" s="23">
        <f t="shared" ca="1" si="373"/>
        <v>0</v>
      </c>
      <c r="AT167" s="23">
        <f t="shared" ca="1" si="380"/>
        <v>0</v>
      </c>
      <c r="AU167" s="23">
        <f t="shared" ca="1" si="381"/>
        <v>0</v>
      </c>
      <c r="AV167" s="23">
        <f t="shared" ca="1" si="374"/>
        <v>0</v>
      </c>
      <c r="AW167" s="23">
        <f t="shared" ca="1" si="375"/>
        <v>0</v>
      </c>
      <c r="AX167" s="23">
        <f t="shared" ca="1" si="384"/>
        <v>0</v>
      </c>
      <c r="AY167" s="23">
        <f t="shared" ca="1" si="385"/>
        <v>0</v>
      </c>
      <c r="AZ167" s="23">
        <f t="shared" ca="1" si="390"/>
        <v>0</v>
      </c>
      <c r="BA167" s="23">
        <f t="shared" ca="1" si="391"/>
        <v>0</v>
      </c>
      <c r="BB167" s="23">
        <f t="shared" ca="1" si="271"/>
        <v>0</v>
      </c>
      <c r="BC167" s="23">
        <f t="shared" ca="1" si="272"/>
        <v>0</v>
      </c>
      <c r="BD167" s="228">
        <f t="shared" ca="1" si="302"/>
        <v>0</v>
      </c>
      <c r="BE167" s="26">
        <f t="shared" ca="1" si="303"/>
        <v>0</v>
      </c>
      <c r="BF167" s="228">
        <f t="shared" ca="1" si="304"/>
        <v>0</v>
      </c>
      <c r="BG167" s="23">
        <f t="shared" ca="1" si="320"/>
        <v>0</v>
      </c>
      <c r="BH167" s="23">
        <f t="shared" ca="1" si="321"/>
        <v>0</v>
      </c>
      <c r="BI167" s="23">
        <f t="shared" ca="1" si="334"/>
        <v>0</v>
      </c>
      <c r="BJ167" s="23">
        <f t="shared" ca="1" si="335"/>
        <v>0</v>
      </c>
      <c r="BK167" s="23">
        <f t="shared" ca="1" si="322"/>
        <v>0</v>
      </c>
      <c r="BL167" s="23">
        <f t="shared" ca="1" si="323"/>
        <v>0</v>
      </c>
      <c r="BM167" s="23">
        <f t="shared" ca="1" si="336"/>
        <v>0</v>
      </c>
      <c r="BN167" s="23">
        <f t="shared" ca="1" si="337"/>
        <v>0</v>
      </c>
      <c r="BO167" s="23">
        <f t="shared" ca="1" si="343"/>
        <v>0</v>
      </c>
      <c r="BP167" s="23">
        <f t="shared" ca="1" si="344"/>
        <v>0</v>
      </c>
      <c r="BQ167" s="23">
        <f t="shared" ca="1" si="324"/>
        <v>0</v>
      </c>
      <c r="BR167" s="23">
        <f t="shared" ca="1" si="325"/>
        <v>0</v>
      </c>
      <c r="BS167" s="23">
        <f t="shared" ca="1" si="359"/>
        <v>0</v>
      </c>
      <c r="BT167" s="23">
        <f t="shared" ca="1" si="360"/>
        <v>0</v>
      </c>
      <c r="BU167" s="23">
        <f t="shared" ca="1" si="361"/>
        <v>0</v>
      </c>
      <c r="BV167" s="23">
        <f t="shared" ca="1" si="362"/>
        <v>0</v>
      </c>
      <c r="BW167" s="23">
        <f t="shared" ca="1" si="364"/>
        <v>0</v>
      </c>
      <c r="BX167" s="23">
        <f t="shared" ca="1" si="365"/>
        <v>0</v>
      </c>
      <c r="BY167" s="23">
        <f t="shared" ca="1" si="382"/>
        <v>0</v>
      </c>
      <c r="BZ167" s="23">
        <f t="shared" ca="1" si="383"/>
        <v>0</v>
      </c>
      <c r="CA167" s="23">
        <f t="shared" ca="1" si="259"/>
        <v>0</v>
      </c>
      <c r="CB167" s="23">
        <f t="shared" ca="1" si="260"/>
        <v>0</v>
      </c>
      <c r="CC167" s="23">
        <f t="shared" ca="1" si="275"/>
        <v>0</v>
      </c>
      <c r="CD167" s="23">
        <f t="shared" ca="1" si="276"/>
        <v>0</v>
      </c>
      <c r="CE167" s="23">
        <f t="shared" ca="1" si="277"/>
        <v>0</v>
      </c>
      <c r="CF167" s="23">
        <f t="shared" ca="1" si="278"/>
        <v>0</v>
      </c>
      <c r="CG167" s="389">
        <f t="shared" ca="1" si="305"/>
        <v>0</v>
      </c>
      <c r="CH167" s="224">
        <f t="shared" ca="1" si="306"/>
        <v>0</v>
      </c>
      <c r="CI167" s="93">
        <f t="shared" ca="1" si="307"/>
        <v>0</v>
      </c>
      <c r="CJ167" s="23">
        <f t="shared" ca="1" si="341"/>
        <v>0</v>
      </c>
      <c r="CK167" s="23">
        <f t="shared" ca="1" si="342"/>
        <v>0</v>
      </c>
      <c r="CL167" s="23">
        <f t="shared" ca="1" si="366"/>
        <v>0</v>
      </c>
      <c r="CM167" s="23">
        <f t="shared" ca="1" si="367"/>
        <v>0</v>
      </c>
      <c r="CN167" s="23">
        <f t="shared" ca="1" si="263"/>
        <v>0</v>
      </c>
      <c r="CO167" s="23">
        <f t="shared" ca="1" si="264"/>
        <v>0</v>
      </c>
      <c r="CP167" s="228">
        <f t="shared" ca="1" si="308"/>
        <v>0</v>
      </c>
      <c r="CQ167" s="224">
        <f t="shared" ca="1" si="309"/>
        <v>0</v>
      </c>
      <c r="CR167" s="228">
        <f t="shared" ca="1" si="310"/>
        <v>0</v>
      </c>
      <c r="CS167" s="23">
        <f t="shared" ca="1" si="311"/>
        <v>0</v>
      </c>
      <c r="CT167" s="23">
        <f t="shared" ca="1" si="312"/>
        <v>0</v>
      </c>
      <c r="CU167" s="23">
        <f t="shared" ca="1" si="316"/>
        <v>0</v>
      </c>
      <c r="CV167" s="23">
        <f t="shared" ca="1" si="317"/>
        <v>0</v>
      </c>
      <c r="CW167" s="23">
        <f t="shared" ca="1" si="326"/>
        <v>0</v>
      </c>
      <c r="CX167" s="23">
        <f t="shared" ca="1" si="327"/>
        <v>0</v>
      </c>
      <c r="CY167" s="23">
        <f t="shared" ca="1" si="338"/>
        <v>0</v>
      </c>
      <c r="CZ167" s="23">
        <f t="shared" ca="1" si="339"/>
        <v>0</v>
      </c>
      <c r="DA167" s="23">
        <f t="shared" ca="1" si="345"/>
        <v>0</v>
      </c>
      <c r="DB167" s="23">
        <f t="shared" ca="1" si="346"/>
        <v>0</v>
      </c>
      <c r="DC167" s="23">
        <f t="shared" ca="1" si="347"/>
        <v>0</v>
      </c>
      <c r="DD167" s="23">
        <f t="shared" ca="1" si="348"/>
        <v>0</v>
      </c>
      <c r="DE167" s="23">
        <f t="shared" ca="1" si="353"/>
        <v>0</v>
      </c>
      <c r="DF167" s="23">
        <f t="shared" ca="1" si="354"/>
        <v>0</v>
      </c>
      <c r="DG167" s="23">
        <f t="shared" ref="DG167:DG230" ca="1" si="393">$DG$7*$J$2*$J$5*$AB167</f>
        <v>0</v>
      </c>
      <c r="DH167" s="23">
        <f t="shared" ref="DH167:DH230" ca="1" si="394">$DG$7*$J$3*$J$5*$AC167</f>
        <v>0</v>
      </c>
      <c r="DI167" s="23">
        <f t="shared" ca="1" si="355"/>
        <v>0</v>
      </c>
      <c r="DJ167" s="23">
        <f t="shared" ca="1" si="356"/>
        <v>0</v>
      </c>
      <c r="DK167" s="23">
        <f t="shared" ca="1" si="368"/>
        <v>0</v>
      </c>
      <c r="DL167" s="23">
        <f t="shared" ca="1" si="369"/>
        <v>0</v>
      </c>
      <c r="DM167" s="23"/>
      <c r="DN167" s="23"/>
      <c r="DO167" s="23">
        <f t="shared" ca="1" si="370"/>
        <v>0</v>
      </c>
      <c r="DP167" s="23">
        <f t="shared" ca="1" si="371"/>
        <v>0</v>
      </c>
      <c r="DQ167" s="23">
        <f t="shared" ca="1" si="376"/>
        <v>0</v>
      </c>
      <c r="DR167" s="23">
        <f t="shared" ca="1" si="377"/>
        <v>0</v>
      </c>
      <c r="DS167" s="23">
        <f t="shared" ca="1" si="386"/>
        <v>0</v>
      </c>
      <c r="DT167" s="23">
        <f t="shared" ca="1" si="387"/>
        <v>0</v>
      </c>
      <c r="DU167" s="23">
        <f t="shared" ca="1" si="261"/>
        <v>0</v>
      </c>
      <c r="DV167" s="23">
        <f t="shared" ca="1" si="262"/>
        <v>0</v>
      </c>
      <c r="DW167" s="23">
        <f t="shared" ca="1" si="265"/>
        <v>0</v>
      </c>
      <c r="DX167" s="23">
        <f t="shared" ca="1" si="266"/>
        <v>0</v>
      </c>
      <c r="DY167" s="23">
        <f t="shared" ca="1" si="267"/>
        <v>0</v>
      </c>
      <c r="DZ167" s="23">
        <f t="shared" ca="1" si="268"/>
        <v>0</v>
      </c>
      <c r="EA167" s="23">
        <f t="shared" ca="1" si="281"/>
        <v>0</v>
      </c>
      <c r="EB167" s="23">
        <f t="shared" ca="1" si="282"/>
        <v>0</v>
      </c>
      <c r="EC167" s="228">
        <f t="shared" ca="1" si="313"/>
        <v>0</v>
      </c>
      <c r="ED167" s="93">
        <f t="shared" ca="1" si="314"/>
        <v>0</v>
      </c>
      <c r="EE167" s="228">
        <f t="shared" ca="1" si="315"/>
        <v>0</v>
      </c>
      <c r="EJ167" s="23">
        <f t="shared" ca="1" si="349"/>
        <v>0</v>
      </c>
      <c r="EK167" s="23">
        <f t="shared" ca="1" si="350"/>
        <v>0</v>
      </c>
      <c r="EL167" s="23">
        <f t="shared" ca="1" si="357"/>
        <v>0</v>
      </c>
      <c r="EM167" s="23">
        <f t="shared" ca="1" si="358"/>
        <v>0</v>
      </c>
      <c r="EN167" s="23">
        <f t="shared" ca="1" si="378"/>
        <v>0</v>
      </c>
      <c r="EO167" s="23">
        <f t="shared" ca="1" si="379"/>
        <v>0</v>
      </c>
      <c r="EP167" s="23">
        <f t="shared" ca="1" si="273"/>
        <v>0</v>
      </c>
      <c r="EQ167" s="23">
        <f t="shared" ca="1" si="274"/>
        <v>0</v>
      </c>
      <c r="ER167" s="23">
        <f t="shared" ca="1" si="388"/>
        <v>0</v>
      </c>
      <c r="ES167" s="23">
        <f t="shared" ca="1" si="389"/>
        <v>0</v>
      </c>
      <c r="ET167" s="23">
        <f t="shared" ca="1" si="269"/>
        <v>0</v>
      </c>
      <c r="EU167" s="23">
        <f t="shared" ca="1" si="270"/>
        <v>0</v>
      </c>
      <c r="EV167" s="23">
        <f t="shared" ca="1" si="279"/>
        <v>0</v>
      </c>
      <c r="EW167" s="23">
        <f t="shared" ca="1" si="280"/>
        <v>0</v>
      </c>
      <c r="EX167" s="228">
        <f t="shared" ca="1" si="299"/>
        <v>0</v>
      </c>
      <c r="EY167" s="93">
        <f t="shared" ca="1" si="300"/>
        <v>0</v>
      </c>
      <c r="EZ167" s="93">
        <f t="shared" ca="1" si="301"/>
        <v>0</v>
      </c>
    </row>
    <row r="168" spans="1:156" x14ac:dyDescent="0.2">
      <c r="A168" s="172">
        <f ca="1">VLOOKUP($D168,Curves!$A$2:$I$1700,9)</f>
        <v>6.3052241946539994E-2</v>
      </c>
      <c r="B168" s="86">
        <f t="shared" ca="1" si="284"/>
        <v>0.43831066182359313</v>
      </c>
      <c r="C168" s="86">
        <f t="shared" si="285"/>
        <v>31</v>
      </c>
      <c r="D168" s="139">
        <v>41760</v>
      </c>
      <c r="E168" s="173">
        <f ca="1">VLOOKUP($D168,Curves!$A$2:$H$1700,2)*$B168</f>
        <v>2.0626899745418292</v>
      </c>
      <c r="F168" s="172">
        <f ca="1">VLOOKUP($D168,Curves!$A$2:$H$1700,3)*$B168</f>
        <v>0.12930164523795998</v>
      </c>
      <c r="G168" s="172">
        <f ca="1">VLOOKUP($D168,Curves!$A$2:$H$1700,7)*$B168</f>
        <v>-8.3279025746482702E-2</v>
      </c>
      <c r="H168" s="172">
        <f ca="1">VLOOKUP($D168,Curves!$A$2:$H$1700,5)*$B168</f>
        <v>4.3831066182359315E-3</v>
      </c>
      <c r="I168" s="172">
        <f ca="1">VLOOKUP($D168,Curves!$A$2:$H$1700,4)*$B168</f>
        <v>0</v>
      </c>
      <c r="J168" s="174">
        <f ca="1">VLOOKUP($D168,Curves!$A$2:$H$1700,8)*$B168</f>
        <v>0</v>
      </c>
      <c r="K168" s="172">
        <f t="shared" ca="1" si="286"/>
        <v>17.470174809063721</v>
      </c>
      <c r="L168" s="140">
        <f ca="1">VLOOKUP($D168,Curves!$N$2:$T$2600,2)*$B168</f>
        <v>15.660313974162793</v>
      </c>
      <c r="M168" s="141">
        <f ca="1">VLOOKUP($D168,Curves!$N$2:$T$2600,3)*$B168</f>
        <v>7.8301569870813967</v>
      </c>
      <c r="N168" s="181">
        <f t="shared" ca="1" si="287"/>
        <v>0</v>
      </c>
      <c r="O168" s="182">
        <f t="shared" ca="1" si="288"/>
        <v>0</v>
      </c>
      <c r="P168" s="173">
        <f t="shared" ca="1" si="283"/>
        <v>17.470174809063721</v>
      </c>
      <c r="Q168" s="140">
        <f ca="1">VLOOKUP($D168,Curves!$N$2:$T$2600,4)*$B168</f>
        <v>15.660313974162793</v>
      </c>
      <c r="R168" s="141">
        <f ca="1">VLOOKUP($D168,Curves!$N$2:$T$2600,5)*$B168</f>
        <v>7.8301569870813967</v>
      </c>
      <c r="S168" s="181">
        <f t="shared" ca="1" si="289"/>
        <v>0</v>
      </c>
      <c r="T168" s="182">
        <f t="shared" ca="1" si="290"/>
        <v>0</v>
      </c>
      <c r="U168" s="151">
        <f t="shared" ca="1" si="291"/>
        <v>16.845582115965101</v>
      </c>
      <c r="V168" s="151">
        <f t="shared" ca="1" si="292"/>
        <v>17.50304810870049</v>
      </c>
      <c r="W168" s="151">
        <f t="shared" ca="1" si="293"/>
        <v>17.470174809063721</v>
      </c>
      <c r="X168" s="343">
        <f ca="1">VLOOKUP($D168,[2]CurveFetch!$D$8:$S$13000,16,0)*$B168</f>
        <v>15.660313974162793</v>
      </c>
      <c r="Y168" s="141">
        <f ca="1">VLOOKUP($D168,Curves!$N$2:$T$2600,7)*$B168</f>
        <v>7.8301569870813967</v>
      </c>
      <c r="Z168" s="200">
        <f t="shared" ca="1" si="294"/>
        <v>0</v>
      </c>
      <c r="AA168" s="181">
        <f t="shared" ca="1" si="295"/>
        <v>0</v>
      </c>
      <c r="AB168" s="181">
        <f t="shared" ca="1" si="392"/>
        <v>0</v>
      </c>
      <c r="AC168" s="181">
        <f t="shared" ca="1" si="392"/>
        <v>0</v>
      </c>
      <c r="AD168" s="181">
        <f t="shared" ca="1" si="297"/>
        <v>0</v>
      </c>
      <c r="AE168" s="182">
        <f t="shared" ca="1" si="298"/>
        <v>0</v>
      </c>
      <c r="AF168" s="23">
        <f t="shared" ca="1" si="328"/>
        <v>0</v>
      </c>
      <c r="AG168" s="23">
        <f t="shared" ca="1" si="329"/>
        <v>0</v>
      </c>
      <c r="AH168" s="23">
        <f t="shared" ca="1" si="318"/>
        <v>0</v>
      </c>
      <c r="AI168" s="23">
        <f t="shared" ca="1" si="319"/>
        <v>0</v>
      </c>
      <c r="AJ168" s="23">
        <f t="shared" ca="1" si="330"/>
        <v>0</v>
      </c>
      <c r="AK168" s="23">
        <f t="shared" ca="1" si="331"/>
        <v>0</v>
      </c>
      <c r="AL168" s="23">
        <f t="shared" ca="1" si="332"/>
        <v>0</v>
      </c>
      <c r="AM168" s="23">
        <f t="shared" ca="1" si="333"/>
        <v>0</v>
      </c>
      <c r="AN168" s="23">
        <f t="shared" ca="1" si="351"/>
        <v>0</v>
      </c>
      <c r="AO168" s="23">
        <f t="shared" ca="1" si="352"/>
        <v>0</v>
      </c>
      <c r="AP168" s="23">
        <f t="shared" ca="1" si="363"/>
        <v>0</v>
      </c>
      <c r="AQ168" s="23">
        <f t="shared" ca="1" si="340"/>
        <v>0</v>
      </c>
      <c r="AR168" s="23">
        <f t="shared" ca="1" si="372"/>
        <v>0</v>
      </c>
      <c r="AS168" s="23">
        <f t="shared" ca="1" si="373"/>
        <v>0</v>
      </c>
      <c r="AT168" s="23">
        <f t="shared" ca="1" si="380"/>
        <v>0</v>
      </c>
      <c r="AU168" s="23">
        <f t="shared" ca="1" si="381"/>
        <v>0</v>
      </c>
      <c r="AV168" s="23">
        <f t="shared" ca="1" si="374"/>
        <v>0</v>
      </c>
      <c r="AW168" s="23">
        <f t="shared" ca="1" si="375"/>
        <v>0</v>
      </c>
      <c r="AX168" s="23">
        <f t="shared" ca="1" si="384"/>
        <v>0</v>
      </c>
      <c r="AY168" s="23">
        <f t="shared" ca="1" si="385"/>
        <v>0</v>
      </c>
      <c r="AZ168" s="23">
        <f t="shared" ca="1" si="390"/>
        <v>0</v>
      </c>
      <c r="BA168" s="23">
        <f t="shared" ca="1" si="391"/>
        <v>0</v>
      </c>
      <c r="BB168" s="23">
        <f t="shared" ca="1" si="271"/>
        <v>0</v>
      </c>
      <c r="BC168" s="23">
        <f t="shared" ca="1" si="272"/>
        <v>0</v>
      </c>
      <c r="BD168" s="228">
        <f t="shared" ca="1" si="302"/>
        <v>0</v>
      </c>
      <c r="BE168" s="26">
        <f t="shared" ca="1" si="303"/>
        <v>0</v>
      </c>
      <c r="BF168" s="228">
        <f t="shared" ca="1" si="304"/>
        <v>0</v>
      </c>
      <c r="BG168" s="23">
        <f t="shared" ca="1" si="320"/>
        <v>0</v>
      </c>
      <c r="BH168" s="23">
        <f t="shared" ca="1" si="321"/>
        <v>0</v>
      </c>
      <c r="BI168" s="23">
        <f t="shared" ca="1" si="334"/>
        <v>0</v>
      </c>
      <c r="BJ168" s="23">
        <f t="shared" ca="1" si="335"/>
        <v>0</v>
      </c>
      <c r="BK168" s="23">
        <f t="shared" ca="1" si="322"/>
        <v>0</v>
      </c>
      <c r="BL168" s="23">
        <f t="shared" ca="1" si="323"/>
        <v>0</v>
      </c>
      <c r="BM168" s="23">
        <f t="shared" ca="1" si="336"/>
        <v>0</v>
      </c>
      <c r="BN168" s="23">
        <f t="shared" ca="1" si="337"/>
        <v>0</v>
      </c>
      <c r="BO168" s="23">
        <f t="shared" ca="1" si="343"/>
        <v>0</v>
      </c>
      <c r="BP168" s="23">
        <f t="shared" ca="1" si="344"/>
        <v>0</v>
      </c>
      <c r="BQ168" s="23">
        <f t="shared" ca="1" si="324"/>
        <v>0</v>
      </c>
      <c r="BR168" s="23">
        <f t="shared" ca="1" si="325"/>
        <v>0</v>
      </c>
      <c r="BS168" s="23">
        <f t="shared" ca="1" si="359"/>
        <v>0</v>
      </c>
      <c r="BT168" s="23">
        <f t="shared" ca="1" si="360"/>
        <v>0</v>
      </c>
      <c r="BU168" s="23">
        <f t="shared" ca="1" si="361"/>
        <v>0</v>
      </c>
      <c r="BV168" s="23">
        <f t="shared" ca="1" si="362"/>
        <v>0</v>
      </c>
      <c r="BW168" s="23">
        <f t="shared" ca="1" si="364"/>
        <v>0</v>
      </c>
      <c r="BX168" s="23">
        <f t="shared" ca="1" si="365"/>
        <v>0</v>
      </c>
      <c r="BY168" s="23">
        <f t="shared" ca="1" si="382"/>
        <v>0</v>
      </c>
      <c r="BZ168" s="23">
        <f t="shared" ca="1" si="383"/>
        <v>0</v>
      </c>
      <c r="CA168" s="23">
        <f t="shared" ref="CA168:CA231" ca="1" si="395">$CA$7*$J$2*$J$5*$S168</f>
        <v>0</v>
      </c>
      <c r="CB168" s="23">
        <f t="shared" ref="CB168:CB231" ca="1" si="396">$CA$7*$J$3*$J$5*$T168</f>
        <v>0</v>
      </c>
      <c r="CC168" s="23">
        <f t="shared" ca="1" si="275"/>
        <v>0</v>
      </c>
      <c r="CD168" s="23">
        <f t="shared" ca="1" si="276"/>
        <v>0</v>
      </c>
      <c r="CE168" s="23">
        <f t="shared" ca="1" si="277"/>
        <v>0</v>
      </c>
      <c r="CF168" s="23">
        <f t="shared" ca="1" si="278"/>
        <v>0</v>
      </c>
      <c r="CG168" s="389">
        <f t="shared" ca="1" si="305"/>
        <v>0</v>
      </c>
      <c r="CH168" s="224">
        <f t="shared" ca="1" si="306"/>
        <v>0</v>
      </c>
      <c r="CI168" s="93">
        <f t="shared" ca="1" si="307"/>
        <v>0</v>
      </c>
      <c r="CJ168" s="23">
        <f t="shared" ca="1" si="341"/>
        <v>0</v>
      </c>
      <c r="CK168" s="23">
        <f t="shared" ca="1" si="342"/>
        <v>0</v>
      </c>
      <c r="CL168" s="23">
        <f t="shared" ca="1" si="366"/>
        <v>0</v>
      </c>
      <c r="CM168" s="23">
        <f t="shared" ca="1" si="367"/>
        <v>0</v>
      </c>
      <c r="CN168" s="23">
        <f t="shared" ca="1" si="263"/>
        <v>0</v>
      </c>
      <c r="CO168" s="23">
        <f t="shared" ca="1" si="264"/>
        <v>0</v>
      </c>
      <c r="CP168" s="228">
        <f t="shared" ca="1" si="308"/>
        <v>0</v>
      </c>
      <c r="CQ168" s="224">
        <f t="shared" ca="1" si="309"/>
        <v>0</v>
      </c>
      <c r="CR168" s="228">
        <f t="shared" ca="1" si="310"/>
        <v>0</v>
      </c>
      <c r="CS168" s="23">
        <f t="shared" ca="1" si="311"/>
        <v>0</v>
      </c>
      <c r="CT168" s="23">
        <f t="shared" ca="1" si="312"/>
        <v>0</v>
      </c>
      <c r="CU168" s="23">
        <f t="shared" ca="1" si="316"/>
        <v>0</v>
      </c>
      <c r="CV168" s="23">
        <f t="shared" ca="1" si="317"/>
        <v>0</v>
      </c>
      <c r="CW168" s="23">
        <f t="shared" ca="1" si="326"/>
        <v>0</v>
      </c>
      <c r="CX168" s="23">
        <f t="shared" ca="1" si="327"/>
        <v>0</v>
      </c>
      <c r="CY168" s="23">
        <f t="shared" ca="1" si="338"/>
        <v>0</v>
      </c>
      <c r="CZ168" s="23">
        <f t="shared" ca="1" si="339"/>
        <v>0</v>
      </c>
      <c r="DA168" s="23">
        <f t="shared" ca="1" si="345"/>
        <v>0</v>
      </c>
      <c r="DB168" s="23">
        <f t="shared" ca="1" si="346"/>
        <v>0</v>
      </c>
      <c r="DC168" s="23">
        <f t="shared" ca="1" si="347"/>
        <v>0</v>
      </c>
      <c r="DD168" s="23">
        <f t="shared" ca="1" si="348"/>
        <v>0</v>
      </c>
      <c r="DE168" s="23">
        <f t="shared" ca="1" si="353"/>
        <v>0</v>
      </c>
      <c r="DF168" s="23">
        <f t="shared" ca="1" si="354"/>
        <v>0</v>
      </c>
      <c r="DG168" s="23">
        <f t="shared" ca="1" si="393"/>
        <v>0</v>
      </c>
      <c r="DH168" s="23">
        <f t="shared" ca="1" si="394"/>
        <v>0</v>
      </c>
      <c r="DI168" s="23">
        <f t="shared" ca="1" si="355"/>
        <v>0</v>
      </c>
      <c r="DJ168" s="23">
        <f t="shared" ca="1" si="356"/>
        <v>0</v>
      </c>
      <c r="DK168" s="23">
        <f t="shared" ca="1" si="368"/>
        <v>0</v>
      </c>
      <c r="DL168" s="23">
        <f t="shared" ca="1" si="369"/>
        <v>0</v>
      </c>
      <c r="DM168" s="23"/>
      <c r="DN168" s="23"/>
      <c r="DO168" s="23">
        <f t="shared" ca="1" si="370"/>
        <v>0</v>
      </c>
      <c r="DP168" s="23">
        <f t="shared" ca="1" si="371"/>
        <v>0</v>
      </c>
      <c r="DQ168" s="23">
        <f t="shared" ca="1" si="376"/>
        <v>0</v>
      </c>
      <c r="DR168" s="23">
        <f t="shared" ca="1" si="377"/>
        <v>0</v>
      </c>
      <c r="DS168" s="23">
        <f t="shared" ca="1" si="386"/>
        <v>0</v>
      </c>
      <c r="DT168" s="23">
        <f t="shared" ca="1" si="387"/>
        <v>0</v>
      </c>
      <c r="DU168" s="23">
        <f t="shared" ca="1" si="261"/>
        <v>0</v>
      </c>
      <c r="DV168" s="23">
        <f t="shared" ca="1" si="262"/>
        <v>0</v>
      </c>
      <c r="DW168" s="23">
        <f t="shared" ca="1" si="265"/>
        <v>0</v>
      </c>
      <c r="DX168" s="23">
        <f t="shared" ca="1" si="266"/>
        <v>0</v>
      </c>
      <c r="DY168" s="23">
        <f t="shared" ca="1" si="267"/>
        <v>0</v>
      </c>
      <c r="DZ168" s="23">
        <f t="shared" ca="1" si="268"/>
        <v>0</v>
      </c>
      <c r="EA168" s="23">
        <f t="shared" ca="1" si="281"/>
        <v>0</v>
      </c>
      <c r="EB168" s="23">
        <f t="shared" ca="1" si="282"/>
        <v>0</v>
      </c>
      <c r="EC168" s="228">
        <f t="shared" ca="1" si="313"/>
        <v>0</v>
      </c>
      <c r="ED168" s="93">
        <f t="shared" ca="1" si="314"/>
        <v>0</v>
      </c>
      <c r="EE168" s="228">
        <f t="shared" ca="1" si="315"/>
        <v>0</v>
      </c>
      <c r="EJ168" s="23">
        <f t="shared" ca="1" si="349"/>
        <v>0</v>
      </c>
      <c r="EK168" s="23">
        <f t="shared" ca="1" si="350"/>
        <v>0</v>
      </c>
      <c r="EL168" s="23">
        <f t="shared" ca="1" si="357"/>
        <v>0</v>
      </c>
      <c r="EM168" s="23">
        <f t="shared" ca="1" si="358"/>
        <v>0</v>
      </c>
      <c r="EN168" s="23">
        <f t="shared" ca="1" si="378"/>
        <v>0</v>
      </c>
      <c r="EO168" s="23">
        <f t="shared" ca="1" si="379"/>
        <v>0</v>
      </c>
      <c r="EP168" s="23">
        <f t="shared" ca="1" si="273"/>
        <v>0</v>
      </c>
      <c r="EQ168" s="23">
        <f t="shared" ca="1" si="274"/>
        <v>0</v>
      </c>
      <c r="ER168" s="23">
        <f t="shared" ca="1" si="388"/>
        <v>0</v>
      </c>
      <c r="ES168" s="23">
        <f t="shared" ca="1" si="389"/>
        <v>0</v>
      </c>
      <c r="ET168" s="23">
        <f t="shared" ca="1" si="269"/>
        <v>0</v>
      </c>
      <c r="EU168" s="23">
        <f t="shared" ca="1" si="270"/>
        <v>0</v>
      </c>
      <c r="EV168" s="23">
        <f t="shared" ca="1" si="279"/>
        <v>0</v>
      </c>
      <c r="EW168" s="23">
        <f t="shared" ca="1" si="280"/>
        <v>0</v>
      </c>
      <c r="EX168" s="228">
        <f t="shared" ca="1" si="299"/>
        <v>0</v>
      </c>
      <c r="EY168" s="93">
        <f t="shared" ca="1" si="300"/>
        <v>0</v>
      </c>
      <c r="EZ168" s="93">
        <f t="shared" ca="1" si="301"/>
        <v>0</v>
      </c>
    </row>
    <row r="169" spans="1:156" x14ac:dyDescent="0.2">
      <c r="A169" s="172">
        <f ca="1">VLOOKUP($D169,Curves!$A$2:$I$1700,9)</f>
        <v>6.3077112489537998E-2</v>
      </c>
      <c r="B169" s="86">
        <f t="shared" ca="1" si="284"/>
        <v>0.4358668054620935</v>
      </c>
      <c r="C169" s="86">
        <f t="shared" si="285"/>
        <v>30</v>
      </c>
      <c r="D169" s="139">
        <v>41791</v>
      </c>
      <c r="E169" s="173">
        <f ca="1">VLOOKUP($D169,Curves!$A$2:$H$1700,2)*$B169</f>
        <v>2.063829323863013</v>
      </c>
      <c r="F169" s="172">
        <f ca="1">VLOOKUP($D169,Curves!$A$2:$H$1700,3)*$B169</f>
        <v>0.12858070761131757</v>
      </c>
      <c r="G169" s="172">
        <f ca="1">VLOOKUP($D169,Curves!$A$2:$H$1700,7)*$B169</f>
        <v>-8.281469303779776E-2</v>
      </c>
      <c r="H169" s="172">
        <f ca="1">VLOOKUP($D169,Curves!$A$2:$H$1700,5)*$B169</f>
        <v>4.3586680546209349E-3</v>
      </c>
      <c r="I169" s="172">
        <f ca="1">VLOOKUP($D169,Curves!$A$2:$H$1700,4)*$B169</f>
        <v>0</v>
      </c>
      <c r="J169" s="174">
        <f ca="1">VLOOKUP($D169,Curves!$A$2:$H$1700,8)*$B169</f>
        <v>0</v>
      </c>
      <c r="K169" s="172">
        <f t="shared" ca="1" si="286"/>
        <v>17.478719928972598</v>
      </c>
      <c r="L169" s="140">
        <f ca="1">VLOOKUP($D169,Curves!$N$2:$T$2600,2)*$B169</f>
        <v>26.469668055546382</v>
      </c>
      <c r="M169" s="141">
        <f ca="1">VLOOKUP($D169,Curves!$N$2:$T$2600,3)*$B169</f>
        <v>13.234834027773191</v>
      </c>
      <c r="N169" s="181">
        <f t="shared" ca="1" si="287"/>
        <v>1</v>
      </c>
      <c r="O169" s="182">
        <f t="shared" ca="1" si="288"/>
        <v>0</v>
      </c>
      <c r="P169" s="173">
        <f t="shared" ca="1" si="283"/>
        <v>17.478719928972598</v>
      </c>
      <c r="Q169" s="140">
        <f ca="1">VLOOKUP($D169,Curves!$N$2:$T$2600,4)*$B169</f>
        <v>26.469668055546382</v>
      </c>
      <c r="R169" s="141">
        <f ca="1">VLOOKUP($D169,Curves!$N$2:$T$2600,5)*$B169</f>
        <v>13.234834027773191</v>
      </c>
      <c r="S169" s="181">
        <f t="shared" ca="1" si="289"/>
        <v>1</v>
      </c>
      <c r="T169" s="182">
        <f t="shared" ca="1" si="290"/>
        <v>0</v>
      </c>
      <c r="U169" s="151">
        <f t="shared" ca="1" si="291"/>
        <v>16.857609731189115</v>
      </c>
      <c r="V169" s="151">
        <f t="shared" ca="1" si="292"/>
        <v>17.511409939382254</v>
      </c>
      <c r="W169" s="151">
        <f t="shared" ca="1" si="293"/>
        <v>17.478719928972598</v>
      </c>
      <c r="X169" s="343">
        <f ca="1">VLOOKUP($D169,[2]CurveFetch!$D$8:$S$13000,16,0)*$B169</f>
        <v>26.469668055546382</v>
      </c>
      <c r="Y169" s="141">
        <f ca="1">VLOOKUP($D169,Curves!$N$2:$T$2600,7)*$B169</f>
        <v>13.234834027773191</v>
      </c>
      <c r="Z169" s="200">
        <f t="shared" ca="1" si="294"/>
        <v>1</v>
      </c>
      <c r="AA169" s="181">
        <f t="shared" ca="1" si="295"/>
        <v>0</v>
      </c>
      <c r="AB169" s="181">
        <f t="shared" ca="1" si="392"/>
        <v>1</v>
      </c>
      <c r="AC169" s="181">
        <f t="shared" ca="1" si="392"/>
        <v>1</v>
      </c>
      <c r="AD169" s="181">
        <f t="shared" ca="1" si="297"/>
        <v>1</v>
      </c>
      <c r="AE169" s="182">
        <f t="shared" ca="1" si="298"/>
        <v>0</v>
      </c>
      <c r="AF169" s="23">
        <f t="shared" ca="1" si="328"/>
        <v>5880</v>
      </c>
      <c r="AG169" s="23">
        <f t="shared" ca="1" si="329"/>
        <v>0</v>
      </c>
      <c r="AH169" s="23">
        <f t="shared" ca="1" si="318"/>
        <v>38400</v>
      </c>
      <c r="AI169" s="23">
        <f t="shared" ca="1" si="319"/>
        <v>0</v>
      </c>
      <c r="AJ169" s="23">
        <f t="shared" ca="1" si="330"/>
        <v>26160</v>
      </c>
      <c r="AK169" s="23">
        <f t="shared" ca="1" si="331"/>
        <v>0</v>
      </c>
      <c r="AL169" s="23">
        <f t="shared" ca="1" si="332"/>
        <v>26160</v>
      </c>
      <c r="AM169" s="23">
        <f t="shared" ca="1" si="333"/>
        <v>0</v>
      </c>
      <c r="AN169" s="23">
        <f t="shared" ca="1" si="351"/>
        <v>48000</v>
      </c>
      <c r="AO169" s="23">
        <f t="shared" ca="1" si="352"/>
        <v>0</v>
      </c>
      <c r="AP169" s="23">
        <f t="shared" ca="1" si="363"/>
        <v>54000</v>
      </c>
      <c r="AQ169" s="23">
        <f t="shared" ca="1" si="340"/>
        <v>0</v>
      </c>
      <c r="AR169" s="23">
        <f t="shared" ca="1" si="372"/>
        <v>60000</v>
      </c>
      <c r="AS169" s="23">
        <f t="shared" ca="1" si="373"/>
        <v>0</v>
      </c>
      <c r="AT169" s="23">
        <f t="shared" ca="1" si="380"/>
        <v>60000</v>
      </c>
      <c r="AU169" s="23">
        <f t="shared" ca="1" si="381"/>
        <v>0</v>
      </c>
      <c r="AV169" s="23">
        <f t="shared" ca="1" si="374"/>
        <v>86400</v>
      </c>
      <c r="AW169" s="23">
        <f t="shared" ca="1" si="375"/>
        <v>0</v>
      </c>
      <c r="AX169" s="23">
        <f t="shared" ca="1" si="384"/>
        <v>61200</v>
      </c>
      <c r="AY169" s="23">
        <f t="shared" ca="1" si="385"/>
        <v>0</v>
      </c>
      <c r="AZ169" s="23">
        <f t="shared" ca="1" si="390"/>
        <v>66000</v>
      </c>
      <c r="BA169" s="23">
        <f t="shared" ca="1" si="391"/>
        <v>0</v>
      </c>
      <c r="BB169" s="23">
        <f t="shared" ca="1" si="271"/>
        <v>132000</v>
      </c>
      <c r="BC169" s="23">
        <f t="shared" ca="1" si="272"/>
        <v>0</v>
      </c>
      <c r="BD169" s="228">
        <f t="shared" ca="1" si="302"/>
        <v>243000</v>
      </c>
      <c r="BE169" s="26">
        <f t="shared" ca="1" si="303"/>
        <v>604200</v>
      </c>
      <c r="BF169" s="228">
        <f t="shared" ca="1" si="304"/>
        <v>664200</v>
      </c>
      <c r="BG169" s="23">
        <f t="shared" ca="1" si="320"/>
        <v>62400</v>
      </c>
      <c r="BH169" s="23">
        <f t="shared" ca="1" si="321"/>
        <v>0</v>
      </c>
      <c r="BI169" s="23">
        <f t="shared" ca="1" si="334"/>
        <v>60000</v>
      </c>
      <c r="BJ169" s="23">
        <f t="shared" ca="1" si="335"/>
        <v>0</v>
      </c>
      <c r="BK169" s="23">
        <f t="shared" ca="1" si="322"/>
        <v>10560</v>
      </c>
      <c r="BL169" s="23">
        <f t="shared" ca="1" si="323"/>
        <v>0</v>
      </c>
      <c r="BM169" s="23">
        <f t="shared" ca="1" si="336"/>
        <v>6120</v>
      </c>
      <c r="BN169" s="23">
        <f t="shared" ca="1" si="337"/>
        <v>0</v>
      </c>
      <c r="BO169" s="23">
        <f t="shared" ca="1" si="343"/>
        <v>20400</v>
      </c>
      <c r="BP169" s="23">
        <f t="shared" ca="1" si="344"/>
        <v>0</v>
      </c>
      <c r="BQ169" s="23">
        <f t="shared" ca="1" si="324"/>
        <v>72000</v>
      </c>
      <c r="BR169" s="23">
        <f t="shared" ca="1" si="325"/>
        <v>0</v>
      </c>
      <c r="BS169" s="23">
        <f t="shared" ca="1" si="359"/>
        <v>105600</v>
      </c>
      <c r="BT169" s="23">
        <f t="shared" ca="1" si="360"/>
        <v>0</v>
      </c>
      <c r="BU169" s="23">
        <f t="shared" ca="1" si="361"/>
        <v>127200</v>
      </c>
      <c r="BV169" s="23">
        <f t="shared" ca="1" si="362"/>
        <v>0</v>
      </c>
      <c r="BW169" s="23">
        <f t="shared" ca="1" si="364"/>
        <v>60000</v>
      </c>
      <c r="BX169" s="23">
        <f t="shared" ca="1" si="365"/>
        <v>0</v>
      </c>
      <c r="BY169" s="23">
        <f t="shared" ca="1" si="382"/>
        <v>63600</v>
      </c>
      <c r="BZ169" s="23">
        <f t="shared" ca="1" si="383"/>
        <v>0</v>
      </c>
      <c r="CA169" s="23">
        <f t="shared" ca="1" si="395"/>
        <v>62400</v>
      </c>
      <c r="CB169" s="23">
        <f t="shared" ca="1" si="396"/>
        <v>0</v>
      </c>
      <c r="CC169" s="23">
        <f t="shared" ca="1" si="275"/>
        <v>132000</v>
      </c>
      <c r="CD169" s="23">
        <f t="shared" ca="1" si="276"/>
        <v>0</v>
      </c>
      <c r="CE169" s="23">
        <f t="shared" ca="1" si="277"/>
        <v>120000</v>
      </c>
      <c r="CF169" s="23">
        <f t="shared" ca="1" si="278"/>
        <v>0</v>
      </c>
      <c r="CG169" s="389">
        <f t="shared" ca="1" si="305"/>
        <v>371880</v>
      </c>
      <c r="CH169" s="224">
        <f t="shared" ca="1" si="306"/>
        <v>695880</v>
      </c>
      <c r="CI169" s="93">
        <f t="shared" ca="1" si="307"/>
        <v>902280</v>
      </c>
      <c r="CJ169" s="23">
        <f t="shared" ca="1" si="341"/>
        <v>125760</v>
      </c>
      <c r="CK169" s="23">
        <f t="shared" ca="1" si="342"/>
        <v>0</v>
      </c>
      <c r="CL169" s="23">
        <f t="shared" ca="1" si="366"/>
        <v>115200</v>
      </c>
      <c r="CM169" s="23">
        <f t="shared" ca="1" si="367"/>
        <v>0</v>
      </c>
      <c r="CN169" s="23">
        <f t="shared" ca="1" si="263"/>
        <v>120000</v>
      </c>
      <c r="CO169" s="23">
        <f t="shared" ca="1" si="264"/>
        <v>0</v>
      </c>
      <c r="CP169" s="228">
        <f t="shared" ca="1" si="308"/>
        <v>125760</v>
      </c>
      <c r="CQ169" s="224">
        <f t="shared" ca="1" si="309"/>
        <v>240960</v>
      </c>
      <c r="CR169" s="228">
        <f t="shared" ca="1" si="310"/>
        <v>360960</v>
      </c>
      <c r="CS169" s="23">
        <f t="shared" ca="1" si="311"/>
        <v>65400</v>
      </c>
      <c r="CT169" s="23">
        <f t="shared" ca="1" si="312"/>
        <v>32700</v>
      </c>
      <c r="CU169" s="23">
        <f t="shared" ca="1" si="316"/>
        <v>62400</v>
      </c>
      <c r="CV169" s="23">
        <f t="shared" ca="1" si="317"/>
        <v>31200</v>
      </c>
      <c r="CW169" s="23">
        <f t="shared" ca="1" si="326"/>
        <v>60000</v>
      </c>
      <c r="CX169" s="23">
        <f t="shared" ca="1" si="327"/>
        <v>30000</v>
      </c>
      <c r="CY169" s="23">
        <f t="shared" ca="1" si="338"/>
        <v>8400</v>
      </c>
      <c r="CZ169" s="23">
        <f t="shared" ca="1" si="339"/>
        <v>4200</v>
      </c>
      <c r="DA169" s="23">
        <f t="shared" ca="1" si="345"/>
        <v>27000</v>
      </c>
      <c r="DB169" s="23">
        <f t="shared" ca="1" si="346"/>
        <v>13500</v>
      </c>
      <c r="DC169" s="23">
        <f t="shared" ca="1" si="347"/>
        <v>15600</v>
      </c>
      <c r="DD169" s="23">
        <f t="shared" ca="1" si="348"/>
        <v>7800</v>
      </c>
      <c r="DE169" s="23">
        <f t="shared" ca="1" si="353"/>
        <v>42000</v>
      </c>
      <c r="DF169" s="23">
        <f t="shared" ca="1" si="354"/>
        <v>21000</v>
      </c>
      <c r="DG169" s="23">
        <f t="shared" ca="1" si="393"/>
        <v>63600</v>
      </c>
      <c r="DH169" s="23">
        <f t="shared" ca="1" si="394"/>
        <v>31800</v>
      </c>
      <c r="DI169" s="23">
        <f t="shared" ca="1" si="355"/>
        <v>72000</v>
      </c>
      <c r="DJ169" s="23">
        <f t="shared" ca="1" si="356"/>
        <v>36000</v>
      </c>
      <c r="DK169" s="23">
        <f t="shared" ca="1" si="368"/>
        <v>99000</v>
      </c>
      <c r="DL169" s="23">
        <f t="shared" ca="1" si="369"/>
        <v>49500</v>
      </c>
      <c r="DM169" s="23"/>
      <c r="DN169" s="23"/>
      <c r="DO169" s="23">
        <f t="shared" ca="1" si="370"/>
        <v>240000</v>
      </c>
      <c r="DP169" s="23">
        <f t="shared" ca="1" si="371"/>
        <v>120000</v>
      </c>
      <c r="DQ169" s="23">
        <f t="shared" ca="1" si="376"/>
        <v>120000</v>
      </c>
      <c r="DR169" s="23">
        <f t="shared" ca="1" si="377"/>
        <v>60000</v>
      </c>
      <c r="DS169" s="23">
        <f t="shared" ca="1" si="386"/>
        <v>127200</v>
      </c>
      <c r="DT169" s="23">
        <f t="shared" ca="1" si="387"/>
        <v>63600</v>
      </c>
      <c r="DU169" s="23">
        <f t="shared" ca="1" si="261"/>
        <v>63600</v>
      </c>
      <c r="DV169" s="23">
        <f t="shared" ca="1" si="262"/>
        <v>31800</v>
      </c>
      <c r="DW169" s="23">
        <f t="shared" ca="1" si="265"/>
        <v>150000</v>
      </c>
      <c r="DX169" s="23">
        <f t="shared" ca="1" si="266"/>
        <v>75000</v>
      </c>
      <c r="DY169" s="23">
        <f t="shared" ca="1" si="267"/>
        <v>66000</v>
      </c>
      <c r="DZ169" s="23">
        <f t="shared" ca="1" si="268"/>
        <v>33000</v>
      </c>
      <c r="EA169" s="23">
        <f t="shared" ca="1" si="281"/>
        <v>129600</v>
      </c>
      <c r="EB169" s="23">
        <f t="shared" ca="1" si="282"/>
        <v>64800</v>
      </c>
      <c r="EC169" s="228">
        <f t="shared" ca="1" si="313"/>
        <v>610200</v>
      </c>
      <c r="ED169" s="93">
        <f t="shared" ca="1" si="314"/>
        <v>1450800</v>
      </c>
      <c r="EE169" s="228">
        <f t="shared" ca="1" si="315"/>
        <v>2117700</v>
      </c>
      <c r="EJ169" s="23">
        <f t="shared" ca="1" si="349"/>
        <v>60000</v>
      </c>
      <c r="EK169" s="23">
        <f t="shared" ca="1" si="350"/>
        <v>30000</v>
      </c>
      <c r="EL169" s="23">
        <f t="shared" ca="1" si="357"/>
        <v>26400</v>
      </c>
      <c r="EM169" s="23">
        <f t="shared" ca="1" si="358"/>
        <v>13200</v>
      </c>
      <c r="EN169" s="23">
        <f t="shared" ca="1" si="378"/>
        <v>120000</v>
      </c>
      <c r="EO169" s="23">
        <f t="shared" ca="1" si="379"/>
        <v>60000</v>
      </c>
      <c r="EP169" s="23">
        <f t="shared" ca="1" si="273"/>
        <v>168000</v>
      </c>
      <c r="EQ169" s="23">
        <f t="shared" ca="1" si="274"/>
        <v>84000</v>
      </c>
      <c r="ER169" s="23">
        <f t="shared" ca="1" si="388"/>
        <v>60000</v>
      </c>
      <c r="ES169" s="23">
        <f t="shared" ca="1" si="389"/>
        <v>30000</v>
      </c>
      <c r="ET169" s="23">
        <f t="shared" ca="1" si="269"/>
        <v>60000</v>
      </c>
      <c r="EU169" s="23">
        <f t="shared" ca="1" si="270"/>
        <v>30000</v>
      </c>
      <c r="EV169" s="23">
        <f t="shared" ca="1" si="279"/>
        <v>120000</v>
      </c>
      <c r="EW169" s="23">
        <f t="shared" ca="1" si="280"/>
        <v>60000</v>
      </c>
      <c r="EX169" s="228">
        <f t="shared" ca="1" si="299"/>
        <v>39600</v>
      </c>
      <c r="EY169" s="93">
        <f t="shared" ca="1" si="300"/>
        <v>489600</v>
      </c>
      <c r="EZ169" s="93">
        <f t="shared" ca="1" si="301"/>
        <v>921600</v>
      </c>
    </row>
    <row r="170" spans="1:156" x14ac:dyDescent="0.2">
      <c r="A170" s="172">
        <f ca="1">VLOOKUP($D170,Curves!$A$2:$I$1700,9)</f>
        <v>6.3101180757149003E-2</v>
      </c>
      <c r="B170" s="86">
        <f t="shared" ca="1" si="284"/>
        <v>0.43351307007182005</v>
      </c>
      <c r="C170" s="86">
        <f t="shared" si="285"/>
        <v>31</v>
      </c>
      <c r="D170" s="139">
        <v>41821</v>
      </c>
      <c r="E170" s="173">
        <f ca="1">VLOOKUP($D170,Curves!$A$2:$H$1700,2)*$B170</f>
        <v>2.0656897788922226</v>
      </c>
      <c r="F170" s="172">
        <f ca="1">VLOOKUP($D170,Curves!$A$2:$H$1700,3)*$B170</f>
        <v>0.12788635567118692</v>
      </c>
      <c r="G170" s="172">
        <f ca="1">VLOOKUP($D170,Curves!$A$2:$H$1700,7)*$B170</f>
        <v>-8.2367483313645809E-2</v>
      </c>
      <c r="H170" s="172">
        <f ca="1">VLOOKUP($D170,Curves!$A$2:$H$1700,5)*$B170</f>
        <v>4.3351307007182009E-3</v>
      </c>
      <c r="I170" s="172">
        <f ca="1">VLOOKUP($D170,Curves!$A$2:$H$1700,4)*$B170</f>
        <v>0</v>
      </c>
      <c r="J170" s="174">
        <f ca="1">VLOOKUP($D170,Curves!$A$2:$H$1700,8)*$B170</f>
        <v>0</v>
      </c>
      <c r="K170" s="172">
        <f t="shared" ca="1" si="286"/>
        <v>17.49267334169167</v>
      </c>
      <c r="L170" s="140">
        <f ca="1">VLOOKUP($D170,Curves!$N$2:$T$2600,2)*$B170</f>
        <v>23.823320604033803</v>
      </c>
      <c r="M170" s="141">
        <f ca="1">VLOOKUP($D170,Curves!$N$2:$T$2600,3)*$B170</f>
        <v>11.911660302016902</v>
      </c>
      <c r="N170" s="181">
        <f t="shared" ca="1" si="287"/>
        <v>1</v>
      </c>
      <c r="O170" s="182">
        <f t="shared" ca="1" si="288"/>
        <v>0</v>
      </c>
      <c r="P170" s="173">
        <f t="shared" ca="1" si="283"/>
        <v>17.49267334169167</v>
      </c>
      <c r="Q170" s="140">
        <f ca="1">VLOOKUP($D170,Curves!$N$2:$T$2600,4)*$B170</f>
        <v>23.823320604033803</v>
      </c>
      <c r="R170" s="141">
        <f ca="1">VLOOKUP($D170,Curves!$N$2:$T$2600,5)*$B170</f>
        <v>11.911660302016902</v>
      </c>
      <c r="S170" s="181">
        <f t="shared" ca="1" si="289"/>
        <v>1</v>
      </c>
      <c r="T170" s="182">
        <f t="shared" ca="1" si="290"/>
        <v>0</v>
      </c>
      <c r="U170" s="151">
        <f t="shared" ca="1" si="291"/>
        <v>16.874917216839325</v>
      </c>
      <c r="V170" s="151">
        <f t="shared" ca="1" si="292"/>
        <v>17.525186821947052</v>
      </c>
      <c r="W170" s="151">
        <f t="shared" ca="1" si="293"/>
        <v>17.49267334169167</v>
      </c>
      <c r="X170" s="343">
        <f ca="1">VLOOKUP($D170,[2]CurveFetch!$D$8:$S$13000,16,0)*$B170</f>
        <v>23.823320604033803</v>
      </c>
      <c r="Y170" s="141">
        <f ca="1">VLOOKUP($D170,Curves!$N$2:$T$2600,7)*$B170</f>
        <v>11.911660302016902</v>
      </c>
      <c r="Z170" s="200">
        <f t="shared" ca="1" si="294"/>
        <v>1</v>
      </c>
      <c r="AA170" s="181">
        <f t="shared" ca="1" si="295"/>
        <v>0</v>
      </c>
      <c r="AB170" s="181">
        <f t="shared" ca="1" si="392"/>
        <v>1</v>
      </c>
      <c r="AC170" s="181">
        <f t="shared" ca="1" si="392"/>
        <v>1</v>
      </c>
      <c r="AD170" s="181">
        <f t="shared" ca="1" si="297"/>
        <v>1</v>
      </c>
      <c r="AE170" s="182">
        <f t="shared" ca="1" si="298"/>
        <v>0</v>
      </c>
      <c r="AF170" s="23">
        <f t="shared" ca="1" si="328"/>
        <v>5880</v>
      </c>
      <c r="AG170" s="23">
        <f t="shared" ca="1" si="329"/>
        <v>0</v>
      </c>
      <c r="AH170" s="23">
        <f t="shared" ca="1" si="318"/>
        <v>38400</v>
      </c>
      <c r="AI170" s="23">
        <f t="shared" ca="1" si="319"/>
        <v>0</v>
      </c>
      <c r="AJ170" s="23">
        <f t="shared" ca="1" si="330"/>
        <v>26160</v>
      </c>
      <c r="AK170" s="23">
        <f t="shared" ca="1" si="331"/>
        <v>0</v>
      </c>
      <c r="AL170" s="23">
        <f t="shared" ca="1" si="332"/>
        <v>26160</v>
      </c>
      <c r="AM170" s="23">
        <f t="shared" ca="1" si="333"/>
        <v>0</v>
      </c>
      <c r="AN170" s="23">
        <f t="shared" ca="1" si="351"/>
        <v>48000</v>
      </c>
      <c r="AO170" s="23">
        <f t="shared" ca="1" si="352"/>
        <v>0</v>
      </c>
      <c r="AP170" s="23">
        <f t="shared" ca="1" si="363"/>
        <v>54000</v>
      </c>
      <c r="AQ170" s="23">
        <f t="shared" ca="1" si="340"/>
        <v>0</v>
      </c>
      <c r="AR170" s="23">
        <f t="shared" ca="1" si="372"/>
        <v>60000</v>
      </c>
      <c r="AS170" s="23">
        <f t="shared" ca="1" si="373"/>
        <v>0</v>
      </c>
      <c r="AT170" s="23">
        <f t="shared" ca="1" si="380"/>
        <v>60000</v>
      </c>
      <c r="AU170" s="23">
        <f t="shared" ca="1" si="381"/>
        <v>0</v>
      </c>
      <c r="AV170" s="23">
        <f t="shared" ca="1" si="374"/>
        <v>86400</v>
      </c>
      <c r="AW170" s="23">
        <f t="shared" ca="1" si="375"/>
        <v>0</v>
      </c>
      <c r="AX170" s="23">
        <f t="shared" ca="1" si="384"/>
        <v>61200</v>
      </c>
      <c r="AY170" s="23">
        <f t="shared" ca="1" si="385"/>
        <v>0</v>
      </c>
      <c r="AZ170" s="23">
        <f t="shared" ca="1" si="390"/>
        <v>66000</v>
      </c>
      <c r="BA170" s="23">
        <f t="shared" ca="1" si="391"/>
        <v>0</v>
      </c>
      <c r="BB170" s="23">
        <f t="shared" ca="1" si="271"/>
        <v>132000</v>
      </c>
      <c r="BC170" s="23">
        <f t="shared" ca="1" si="272"/>
        <v>0</v>
      </c>
      <c r="BD170" s="228">
        <f t="shared" ca="1" si="302"/>
        <v>243000</v>
      </c>
      <c r="BE170" s="26">
        <f t="shared" ca="1" si="303"/>
        <v>604200</v>
      </c>
      <c r="BF170" s="228">
        <f t="shared" ca="1" si="304"/>
        <v>664200</v>
      </c>
      <c r="BG170" s="23">
        <f t="shared" ca="1" si="320"/>
        <v>62400</v>
      </c>
      <c r="BH170" s="23">
        <f t="shared" ca="1" si="321"/>
        <v>0</v>
      </c>
      <c r="BI170" s="23">
        <f t="shared" ca="1" si="334"/>
        <v>60000</v>
      </c>
      <c r="BJ170" s="23">
        <f t="shared" ca="1" si="335"/>
        <v>0</v>
      </c>
      <c r="BK170" s="23">
        <f t="shared" ca="1" si="322"/>
        <v>10560</v>
      </c>
      <c r="BL170" s="23">
        <f t="shared" ca="1" si="323"/>
        <v>0</v>
      </c>
      <c r="BM170" s="23">
        <f t="shared" ca="1" si="336"/>
        <v>6120</v>
      </c>
      <c r="BN170" s="23">
        <f t="shared" ca="1" si="337"/>
        <v>0</v>
      </c>
      <c r="BO170" s="23">
        <f t="shared" ca="1" si="343"/>
        <v>20400</v>
      </c>
      <c r="BP170" s="23">
        <f t="shared" ca="1" si="344"/>
        <v>0</v>
      </c>
      <c r="BQ170" s="23">
        <f t="shared" ca="1" si="324"/>
        <v>72000</v>
      </c>
      <c r="BR170" s="23">
        <f t="shared" ca="1" si="325"/>
        <v>0</v>
      </c>
      <c r="BS170" s="23">
        <f t="shared" ca="1" si="359"/>
        <v>105600</v>
      </c>
      <c r="BT170" s="23">
        <f t="shared" ca="1" si="360"/>
        <v>0</v>
      </c>
      <c r="BU170" s="23">
        <f t="shared" ca="1" si="361"/>
        <v>127200</v>
      </c>
      <c r="BV170" s="23">
        <f t="shared" ca="1" si="362"/>
        <v>0</v>
      </c>
      <c r="BW170" s="23">
        <f t="shared" ca="1" si="364"/>
        <v>60000</v>
      </c>
      <c r="BX170" s="23">
        <f t="shared" ca="1" si="365"/>
        <v>0</v>
      </c>
      <c r="BY170" s="23">
        <f t="shared" ca="1" si="382"/>
        <v>63600</v>
      </c>
      <c r="BZ170" s="23">
        <f t="shared" ca="1" si="383"/>
        <v>0</v>
      </c>
      <c r="CA170" s="23">
        <f t="shared" ca="1" si="395"/>
        <v>62400</v>
      </c>
      <c r="CB170" s="23">
        <f t="shared" ca="1" si="396"/>
        <v>0</v>
      </c>
      <c r="CC170" s="23">
        <f t="shared" ca="1" si="275"/>
        <v>132000</v>
      </c>
      <c r="CD170" s="23">
        <f t="shared" ca="1" si="276"/>
        <v>0</v>
      </c>
      <c r="CE170" s="23">
        <f t="shared" ca="1" si="277"/>
        <v>120000</v>
      </c>
      <c r="CF170" s="23">
        <f t="shared" ca="1" si="278"/>
        <v>0</v>
      </c>
      <c r="CG170" s="389">
        <f t="shared" ca="1" si="305"/>
        <v>371880</v>
      </c>
      <c r="CH170" s="224">
        <f t="shared" ca="1" si="306"/>
        <v>695880</v>
      </c>
      <c r="CI170" s="93">
        <f t="shared" ca="1" si="307"/>
        <v>902280</v>
      </c>
      <c r="CJ170" s="23">
        <f t="shared" ca="1" si="341"/>
        <v>125760</v>
      </c>
      <c r="CK170" s="23">
        <f t="shared" ca="1" si="342"/>
        <v>0</v>
      </c>
      <c r="CL170" s="23">
        <f t="shared" ca="1" si="366"/>
        <v>115200</v>
      </c>
      <c r="CM170" s="23">
        <f t="shared" ca="1" si="367"/>
        <v>0</v>
      </c>
      <c r="CN170" s="23">
        <f t="shared" ca="1" si="263"/>
        <v>120000</v>
      </c>
      <c r="CO170" s="23">
        <f t="shared" ca="1" si="264"/>
        <v>0</v>
      </c>
      <c r="CP170" s="228">
        <f t="shared" ca="1" si="308"/>
        <v>125760</v>
      </c>
      <c r="CQ170" s="224">
        <f t="shared" ca="1" si="309"/>
        <v>240960</v>
      </c>
      <c r="CR170" s="228">
        <f t="shared" ca="1" si="310"/>
        <v>360960</v>
      </c>
      <c r="CS170" s="23">
        <f t="shared" ca="1" si="311"/>
        <v>65400</v>
      </c>
      <c r="CT170" s="23">
        <f t="shared" ca="1" si="312"/>
        <v>32700</v>
      </c>
      <c r="CU170" s="23">
        <f t="shared" ca="1" si="316"/>
        <v>62400</v>
      </c>
      <c r="CV170" s="23">
        <f t="shared" ca="1" si="317"/>
        <v>31200</v>
      </c>
      <c r="CW170" s="23">
        <f t="shared" ca="1" si="326"/>
        <v>60000</v>
      </c>
      <c r="CX170" s="23">
        <f t="shared" ca="1" si="327"/>
        <v>30000</v>
      </c>
      <c r="CY170" s="23">
        <f t="shared" ca="1" si="338"/>
        <v>8400</v>
      </c>
      <c r="CZ170" s="23">
        <f t="shared" ca="1" si="339"/>
        <v>4200</v>
      </c>
      <c r="DA170" s="23">
        <f t="shared" ca="1" si="345"/>
        <v>27000</v>
      </c>
      <c r="DB170" s="23">
        <f t="shared" ca="1" si="346"/>
        <v>13500</v>
      </c>
      <c r="DC170" s="23">
        <f t="shared" ca="1" si="347"/>
        <v>15600</v>
      </c>
      <c r="DD170" s="23">
        <f t="shared" ca="1" si="348"/>
        <v>7800</v>
      </c>
      <c r="DE170" s="23">
        <f t="shared" ca="1" si="353"/>
        <v>42000</v>
      </c>
      <c r="DF170" s="23">
        <f t="shared" ca="1" si="354"/>
        <v>21000</v>
      </c>
      <c r="DG170" s="23">
        <f t="shared" ca="1" si="393"/>
        <v>63600</v>
      </c>
      <c r="DH170" s="23">
        <f t="shared" ca="1" si="394"/>
        <v>31800</v>
      </c>
      <c r="DI170" s="23">
        <f t="shared" ca="1" si="355"/>
        <v>72000</v>
      </c>
      <c r="DJ170" s="23">
        <f t="shared" ca="1" si="356"/>
        <v>36000</v>
      </c>
      <c r="DK170" s="23">
        <f t="shared" ca="1" si="368"/>
        <v>99000</v>
      </c>
      <c r="DL170" s="23">
        <f t="shared" ca="1" si="369"/>
        <v>49500</v>
      </c>
      <c r="DM170" s="23"/>
      <c r="DN170" s="23"/>
      <c r="DO170" s="23">
        <f t="shared" ca="1" si="370"/>
        <v>240000</v>
      </c>
      <c r="DP170" s="23">
        <f t="shared" ca="1" si="371"/>
        <v>120000</v>
      </c>
      <c r="DQ170" s="23">
        <f t="shared" ca="1" si="376"/>
        <v>120000</v>
      </c>
      <c r="DR170" s="23">
        <f t="shared" ca="1" si="377"/>
        <v>60000</v>
      </c>
      <c r="DS170" s="23">
        <f t="shared" ca="1" si="386"/>
        <v>127200</v>
      </c>
      <c r="DT170" s="23">
        <f t="shared" ca="1" si="387"/>
        <v>63600</v>
      </c>
      <c r="DU170" s="23">
        <f t="shared" ref="DU170:DU233" ca="1" si="397">$DU$7*$J$2*$J$5*$AB170</f>
        <v>63600</v>
      </c>
      <c r="DV170" s="23">
        <f t="shared" ref="DV170:DV233" ca="1" si="398">$DU$7*$J$3*$J$5*$AC170</f>
        <v>31800</v>
      </c>
      <c r="DW170" s="23">
        <f t="shared" ca="1" si="265"/>
        <v>150000</v>
      </c>
      <c r="DX170" s="23">
        <f t="shared" ca="1" si="266"/>
        <v>75000</v>
      </c>
      <c r="DY170" s="23">
        <f t="shared" ca="1" si="267"/>
        <v>66000</v>
      </c>
      <c r="DZ170" s="23">
        <f t="shared" ca="1" si="268"/>
        <v>33000</v>
      </c>
      <c r="EA170" s="23">
        <f t="shared" ca="1" si="281"/>
        <v>129600</v>
      </c>
      <c r="EB170" s="23">
        <f t="shared" ca="1" si="282"/>
        <v>64800</v>
      </c>
      <c r="EC170" s="228">
        <f t="shared" ca="1" si="313"/>
        <v>610200</v>
      </c>
      <c r="ED170" s="93">
        <f t="shared" ca="1" si="314"/>
        <v>1450800</v>
      </c>
      <c r="EE170" s="228">
        <f t="shared" ca="1" si="315"/>
        <v>2117700</v>
      </c>
      <c r="EJ170" s="23">
        <f t="shared" ca="1" si="349"/>
        <v>60000</v>
      </c>
      <c r="EK170" s="23">
        <f t="shared" ca="1" si="350"/>
        <v>30000</v>
      </c>
      <c r="EL170" s="23">
        <f t="shared" ca="1" si="357"/>
        <v>26400</v>
      </c>
      <c r="EM170" s="23">
        <f t="shared" ca="1" si="358"/>
        <v>13200</v>
      </c>
      <c r="EN170" s="23">
        <f t="shared" ca="1" si="378"/>
        <v>120000</v>
      </c>
      <c r="EO170" s="23">
        <f t="shared" ca="1" si="379"/>
        <v>60000</v>
      </c>
      <c r="EP170" s="23">
        <f t="shared" ca="1" si="273"/>
        <v>168000</v>
      </c>
      <c r="EQ170" s="23">
        <f t="shared" ca="1" si="274"/>
        <v>84000</v>
      </c>
      <c r="ER170" s="23">
        <f t="shared" ca="1" si="388"/>
        <v>60000</v>
      </c>
      <c r="ES170" s="23">
        <f t="shared" ca="1" si="389"/>
        <v>30000</v>
      </c>
      <c r="ET170" s="23">
        <f t="shared" ca="1" si="269"/>
        <v>60000</v>
      </c>
      <c r="EU170" s="23">
        <f t="shared" ca="1" si="270"/>
        <v>30000</v>
      </c>
      <c r="EV170" s="23">
        <f t="shared" ca="1" si="279"/>
        <v>120000</v>
      </c>
      <c r="EW170" s="23">
        <f t="shared" ca="1" si="280"/>
        <v>60000</v>
      </c>
      <c r="EX170" s="228">
        <f t="shared" ca="1" si="299"/>
        <v>39600</v>
      </c>
      <c r="EY170" s="93">
        <f t="shared" ca="1" si="300"/>
        <v>489600</v>
      </c>
      <c r="EZ170" s="93">
        <f t="shared" ca="1" si="301"/>
        <v>921600</v>
      </c>
    </row>
    <row r="171" spans="1:156" x14ac:dyDescent="0.2">
      <c r="A171" s="172">
        <f ca="1">VLOOKUP($D171,Curves!$A$2:$I$1700,9)</f>
        <v>6.3126051300550004E-2</v>
      </c>
      <c r="B171" s="86">
        <f t="shared" ca="1" si="284"/>
        <v>0.43109249491750473</v>
      </c>
      <c r="C171" s="86">
        <f t="shared" si="285"/>
        <v>31</v>
      </c>
      <c r="D171" s="139">
        <v>41852</v>
      </c>
      <c r="E171" s="173">
        <f ca="1">VLOOKUP($D171,Curves!$A$2:$H$1700,2)*$B171</f>
        <v>2.0627775881802601</v>
      </c>
      <c r="F171" s="172">
        <f ca="1">VLOOKUP($D171,Curves!$A$2:$H$1700,3)*$B171</f>
        <v>0.12717228600066388</v>
      </c>
      <c r="G171" s="172">
        <f ca="1">VLOOKUP($D171,Curves!$A$2:$H$1700,7)*$B171</f>
        <v>-8.19075740343259E-2</v>
      </c>
      <c r="H171" s="172">
        <f ca="1">VLOOKUP($D171,Curves!$A$2:$H$1700,5)*$B171</f>
        <v>4.3109249491750474E-3</v>
      </c>
      <c r="I171" s="172">
        <f ca="1">VLOOKUP($D171,Curves!$A$2:$H$1700,4)*$B171</f>
        <v>0</v>
      </c>
      <c r="J171" s="174">
        <f ca="1">VLOOKUP($D171,Curves!$A$2:$H$1700,8)*$B171</f>
        <v>0</v>
      </c>
      <c r="K171" s="172">
        <f t="shared" ca="1" si="286"/>
        <v>17.470831911351951</v>
      </c>
      <c r="L171" s="140">
        <f ca="1">VLOOKUP($D171,Curves!$N$2:$T$2600,2)*$B171</f>
        <v>30.156687498708617</v>
      </c>
      <c r="M171" s="141">
        <f ca="1">VLOOKUP($D171,Curves!$N$2:$T$2600,3)*$B171</f>
        <v>15.078343749354309</v>
      </c>
      <c r="N171" s="181">
        <f t="shared" ca="1" si="287"/>
        <v>1</v>
      </c>
      <c r="O171" s="182">
        <f t="shared" ca="1" si="288"/>
        <v>0</v>
      </c>
      <c r="P171" s="173">
        <f t="shared" ca="1" si="283"/>
        <v>17.470831911351951</v>
      </c>
      <c r="Q171" s="140">
        <f ca="1">VLOOKUP($D171,Curves!$N$2:$T$2600,4)*$B171</f>
        <v>30.156687498708617</v>
      </c>
      <c r="R171" s="141">
        <f ca="1">VLOOKUP($D171,Curves!$N$2:$T$2600,5)*$B171</f>
        <v>15.078343749354309</v>
      </c>
      <c r="S171" s="181">
        <f t="shared" ca="1" si="289"/>
        <v>1</v>
      </c>
      <c r="T171" s="182">
        <f t="shared" ca="1" si="290"/>
        <v>0</v>
      </c>
      <c r="U171" s="151">
        <f t="shared" ca="1" si="291"/>
        <v>16.856525106094509</v>
      </c>
      <c r="V171" s="151">
        <f t="shared" ca="1" si="292"/>
        <v>17.503163848470763</v>
      </c>
      <c r="W171" s="151">
        <f t="shared" ca="1" si="293"/>
        <v>17.470831911351951</v>
      </c>
      <c r="X171" s="343">
        <f ca="1">VLOOKUP($D171,[2]CurveFetch!$D$8:$S$13000,16,0)*$B171</f>
        <v>30.156687498708617</v>
      </c>
      <c r="Y171" s="141">
        <f ca="1">VLOOKUP($D171,Curves!$N$2:$T$2600,7)*$B171</f>
        <v>15.078343749354309</v>
      </c>
      <c r="Z171" s="200">
        <f t="shared" ca="1" si="294"/>
        <v>1</v>
      </c>
      <c r="AA171" s="181">
        <f t="shared" ca="1" si="295"/>
        <v>0</v>
      </c>
      <c r="AB171" s="181">
        <f t="shared" ca="1" si="392"/>
        <v>1</v>
      </c>
      <c r="AC171" s="181">
        <f t="shared" ca="1" si="392"/>
        <v>1</v>
      </c>
      <c r="AD171" s="181">
        <f t="shared" ca="1" si="297"/>
        <v>1</v>
      </c>
      <c r="AE171" s="182">
        <f t="shared" ca="1" si="298"/>
        <v>0</v>
      </c>
      <c r="AF171" s="23">
        <f t="shared" ca="1" si="328"/>
        <v>5880</v>
      </c>
      <c r="AG171" s="23">
        <f t="shared" ca="1" si="329"/>
        <v>0</v>
      </c>
      <c r="AH171" s="23">
        <f t="shared" ca="1" si="318"/>
        <v>38400</v>
      </c>
      <c r="AI171" s="23">
        <f t="shared" ca="1" si="319"/>
        <v>0</v>
      </c>
      <c r="AJ171" s="23">
        <f t="shared" ca="1" si="330"/>
        <v>26160</v>
      </c>
      <c r="AK171" s="23">
        <f t="shared" ca="1" si="331"/>
        <v>0</v>
      </c>
      <c r="AL171" s="23">
        <f t="shared" ca="1" si="332"/>
        <v>26160</v>
      </c>
      <c r="AM171" s="23">
        <f t="shared" ca="1" si="333"/>
        <v>0</v>
      </c>
      <c r="AN171" s="23">
        <f t="shared" ca="1" si="351"/>
        <v>48000</v>
      </c>
      <c r="AO171" s="23">
        <f t="shared" ca="1" si="352"/>
        <v>0</v>
      </c>
      <c r="AP171" s="23">
        <f t="shared" ca="1" si="363"/>
        <v>54000</v>
      </c>
      <c r="AQ171" s="23">
        <f t="shared" ca="1" si="340"/>
        <v>0</v>
      </c>
      <c r="AR171" s="23">
        <f t="shared" ca="1" si="372"/>
        <v>60000</v>
      </c>
      <c r="AS171" s="23">
        <f t="shared" ca="1" si="373"/>
        <v>0</v>
      </c>
      <c r="AT171" s="23">
        <f t="shared" ca="1" si="380"/>
        <v>60000</v>
      </c>
      <c r="AU171" s="23">
        <f t="shared" ca="1" si="381"/>
        <v>0</v>
      </c>
      <c r="AV171" s="23">
        <f t="shared" ca="1" si="374"/>
        <v>86400</v>
      </c>
      <c r="AW171" s="23">
        <f t="shared" ca="1" si="375"/>
        <v>0</v>
      </c>
      <c r="AX171" s="23">
        <f t="shared" ca="1" si="384"/>
        <v>61200</v>
      </c>
      <c r="AY171" s="23">
        <f t="shared" ca="1" si="385"/>
        <v>0</v>
      </c>
      <c r="AZ171" s="23">
        <f t="shared" ca="1" si="390"/>
        <v>66000</v>
      </c>
      <c r="BA171" s="23">
        <f t="shared" ca="1" si="391"/>
        <v>0</v>
      </c>
      <c r="BB171" s="23">
        <f t="shared" ca="1" si="271"/>
        <v>132000</v>
      </c>
      <c r="BC171" s="23">
        <f t="shared" ca="1" si="272"/>
        <v>0</v>
      </c>
      <c r="BD171" s="228">
        <f t="shared" ca="1" si="302"/>
        <v>243000</v>
      </c>
      <c r="BE171" s="26">
        <f t="shared" ca="1" si="303"/>
        <v>604200</v>
      </c>
      <c r="BF171" s="228">
        <f t="shared" ca="1" si="304"/>
        <v>664200</v>
      </c>
      <c r="BG171" s="23">
        <f t="shared" ca="1" si="320"/>
        <v>62400</v>
      </c>
      <c r="BH171" s="23">
        <f t="shared" ca="1" si="321"/>
        <v>0</v>
      </c>
      <c r="BI171" s="23">
        <f t="shared" ca="1" si="334"/>
        <v>60000</v>
      </c>
      <c r="BJ171" s="23">
        <f t="shared" ca="1" si="335"/>
        <v>0</v>
      </c>
      <c r="BK171" s="23">
        <f t="shared" ca="1" si="322"/>
        <v>10560</v>
      </c>
      <c r="BL171" s="23">
        <f t="shared" ca="1" si="323"/>
        <v>0</v>
      </c>
      <c r="BM171" s="23">
        <f t="shared" ca="1" si="336"/>
        <v>6120</v>
      </c>
      <c r="BN171" s="23">
        <f t="shared" ca="1" si="337"/>
        <v>0</v>
      </c>
      <c r="BO171" s="23">
        <f t="shared" ca="1" si="343"/>
        <v>20400</v>
      </c>
      <c r="BP171" s="23">
        <f t="shared" ca="1" si="344"/>
        <v>0</v>
      </c>
      <c r="BQ171" s="23">
        <f t="shared" ca="1" si="324"/>
        <v>72000</v>
      </c>
      <c r="BR171" s="23">
        <f t="shared" ca="1" si="325"/>
        <v>0</v>
      </c>
      <c r="BS171" s="23">
        <f t="shared" ca="1" si="359"/>
        <v>105600</v>
      </c>
      <c r="BT171" s="23">
        <f t="shared" ca="1" si="360"/>
        <v>0</v>
      </c>
      <c r="BU171" s="23">
        <f t="shared" ca="1" si="361"/>
        <v>127200</v>
      </c>
      <c r="BV171" s="23">
        <f t="shared" ca="1" si="362"/>
        <v>0</v>
      </c>
      <c r="BW171" s="23">
        <f t="shared" ca="1" si="364"/>
        <v>60000</v>
      </c>
      <c r="BX171" s="23">
        <f t="shared" ca="1" si="365"/>
        <v>0</v>
      </c>
      <c r="BY171" s="23">
        <f t="shared" ca="1" si="382"/>
        <v>63600</v>
      </c>
      <c r="BZ171" s="23">
        <f t="shared" ca="1" si="383"/>
        <v>0</v>
      </c>
      <c r="CA171" s="23">
        <f t="shared" ca="1" si="395"/>
        <v>62400</v>
      </c>
      <c r="CB171" s="23">
        <f t="shared" ca="1" si="396"/>
        <v>0</v>
      </c>
      <c r="CC171" s="23">
        <f t="shared" ca="1" si="275"/>
        <v>132000</v>
      </c>
      <c r="CD171" s="23">
        <f t="shared" ca="1" si="276"/>
        <v>0</v>
      </c>
      <c r="CE171" s="23">
        <f t="shared" ca="1" si="277"/>
        <v>120000</v>
      </c>
      <c r="CF171" s="23">
        <f t="shared" ca="1" si="278"/>
        <v>0</v>
      </c>
      <c r="CG171" s="389">
        <f t="shared" ca="1" si="305"/>
        <v>371880</v>
      </c>
      <c r="CH171" s="224">
        <f t="shared" ca="1" si="306"/>
        <v>695880</v>
      </c>
      <c r="CI171" s="93">
        <f t="shared" ca="1" si="307"/>
        <v>902280</v>
      </c>
      <c r="CJ171" s="23">
        <f t="shared" ca="1" si="341"/>
        <v>125760</v>
      </c>
      <c r="CK171" s="23">
        <f t="shared" ca="1" si="342"/>
        <v>0</v>
      </c>
      <c r="CL171" s="23">
        <f t="shared" ca="1" si="366"/>
        <v>115200</v>
      </c>
      <c r="CM171" s="23">
        <f t="shared" ca="1" si="367"/>
        <v>0</v>
      </c>
      <c r="CN171" s="23">
        <f t="shared" ref="CN171:CN234" ca="1" si="399">$CN$7*$J$2*$J$5*$N171</f>
        <v>120000</v>
      </c>
      <c r="CO171" s="23">
        <f t="shared" ref="CO171:CO234" ca="1" si="400">$CN$7*$J$3*$J$5*$O171</f>
        <v>0</v>
      </c>
      <c r="CP171" s="228">
        <f t="shared" ca="1" si="308"/>
        <v>125760</v>
      </c>
      <c r="CQ171" s="224">
        <f t="shared" ca="1" si="309"/>
        <v>240960</v>
      </c>
      <c r="CR171" s="228">
        <f t="shared" ca="1" si="310"/>
        <v>360960</v>
      </c>
      <c r="CS171" s="23">
        <f t="shared" ca="1" si="311"/>
        <v>65400</v>
      </c>
      <c r="CT171" s="23">
        <f t="shared" ca="1" si="312"/>
        <v>32700</v>
      </c>
      <c r="CU171" s="23">
        <f t="shared" ca="1" si="316"/>
        <v>62400</v>
      </c>
      <c r="CV171" s="23">
        <f t="shared" ca="1" si="317"/>
        <v>31200</v>
      </c>
      <c r="CW171" s="23">
        <f t="shared" ca="1" si="326"/>
        <v>60000</v>
      </c>
      <c r="CX171" s="23">
        <f t="shared" ca="1" si="327"/>
        <v>30000</v>
      </c>
      <c r="CY171" s="23">
        <f t="shared" ca="1" si="338"/>
        <v>8400</v>
      </c>
      <c r="CZ171" s="23">
        <f t="shared" ca="1" si="339"/>
        <v>4200</v>
      </c>
      <c r="DA171" s="23">
        <f t="shared" ca="1" si="345"/>
        <v>27000</v>
      </c>
      <c r="DB171" s="23">
        <f t="shared" ca="1" si="346"/>
        <v>13500</v>
      </c>
      <c r="DC171" s="23">
        <f t="shared" ca="1" si="347"/>
        <v>15600</v>
      </c>
      <c r="DD171" s="23">
        <f t="shared" ca="1" si="348"/>
        <v>7800</v>
      </c>
      <c r="DE171" s="23">
        <f t="shared" ca="1" si="353"/>
        <v>42000</v>
      </c>
      <c r="DF171" s="23">
        <f t="shared" ca="1" si="354"/>
        <v>21000</v>
      </c>
      <c r="DG171" s="23">
        <f t="shared" ca="1" si="393"/>
        <v>63600</v>
      </c>
      <c r="DH171" s="23">
        <f t="shared" ca="1" si="394"/>
        <v>31800</v>
      </c>
      <c r="DI171" s="23">
        <f t="shared" ca="1" si="355"/>
        <v>72000</v>
      </c>
      <c r="DJ171" s="23">
        <f t="shared" ca="1" si="356"/>
        <v>36000</v>
      </c>
      <c r="DK171" s="23">
        <f t="shared" ca="1" si="368"/>
        <v>99000</v>
      </c>
      <c r="DL171" s="23">
        <f t="shared" ca="1" si="369"/>
        <v>49500</v>
      </c>
      <c r="DM171" s="23"/>
      <c r="DN171" s="23"/>
      <c r="DO171" s="23">
        <f t="shared" ca="1" si="370"/>
        <v>240000</v>
      </c>
      <c r="DP171" s="23">
        <f t="shared" ca="1" si="371"/>
        <v>120000</v>
      </c>
      <c r="DQ171" s="23">
        <f t="shared" ca="1" si="376"/>
        <v>120000</v>
      </c>
      <c r="DR171" s="23">
        <f t="shared" ca="1" si="377"/>
        <v>60000</v>
      </c>
      <c r="DS171" s="23">
        <f t="shared" ca="1" si="386"/>
        <v>127200</v>
      </c>
      <c r="DT171" s="23">
        <f t="shared" ca="1" si="387"/>
        <v>63600</v>
      </c>
      <c r="DU171" s="23">
        <f t="shared" ca="1" si="397"/>
        <v>63600</v>
      </c>
      <c r="DV171" s="23">
        <f t="shared" ca="1" si="398"/>
        <v>31800</v>
      </c>
      <c r="DW171" s="23">
        <f t="shared" ref="DW171:DW234" ca="1" si="401">$DW$7*$J$2*$J$5*$AB171</f>
        <v>150000</v>
      </c>
      <c r="DX171" s="23">
        <f t="shared" ref="DX171:DX234" ca="1" si="402">$DW$7*$J$3*$J$5*$AC171</f>
        <v>75000</v>
      </c>
      <c r="DY171" s="23">
        <f t="shared" ref="DY171:DY234" ca="1" si="403">$DY$7*$J$2*$J$5*$AB171</f>
        <v>66000</v>
      </c>
      <c r="DZ171" s="23">
        <f t="shared" ref="DZ171:DZ234" ca="1" si="404">$DY$7*$J$3*$J$5*$AC171</f>
        <v>33000</v>
      </c>
      <c r="EA171" s="23">
        <f t="shared" ca="1" si="281"/>
        <v>129600</v>
      </c>
      <c r="EB171" s="23">
        <f t="shared" ca="1" si="282"/>
        <v>64800</v>
      </c>
      <c r="EC171" s="228">
        <f t="shared" ca="1" si="313"/>
        <v>610200</v>
      </c>
      <c r="ED171" s="93">
        <f t="shared" ca="1" si="314"/>
        <v>1450800</v>
      </c>
      <c r="EE171" s="228">
        <f t="shared" ca="1" si="315"/>
        <v>2117700</v>
      </c>
      <c r="EJ171" s="23">
        <f t="shared" ca="1" si="349"/>
        <v>60000</v>
      </c>
      <c r="EK171" s="23">
        <f t="shared" ca="1" si="350"/>
        <v>30000</v>
      </c>
      <c r="EL171" s="23">
        <f t="shared" ca="1" si="357"/>
        <v>26400</v>
      </c>
      <c r="EM171" s="23">
        <f t="shared" ca="1" si="358"/>
        <v>13200</v>
      </c>
      <c r="EN171" s="23">
        <f t="shared" ca="1" si="378"/>
        <v>120000</v>
      </c>
      <c r="EO171" s="23">
        <f t="shared" ca="1" si="379"/>
        <v>60000</v>
      </c>
      <c r="EP171" s="23">
        <f t="shared" ca="1" si="273"/>
        <v>168000</v>
      </c>
      <c r="EQ171" s="23">
        <f t="shared" ca="1" si="274"/>
        <v>84000</v>
      </c>
      <c r="ER171" s="23">
        <f t="shared" ca="1" si="388"/>
        <v>60000</v>
      </c>
      <c r="ES171" s="23">
        <f t="shared" ca="1" si="389"/>
        <v>30000</v>
      </c>
      <c r="ET171" s="23">
        <f t="shared" ref="ET171:ET234" ca="1" si="405">$ET$7*$J$2*$J$5*$AB171</f>
        <v>60000</v>
      </c>
      <c r="EU171" s="23">
        <f t="shared" ref="EU171:EU234" ca="1" si="406">$ET$7*$J$3*$J$5*$AC171</f>
        <v>30000</v>
      </c>
      <c r="EV171" s="23">
        <f t="shared" ca="1" si="279"/>
        <v>120000</v>
      </c>
      <c r="EW171" s="23">
        <f t="shared" ca="1" si="280"/>
        <v>60000</v>
      </c>
      <c r="EX171" s="228">
        <f t="shared" ca="1" si="299"/>
        <v>39600</v>
      </c>
      <c r="EY171" s="93">
        <f t="shared" ca="1" si="300"/>
        <v>489600</v>
      </c>
      <c r="EZ171" s="93">
        <f t="shared" ca="1" si="301"/>
        <v>921600</v>
      </c>
    </row>
    <row r="172" spans="1:156" x14ac:dyDescent="0.2">
      <c r="A172" s="172">
        <f ca="1">VLOOKUP($D172,Curves!$A$2:$I$1700,9)</f>
        <v>6.3150921844155994E-2</v>
      </c>
      <c r="B172" s="86">
        <f t="shared" ca="1" si="284"/>
        <v>0.42868368263611317</v>
      </c>
      <c r="C172" s="86">
        <f t="shared" si="285"/>
        <v>30</v>
      </c>
      <c r="D172" s="139">
        <v>41883</v>
      </c>
      <c r="E172" s="173">
        <f ca="1">VLOOKUP($D172,Curves!$A$2:$H$1700,2)*$B172</f>
        <v>2.0602537787491597</v>
      </c>
      <c r="F172" s="172">
        <f ca="1">VLOOKUP($D172,Curves!$A$2:$H$1700,3)*$B172</f>
        <v>0.12646168637765337</v>
      </c>
      <c r="G172" s="172">
        <f ca="1">VLOOKUP($D172,Curves!$A$2:$H$1700,7)*$B172</f>
        <v>-8.14498997008615E-2</v>
      </c>
      <c r="H172" s="172">
        <f ca="1">VLOOKUP($D172,Curves!$A$2:$H$1700,5)*$B172</f>
        <v>4.2868368263611319E-3</v>
      </c>
      <c r="I172" s="172">
        <f ca="1">VLOOKUP($D172,Curves!$A$2:$H$1700,4)*$B172</f>
        <v>0</v>
      </c>
      <c r="J172" s="174">
        <f ca="1">VLOOKUP($D172,Curves!$A$2:$H$1700,8)*$B172</f>
        <v>0</v>
      </c>
      <c r="K172" s="172">
        <f t="shared" ca="1" si="286"/>
        <v>17.451903340618699</v>
      </c>
      <c r="L172" s="140">
        <f ca="1">VLOOKUP($D172,Curves!$N$2:$T$2600,2)*$B172</f>
        <v>17.127670724411526</v>
      </c>
      <c r="M172" s="141">
        <f ca="1">VLOOKUP($D172,Curves!$N$2:$T$2600,3)*$B172</f>
        <v>8.5638353622057632</v>
      </c>
      <c r="N172" s="181">
        <f t="shared" ca="1" si="287"/>
        <v>0</v>
      </c>
      <c r="O172" s="182">
        <f t="shared" ca="1" si="288"/>
        <v>0</v>
      </c>
      <c r="P172" s="173">
        <f t="shared" ca="1" si="283"/>
        <v>17.451903340618699</v>
      </c>
      <c r="Q172" s="140">
        <f ca="1">VLOOKUP($D172,Curves!$N$2:$T$2600,4)*$B172</f>
        <v>17.127670724411526</v>
      </c>
      <c r="R172" s="141">
        <f ca="1">VLOOKUP($D172,Curves!$N$2:$T$2600,5)*$B172</f>
        <v>8.5638353622057632</v>
      </c>
      <c r="S172" s="181">
        <f t="shared" ca="1" si="289"/>
        <v>0</v>
      </c>
      <c r="T172" s="182">
        <f t="shared" ca="1" si="290"/>
        <v>0</v>
      </c>
      <c r="U172" s="151">
        <f t="shared" ca="1" si="291"/>
        <v>16.841029092862236</v>
      </c>
      <c r="V172" s="151">
        <f t="shared" ca="1" si="292"/>
        <v>17.484054616816408</v>
      </c>
      <c r="W172" s="151">
        <f t="shared" ca="1" si="293"/>
        <v>17.451903340618699</v>
      </c>
      <c r="X172" s="343">
        <f ca="1">VLOOKUP($D172,[2]CurveFetch!$D$8:$S$13000,16,0)*$B172</f>
        <v>17.127670724411526</v>
      </c>
      <c r="Y172" s="141">
        <f ca="1">VLOOKUP($D172,Curves!$N$2:$T$2600,7)*$B172</f>
        <v>8.5638353622057632</v>
      </c>
      <c r="Z172" s="200">
        <f t="shared" ca="1" si="294"/>
        <v>1</v>
      </c>
      <c r="AA172" s="181">
        <f t="shared" ca="1" si="295"/>
        <v>0</v>
      </c>
      <c r="AB172" s="181">
        <f t="shared" ca="1" si="392"/>
        <v>0</v>
      </c>
      <c r="AC172" s="181">
        <f t="shared" ca="1" si="392"/>
        <v>0</v>
      </c>
      <c r="AD172" s="181">
        <f t="shared" ca="1" si="297"/>
        <v>0</v>
      </c>
      <c r="AE172" s="182">
        <f t="shared" ca="1" si="298"/>
        <v>0</v>
      </c>
      <c r="AF172" s="23">
        <f t="shared" ca="1" si="328"/>
        <v>0</v>
      </c>
      <c r="AG172" s="23">
        <f t="shared" ca="1" si="329"/>
        <v>0</v>
      </c>
      <c r="AH172" s="23">
        <f t="shared" ca="1" si="318"/>
        <v>0</v>
      </c>
      <c r="AI172" s="23">
        <f t="shared" ca="1" si="319"/>
        <v>0</v>
      </c>
      <c r="AJ172" s="23">
        <f t="shared" ca="1" si="330"/>
        <v>0</v>
      </c>
      <c r="AK172" s="23">
        <f t="shared" ca="1" si="331"/>
        <v>0</v>
      </c>
      <c r="AL172" s="23">
        <f t="shared" ca="1" si="332"/>
        <v>0</v>
      </c>
      <c r="AM172" s="23">
        <f t="shared" ca="1" si="333"/>
        <v>0</v>
      </c>
      <c r="AN172" s="23">
        <f t="shared" ca="1" si="351"/>
        <v>0</v>
      </c>
      <c r="AO172" s="23">
        <f t="shared" ca="1" si="352"/>
        <v>0</v>
      </c>
      <c r="AP172" s="23">
        <f t="shared" ca="1" si="363"/>
        <v>0</v>
      </c>
      <c r="AQ172" s="23">
        <f t="shared" ca="1" si="340"/>
        <v>0</v>
      </c>
      <c r="AR172" s="23">
        <f t="shared" ca="1" si="372"/>
        <v>0</v>
      </c>
      <c r="AS172" s="23">
        <f t="shared" ca="1" si="373"/>
        <v>0</v>
      </c>
      <c r="AT172" s="23">
        <f t="shared" ca="1" si="380"/>
        <v>0</v>
      </c>
      <c r="AU172" s="23">
        <f t="shared" ca="1" si="381"/>
        <v>0</v>
      </c>
      <c r="AV172" s="23">
        <f t="shared" ca="1" si="374"/>
        <v>0</v>
      </c>
      <c r="AW172" s="23">
        <f t="shared" ca="1" si="375"/>
        <v>0</v>
      </c>
      <c r="AX172" s="23">
        <f t="shared" ca="1" si="384"/>
        <v>0</v>
      </c>
      <c r="AY172" s="23">
        <f t="shared" ca="1" si="385"/>
        <v>0</v>
      </c>
      <c r="AZ172" s="23">
        <f t="shared" ca="1" si="390"/>
        <v>0</v>
      </c>
      <c r="BA172" s="23">
        <f t="shared" ca="1" si="391"/>
        <v>0</v>
      </c>
      <c r="BB172" s="23">
        <f t="shared" ref="BB172:BB235" ca="1" si="407">$BB$7*$J$2*$J$5*$N172</f>
        <v>0</v>
      </c>
      <c r="BC172" s="23">
        <f t="shared" ref="BC172:BC235" ca="1" si="408">$BB$7*$J$3*$J$5*$O172</f>
        <v>0</v>
      </c>
      <c r="BD172" s="228">
        <f t="shared" ca="1" si="302"/>
        <v>0</v>
      </c>
      <c r="BE172" s="26">
        <f t="shared" ca="1" si="303"/>
        <v>0</v>
      </c>
      <c r="BF172" s="228">
        <f t="shared" ca="1" si="304"/>
        <v>0</v>
      </c>
      <c r="BG172" s="23">
        <f t="shared" ca="1" si="320"/>
        <v>0</v>
      </c>
      <c r="BH172" s="23">
        <f t="shared" ca="1" si="321"/>
        <v>0</v>
      </c>
      <c r="BI172" s="23">
        <f t="shared" ca="1" si="334"/>
        <v>0</v>
      </c>
      <c r="BJ172" s="23">
        <f t="shared" ca="1" si="335"/>
        <v>0</v>
      </c>
      <c r="BK172" s="23">
        <f t="shared" ca="1" si="322"/>
        <v>0</v>
      </c>
      <c r="BL172" s="23">
        <f t="shared" ca="1" si="323"/>
        <v>0</v>
      </c>
      <c r="BM172" s="23">
        <f t="shared" ca="1" si="336"/>
        <v>0</v>
      </c>
      <c r="BN172" s="23">
        <f t="shared" ca="1" si="337"/>
        <v>0</v>
      </c>
      <c r="BO172" s="23">
        <f t="shared" ca="1" si="343"/>
        <v>0</v>
      </c>
      <c r="BP172" s="23">
        <f t="shared" ca="1" si="344"/>
        <v>0</v>
      </c>
      <c r="BQ172" s="23">
        <f t="shared" ca="1" si="324"/>
        <v>0</v>
      </c>
      <c r="BR172" s="23">
        <f t="shared" ca="1" si="325"/>
        <v>0</v>
      </c>
      <c r="BS172" s="23">
        <f t="shared" ca="1" si="359"/>
        <v>0</v>
      </c>
      <c r="BT172" s="23">
        <f t="shared" ca="1" si="360"/>
        <v>0</v>
      </c>
      <c r="BU172" s="23">
        <f t="shared" ca="1" si="361"/>
        <v>0</v>
      </c>
      <c r="BV172" s="23">
        <f t="shared" ca="1" si="362"/>
        <v>0</v>
      </c>
      <c r="BW172" s="23">
        <f t="shared" ca="1" si="364"/>
        <v>0</v>
      </c>
      <c r="BX172" s="23">
        <f t="shared" ca="1" si="365"/>
        <v>0</v>
      </c>
      <c r="BY172" s="23">
        <f t="shared" ca="1" si="382"/>
        <v>0</v>
      </c>
      <c r="BZ172" s="23">
        <f t="shared" ca="1" si="383"/>
        <v>0</v>
      </c>
      <c r="CA172" s="23">
        <f t="shared" ca="1" si="395"/>
        <v>0</v>
      </c>
      <c r="CB172" s="23">
        <f t="shared" ca="1" si="396"/>
        <v>0</v>
      </c>
      <c r="CC172" s="23">
        <f t="shared" ca="1" si="275"/>
        <v>0</v>
      </c>
      <c r="CD172" s="23">
        <f t="shared" ca="1" si="276"/>
        <v>0</v>
      </c>
      <c r="CE172" s="23">
        <f t="shared" ca="1" si="277"/>
        <v>0</v>
      </c>
      <c r="CF172" s="23">
        <f t="shared" ca="1" si="278"/>
        <v>0</v>
      </c>
      <c r="CG172" s="389">
        <f t="shared" ca="1" si="305"/>
        <v>0</v>
      </c>
      <c r="CH172" s="224">
        <f t="shared" ca="1" si="306"/>
        <v>0</v>
      </c>
      <c r="CI172" s="93">
        <f t="shared" ca="1" si="307"/>
        <v>0</v>
      </c>
      <c r="CJ172" s="23">
        <f t="shared" ca="1" si="341"/>
        <v>0</v>
      </c>
      <c r="CK172" s="23">
        <f t="shared" ca="1" si="342"/>
        <v>0</v>
      </c>
      <c r="CL172" s="23">
        <f t="shared" ca="1" si="366"/>
        <v>0</v>
      </c>
      <c r="CM172" s="23">
        <f t="shared" ca="1" si="367"/>
        <v>0</v>
      </c>
      <c r="CN172" s="23">
        <f t="shared" ca="1" si="399"/>
        <v>0</v>
      </c>
      <c r="CO172" s="23">
        <f t="shared" ca="1" si="400"/>
        <v>0</v>
      </c>
      <c r="CP172" s="228">
        <f t="shared" ca="1" si="308"/>
        <v>0</v>
      </c>
      <c r="CQ172" s="224">
        <f t="shared" ca="1" si="309"/>
        <v>0</v>
      </c>
      <c r="CR172" s="228">
        <f t="shared" ca="1" si="310"/>
        <v>0</v>
      </c>
      <c r="CS172" s="23">
        <f t="shared" ca="1" si="311"/>
        <v>0</v>
      </c>
      <c r="CT172" s="23">
        <f t="shared" ca="1" si="312"/>
        <v>0</v>
      </c>
      <c r="CU172" s="23">
        <f t="shared" ca="1" si="316"/>
        <v>0</v>
      </c>
      <c r="CV172" s="23">
        <f t="shared" ca="1" si="317"/>
        <v>0</v>
      </c>
      <c r="CW172" s="23">
        <f t="shared" ca="1" si="326"/>
        <v>0</v>
      </c>
      <c r="CX172" s="23">
        <f t="shared" ca="1" si="327"/>
        <v>0</v>
      </c>
      <c r="CY172" s="23">
        <f t="shared" ca="1" si="338"/>
        <v>0</v>
      </c>
      <c r="CZ172" s="23">
        <f t="shared" ca="1" si="339"/>
        <v>0</v>
      </c>
      <c r="DA172" s="23">
        <f t="shared" ca="1" si="345"/>
        <v>0</v>
      </c>
      <c r="DB172" s="23">
        <f t="shared" ca="1" si="346"/>
        <v>0</v>
      </c>
      <c r="DC172" s="23">
        <f t="shared" ca="1" si="347"/>
        <v>0</v>
      </c>
      <c r="DD172" s="23">
        <f t="shared" ca="1" si="348"/>
        <v>0</v>
      </c>
      <c r="DE172" s="23">
        <f t="shared" ca="1" si="353"/>
        <v>0</v>
      </c>
      <c r="DF172" s="23">
        <f t="shared" ca="1" si="354"/>
        <v>0</v>
      </c>
      <c r="DG172" s="23">
        <f t="shared" ca="1" si="393"/>
        <v>0</v>
      </c>
      <c r="DH172" s="23">
        <f t="shared" ca="1" si="394"/>
        <v>0</v>
      </c>
      <c r="DI172" s="23">
        <f t="shared" ca="1" si="355"/>
        <v>0</v>
      </c>
      <c r="DJ172" s="23">
        <f t="shared" ca="1" si="356"/>
        <v>0</v>
      </c>
      <c r="DK172" s="23">
        <f t="shared" ca="1" si="368"/>
        <v>0</v>
      </c>
      <c r="DL172" s="23">
        <f t="shared" ca="1" si="369"/>
        <v>0</v>
      </c>
      <c r="DM172" s="23"/>
      <c r="DN172" s="23"/>
      <c r="DO172" s="23">
        <f t="shared" ca="1" si="370"/>
        <v>0</v>
      </c>
      <c r="DP172" s="23">
        <f t="shared" ca="1" si="371"/>
        <v>0</v>
      </c>
      <c r="DQ172" s="23">
        <f t="shared" ca="1" si="376"/>
        <v>0</v>
      </c>
      <c r="DR172" s="23">
        <f t="shared" ca="1" si="377"/>
        <v>0</v>
      </c>
      <c r="DS172" s="23">
        <f t="shared" ca="1" si="386"/>
        <v>0</v>
      </c>
      <c r="DT172" s="23">
        <f t="shared" ca="1" si="387"/>
        <v>0</v>
      </c>
      <c r="DU172" s="23">
        <f t="shared" ca="1" si="397"/>
        <v>0</v>
      </c>
      <c r="DV172" s="23">
        <f t="shared" ca="1" si="398"/>
        <v>0</v>
      </c>
      <c r="DW172" s="23">
        <f t="shared" ca="1" si="401"/>
        <v>0</v>
      </c>
      <c r="DX172" s="23">
        <f t="shared" ca="1" si="402"/>
        <v>0</v>
      </c>
      <c r="DY172" s="23">
        <f t="shared" ca="1" si="403"/>
        <v>0</v>
      </c>
      <c r="DZ172" s="23">
        <f t="shared" ca="1" si="404"/>
        <v>0</v>
      </c>
      <c r="EA172" s="23">
        <f t="shared" ca="1" si="281"/>
        <v>0</v>
      </c>
      <c r="EB172" s="23">
        <f t="shared" ca="1" si="282"/>
        <v>0</v>
      </c>
      <c r="EC172" s="228">
        <f t="shared" ca="1" si="313"/>
        <v>0</v>
      </c>
      <c r="ED172" s="93">
        <f t="shared" ca="1" si="314"/>
        <v>0</v>
      </c>
      <c r="EE172" s="228">
        <f t="shared" ca="1" si="315"/>
        <v>0</v>
      </c>
      <c r="EJ172" s="23">
        <f t="shared" ca="1" si="349"/>
        <v>0</v>
      </c>
      <c r="EK172" s="23">
        <f t="shared" ca="1" si="350"/>
        <v>0</v>
      </c>
      <c r="EL172" s="23">
        <f t="shared" ca="1" si="357"/>
        <v>0</v>
      </c>
      <c r="EM172" s="23">
        <f t="shared" ca="1" si="358"/>
        <v>0</v>
      </c>
      <c r="EN172" s="23">
        <f t="shared" ca="1" si="378"/>
        <v>0</v>
      </c>
      <c r="EO172" s="23">
        <f t="shared" ca="1" si="379"/>
        <v>0</v>
      </c>
      <c r="EP172" s="23">
        <f t="shared" ref="EP172:EP235" ca="1" si="409">$EP$7*$J$2*$J$5*$AB172</f>
        <v>0</v>
      </c>
      <c r="EQ172" s="23">
        <f t="shared" ref="EQ172:EQ235" ca="1" si="410">$EP$7*$J$3*$J$5*$AC172</f>
        <v>0</v>
      </c>
      <c r="ER172" s="23">
        <f t="shared" ca="1" si="388"/>
        <v>0</v>
      </c>
      <c r="ES172" s="23">
        <f t="shared" ca="1" si="389"/>
        <v>0</v>
      </c>
      <c r="ET172" s="23">
        <f t="shared" ca="1" si="405"/>
        <v>0</v>
      </c>
      <c r="EU172" s="23">
        <f t="shared" ca="1" si="406"/>
        <v>0</v>
      </c>
      <c r="EV172" s="23">
        <f t="shared" ca="1" si="279"/>
        <v>0</v>
      </c>
      <c r="EW172" s="23">
        <f t="shared" ca="1" si="280"/>
        <v>0</v>
      </c>
      <c r="EX172" s="228">
        <f t="shared" ca="1" si="299"/>
        <v>0</v>
      </c>
      <c r="EY172" s="93">
        <f t="shared" ca="1" si="300"/>
        <v>0</v>
      </c>
      <c r="EZ172" s="93">
        <f t="shared" ca="1" si="301"/>
        <v>0</v>
      </c>
    </row>
    <row r="173" spans="1:156" x14ac:dyDescent="0.2">
      <c r="A173" s="172">
        <f ca="1">VLOOKUP($D173,Curves!$A$2:$I$1700,9)</f>
        <v>6.3174990112356999E-2</v>
      </c>
      <c r="B173" s="86">
        <f t="shared" ca="1" si="284"/>
        <v>0.42636373041993181</v>
      </c>
      <c r="C173" s="86">
        <f t="shared" si="285"/>
        <v>31</v>
      </c>
      <c r="D173" s="139">
        <v>41913</v>
      </c>
      <c r="E173" s="173">
        <f ca="1">VLOOKUP($D173,Curves!$A$2:$H$1700,2)*$B173</f>
        <v>2.0618950003107903</v>
      </c>
      <c r="F173" s="172">
        <f ca="1">VLOOKUP($D173,Curves!$A$2:$H$1700,3)*$B173</f>
        <v>0.12577730047387989</v>
      </c>
      <c r="G173" s="172">
        <f ca="1">VLOOKUP($D173,Curves!$A$2:$H$1700,7)*$B173</f>
        <v>-8.1009108779787051E-2</v>
      </c>
      <c r="H173" s="172">
        <f ca="1">VLOOKUP($D173,Curves!$A$2:$H$1700,5)*$B173</f>
        <v>4.2636373041993183E-3</v>
      </c>
      <c r="I173" s="172">
        <f ca="1">VLOOKUP($D173,Curves!$A$2:$H$1700,4)*$B173</f>
        <v>0</v>
      </c>
      <c r="J173" s="174">
        <f ca="1">VLOOKUP($D173,Curves!$A$2:$H$1700,8)*$B173</f>
        <v>0</v>
      </c>
      <c r="K173" s="172">
        <f t="shared" ca="1" si="286"/>
        <v>17.464212502330927</v>
      </c>
      <c r="L173" s="140">
        <f ca="1">VLOOKUP($D173,Curves!$N$2:$T$2600,2)*$B173</f>
        <v>27.989627719996388</v>
      </c>
      <c r="M173" s="141">
        <f ca="1">VLOOKUP($D173,Curves!$N$2:$T$2600,3)*$B173</f>
        <v>13.994813859998194</v>
      </c>
      <c r="N173" s="181">
        <f t="shared" ca="1" si="287"/>
        <v>1</v>
      </c>
      <c r="O173" s="182">
        <f t="shared" ca="1" si="288"/>
        <v>0</v>
      </c>
      <c r="P173" s="173">
        <f t="shared" ca="1" si="283"/>
        <v>17.464212502330927</v>
      </c>
      <c r="Q173" s="140">
        <f ca="1">VLOOKUP($D173,Curves!$N$2:$T$2600,4)*$B173</f>
        <v>27.989627719996388</v>
      </c>
      <c r="R173" s="141">
        <f ca="1">VLOOKUP($D173,Curves!$N$2:$T$2600,5)*$B173</f>
        <v>13.994813859998194</v>
      </c>
      <c r="S173" s="181">
        <f t="shared" ca="1" si="289"/>
        <v>1</v>
      </c>
      <c r="T173" s="182">
        <f t="shared" ca="1" si="290"/>
        <v>0</v>
      </c>
      <c r="U173" s="151">
        <f t="shared" ca="1" si="291"/>
        <v>16.856644186482526</v>
      </c>
      <c r="V173" s="151">
        <f t="shared" ca="1" si="292"/>
        <v>17.49618978211242</v>
      </c>
      <c r="W173" s="151">
        <f t="shared" ca="1" si="293"/>
        <v>17.464212502330927</v>
      </c>
      <c r="X173" s="343">
        <f ca="1">VLOOKUP($D173,[2]CurveFetch!$D$8:$S$13000,16,0)*$B173</f>
        <v>27.989627719996388</v>
      </c>
      <c r="Y173" s="141">
        <f ca="1">VLOOKUP($D173,Curves!$N$2:$T$2600,7)*$B173</f>
        <v>13.994813859998194</v>
      </c>
      <c r="Z173" s="200">
        <f t="shared" ca="1" si="294"/>
        <v>1</v>
      </c>
      <c r="AA173" s="181">
        <f t="shared" ca="1" si="295"/>
        <v>0</v>
      </c>
      <c r="AB173" s="181">
        <f t="shared" ca="1" si="392"/>
        <v>1</v>
      </c>
      <c r="AC173" s="181">
        <f t="shared" ca="1" si="392"/>
        <v>1</v>
      </c>
      <c r="AD173" s="181">
        <f t="shared" ca="1" si="297"/>
        <v>1</v>
      </c>
      <c r="AE173" s="182">
        <f t="shared" ca="1" si="298"/>
        <v>0</v>
      </c>
      <c r="AF173" s="23">
        <f t="shared" ca="1" si="328"/>
        <v>5880</v>
      </c>
      <c r="AG173" s="23">
        <f t="shared" ca="1" si="329"/>
        <v>0</v>
      </c>
      <c r="AH173" s="23">
        <f t="shared" ca="1" si="318"/>
        <v>38400</v>
      </c>
      <c r="AI173" s="23">
        <f t="shared" ca="1" si="319"/>
        <v>0</v>
      </c>
      <c r="AJ173" s="23">
        <f t="shared" ca="1" si="330"/>
        <v>26160</v>
      </c>
      <c r="AK173" s="23">
        <f t="shared" ca="1" si="331"/>
        <v>0</v>
      </c>
      <c r="AL173" s="23">
        <f t="shared" ca="1" si="332"/>
        <v>26160</v>
      </c>
      <c r="AM173" s="23">
        <f t="shared" ca="1" si="333"/>
        <v>0</v>
      </c>
      <c r="AN173" s="23">
        <f t="shared" ca="1" si="351"/>
        <v>48000</v>
      </c>
      <c r="AO173" s="23">
        <f t="shared" ca="1" si="352"/>
        <v>0</v>
      </c>
      <c r="AP173" s="23">
        <f t="shared" ca="1" si="363"/>
        <v>54000</v>
      </c>
      <c r="AQ173" s="23">
        <f t="shared" ca="1" si="340"/>
        <v>0</v>
      </c>
      <c r="AR173" s="23">
        <f t="shared" ca="1" si="372"/>
        <v>60000</v>
      </c>
      <c r="AS173" s="23">
        <f t="shared" ca="1" si="373"/>
        <v>0</v>
      </c>
      <c r="AT173" s="23">
        <f t="shared" ca="1" si="380"/>
        <v>60000</v>
      </c>
      <c r="AU173" s="23">
        <f t="shared" ca="1" si="381"/>
        <v>0</v>
      </c>
      <c r="AV173" s="23">
        <f t="shared" ca="1" si="374"/>
        <v>86400</v>
      </c>
      <c r="AW173" s="23">
        <f t="shared" ca="1" si="375"/>
        <v>0</v>
      </c>
      <c r="AX173" s="23">
        <f t="shared" ca="1" si="384"/>
        <v>61200</v>
      </c>
      <c r="AY173" s="23">
        <f t="shared" ca="1" si="385"/>
        <v>0</v>
      </c>
      <c r="AZ173" s="23">
        <f t="shared" ca="1" si="390"/>
        <v>66000</v>
      </c>
      <c r="BA173" s="23">
        <f t="shared" ca="1" si="391"/>
        <v>0</v>
      </c>
      <c r="BB173" s="23">
        <f t="shared" ca="1" si="407"/>
        <v>132000</v>
      </c>
      <c r="BC173" s="23">
        <f t="shared" ca="1" si="408"/>
        <v>0</v>
      </c>
      <c r="BD173" s="228">
        <f t="shared" ca="1" si="302"/>
        <v>243000</v>
      </c>
      <c r="BE173" s="26">
        <f t="shared" ca="1" si="303"/>
        <v>604200</v>
      </c>
      <c r="BF173" s="228">
        <f t="shared" ca="1" si="304"/>
        <v>664200</v>
      </c>
      <c r="BG173" s="23">
        <f t="shared" ca="1" si="320"/>
        <v>62400</v>
      </c>
      <c r="BH173" s="23">
        <f t="shared" ca="1" si="321"/>
        <v>0</v>
      </c>
      <c r="BI173" s="23">
        <f t="shared" ca="1" si="334"/>
        <v>60000</v>
      </c>
      <c r="BJ173" s="23">
        <f t="shared" ca="1" si="335"/>
        <v>0</v>
      </c>
      <c r="BK173" s="23">
        <f t="shared" ca="1" si="322"/>
        <v>10560</v>
      </c>
      <c r="BL173" s="23">
        <f t="shared" ca="1" si="323"/>
        <v>0</v>
      </c>
      <c r="BM173" s="23">
        <f t="shared" ca="1" si="336"/>
        <v>6120</v>
      </c>
      <c r="BN173" s="23">
        <f t="shared" ca="1" si="337"/>
        <v>0</v>
      </c>
      <c r="BO173" s="23">
        <f t="shared" ca="1" si="343"/>
        <v>20400</v>
      </c>
      <c r="BP173" s="23">
        <f t="shared" ca="1" si="344"/>
        <v>0</v>
      </c>
      <c r="BQ173" s="23">
        <f t="shared" ca="1" si="324"/>
        <v>72000</v>
      </c>
      <c r="BR173" s="23">
        <f t="shared" ca="1" si="325"/>
        <v>0</v>
      </c>
      <c r="BS173" s="23">
        <f t="shared" ca="1" si="359"/>
        <v>105600</v>
      </c>
      <c r="BT173" s="23">
        <f t="shared" ca="1" si="360"/>
        <v>0</v>
      </c>
      <c r="BU173" s="23">
        <f t="shared" ca="1" si="361"/>
        <v>127200</v>
      </c>
      <c r="BV173" s="23">
        <f t="shared" ca="1" si="362"/>
        <v>0</v>
      </c>
      <c r="BW173" s="23">
        <f t="shared" ca="1" si="364"/>
        <v>60000</v>
      </c>
      <c r="BX173" s="23">
        <f t="shared" ca="1" si="365"/>
        <v>0</v>
      </c>
      <c r="BY173" s="23">
        <f t="shared" ca="1" si="382"/>
        <v>63600</v>
      </c>
      <c r="BZ173" s="23">
        <f t="shared" ca="1" si="383"/>
        <v>0</v>
      </c>
      <c r="CA173" s="23">
        <f t="shared" ca="1" si="395"/>
        <v>62400</v>
      </c>
      <c r="CB173" s="23">
        <f t="shared" ca="1" si="396"/>
        <v>0</v>
      </c>
      <c r="CC173" s="23">
        <f t="shared" ca="1" si="275"/>
        <v>132000</v>
      </c>
      <c r="CD173" s="23">
        <f t="shared" ca="1" si="276"/>
        <v>0</v>
      </c>
      <c r="CE173" s="23">
        <f t="shared" ca="1" si="277"/>
        <v>120000</v>
      </c>
      <c r="CF173" s="23">
        <f t="shared" ca="1" si="278"/>
        <v>0</v>
      </c>
      <c r="CG173" s="389">
        <f t="shared" ca="1" si="305"/>
        <v>371880</v>
      </c>
      <c r="CH173" s="224">
        <f t="shared" ca="1" si="306"/>
        <v>695880</v>
      </c>
      <c r="CI173" s="93">
        <f t="shared" ca="1" si="307"/>
        <v>902280</v>
      </c>
      <c r="CJ173" s="23">
        <f t="shared" ca="1" si="341"/>
        <v>125760</v>
      </c>
      <c r="CK173" s="23">
        <f t="shared" ca="1" si="342"/>
        <v>0</v>
      </c>
      <c r="CL173" s="23">
        <f t="shared" ca="1" si="366"/>
        <v>115200</v>
      </c>
      <c r="CM173" s="23">
        <f t="shared" ca="1" si="367"/>
        <v>0</v>
      </c>
      <c r="CN173" s="23">
        <f t="shared" ca="1" si="399"/>
        <v>120000</v>
      </c>
      <c r="CO173" s="23">
        <f t="shared" ca="1" si="400"/>
        <v>0</v>
      </c>
      <c r="CP173" s="228">
        <f t="shared" ca="1" si="308"/>
        <v>125760</v>
      </c>
      <c r="CQ173" s="224">
        <f t="shared" ca="1" si="309"/>
        <v>240960</v>
      </c>
      <c r="CR173" s="228">
        <f t="shared" ca="1" si="310"/>
        <v>360960</v>
      </c>
      <c r="CS173" s="23">
        <f t="shared" ca="1" si="311"/>
        <v>65400</v>
      </c>
      <c r="CT173" s="23">
        <f t="shared" ca="1" si="312"/>
        <v>32700</v>
      </c>
      <c r="CU173" s="23">
        <f t="shared" ca="1" si="316"/>
        <v>62400</v>
      </c>
      <c r="CV173" s="23">
        <f t="shared" ca="1" si="317"/>
        <v>31200</v>
      </c>
      <c r="CW173" s="23">
        <f t="shared" ca="1" si="326"/>
        <v>60000</v>
      </c>
      <c r="CX173" s="23">
        <f t="shared" ca="1" si="327"/>
        <v>30000</v>
      </c>
      <c r="CY173" s="23">
        <f t="shared" ca="1" si="338"/>
        <v>8400</v>
      </c>
      <c r="CZ173" s="23">
        <f t="shared" ca="1" si="339"/>
        <v>4200</v>
      </c>
      <c r="DA173" s="23">
        <f t="shared" ca="1" si="345"/>
        <v>27000</v>
      </c>
      <c r="DB173" s="23">
        <f t="shared" ca="1" si="346"/>
        <v>13500</v>
      </c>
      <c r="DC173" s="23">
        <f t="shared" ca="1" si="347"/>
        <v>15600</v>
      </c>
      <c r="DD173" s="23">
        <f t="shared" ca="1" si="348"/>
        <v>7800</v>
      </c>
      <c r="DE173" s="23">
        <f t="shared" ca="1" si="353"/>
        <v>42000</v>
      </c>
      <c r="DF173" s="23">
        <f t="shared" ca="1" si="354"/>
        <v>21000</v>
      </c>
      <c r="DG173" s="23">
        <f t="shared" ca="1" si="393"/>
        <v>63600</v>
      </c>
      <c r="DH173" s="23">
        <f t="shared" ca="1" si="394"/>
        <v>31800</v>
      </c>
      <c r="DI173" s="23">
        <f t="shared" ca="1" si="355"/>
        <v>72000</v>
      </c>
      <c r="DJ173" s="23">
        <f t="shared" ca="1" si="356"/>
        <v>36000</v>
      </c>
      <c r="DK173" s="23">
        <f t="shared" ca="1" si="368"/>
        <v>99000</v>
      </c>
      <c r="DL173" s="23">
        <f t="shared" ca="1" si="369"/>
        <v>49500</v>
      </c>
      <c r="DM173" s="23"/>
      <c r="DN173" s="23"/>
      <c r="DO173" s="23">
        <f t="shared" ca="1" si="370"/>
        <v>240000</v>
      </c>
      <c r="DP173" s="23">
        <f t="shared" ca="1" si="371"/>
        <v>120000</v>
      </c>
      <c r="DQ173" s="23">
        <f t="shared" ca="1" si="376"/>
        <v>120000</v>
      </c>
      <c r="DR173" s="23">
        <f t="shared" ca="1" si="377"/>
        <v>60000</v>
      </c>
      <c r="DS173" s="23">
        <f t="shared" ca="1" si="386"/>
        <v>127200</v>
      </c>
      <c r="DT173" s="23">
        <f t="shared" ca="1" si="387"/>
        <v>63600</v>
      </c>
      <c r="DU173" s="23">
        <f t="shared" ca="1" si="397"/>
        <v>63600</v>
      </c>
      <c r="DV173" s="23">
        <f t="shared" ca="1" si="398"/>
        <v>31800</v>
      </c>
      <c r="DW173" s="23">
        <f t="shared" ca="1" si="401"/>
        <v>150000</v>
      </c>
      <c r="DX173" s="23">
        <f t="shared" ca="1" si="402"/>
        <v>75000</v>
      </c>
      <c r="DY173" s="23">
        <f t="shared" ca="1" si="403"/>
        <v>66000</v>
      </c>
      <c r="DZ173" s="23">
        <f t="shared" ca="1" si="404"/>
        <v>33000</v>
      </c>
      <c r="EA173" s="23">
        <f t="shared" ca="1" si="281"/>
        <v>129600</v>
      </c>
      <c r="EB173" s="23">
        <f t="shared" ca="1" si="282"/>
        <v>64800</v>
      </c>
      <c r="EC173" s="228">
        <f t="shared" ca="1" si="313"/>
        <v>610200</v>
      </c>
      <c r="ED173" s="93">
        <f t="shared" ca="1" si="314"/>
        <v>1450800</v>
      </c>
      <c r="EE173" s="228">
        <f t="shared" ca="1" si="315"/>
        <v>2117700</v>
      </c>
      <c r="EJ173" s="23">
        <f t="shared" ca="1" si="349"/>
        <v>60000</v>
      </c>
      <c r="EK173" s="23">
        <f t="shared" ca="1" si="350"/>
        <v>30000</v>
      </c>
      <c r="EL173" s="23">
        <f t="shared" ca="1" si="357"/>
        <v>26400</v>
      </c>
      <c r="EM173" s="23">
        <f t="shared" ca="1" si="358"/>
        <v>13200</v>
      </c>
      <c r="EN173" s="23">
        <f t="shared" ca="1" si="378"/>
        <v>120000</v>
      </c>
      <c r="EO173" s="23">
        <f t="shared" ca="1" si="379"/>
        <v>60000</v>
      </c>
      <c r="EP173" s="23">
        <f t="shared" ca="1" si="409"/>
        <v>168000</v>
      </c>
      <c r="EQ173" s="23">
        <f t="shared" ca="1" si="410"/>
        <v>84000</v>
      </c>
      <c r="ER173" s="23">
        <f t="shared" ca="1" si="388"/>
        <v>60000</v>
      </c>
      <c r="ES173" s="23">
        <f t="shared" ca="1" si="389"/>
        <v>30000</v>
      </c>
      <c r="ET173" s="23">
        <f t="shared" ca="1" si="405"/>
        <v>60000</v>
      </c>
      <c r="EU173" s="23">
        <f t="shared" ca="1" si="406"/>
        <v>30000</v>
      </c>
      <c r="EV173" s="23">
        <f t="shared" ca="1" si="279"/>
        <v>120000</v>
      </c>
      <c r="EW173" s="23">
        <f t="shared" ca="1" si="280"/>
        <v>60000</v>
      </c>
      <c r="EX173" s="228">
        <f t="shared" ca="1" si="299"/>
        <v>39600</v>
      </c>
      <c r="EY173" s="93">
        <f t="shared" ca="1" si="300"/>
        <v>489600</v>
      </c>
      <c r="EZ173" s="93">
        <f t="shared" ca="1" si="301"/>
        <v>921600</v>
      </c>
    </row>
    <row r="174" spans="1:156" x14ac:dyDescent="0.2">
      <c r="A174" s="172">
        <f ca="1">VLOOKUP($D174,Curves!$A$2:$I$1700,9)</f>
        <v>6.3199860656366999E-2</v>
      </c>
      <c r="B174" s="86">
        <f t="shared" ca="1" si="284"/>
        <v>0.42397793007304418</v>
      </c>
      <c r="C174" s="86">
        <f t="shared" si="285"/>
        <v>30</v>
      </c>
      <c r="D174" s="139">
        <v>41944</v>
      </c>
      <c r="E174" s="173">
        <f ca="1">VLOOKUP($D174,Curves!$A$2:$H$1700,2)*$B174</f>
        <v>2.109714180043468</v>
      </c>
      <c r="F174" s="172">
        <f ca="1">VLOOKUP($D174,Curves!$A$2:$H$1700,3)*$B174</f>
        <v>5.0877351608765303E-2</v>
      </c>
      <c r="G174" s="172">
        <f ca="1">VLOOKUP($D174,Curves!$A$2:$H$1700,7)*$B174</f>
        <v>-8.0555806713878395E-2</v>
      </c>
      <c r="H174" s="172">
        <f ca="1">VLOOKUP($D174,Curves!$A$2:$H$1700,5)*$B174</f>
        <v>4.2397793007304422E-3</v>
      </c>
      <c r="I174" s="172">
        <f ca="1">VLOOKUP($D174,Curves!$A$2:$H$1700,4)*$B174</f>
        <v>0</v>
      </c>
      <c r="J174" s="174">
        <f ca="1">VLOOKUP($D174,Curves!$A$2:$H$1700,8)*$B174</f>
        <v>0</v>
      </c>
      <c r="K174" s="172">
        <f t="shared" ca="1" si="286"/>
        <v>17.82285635032601</v>
      </c>
      <c r="L174" s="140">
        <f ca="1">VLOOKUP($D174,Curves!$N$2:$T$2600,2)*$B174</f>
        <v>15.113668466692829</v>
      </c>
      <c r="M174" s="141">
        <f ca="1">VLOOKUP($D174,Curves!$N$2:$T$2600,3)*$B174</f>
        <v>7.5568342333464145</v>
      </c>
      <c r="N174" s="181">
        <f t="shared" ca="1" si="287"/>
        <v>0</v>
      </c>
      <c r="O174" s="182">
        <f t="shared" ca="1" si="288"/>
        <v>0</v>
      </c>
      <c r="P174" s="173">
        <f t="shared" ca="1" si="283"/>
        <v>17.82285635032601</v>
      </c>
      <c r="Q174" s="140">
        <f ca="1">VLOOKUP($D174,Curves!$N$2:$T$2600,4)*$B174</f>
        <v>15.113668466692829</v>
      </c>
      <c r="R174" s="141">
        <f ca="1">VLOOKUP($D174,Curves!$N$2:$T$2600,5)*$B174</f>
        <v>7.5568342333464145</v>
      </c>
      <c r="S174" s="181">
        <f t="shared" ca="1" si="289"/>
        <v>0</v>
      </c>
      <c r="T174" s="182">
        <f t="shared" ca="1" si="290"/>
        <v>0</v>
      </c>
      <c r="U174" s="151">
        <f t="shared" ca="1" si="291"/>
        <v>17.218687799971924</v>
      </c>
      <c r="V174" s="151">
        <f t="shared" ca="1" si="292"/>
        <v>17.854654695081486</v>
      </c>
      <c r="W174" s="151">
        <f t="shared" ca="1" si="293"/>
        <v>17.82285635032601</v>
      </c>
      <c r="X174" s="343">
        <f ca="1">VLOOKUP($D174,[2]CurveFetch!$D$8:$S$13000,16,0)*$B174</f>
        <v>15.113668466692829</v>
      </c>
      <c r="Y174" s="141">
        <f ca="1">VLOOKUP($D174,Curves!$N$2:$T$2600,7)*$B174</f>
        <v>7.5568342333464145</v>
      </c>
      <c r="Z174" s="200">
        <f t="shared" ca="1" si="294"/>
        <v>0</v>
      </c>
      <c r="AA174" s="181">
        <f t="shared" ca="1" si="295"/>
        <v>0</v>
      </c>
      <c r="AB174" s="181">
        <f t="shared" ca="1" si="392"/>
        <v>0</v>
      </c>
      <c r="AC174" s="181">
        <f t="shared" ca="1" si="392"/>
        <v>0</v>
      </c>
      <c r="AD174" s="181">
        <f t="shared" ca="1" si="297"/>
        <v>0</v>
      </c>
      <c r="AE174" s="182">
        <f t="shared" ca="1" si="298"/>
        <v>0</v>
      </c>
      <c r="AF174" s="23">
        <f t="shared" ca="1" si="328"/>
        <v>0</v>
      </c>
      <c r="AG174" s="23">
        <f t="shared" ca="1" si="329"/>
        <v>0</v>
      </c>
      <c r="AH174" s="23">
        <f t="shared" ca="1" si="318"/>
        <v>0</v>
      </c>
      <c r="AI174" s="23">
        <f t="shared" ca="1" si="319"/>
        <v>0</v>
      </c>
      <c r="AJ174" s="23">
        <f t="shared" ca="1" si="330"/>
        <v>0</v>
      </c>
      <c r="AK174" s="23">
        <f t="shared" ca="1" si="331"/>
        <v>0</v>
      </c>
      <c r="AL174" s="23">
        <f t="shared" ca="1" si="332"/>
        <v>0</v>
      </c>
      <c r="AM174" s="23">
        <f t="shared" ca="1" si="333"/>
        <v>0</v>
      </c>
      <c r="AN174" s="23">
        <f t="shared" ca="1" si="351"/>
        <v>0</v>
      </c>
      <c r="AO174" s="23">
        <f t="shared" ca="1" si="352"/>
        <v>0</v>
      </c>
      <c r="AP174" s="23">
        <f t="shared" ca="1" si="363"/>
        <v>0</v>
      </c>
      <c r="AQ174" s="23">
        <f t="shared" ca="1" si="340"/>
        <v>0</v>
      </c>
      <c r="AR174" s="23">
        <f t="shared" ca="1" si="372"/>
        <v>0</v>
      </c>
      <c r="AS174" s="23">
        <f t="shared" ca="1" si="373"/>
        <v>0</v>
      </c>
      <c r="AT174" s="23">
        <f t="shared" ca="1" si="380"/>
        <v>0</v>
      </c>
      <c r="AU174" s="23">
        <f t="shared" ca="1" si="381"/>
        <v>0</v>
      </c>
      <c r="AV174" s="23">
        <f t="shared" ca="1" si="374"/>
        <v>0</v>
      </c>
      <c r="AW174" s="23">
        <f t="shared" ca="1" si="375"/>
        <v>0</v>
      </c>
      <c r="AX174" s="23">
        <f t="shared" ca="1" si="384"/>
        <v>0</v>
      </c>
      <c r="AY174" s="23">
        <f t="shared" ca="1" si="385"/>
        <v>0</v>
      </c>
      <c r="AZ174" s="23">
        <f t="shared" ca="1" si="390"/>
        <v>0</v>
      </c>
      <c r="BA174" s="23">
        <f t="shared" ca="1" si="391"/>
        <v>0</v>
      </c>
      <c r="BB174" s="23">
        <f t="shared" ca="1" si="407"/>
        <v>0</v>
      </c>
      <c r="BC174" s="23">
        <f t="shared" ca="1" si="408"/>
        <v>0</v>
      </c>
      <c r="BD174" s="228">
        <f t="shared" ca="1" si="302"/>
        <v>0</v>
      </c>
      <c r="BE174" s="26">
        <f t="shared" ca="1" si="303"/>
        <v>0</v>
      </c>
      <c r="BF174" s="228">
        <f t="shared" ca="1" si="304"/>
        <v>0</v>
      </c>
      <c r="BG174" s="23">
        <f t="shared" ca="1" si="320"/>
        <v>0</v>
      </c>
      <c r="BH174" s="23">
        <f t="shared" ca="1" si="321"/>
        <v>0</v>
      </c>
      <c r="BI174" s="23">
        <f t="shared" ca="1" si="334"/>
        <v>0</v>
      </c>
      <c r="BJ174" s="23">
        <f t="shared" ca="1" si="335"/>
        <v>0</v>
      </c>
      <c r="BK174" s="23">
        <f t="shared" ca="1" si="322"/>
        <v>0</v>
      </c>
      <c r="BL174" s="23">
        <f t="shared" ca="1" si="323"/>
        <v>0</v>
      </c>
      <c r="BM174" s="23">
        <f t="shared" ca="1" si="336"/>
        <v>0</v>
      </c>
      <c r="BN174" s="23">
        <f t="shared" ca="1" si="337"/>
        <v>0</v>
      </c>
      <c r="BO174" s="23">
        <f t="shared" ca="1" si="343"/>
        <v>0</v>
      </c>
      <c r="BP174" s="23">
        <f t="shared" ca="1" si="344"/>
        <v>0</v>
      </c>
      <c r="BQ174" s="23">
        <f t="shared" ca="1" si="324"/>
        <v>0</v>
      </c>
      <c r="BR174" s="23">
        <f t="shared" ca="1" si="325"/>
        <v>0</v>
      </c>
      <c r="BS174" s="23">
        <f t="shared" ca="1" si="359"/>
        <v>0</v>
      </c>
      <c r="BT174" s="23">
        <f t="shared" ca="1" si="360"/>
        <v>0</v>
      </c>
      <c r="BU174" s="23">
        <f t="shared" ca="1" si="361"/>
        <v>0</v>
      </c>
      <c r="BV174" s="23">
        <f t="shared" ca="1" si="362"/>
        <v>0</v>
      </c>
      <c r="BW174" s="23">
        <f t="shared" ca="1" si="364"/>
        <v>0</v>
      </c>
      <c r="BX174" s="23">
        <f t="shared" ca="1" si="365"/>
        <v>0</v>
      </c>
      <c r="BY174" s="23">
        <f t="shared" ca="1" si="382"/>
        <v>0</v>
      </c>
      <c r="BZ174" s="23">
        <f t="shared" ca="1" si="383"/>
        <v>0</v>
      </c>
      <c r="CA174" s="23">
        <f t="shared" ca="1" si="395"/>
        <v>0</v>
      </c>
      <c r="CB174" s="23">
        <f t="shared" ca="1" si="396"/>
        <v>0</v>
      </c>
      <c r="CC174" s="23">
        <f t="shared" ca="1" si="275"/>
        <v>0</v>
      </c>
      <c r="CD174" s="23">
        <f t="shared" ca="1" si="276"/>
        <v>0</v>
      </c>
      <c r="CE174" s="23">
        <f t="shared" ca="1" si="277"/>
        <v>0</v>
      </c>
      <c r="CF174" s="23">
        <f t="shared" ca="1" si="278"/>
        <v>0</v>
      </c>
      <c r="CG174" s="389">
        <f t="shared" ca="1" si="305"/>
        <v>0</v>
      </c>
      <c r="CH174" s="224">
        <f t="shared" ca="1" si="306"/>
        <v>0</v>
      </c>
      <c r="CI174" s="93">
        <f t="shared" ca="1" si="307"/>
        <v>0</v>
      </c>
      <c r="CJ174" s="23">
        <f t="shared" ca="1" si="341"/>
        <v>0</v>
      </c>
      <c r="CK174" s="23">
        <f t="shared" ca="1" si="342"/>
        <v>0</v>
      </c>
      <c r="CL174" s="23">
        <f t="shared" ca="1" si="366"/>
        <v>0</v>
      </c>
      <c r="CM174" s="23">
        <f t="shared" ca="1" si="367"/>
        <v>0</v>
      </c>
      <c r="CN174" s="23">
        <f t="shared" ca="1" si="399"/>
        <v>0</v>
      </c>
      <c r="CO174" s="23">
        <f t="shared" ca="1" si="400"/>
        <v>0</v>
      </c>
      <c r="CP174" s="228">
        <f t="shared" ca="1" si="308"/>
        <v>0</v>
      </c>
      <c r="CQ174" s="224">
        <f t="shared" ca="1" si="309"/>
        <v>0</v>
      </c>
      <c r="CR174" s="228">
        <f t="shared" ca="1" si="310"/>
        <v>0</v>
      </c>
      <c r="CS174" s="23">
        <f t="shared" ca="1" si="311"/>
        <v>0</v>
      </c>
      <c r="CT174" s="23">
        <f t="shared" ca="1" si="312"/>
        <v>0</v>
      </c>
      <c r="CU174" s="23">
        <f t="shared" ca="1" si="316"/>
        <v>0</v>
      </c>
      <c r="CV174" s="23">
        <f t="shared" ca="1" si="317"/>
        <v>0</v>
      </c>
      <c r="CW174" s="23">
        <f t="shared" ca="1" si="326"/>
        <v>0</v>
      </c>
      <c r="CX174" s="23">
        <f t="shared" ca="1" si="327"/>
        <v>0</v>
      </c>
      <c r="CY174" s="23">
        <f t="shared" ca="1" si="338"/>
        <v>0</v>
      </c>
      <c r="CZ174" s="23">
        <f t="shared" ca="1" si="339"/>
        <v>0</v>
      </c>
      <c r="DA174" s="23">
        <f t="shared" ca="1" si="345"/>
        <v>0</v>
      </c>
      <c r="DB174" s="23">
        <f t="shared" ca="1" si="346"/>
        <v>0</v>
      </c>
      <c r="DC174" s="23">
        <f t="shared" ca="1" si="347"/>
        <v>0</v>
      </c>
      <c r="DD174" s="23">
        <f t="shared" ca="1" si="348"/>
        <v>0</v>
      </c>
      <c r="DE174" s="23">
        <f t="shared" ca="1" si="353"/>
        <v>0</v>
      </c>
      <c r="DF174" s="23">
        <f t="shared" ca="1" si="354"/>
        <v>0</v>
      </c>
      <c r="DG174" s="23">
        <f t="shared" ca="1" si="393"/>
        <v>0</v>
      </c>
      <c r="DH174" s="23">
        <f t="shared" ca="1" si="394"/>
        <v>0</v>
      </c>
      <c r="DI174" s="23">
        <f t="shared" ca="1" si="355"/>
        <v>0</v>
      </c>
      <c r="DJ174" s="23">
        <f t="shared" ca="1" si="356"/>
        <v>0</v>
      </c>
      <c r="DK174" s="23">
        <f t="shared" ca="1" si="368"/>
        <v>0</v>
      </c>
      <c r="DL174" s="23">
        <f t="shared" ca="1" si="369"/>
        <v>0</v>
      </c>
      <c r="DM174" s="23"/>
      <c r="DN174" s="23"/>
      <c r="DO174" s="23">
        <f t="shared" ca="1" si="370"/>
        <v>0</v>
      </c>
      <c r="DP174" s="23">
        <f t="shared" ca="1" si="371"/>
        <v>0</v>
      </c>
      <c r="DQ174" s="23">
        <f t="shared" ca="1" si="376"/>
        <v>0</v>
      </c>
      <c r="DR174" s="23">
        <f t="shared" ca="1" si="377"/>
        <v>0</v>
      </c>
      <c r="DS174" s="23">
        <f t="shared" ca="1" si="386"/>
        <v>0</v>
      </c>
      <c r="DT174" s="23">
        <f t="shared" ca="1" si="387"/>
        <v>0</v>
      </c>
      <c r="DU174" s="23">
        <f t="shared" ca="1" si="397"/>
        <v>0</v>
      </c>
      <c r="DV174" s="23">
        <f t="shared" ca="1" si="398"/>
        <v>0</v>
      </c>
      <c r="DW174" s="23">
        <f t="shared" ca="1" si="401"/>
        <v>0</v>
      </c>
      <c r="DX174" s="23">
        <f t="shared" ca="1" si="402"/>
        <v>0</v>
      </c>
      <c r="DY174" s="23">
        <f t="shared" ca="1" si="403"/>
        <v>0</v>
      </c>
      <c r="DZ174" s="23">
        <f t="shared" ca="1" si="404"/>
        <v>0</v>
      </c>
      <c r="EA174" s="23">
        <f t="shared" ca="1" si="281"/>
        <v>0</v>
      </c>
      <c r="EB174" s="23">
        <f t="shared" ca="1" si="282"/>
        <v>0</v>
      </c>
      <c r="EC174" s="228">
        <f t="shared" ca="1" si="313"/>
        <v>0</v>
      </c>
      <c r="ED174" s="93">
        <f t="shared" ca="1" si="314"/>
        <v>0</v>
      </c>
      <c r="EE174" s="228">
        <f t="shared" ca="1" si="315"/>
        <v>0</v>
      </c>
      <c r="EJ174" s="23">
        <f t="shared" ca="1" si="349"/>
        <v>0</v>
      </c>
      <c r="EK174" s="23">
        <f t="shared" ca="1" si="350"/>
        <v>0</v>
      </c>
      <c r="EL174" s="23">
        <f t="shared" ca="1" si="357"/>
        <v>0</v>
      </c>
      <c r="EM174" s="23">
        <f t="shared" ca="1" si="358"/>
        <v>0</v>
      </c>
      <c r="EN174" s="23">
        <f t="shared" ca="1" si="378"/>
        <v>0</v>
      </c>
      <c r="EO174" s="23">
        <f t="shared" ca="1" si="379"/>
        <v>0</v>
      </c>
      <c r="EP174" s="23">
        <f t="shared" ca="1" si="409"/>
        <v>0</v>
      </c>
      <c r="EQ174" s="23">
        <f t="shared" ca="1" si="410"/>
        <v>0</v>
      </c>
      <c r="ER174" s="23">
        <f t="shared" ca="1" si="388"/>
        <v>0</v>
      </c>
      <c r="ES174" s="23">
        <f t="shared" ca="1" si="389"/>
        <v>0</v>
      </c>
      <c r="ET174" s="23">
        <f t="shared" ca="1" si="405"/>
        <v>0</v>
      </c>
      <c r="EU174" s="23">
        <f t="shared" ca="1" si="406"/>
        <v>0</v>
      </c>
      <c r="EV174" s="23">
        <f t="shared" ca="1" si="279"/>
        <v>0</v>
      </c>
      <c r="EW174" s="23">
        <f t="shared" ca="1" si="280"/>
        <v>0</v>
      </c>
      <c r="EX174" s="228">
        <f t="shared" ca="1" si="299"/>
        <v>0</v>
      </c>
      <c r="EY174" s="93">
        <f t="shared" ca="1" si="300"/>
        <v>0</v>
      </c>
      <c r="EZ174" s="93">
        <f t="shared" ca="1" si="301"/>
        <v>0</v>
      </c>
    </row>
    <row r="175" spans="1:156" x14ac:dyDescent="0.2">
      <c r="A175" s="172">
        <f ca="1">VLOOKUP($D175,Curves!$A$2:$I$1700,9)</f>
        <v>6.3223928924958997E-2</v>
      </c>
      <c r="B175" s="86">
        <f t="shared" ca="1" si="284"/>
        <v>0.42168016150062998</v>
      </c>
      <c r="C175" s="86">
        <f t="shared" si="285"/>
        <v>31</v>
      </c>
      <c r="D175" s="139">
        <v>41974</v>
      </c>
      <c r="E175" s="173">
        <f ca="1">VLOOKUP($D175,Curves!$A$2:$H$1700,2)*$B175</f>
        <v>2.1509905038147137</v>
      </c>
      <c r="F175" s="172">
        <f ca="1">VLOOKUP($D175,Curves!$A$2:$H$1700,3)*$B175</f>
        <v>5.0601619380075596E-2</v>
      </c>
      <c r="G175" s="172">
        <f ca="1">VLOOKUP($D175,Curves!$A$2:$H$1700,7)*$B175</f>
        <v>-8.0119230685119697E-2</v>
      </c>
      <c r="H175" s="172">
        <f ca="1">VLOOKUP($D175,Curves!$A$2:$H$1700,5)*$B175</f>
        <v>4.2168016150063003E-3</v>
      </c>
      <c r="I175" s="172">
        <f ca="1">VLOOKUP($D175,Curves!$A$2:$H$1700,4)*$B175</f>
        <v>0</v>
      </c>
      <c r="J175" s="174">
        <f ca="1">VLOOKUP($D175,Curves!$A$2:$H$1700,8)*$B175</f>
        <v>0</v>
      </c>
      <c r="K175" s="172">
        <f t="shared" ca="1" si="286"/>
        <v>18.132428778610354</v>
      </c>
      <c r="L175" s="140">
        <f ca="1">VLOOKUP($D175,Curves!$N$2:$T$2600,2)*$B175</f>
        <v>8.7065567985519579</v>
      </c>
      <c r="M175" s="141">
        <f ca="1">VLOOKUP($D175,Curves!$N$2:$T$2600,3)*$B175</f>
        <v>4.3532783992759789</v>
      </c>
      <c r="N175" s="181">
        <f t="shared" ca="1" si="287"/>
        <v>0</v>
      </c>
      <c r="O175" s="182">
        <f t="shared" ca="1" si="288"/>
        <v>0</v>
      </c>
      <c r="P175" s="173">
        <f t="shared" ca="1" si="283"/>
        <v>18.132428778610354</v>
      </c>
      <c r="Q175" s="140">
        <f ca="1">VLOOKUP($D175,Curves!$N$2:$T$2600,4)*$B175</f>
        <v>8.7065567985519579</v>
      </c>
      <c r="R175" s="141">
        <f ca="1">VLOOKUP($D175,Curves!$N$2:$T$2600,5)*$B175</f>
        <v>4.3532783992759789</v>
      </c>
      <c r="S175" s="181">
        <f t="shared" ca="1" si="289"/>
        <v>0</v>
      </c>
      <c r="T175" s="182">
        <f t="shared" ca="1" si="290"/>
        <v>0</v>
      </c>
      <c r="U175" s="151">
        <f t="shared" ca="1" si="291"/>
        <v>17.531534548471953</v>
      </c>
      <c r="V175" s="151">
        <f t="shared" ca="1" si="292"/>
        <v>18.164054790722901</v>
      </c>
      <c r="W175" s="151">
        <f t="shared" ca="1" si="293"/>
        <v>18.132428778610354</v>
      </c>
      <c r="X175" s="343">
        <f ca="1">VLOOKUP($D175,[2]CurveFetch!$D$8:$S$13000,16,0)*$B175</f>
        <v>8.7065567985519579</v>
      </c>
      <c r="Y175" s="141">
        <f ca="1">VLOOKUP($D175,Curves!$N$2:$T$2600,7)*$B175</f>
        <v>4.3532783992759789</v>
      </c>
      <c r="Z175" s="200">
        <f t="shared" ca="1" si="294"/>
        <v>0</v>
      </c>
      <c r="AA175" s="181">
        <f t="shared" ca="1" si="295"/>
        <v>0</v>
      </c>
      <c r="AB175" s="181">
        <f t="shared" ca="1" si="392"/>
        <v>0</v>
      </c>
      <c r="AC175" s="181">
        <f t="shared" ca="1" si="392"/>
        <v>0</v>
      </c>
      <c r="AD175" s="181">
        <f t="shared" ca="1" si="297"/>
        <v>0</v>
      </c>
      <c r="AE175" s="182">
        <f t="shared" ca="1" si="298"/>
        <v>0</v>
      </c>
      <c r="AF175" s="23">
        <f t="shared" ca="1" si="328"/>
        <v>0</v>
      </c>
      <c r="AG175" s="23">
        <f t="shared" ca="1" si="329"/>
        <v>0</v>
      </c>
      <c r="AH175" s="23">
        <f t="shared" ca="1" si="318"/>
        <v>0</v>
      </c>
      <c r="AI175" s="23">
        <f t="shared" ca="1" si="319"/>
        <v>0</v>
      </c>
      <c r="AJ175" s="23">
        <f t="shared" ca="1" si="330"/>
        <v>0</v>
      </c>
      <c r="AK175" s="23">
        <f t="shared" ca="1" si="331"/>
        <v>0</v>
      </c>
      <c r="AL175" s="23">
        <f t="shared" ca="1" si="332"/>
        <v>0</v>
      </c>
      <c r="AM175" s="23">
        <f t="shared" ca="1" si="333"/>
        <v>0</v>
      </c>
      <c r="AN175" s="23">
        <f t="shared" ca="1" si="351"/>
        <v>0</v>
      </c>
      <c r="AO175" s="23">
        <f t="shared" ca="1" si="352"/>
        <v>0</v>
      </c>
      <c r="AP175" s="23">
        <f t="shared" ca="1" si="363"/>
        <v>0</v>
      </c>
      <c r="AQ175" s="23">
        <f t="shared" ca="1" si="340"/>
        <v>0</v>
      </c>
      <c r="AR175" s="23">
        <f t="shared" ca="1" si="372"/>
        <v>0</v>
      </c>
      <c r="AS175" s="23">
        <f t="shared" ca="1" si="373"/>
        <v>0</v>
      </c>
      <c r="AT175" s="23">
        <f t="shared" ca="1" si="380"/>
        <v>0</v>
      </c>
      <c r="AU175" s="23">
        <f t="shared" ca="1" si="381"/>
        <v>0</v>
      </c>
      <c r="AV175" s="23">
        <f t="shared" ca="1" si="374"/>
        <v>0</v>
      </c>
      <c r="AW175" s="23">
        <f t="shared" ca="1" si="375"/>
        <v>0</v>
      </c>
      <c r="AX175" s="23">
        <f t="shared" ca="1" si="384"/>
        <v>0</v>
      </c>
      <c r="AY175" s="23">
        <f t="shared" ca="1" si="385"/>
        <v>0</v>
      </c>
      <c r="AZ175" s="23">
        <f t="shared" ca="1" si="390"/>
        <v>0</v>
      </c>
      <c r="BA175" s="23">
        <f t="shared" ca="1" si="391"/>
        <v>0</v>
      </c>
      <c r="BB175" s="23">
        <f t="shared" ca="1" si="407"/>
        <v>0</v>
      </c>
      <c r="BC175" s="23">
        <f t="shared" ca="1" si="408"/>
        <v>0</v>
      </c>
      <c r="BD175" s="228">
        <f t="shared" ca="1" si="302"/>
        <v>0</v>
      </c>
      <c r="BE175" s="26">
        <f t="shared" ca="1" si="303"/>
        <v>0</v>
      </c>
      <c r="BF175" s="228">
        <f t="shared" ca="1" si="304"/>
        <v>0</v>
      </c>
      <c r="BG175" s="23">
        <f t="shared" ca="1" si="320"/>
        <v>0</v>
      </c>
      <c r="BH175" s="23">
        <f t="shared" ca="1" si="321"/>
        <v>0</v>
      </c>
      <c r="BI175" s="23">
        <f t="shared" ca="1" si="334"/>
        <v>0</v>
      </c>
      <c r="BJ175" s="23">
        <f t="shared" ca="1" si="335"/>
        <v>0</v>
      </c>
      <c r="BK175" s="23">
        <f t="shared" ca="1" si="322"/>
        <v>0</v>
      </c>
      <c r="BL175" s="23">
        <f t="shared" ca="1" si="323"/>
        <v>0</v>
      </c>
      <c r="BM175" s="23">
        <f t="shared" ca="1" si="336"/>
        <v>0</v>
      </c>
      <c r="BN175" s="23">
        <f t="shared" ca="1" si="337"/>
        <v>0</v>
      </c>
      <c r="BO175" s="23">
        <f t="shared" ca="1" si="343"/>
        <v>0</v>
      </c>
      <c r="BP175" s="23">
        <f t="shared" ca="1" si="344"/>
        <v>0</v>
      </c>
      <c r="BQ175" s="23">
        <f t="shared" ca="1" si="324"/>
        <v>0</v>
      </c>
      <c r="BR175" s="23">
        <f t="shared" ca="1" si="325"/>
        <v>0</v>
      </c>
      <c r="BS175" s="23">
        <f t="shared" ca="1" si="359"/>
        <v>0</v>
      </c>
      <c r="BT175" s="23">
        <f t="shared" ca="1" si="360"/>
        <v>0</v>
      </c>
      <c r="BU175" s="23">
        <f t="shared" ca="1" si="361"/>
        <v>0</v>
      </c>
      <c r="BV175" s="23">
        <f t="shared" ca="1" si="362"/>
        <v>0</v>
      </c>
      <c r="BW175" s="23">
        <f t="shared" ca="1" si="364"/>
        <v>0</v>
      </c>
      <c r="BX175" s="23">
        <f t="shared" ca="1" si="365"/>
        <v>0</v>
      </c>
      <c r="BY175" s="23">
        <f t="shared" ca="1" si="382"/>
        <v>0</v>
      </c>
      <c r="BZ175" s="23">
        <f t="shared" ca="1" si="383"/>
        <v>0</v>
      </c>
      <c r="CA175" s="23">
        <f t="shared" ca="1" si="395"/>
        <v>0</v>
      </c>
      <c r="CB175" s="23">
        <f t="shared" ca="1" si="396"/>
        <v>0</v>
      </c>
      <c r="CC175" s="23">
        <f t="shared" ca="1" si="275"/>
        <v>0</v>
      </c>
      <c r="CD175" s="23">
        <f t="shared" ca="1" si="276"/>
        <v>0</v>
      </c>
      <c r="CE175" s="23">
        <f t="shared" ca="1" si="277"/>
        <v>0</v>
      </c>
      <c r="CF175" s="23">
        <f t="shared" ca="1" si="278"/>
        <v>0</v>
      </c>
      <c r="CG175" s="389">
        <f t="shared" ca="1" si="305"/>
        <v>0</v>
      </c>
      <c r="CH175" s="224">
        <f t="shared" ca="1" si="306"/>
        <v>0</v>
      </c>
      <c r="CI175" s="93">
        <f t="shared" ca="1" si="307"/>
        <v>0</v>
      </c>
      <c r="CJ175" s="23">
        <f t="shared" ca="1" si="341"/>
        <v>0</v>
      </c>
      <c r="CK175" s="23">
        <f t="shared" ca="1" si="342"/>
        <v>0</v>
      </c>
      <c r="CL175" s="23">
        <f t="shared" ca="1" si="366"/>
        <v>0</v>
      </c>
      <c r="CM175" s="23">
        <f t="shared" ca="1" si="367"/>
        <v>0</v>
      </c>
      <c r="CN175" s="23">
        <f t="shared" ca="1" si="399"/>
        <v>0</v>
      </c>
      <c r="CO175" s="23">
        <f t="shared" ca="1" si="400"/>
        <v>0</v>
      </c>
      <c r="CP175" s="228">
        <f t="shared" ca="1" si="308"/>
        <v>0</v>
      </c>
      <c r="CQ175" s="224">
        <f t="shared" ca="1" si="309"/>
        <v>0</v>
      </c>
      <c r="CR175" s="228">
        <f t="shared" ca="1" si="310"/>
        <v>0</v>
      </c>
      <c r="CS175" s="23">
        <f t="shared" ca="1" si="311"/>
        <v>0</v>
      </c>
      <c r="CT175" s="23">
        <f t="shared" ca="1" si="312"/>
        <v>0</v>
      </c>
      <c r="CU175" s="23">
        <f t="shared" ca="1" si="316"/>
        <v>0</v>
      </c>
      <c r="CV175" s="23">
        <f t="shared" ca="1" si="317"/>
        <v>0</v>
      </c>
      <c r="CW175" s="23">
        <f t="shared" ca="1" si="326"/>
        <v>0</v>
      </c>
      <c r="CX175" s="23">
        <f t="shared" ca="1" si="327"/>
        <v>0</v>
      </c>
      <c r="CY175" s="23">
        <f t="shared" ca="1" si="338"/>
        <v>0</v>
      </c>
      <c r="CZ175" s="23">
        <f t="shared" ca="1" si="339"/>
        <v>0</v>
      </c>
      <c r="DA175" s="23">
        <f t="shared" ca="1" si="345"/>
        <v>0</v>
      </c>
      <c r="DB175" s="23">
        <f t="shared" ca="1" si="346"/>
        <v>0</v>
      </c>
      <c r="DC175" s="23">
        <f t="shared" ca="1" si="347"/>
        <v>0</v>
      </c>
      <c r="DD175" s="23">
        <f t="shared" ca="1" si="348"/>
        <v>0</v>
      </c>
      <c r="DE175" s="23">
        <f t="shared" ca="1" si="353"/>
        <v>0</v>
      </c>
      <c r="DF175" s="23">
        <f t="shared" ca="1" si="354"/>
        <v>0</v>
      </c>
      <c r="DG175" s="23">
        <f t="shared" ca="1" si="393"/>
        <v>0</v>
      </c>
      <c r="DH175" s="23">
        <f t="shared" ca="1" si="394"/>
        <v>0</v>
      </c>
      <c r="DI175" s="23">
        <f t="shared" ca="1" si="355"/>
        <v>0</v>
      </c>
      <c r="DJ175" s="23">
        <f t="shared" ca="1" si="356"/>
        <v>0</v>
      </c>
      <c r="DK175" s="23">
        <f t="shared" ca="1" si="368"/>
        <v>0</v>
      </c>
      <c r="DL175" s="23">
        <f t="shared" ca="1" si="369"/>
        <v>0</v>
      </c>
      <c r="DM175" s="23"/>
      <c r="DN175" s="23"/>
      <c r="DO175" s="23">
        <f t="shared" ca="1" si="370"/>
        <v>0</v>
      </c>
      <c r="DP175" s="23">
        <f t="shared" ca="1" si="371"/>
        <v>0</v>
      </c>
      <c r="DQ175" s="23">
        <f t="shared" ca="1" si="376"/>
        <v>0</v>
      </c>
      <c r="DR175" s="23">
        <f t="shared" ca="1" si="377"/>
        <v>0</v>
      </c>
      <c r="DS175" s="23">
        <f t="shared" ca="1" si="386"/>
        <v>0</v>
      </c>
      <c r="DT175" s="23">
        <f t="shared" ca="1" si="387"/>
        <v>0</v>
      </c>
      <c r="DU175" s="23">
        <f t="shared" ca="1" si="397"/>
        <v>0</v>
      </c>
      <c r="DV175" s="23">
        <f t="shared" ca="1" si="398"/>
        <v>0</v>
      </c>
      <c r="DW175" s="23">
        <f t="shared" ca="1" si="401"/>
        <v>0</v>
      </c>
      <c r="DX175" s="23">
        <f t="shared" ca="1" si="402"/>
        <v>0</v>
      </c>
      <c r="DY175" s="23">
        <f t="shared" ca="1" si="403"/>
        <v>0</v>
      </c>
      <c r="DZ175" s="23">
        <f t="shared" ca="1" si="404"/>
        <v>0</v>
      </c>
      <c r="EA175" s="23">
        <f t="shared" ca="1" si="281"/>
        <v>0</v>
      </c>
      <c r="EB175" s="23">
        <f t="shared" ca="1" si="282"/>
        <v>0</v>
      </c>
      <c r="EC175" s="228">
        <f t="shared" ca="1" si="313"/>
        <v>0</v>
      </c>
      <c r="ED175" s="93">
        <f t="shared" ca="1" si="314"/>
        <v>0</v>
      </c>
      <c r="EE175" s="228">
        <f t="shared" ca="1" si="315"/>
        <v>0</v>
      </c>
      <c r="EJ175" s="23">
        <f t="shared" ca="1" si="349"/>
        <v>0</v>
      </c>
      <c r="EK175" s="23">
        <f t="shared" ca="1" si="350"/>
        <v>0</v>
      </c>
      <c r="EL175" s="23">
        <f t="shared" ca="1" si="357"/>
        <v>0</v>
      </c>
      <c r="EM175" s="23">
        <f t="shared" ca="1" si="358"/>
        <v>0</v>
      </c>
      <c r="EN175" s="23">
        <f t="shared" ca="1" si="378"/>
        <v>0</v>
      </c>
      <c r="EO175" s="23">
        <f t="shared" ca="1" si="379"/>
        <v>0</v>
      </c>
      <c r="EP175" s="23">
        <f t="shared" ca="1" si="409"/>
        <v>0</v>
      </c>
      <c r="EQ175" s="23">
        <f t="shared" ca="1" si="410"/>
        <v>0</v>
      </c>
      <c r="ER175" s="23">
        <f t="shared" ca="1" si="388"/>
        <v>0</v>
      </c>
      <c r="ES175" s="23">
        <f t="shared" ca="1" si="389"/>
        <v>0</v>
      </c>
      <c r="ET175" s="23">
        <f t="shared" ca="1" si="405"/>
        <v>0</v>
      </c>
      <c r="EU175" s="23">
        <f t="shared" ca="1" si="406"/>
        <v>0</v>
      </c>
      <c r="EV175" s="23">
        <f t="shared" ca="1" si="279"/>
        <v>0</v>
      </c>
      <c r="EW175" s="23">
        <f t="shared" ca="1" si="280"/>
        <v>0</v>
      </c>
      <c r="EX175" s="228">
        <f t="shared" ca="1" si="299"/>
        <v>0</v>
      </c>
      <c r="EY175" s="93">
        <f t="shared" ca="1" si="300"/>
        <v>0</v>
      </c>
      <c r="EZ175" s="93">
        <f t="shared" ca="1" si="301"/>
        <v>0</v>
      </c>
    </row>
    <row r="176" spans="1:156" x14ac:dyDescent="0.2">
      <c r="A176" s="172">
        <f ca="1">VLOOKUP($D176,Curves!$A$2:$I$1700,9)</f>
        <v>6.3248799469372993E-2</v>
      </c>
      <c r="B176" s="86">
        <f t="shared" ca="1" si="284"/>
        <v>0.41931719563422115</v>
      </c>
      <c r="C176" s="86">
        <f t="shared" si="285"/>
        <v>31</v>
      </c>
      <c r="D176" s="139">
        <v>42005</v>
      </c>
      <c r="E176" s="173">
        <f ca="1">VLOOKUP($D176,Curves!$A$2:$H$1700,2)*$B176</f>
        <v>2.207705035014174</v>
      </c>
      <c r="F176" s="172">
        <f ca="1">VLOOKUP($D176,Curves!$A$2:$H$1700,3)*$B176</f>
        <v>5.0318063476106539E-2</v>
      </c>
      <c r="G176" s="172">
        <f ca="1">VLOOKUP($D176,Curves!$A$2:$H$1700,7)*$B176</f>
        <v>-7.9670267170502018E-2</v>
      </c>
      <c r="H176" s="172">
        <f ca="1">VLOOKUP($D176,Curves!$A$2:$H$1700,5)*$B176</f>
        <v>4.1931719563422119E-3</v>
      </c>
      <c r="I176" s="172">
        <f ca="1">VLOOKUP($D176,Curves!$A$2:$H$1700,4)*$B176</f>
        <v>0</v>
      </c>
      <c r="J176" s="174">
        <f ca="1">VLOOKUP($D176,Curves!$A$2:$H$1700,8)*$B176</f>
        <v>0</v>
      </c>
      <c r="K176" s="172">
        <f t="shared" ca="1" si="286"/>
        <v>18.557787762606306</v>
      </c>
      <c r="L176" s="140">
        <f ca="1">VLOOKUP($D176,Curves!$N$2:$T$2600,2)*$B176</f>
        <v>21.853763943466522</v>
      </c>
      <c r="M176" s="141">
        <f ca="1">VLOOKUP($D176,Curves!$N$2:$T$2600,3)*$B176</f>
        <v>10.926881971733261</v>
      </c>
      <c r="N176" s="181">
        <f t="shared" ca="1" si="287"/>
        <v>1</v>
      </c>
      <c r="O176" s="182">
        <f t="shared" ca="1" si="288"/>
        <v>0</v>
      </c>
      <c r="P176" s="173">
        <f t="shared" ca="1" si="283"/>
        <v>18.557787762606306</v>
      </c>
      <c r="Q176" s="140">
        <f ca="1">VLOOKUP($D176,Curves!$N$2:$T$2600,4)*$B176</f>
        <v>21.853763943466522</v>
      </c>
      <c r="R176" s="141">
        <f ca="1">VLOOKUP($D176,Curves!$N$2:$T$2600,5)*$B176</f>
        <v>10.926881971733261</v>
      </c>
      <c r="S176" s="181">
        <f t="shared" ca="1" si="289"/>
        <v>1</v>
      </c>
      <c r="T176" s="182">
        <f t="shared" ca="1" si="290"/>
        <v>0</v>
      </c>
      <c r="U176" s="151">
        <f t="shared" ca="1" si="291"/>
        <v>17.960260758827541</v>
      </c>
      <c r="V176" s="151">
        <f t="shared" ca="1" si="292"/>
        <v>18.589236552278873</v>
      </c>
      <c r="W176" s="151">
        <f t="shared" ca="1" si="293"/>
        <v>18.557787762606306</v>
      </c>
      <c r="X176" s="343">
        <f ca="1">VLOOKUP($D176,[2]CurveFetch!$D$8:$S$13000,16,0)*$B176</f>
        <v>21.853763943466522</v>
      </c>
      <c r="Y176" s="141">
        <f ca="1">VLOOKUP($D176,Curves!$N$2:$T$2600,7)*$B176</f>
        <v>10.926881971733261</v>
      </c>
      <c r="Z176" s="200">
        <f t="shared" ca="1" si="294"/>
        <v>1</v>
      </c>
      <c r="AA176" s="181">
        <f t="shared" ca="1" si="295"/>
        <v>0</v>
      </c>
      <c r="AB176" s="181">
        <f t="shared" ca="1" si="392"/>
        <v>1</v>
      </c>
      <c r="AC176" s="181">
        <f t="shared" ca="1" si="392"/>
        <v>1</v>
      </c>
      <c r="AD176" s="181">
        <f t="shared" ca="1" si="297"/>
        <v>1</v>
      </c>
      <c r="AE176" s="182">
        <f t="shared" ca="1" si="298"/>
        <v>0</v>
      </c>
      <c r="AF176" s="23">
        <f t="shared" ca="1" si="328"/>
        <v>5880</v>
      </c>
      <c r="AG176" s="23">
        <f t="shared" ca="1" si="329"/>
        <v>0</v>
      </c>
      <c r="AH176" s="23">
        <f t="shared" ca="1" si="318"/>
        <v>38400</v>
      </c>
      <c r="AI176" s="23">
        <f t="shared" ca="1" si="319"/>
        <v>0</v>
      </c>
      <c r="AJ176" s="23">
        <f t="shared" ca="1" si="330"/>
        <v>26160</v>
      </c>
      <c r="AK176" s="23">
        <f t="shared" ca="1" si="331"/>
        <v>0</v>
      </c>
      <c r="AL176" s="23">
        <f t="shared" ca="1" si="332"/>
        <v>26160</v>
      </c>
      <c r="AM176" s="23">
        <f t="shared" ca="1" si="333"/>
        <v>0</v>
      </c>
      <c r="AN176" s="23">
        <f t="shared" ca="1" si="351"/>
        <v>48000</v>
      </c>
      <c r="AO176" s="23">
        <f t="shared" ca="1" si="352"/>
        <v>0</v>
      </c>
      <c r="AP176" s="23">
        <f t="shared" ca="1" si="363"/>
        <v>54000</v>
      </c>
      <c r="AQ176" s="23">
        <f t="shared" ca="1" si="340"/>
        <v>0</v>
      </c>
      <c r="AR176" s="23">
        <f t="shared" ca="1" si="372"/>
        <v>60000</v>
      </c>
      <c r="AS176" s="23">
        <f t="shared" ca="1" si="373"/>
        <v>0</v>
      </c>
      <c r="AT176" s="23">
        <f t="shared" ca="1" si="380"/>
        <v>60000</v>
      </c>
      <c r="AU176" s="23">
        <f t="shared" ca="1" si="381"/>
        <v>0</v>
      </c>
      <c r="AV176" s="23">
        <f t="shared" ca="1" si="374"/>
        <v>86400</v>
      </c>
      <c r="AW176" s="23">
        <f t="shared" ca="1" si="375"/>
        <v>0</v>
      </c>
      <c r="AX176" s="23">
        <f t="shared" ca="1" si="384"/>
        <v>61200</v>
      </c>
      <c r="AY176" s="23">
        <f t="shared" ca="1" si="385"/>
        <v>0</v>
      </c>
      <c r="AZ176" s="23">
        <f t="shared" ca="1" si="390"/>
        <v>66000</v>
      </c>
      <c r="BA176" s="23">
        <f t="shared" ca="1" si="391"/>
        <v>0</v>
      </c>
      <c r="BB176" s="23">
        <f t="shared" ca="1" si="407"/>
        <v>132000</v>
      </c>
      <c r="BC176" s="23">
        <f t="shared" ca="1" si="408"/>
        <v>0</v>
      </c>
      <c r="BD176" s="228">
        <f t="shared" ca="1" si="302"/>
        <v>243000</v>
      </c>
      <c r="BE176" s="26">
        <f t="shared" ca="1" si="303"/>
        <v>604200</v>
      </c>
      <c r="BF176" s="228">
        <f t="shared" ca="1" si="304"/>
        <v>664200</v>
      </c>
      <c r="BG176" s="23">
        <f t="shared" ca="1" si="320"/>
        <v>62400</v>
      </c>
      <c r="BH176" s="23">
        <f t="shared" ca="1" si="321"/>
        <v>0</v>
      </c>
      <c r="BI176" s="23">
        <f t="shared" ca="1" si="334"/>
        <v>60000</v>
      </c>
      <c r="BJ176" s="23">
        <f t="shared" ca="1" si="335"/>
        <v>0</v>
      </c>
      <c r="BK176" s="23">
        <f t="shared" ca="1" si="322"/>
        <v>10560</v>
      </c>
      <c r="BL176" s="23">
        <f t="shared" ca="1" si="323"/>
        <v>0</v>
      </c>
      <c r="BM176" s="23">
        <f t="shared" ca="1" si="336"/>
        <v>6120</v>
      </c>
      <c r="BN176" s="23">
        <f t="shared" ca="1" si="337"/>
        <v>0</v>
      </c>
      <c r="BO176" s="23">
        <f t="shared" ca="1" si="343"/>
        <v>20400</v>
      </c>
      <c r="BP176" s="23">
        <f t="shared" ca="1" si="344"/>
        <v>0</v>
      </c>
      <c r="BQ176" s="23">
        <f t="shared" ca="1" si="324"/>
        <v>72000</v>
      </c>
      <c r="BR176" s="23">
        <f t="shared" ca="1" si="325"/>
        <v>0</v>
      </c>
      <c r="BS176" s="23">
        <f t="shared" ca="1" si="359"/>
        <v>105600</v>
      </c>
      <c r="BT176" s="23">
        <f t="shared" ca="1" si="360"/>
        <v>0</v>
      </c>
      <c r="BU176" s="23">
        <f t="shared" ca="1" si="361"/>
        <v>127200</v>
      </c>
      <c r="BV176" s="23">
        <f t="shared" ca="1" si="362"/>
        <v>0</v>
      </c>
      <c r="BW176" s="23">
        <f t="shared" ca="1" si="364"/>
        <v>60000</v>
      </c>
      <c r="BX176" s="23">
        <f t="shared" ca="1" si="365"/>
        <v>0</v>
      </c>
      <c r="BY176" s="23">
        <f t="shared" ca="1" si="382"/>
        <v>63600</v>
      </c>
      <c r="BZ176" s="23">
        <f t="shared" ca="1" si="383"/>
        <v>0</v>
      </c>
      <c r="CA176" s="23">
        <f t="shared" ca="1" si="395"/>
        <v>62400</v>
      </c>
      <c r="CB176" s="23">
        <f t="shared" ca="1" si="396"/>
        <v>0</v>
      </c>
      <c r="CC176" s="23">
        <f t="shared" ca="1" si="275"/>
        <v>132000</v>
      </c>
      <c r="CD176" s="23">
        <f t="shared" ca="1" si="276"/>
        <v>0</v>
      </c>
      <c r="CE176" s="23">
        <f t="shared" ca="1" si="277"/>
        <v>120000</v>
      </c>
      <c r="CF176" s="23">
        <f t="shared" ca="1" si="278"/>
        <v>0</v>
      </c>
      <c r="CG176" s="389">
        <f t="shared" ca="1" si="305"/>
        <v>371880</v>
      </c>
      <c r="CH176" s="224">
        <f t="shared" ca="1" si="306"/>
        <v>695880</v>
      </c>
      <c r="CI176" s="93">
        <f t="shared" ca="1" si="307"/>
        <v>902280</v>
      </c>
      <c r="CJ176" s="23">
        <f t="shared" ca="1" si="341"/>
        <v>125760</v>
      </c>
      <c r="CK176" s="23">
        <f t="shared" ca="1" si="342"/>
        <v>0</v>
      </c>
      <c r="CL176" s="23">
        <f t="shared" ca="1" si="366"/>
        <v>115200</v>
      </c>
      <c r="CM176" s="23">
        <f t="shared" ca="1" si="367"/>
        <v>0</v>
      </c>
      <c r="CN176" s="23">
        <f t="shared" ca="1" si="399"/>
        <v>120000</v>
      </c>
      <c r="CO176" s="23">
        <f t="shared" ca="1" si="400"/>
        <v>0</v>
      </c>
      <c r="CP176" s="228">
        <f t="shared" ca="1" si="308"/>
        <v>125760</v>
      </c>
      <c r="CQ176" s="224">
        <f t="shared" ca="1" si="309"/>
        <v>240960</v>
      </c>
      <c r="CR176" s="228">
        <f t="shared" ca="1" si="310"/>
        <v>360960</v>
      </c>
      <c r="CS176" s="23">
        <f t="shared" ca="1" si="311"/>
        <v>65400</v>
      </c>
      <c r="CT176" s="23">
        <f t="shared" ca="1" si="312"/>
        <v>32700</v>
      </c>
      <c r="CU176" s="23">
        <f t="shared" ca="1" si="316"/>
        <v>62400</v>
      </c>
      <c r="CV176" s="23">
        <f t="shared" ca="1" si="317"/>
        <v>31200</v>
      </c>
      <c r="CW176" s="23">
        <f t="shared" ca="1" si="326"/>
        <v>60000</v>
      </c>
      <c r="CX176" s="23">
        <f t="shared" ca="1" si="327"/>
        <v>30000</v>
      </c>
      <c r="CY176" s="23">
        <f t="shared" ca="1" si="338"/>
        <v>8400</v>
      </c>
      <c r="CZ176" s="23">
        <f t="shared" ca="1" si="339"/>
        <v>4200</v>
      </c>
      <c r="DA176" s="23">
        <f t="shared" ca="1" si="345"/>
        <v>27000</v>
      </c>
      <c r="DB176" s="23">
        <f t="shared" ca="1" si="346"/>
        <v>13500</v>
      </c>
      <c r="DC176" s="23">
        <f t="shared" ca="1" si="347"/>
        <v>15600</v>
      </c>
      <c r="DD176" s="23">
        <f t="shared" ca="1" si="348"/>
        <v>7800</v>
      </c>
      <c r="DE176" s="23">
        <f t="shared" ca="1" si="353"/>
        <v>42000</v>
      </c>
      <c r="DF176" s="23">
        <f t="shared" ca="1" si="354"/>
        <v>21000</v>
      </c>
      <c r="DG176" s="23">
        <f t="shared" ca="1" si="393"/>
        <v>63600</v>
      </c>
      <c r="DH176" s="23">
        <f t="shared" ca="1" si="394"/>
        <v>31800</v>
      </c>
      <c r="DI176" s="23">
        <f t="shared" ca="1" si="355"/>
        <v>72000</v>
      </c>
      <c r="DJ176" s="23">
        <f t="shared" ca="1" si="356"/>
        <v>36000</v>
      </c>
      <c r="DK176" s="23">
        <f t="shared" ca="1" si="368"/>
        <v>99000</v>
      </c>
      <c r="DL176" s="23">
        <f t="shared" ca="1" si="369"/>
        <v>49500</v>
      </c>
      <c r="DM176" s="23"/>
      <c r="DN176" s="23"/>
      <c r="DO176" s="23">
        <f t="shared" ca="1" si="370"/>
        <v>240000</v>
      </c>
      <c r="DP176" s="23">
        <f t="shared" ca="1" si="371"/>
        <v>120000</v>
      </c>
      <c r="DQ176" s="23">
        <f t="shared" ca="1" si="376"/>
        <v>120000</v>
      </c>
      <c r="DR176" s="23">
        <f t="shared" ca="1" si="377"/>
        <v>60000</v>
      </c>
      <c r="DS176" s="23">
        <f t="shared" ca="1" si="386"/>
        <v>127200</v>
      </c>
      <c r="DT176" s="23">
        <f t="shared" ca="1" si="387"/>
        <v>63600</v>
      </c>
      <c r="DU176" s="23">
        <f t="shared" ca="1" si="397"/>
        <v>63600</v>
      </c>
      <c r="DV176" s="23">
        <f t="shared" ca="1" si="398"/>
        <v>31800</v>
      </c>
      <c r="DW176" s="23">
        <f t="shared" ca="1" si="401"/>
        <v>150000</v>
      </c>
      <c r="DX176" s="23">
        <f t="shared" ca="1" si="402"/>
        <v>75000</v>
      </c>
      <c r="DY176" s="23">
        <f t="shared" ca="1" si="403"/>
        <v>66000</v>
      </c>
      <c r="DZ176" s="23">
        <f t="shared" ca="1" si="404"/>
        <v>33000</v>
      </c>
      <c r="EA176" s="23">
        <f t="shared" ca="1" si="281"/>
        <v>129600</v>
      </c>
      <c r="EB176" s="23">
        <f t="shared" ca="1" si="282"/>
        <v>64800</v>
      </c>
      <c r="EC176" s="228">
        <f t="shared" ca="1" si="313"/>
        <v>610200</v>
      </c>
      <c r="ED176" s="93">
        <f t="shared" ca="1" si="314"/>
        <v>1450800</v>
      </c>
      <c r="EE176" s="228">
        <f t="shared" ca="1" si="315"/>
        <v>2117700</v>
      </c>
      <c r="EJ176" s="23">
        <f t="shared" ca="1" si="349"/>
        <v>60000</v>
      </c>
      <c r="EK176" s="23">
        <f t="shared" ca="1" si="350"/>
        <v>30000</v>
      </c>
      <c r="EL176" s="23">
        <f t="shared" ca="1" si="357"/>
        <v>26400</v>
      </c>
      <c r="EM176" s="23">
        <f t="shared" ca="1" si="358"/>
        <v>13200</v>
      </c>
      <c r="EN176" s="23">
        <f t="shared" ca="1" si="378"/>
        <v>120000</v>
      </c>
      <c r="EO176" s="23">
        <f t="shared" ca="1" si="379"/>
        <v>60000</v>
      </c>
      <c r="EP176" s="23">
        <f t="shared" ca="1" si="409"/>
        <v>168000</v>
      </c>
      <c r="EQ176" s="23">
        <f t="shared" ca="1" si="410"/>
        <v>84000</v>
      </c>
      <c r="ER176" s="23">
        <f t="shared" ca="1" si="388"/>
        <v>60000</v>
      </c>
      <c r="ES176" s="23">
        <f t="shared" ca="1" si="389"/>
        <v>30000</v>
      </c>
      <c r="ET176" s="23">
        <f t="shared" ca="1" si="405"/>
        <v>60000</v>
      </c>
      <c r="EU176" s="23">
        <f t="shared" ca="1" si="406"/>
        <v>30000</v>
      </c>
      <c r="EV176" s="23">
        <f t="shared" ca="1" si="279"/>
        <v>120000</v>
      </c>
      <c r="EW176" s="23">
        <f t="shared" ca="1" si="280"/>
        <v>60000</v>
      </c>
      <c r="EX176" s="228">
        <f t="shared" ca="1" si="299"/>
        <v>39600</v>
      </c>
      <c r="EY176" s="93">
        <f t="shared" ca="1" si="300"/>
        <v>489600</v>
      </c>
      <c r="EZ176" s="93">
        <f t="shared" ca="1" si="301"/>
        <v>921600</v>
      </c>
    </row>
    <row r="177" spans="1:156" x14ac:dyDescent="0.2">
      <c r="A177" s="172">
        <f ca="1">VLOOKUP($D177,Curves!$A$2:$I$1700,9)</f>
        <v>6.3273670014E-2</v>
      </c>
      <c r="B177" s="86">
        <f t="shared" ca="1" si="284"/>
        <v>0.41696576644803507</v>
      </c>
      <c r="C177" s="86">
        <f t="shared" si="285"/>
        <v>28</v>
      </c>
      <c r="D177" s="139">
        <v>42036</v>
      </c>
      <c r="E177" s="173">
        <f ca="1">VLOOKUP($D177,Curves!$A$2:$H$1700,2)*$B177</f>
        <v>2.1511263891054129</v>
      </c>
      <c r="F177" s="172">
        <f ca="1">VLOOKUP($D177,Curves!$A$2:$H$1700,3)*$B177</f>
        <v>5.0035891973764207E-2</v>
      </c>
      <c r="G177" s="172">
        <f ca="1">VLOOKUP($D177,Curves!$A$2:$H$1700,7)*$B177</f>
        <v>-7.9223495625126664E-2</v>
      </c>
      <c r="H177" s="172">
        <f ca="1">VLOOKUP($D177,Curves!$A$2:$H$1700,5)*$B177</f>
        <v>4.1696576644803512E-3</v>
      </c>
      <c r="I177" s="172">
        <f ca="1">VLOOKUP($D177,Curves!$A$2:$H$1700,4)*$B177</f>
        <v>0</v>
      </c>
      <c r="J177" s="174">
        <f ca="1">VLOOKUP($D177,Curves!$A$2:$H$1700,8)*$B177</f>
        <v>0</v>
      </c>
      <c r="K177" s="172">
        <f t="shared" ca="1" si="286"/>
        <v>18.133447918290596</v>
      </c>
      <c r="L177" s="140">
        <f ca="1">VLOOKUP($D177,Curves!$N$2:$T$2600,2)*$B177</f>
        <v>17.561555668375117</v>
      </c>
      <c r="M177" s="141">
        <f ca="1">VLOOKUP($D177,Curves!$N$2:$T$2600,3)*$B177</f>
        <v>8.7807778341875586</v>
      </c>
      <c r="N177" s="181">
        <f t="shared" ca="1" si="287"/>
        <v>0</v>
      </c>
      <c r="O177" s="182">
        <f t="shared" ca="1" si="288"/>
        <v>0</v>
      </c>
      <c r="P177" s="173">
        <f t="shared" ca="1" si="283"/>
        <v>18.133447918290596</v>
      </c>
      <c r="Q177" s="140">
        <f ca="1">VLOOKUP($D177,Curves!$N$2:$T$2600,4)*$B177</f>
        <v>17.561555668375117</v>
      </c>
      <c r="R177" s="141">
        <f ca="1">VLOOKUP($D177,Curves!$N$2:$T$2600,5)*$B177</f>
        <v>8.7807778341875586</v>
      </c>
      <c r="S177" s="181">
        <f t="shared" ca="1" si="289"/>
        <v>0</v>
      </c>
      <c r="T177" s="182">
        <f t="shared" ca="1" si="290"/>
        <v>0</v>
      </c>
      <c r="U177" s="151">
        <f t="shared" ca="1" si="291"/>
        <v>17.539271701102148</v>
      </c>
      <c r="V177" s="151">
        <f t="shared" ca="1" si="292"/>
        <v>18.1647203507742</v>
      </c>
      <c r="W177" s="151">
        <f t="shared" ca="1" si="293"/>
        <v>18.133447918290596</v>
      </c>
      <c r="X177" s="343">
        <f ca="1">VLOOKUP($D177,[2]CurveFetch!$D$8:$S$13000,16,0)*$B177</f>
        <v>17.561555668375117</v>
      </c>
      <c r="Y177" s="141">
        <f ca="1">VLOOKUP($D177,Curves!$N$2:$T$2600,7)*$B177</f>
        <v>8.7807778341875586</v>
      </c>
      <c r="Z177" s="200">
        <f t="shared" ca="1" si="294"/>
        <v>1</v>
      </c>
      <c r="AA177" s="181">
        <f t="shared" ca="1" si="295"/>
        <v>0</v>
      </c>
      <c r="AB177" s="181">
        <f t="shared" ca="1" si="392"/>
        <v>0</v>
      </c>
      <c r="AC177" s="181">
        <f t="shared" ca="1" si="392"/>
        <v>0</v>
      </c>
      <c r="AD177" s="181">
        <f t="shared" ca="1" si="297"/>
        <v>0</v>
      </c>
      <c r="AE177" s="182">
        <f t="shared" ca="1" si="298"/>
        <v>0</v>
      </c>
      <c r="AF177" s="23">
        <f t="shared" ca="1" si="328"/>
        <v>0</v>
      </c>
      <c r="AG177" s="23">
        <f t="shared" ca="1" si="329"/>
        <v>0</v>
      </c>
      <c r="AH177" s="23">
        <f t="shared" ca="1" si="318"/>
        <v>0</v>
      </c>
      <c r="AI177" s="23">
        <f t="shared" ca="1" si="319"/>
        <v>0</v>
      </c>
      <c r="AJ177" s="23">
        <f t="shared" ca="1" si="330"/>
        <v>0</v>
      </c>
      <c r="AK177" s="23">
        <f t="shared" ca="1" si="331"/>
        <v>0</v>
      </c>
      <c r="AL177" s="23">
        <f t="shared" ca="1" si="332"/>
        <v>0</v>
      </c>
      <c r="AM177" s="23">
        <f t="shared" ca="1" si="333"/>
        <v>0</v>
      </c>
      <c r="AN177" s="23">
        <f t="shared" ca="1" si="351"/>
        <v>0</v>
      </c>
      <c r="AO177" s="23">
        <f t="shared" ca="1" si="352"/>
        <v>0</v>
      </c>
      <c r="AP177" s="23">
        <f t="shared" ca="1" si="363"/>
        <v>0</v>
      </c>
      <c r="AQ177" s="23">
        <f t="shared" ca="1" si="340"/>
        <v>0</v>
      </c>
      <c r="AR177" s="23">
        <f t="shared" ca="1" si="372"/>
        <v>0</v>
      </c>
      <c r="AS177" s="23">
        <f t="shared" ca="1" si="373"/>
        <v>0</v>
      </c>
      <c r="AT177" s="23">
        <f t="shared" ca="1" si="380"/>
        <v>0</v>
      </c>
      <c r="AU177" s="23">
        <f t="shared" ca="1" si="381"/>
        <v>0</v>
      </c>
      <c r="AV177" s="23">
        <f t="shared" ca="1" si="374"/>
        <v>0</v>
      </c>
      <c r="AW177" s="23">
        <f t="shared" ca="1" si="375"/>
        <v>0</v>
      </c>
      <c r="AX177" s="23">
        <f t="shared" ca="1" si="384"/>
        <v>0</v>
      </c>
      <c r="AY177" s="23">
        <f t="shared" ca="1" si="385"/>
        <v>0</v>
      </c>
      <c r="AZ177" s="23">
        <f t="shared" ca="1" si="390"/>
        <v>0</v>
      </c>
      <c r="BA177" s="23">
        <f t="shared" ca="1" si="391"/>
        <v>0</v>
      </c>
      <c r="BB177" s="23">
        <f t="shared" ca="1" si="407"/>
        <v>0</v>
      </c>
      <c r="BC177" s="23">
        <f t="shared" ca="1" si="408"/>
        <v>0</v>
      </c>
      <c r="BD177" s="228">
        <f t="shared" ca="1" si="302"/>
        <v>0</v>
      </c>
      <c r="BE177" s="26">
        <f t="shared" ca="1" si="303"/>
        <v>0</v>
      </c>
      <c r="BF177" s="228">
        <f t="shared" ca="1" si="304"/>
        <v>0</v>
      </c>
      <c r="BG177" s="23">
        <f t="shared" ca="1" si="320"/>
        <v>0</v>
      </c>
      <c r="BH177" s="23">
        <f t="shared" ca="1" si="321"/>
        <v>0</v>
      </c>
      <c r="BI177" s="23">
        <f t="shared" ca="1" si="334"/>
        <v>0</v>
      </c>
      <c r="BJ177" s="23">
        <f t="shared" ca="1" si="335"/>
        <v>0</v>
      </c>
      <c r="BK177" s="23">
        <f t="shared" ca="1" si="322"/>
        <v>0</v>
      </c>
      <c r="BL177" s="23">
        <f t="shared" ca="1" si="323"/>
        <v>0</v>
      </c>
      <c r="BM177" s="23">
        <f t="shared" ca="1" si="336"/>
        <v>0</v>
      </c>
      <c r="BN177" s="23">
        <f t="shared" ca="1" si="337"/>
        <v>0</v>
      </c>
      <c r="BO177" s="23">
        <f t="shared" ca="1" si="343"/>
        <v>0</v>
      </c>
      <c r="BP177" s="23">
        <f t="shared" ca="1" si="344"/>
        <v>0</v>
      </c>
      <c r="BQ177" s="23">
        <f t="shared" ca="1" si="324"/>
        <v>0</v>
      </c>
      <c r="BR177" s="23">
        <f t="shared" ca="1" si="325"/>
        <v>0</v>
      </c>
      <c r="BS177" s="23">
        <f t="shared" ca="1" si="359"/>
        <v>0</v>
      </c>
      <c r="BT177" s="23">
        <f t="shared" ca="1" si="360"/>
        <v>0</v>
      </c>
      <c r="BU177" s="23">
        <f t="shared" ca="1" si="361"/>
        <v>0</v>
      </c>
      <c r="BV177" s="23">
        <f t="shared" ca="1" si="362"/>
        <v>0</v>
      </c>
      <c r="BW177" s="23">
        <f t="shared" ca="1" si="364"/>
        <v>0</v>
      </c>
      <c r="BX177" s="23">
        <f t="shared" ca="1" si="365"/>
        <v>0</v>
      </c>
      <c r="BY177" s="23">
        <f t="shared" ca="1" si="382"/>
        <v>0</v>
      </c>
      <c r="BZ177" s="23">
        <f t="shared" ca="1" si="383"/>
        <v>0</v>
      </c>
      <c r="CA177" s="23">
        <f t="shared" ca="1" si="395"/>
        <v>0</v>
      </c>
      <c r="CB177" s="23">
        <f t="shared" ca="1" si="396"/>
        <v>0</v>
      </c>
      <c r="CC177" s="23">
        <f t="shared" ref="CC177:CC240" ca="1" si="411">$CC$7*$J$2*$J$5*$S177</f>
        <v>0</v>
      </c>
      <c r="CD177" s="23">
        <f t="shared" ref="CD177:CD240" ca="1" si="412">$CC$7*$J$3*$J$5*$T177</f>
        <v>0</v>
      </c>
      <c r="CE177" s="23">
        <f t="shared" ca="1" si="277"/>
        <v>0</v>
      </c>
      <c r="CF177" s="23">
        <f t="shared" ca="1" si="278"/>
        <v>0</v>
      </c>
      <c r="CG177" s="389">
        <f t="shared" ca="1" si="305"/>
        <v>0</v>
      </c>
      <c r="CH177" s="224">
        <f t="shared" ca="1" si="306"/>
        <v>0</v>
      </c>
      <c r="CI177" s="93">
        <f t="shared" ca="1" si="307"/>
        <v>0</v>
      </c>
      <c r="CJ177" s="23">
        <f t="shared" ca="1" si="341"/>
        <v>0</v>
      </c>
      <c r="CK177" s="23">
        <f t="shared" ca="1" si="342"/>
        <v>0</v>
      </c>
      <c r="CL177" s="23">
        <f t="shared" ca="1" si="366"/>
        <v>0</v>
      </c>
      <c r="CM177" s="23">
        <f t="shared" ca="1" si="367"/>
        <v>0</v>
      </c>
      <c r="CN177" s="23">
        <f t="shared" ca="1" si="399"/>
        <v>0</v>
      </c>
      <c r="CO177" s="23">
        <f t="shared" ca="1" si="400"/>
        <v>0</v>
      </c>
      <c r="CP177" s="228">
        <f t="shared" ca="1" si="308"/>
        <v>0</v>
      </c>
      <c r="CQ177" s="224">
        <f t="shared" ca="1" si="309"/>
        <v>0</v>
      </c>
      <c r="CR177" s="228">
        <f t="shared" ca="1" si="310"/>
        <v>0</v>
      </c>
      <c r="CS177" s="23">
        <f t="shared" ca="1" si="311"/>
        <v>0</v>
      </c>
      <c r="CT177" s="23">
        <f t="shared" ca="1" si="312"/>
        <v>0</v>
      </c>
      <c r="CU177" s="23">
        <f t="shared" ca="1" si="316"/>
        <v>0</v>
      </c>
      <c r="CV177" s="23">
        <f t="shared" ca="1" si="317"/>
        <v>0</v>
      </c>
      <c r="CW177" s="23">
        <f t="shared" ca="1" si="326"/>
        <v>0</v>
      </c>
      <c r="CX177" s="23">
        <f t="shared" ca="1" si="327"/>
        <v>0</v>
      </c>
      <c r="CY177" s="23">
        <f t="shared" ca="1" si="338"/>
        <v>0</v>
      </c>
      <c r="CZ177" s="23">
        <f t="shared" ca="1" si="339"/>
        <v>0</v>
      </c>
      <c r="DA177" s="23">
        <f t="shared" ca="1" si="345"/>
        <v>0</v>
      </c>
      <c r="DB177" s="23">
        <f t="shared" ca="1" si="346"/>
        <v>0</v>
      </c>
      <c r="DC177" s="23">
        <f t="shared" ca="1" si="347"/>
        <v>0</v>
      </c>
      <c r="DD177" s="23">
        <f t="shared" ca="1" si="348"/>
        <v>0</v>
      </c>
      <c r="DE177" s="23">
        <f t="shared" ca="1" si="353"/>
        <v>0</v>
      </c>
      <c r="DF177" s="23">
        <f t="shared" ca="1" si="354"/>
        <v>0</v>
      </c>
      <c r="DG177" s="23">
        <f t="shared" ca="1" si="393"/>
        <v>0</v>
      </c>
      <c r="DH177" s="23">
        <f t="shared" ca="1" si="394"/>
        <v>0</v>
      </c>
      <c r="DI177" s="23">
        <f t="shared" ca="1" si="355"/>
        <v>0</v>
      </c>
      <c r="DJ177" s="23">
        <f t="shared" ca="1" si="356"/>
        <v>0</v>
      </c>
      <c r="DK177" s="23">
        <f t="shared" ca="1" si="368"/>
        <v>0</v>
      </c>
      <c r="DL177" s="23">
        <f t="shared" ca="1" si="369"/>
        <v>0</v>
      </c>
      <c r="DM177" s="23"/>
      <c r="DN177" s="23"/>
      <c r="DO177" s="23">
        <f t="shared" ca="1" si="370"/>
        <v>0</v>
      </c>
      <c r="DP177" s="23">
        <f t="shared" ca="1" si="371"/>
        <v>0</v>
      </c>
      <c r="DQ177" s="23">
        <f t="shared" ca="1" si="376"/>
        <v>0</v>
      </c>
      <c r="DR177" s="23">
        <f t="shared" ca="1" si="377"/>
        <v>0</v>
      </c>
      <c r="DS177" s="23">
        <f t="shared" ca="1" si="386"/>
        <v>0</v>
      </c>
      <c r="DT177" s="23">
        <f t="shared" ca="1" si="387"/>
        <v>0</v>
      </c>
      <c r="DU177" s="23">
        <f t="shared" ca="1" si="397"/>
        <v>0</v>
      </c>
      <c r="DV177" s="23">
        <f t="shared" ca="1" si="398"/>
        <v>0</v>
      </c>
      <c r="DW177" s="23">
        <f t="shared" ca="1" si="401"/>
        <v>0</v>
      </c>
      <c r="DX177" s="23">
        <f t="shared" ca="1" si="402"/>
        <v>0</v>
      </c>
      <c r="DY177" s="23">
        <f t="shared" ca="1" si="403"/>
        <v>0</v>
      </c>
      <c r="DZ177" s="23">
        <f t="shared" ca="1" si="404"/>
        <v>0</v>
      </c>
      <c r="EA177" s="23">
        <f t="shared" ca="1" si="281"/>
        <v>0</v>
      </c>
      <c r="EB177" s="23">
        <f t="shared" ca="1" si="282"/>
        <v>0</v>
      </c>
      <c r="EC177" s="228">
        <f t="shared" ca="1" si="313"/>
        <v>0</v>
      </c>
      <c r="ED177" s="93">
        <f t="shared" ca="1" si="314"/>
        <v>0</v>
      </c>
      <c r="EE177" s="228">
        <f t="shared" ca="1" si="315"/>
        <v>0</v>
      </c>
      <c r="EJ177" s="23">
        <f t="shared" ca="1" si="349"/>
        <v>0</v>
      </c>
      <c r="EK177" s="23">
        <f t="shared" ca="1" si="350"/>
        <v>0</v>
      </c>
      <c r="EL177" s="23">
        <f t="shared" ca="1" si="357"/>
        <v>0</v>
      </c>
      <c r="EM177" s="23">
        <f t="shared" ca="1" si="358"/>
        <v>0</v>
      </c>
      <c r="EN177" s="23">
        <f t="shared" ca="1" si="378"/>
        <v>0</v>
      </c>
      <c r="EO177" s="23">
        <f t="shared" ca="1" si="379"/>
        <v>0</v>
      </c>
      <c r="EP177" s="23">
        <f t="shared" ca="1" si="409"/>
        <v>0</v>
      </c>
      <c r="EQ177" s="23">
        <f t="shared" ca="1" si="410"/>
        <v>0</v>
      </c>
      <c r="ER177" s="23">
        <f t="shared" ca="1" si="388"/>
        <v>0</v>
      </c>
      <c r="ES177" s="23">
        <f t="shared" ca="1" si="389"/>
        <v>0</v>
      </c>
      <c r="ET177" s="23">
        <f t="shared" ca="1" si="405"/>
        <v>0</v>
      </c>
      <c r="EU177" s="23">
        <f t="shared" ca="1" si="406"/>
        <v>0</v>
      </c>
      <c r="EV177" s="23">
        <f t="shared" ca="1" si="279"/>
        <v>0</v>
      </c>
      <c r="EW177" s="23">
        <f t="shared" ca="1" si="280"/>
        <v>0</v>
      </c>
      <c r="EX177" s="228">
        <f t="shared" ca="1" si="299"/>
        <v>0</v>
      </c>
      <c r="EY177" s="93">
        <f t="shared" ca="1" si="300"/>
        <v>0</v>
      </c>
      <c r="EZ177" s="93">
        <f t="shared" ca="1" si="301"/>
        <v>0</v>
      </c>
    </row>
    <row r="178" spans="1:156" x14ac:dyDescent="0.2">
      <c r="A178" s="172">
        <f ca="1">VLOOKUP($D178,Curves!$A$2:$I$1700,9)</f>
        <v>6.3296133731887999E-2</v>
      </c>
      <c r="B178" s="86">
        <f t="shared" ca="1" si="284"/>
        <v>0.41485177310568677</v>
      </c>
      <c r="C178" s="86">
        <f t="shared" si="285"/>
        <v>31</v>
      </c>
      <c r="D178" s="139">
        <v>42064</v>
      </c>
      <c r="E178" s="173">
        <f ca="1">VLOOKUP($D178,Curves!$A$2:$H$1700,2)*$B178</f>
        <v>2.0779925314863852</v>
      </c>
      <c r="F178" s="172">
        <f ca="1">VLOOKUP($D178,Curves!$A$2:$H$1700,3)*$B178</f>
        <v>4.978221277268241E-2</v>
      </c>
      <c r="G178" s="172">
        <f ca="1">VLOOKUP($D178,Curves!$A$2:$H$1700,7)*$B178</f>
        <v>-7.8821836890080488E-2</v>
      </c>
      <c r="H178" s="172">
        <f ca="1">VLOOKUP($D178,Curves!$A$2:$H$1700,5)*$B178</f>
        <v>4.1485177310568678E-3</v>
      </c>
      <c r="I178" s="172">
        <f ca="1">VLOOKUP($D178,Curves!$A$2:$H$1700,4)*$B178</f>
        <v>0</v>
      </c>
      <c r="J178" s="174">
        <f ca="1">VLOOKUP($D178,Curves!$A$2:$H$1700,8)*$B178</f>
        <v>0</v>
      </c>
      <c r="K178" s="172">
        <f t="shared" ca="1" si="286"/>
        <v>17.584943986147891</v>
      </c>
      <c r="L178" s="140">
        <f ca="1">VLOOKUP($D178,Curves!$N$2:$T$2600,2)*$B178</f>
        <v>13.324001822721895</v>
      </c>
      <c r="M178" s="141">
        <f ca="1">VLOOKUP($D178,Curves!$N$2:$T$2600,3)*$B178</f>
        <v>6.6620009113609475</v>
      </c>
      <c r="N178" s="181">
        <f t="shared" ca="1" si="287"/>
        <v>0</v>
      </c>
      <c r="O178" s="182">
        <f t="shared" ca="1" si="288"/>
        <v>0</v>
      </c>
      <c r="P178" s="173">
        <f t="shared" ca="1" si="283"/>
        <v>17.584943986147891</v>
      </c>
      <c r="Q178" s="140">
        <f ca="1">VLOOKUP($D178,Curves!$N$2:$T$2600,4)*$B178</f>
        <v>13.324001822721895</v>
      </c>
      <c r="R178" s="141">
        <f ca="1">VLOOKUP($D178,Curves!$N$2:$T$2600,5)*$B178</f>
        <v>6.6620009113609475</v>
      </c>
      <c r="S178" s="181">
        <f t="shared" ca="1" si="289"/>
        <v>0</v>
      </c>
      <c r="T178" s="182">
        <f t="shared" ca="1" si="290"/>
        <v>0</v>
      </c>
      <c r="U178" s="151">
        <f t="shared" ca="1" si="291"/>
        <v>16.993780209472284</v>
      </c>
      <c r="V178" s="151">
        <f t="shared" ca="1" si="292"/>
        <v>17.616057869130817</v>
      </c>
      <c r="W178" s="151">
        <f t="shared" ca="1" si="293"/>
        <v>17.584943986147891</v>
      </c>
      <c r="X178" s="343">
        <f ca="1">VLOOKUP($D178,[2]CurveFetch!$D$8:$S$13000,16,0)*$B178</f>
        <v>13.324001822721895</v>
      </c>
      <c r="Y178" s="141">
        <f ca="1">VLOOKUP($D178,Curves!$N$2:$T$2600,7)*$B178</f>
        <v>6.6620009113609475</v>
      </c>
      <c r="Z178" s="200">
        <f t="shared" ca="1" si="294"/>
        <v>0</v>
      </c>
      <c r="AA178" s="181">
        <f t="shared" ca="1" si="295"/>
        <v>0</v>
      </c>
      <c r="AB178" s="181">
        <f t="shared" ca="1" si="392"/>
        <v>0</v>
      </c>
      <c r="AC178" s="181">
        <f t="shared" ca="1" si="392"/>
        <v>0</v>
      </c>
      <c r="AD178" s="181">
        <f t="shared" ca="1" si="297"/>
        <v>0</v>
      </c>
      <c r="AE178" s="182">
        <f t="shared" ca="1" si="298"/>
        <v>0</v>
      </c>
      <c r="AF178" s="23">
        <f t="shared" ca="1" si="328"/>
        <v>0</v>
      </c>
      <c r="AG178" s="23">
        <f t="shared" ca="1" si="329"/>
        <v>0</v>
      </c>
      <c r="AH178" s="23">
        <f t="shared" ca="1" si="318"/>
        <v>0</v>
      </c>
      <c r="AI178" s="23">
        <f t="shared" ca="1" si="319"/>
        <v>0</v>
      </c>
      <c r="AJ178" s="23">
        <f t="shared" ca="1" si="330"/>
        <v>0</v>
      </c>
      <c r="AK178" s="23">
        <f t="shared" ca="1" si="331"/>
        <v>0</v>
      </c>
      <c r="AL178" s="23">
        <f t="shared" ca="1" si="332"/>
        <v>0</v>
      </c>
      <c r="AM178" s="23">
        <f t="shared" ca="1" si="333"/>
        <v>0</v>
      </c>
      <c r="AN178" s="23">
        <f t="shared" ca="1" si="351"/>
        <v>0</v>
      </c>
      <c r="AO178" s="23">
        <f t="shared" ca="1" si="352"/>
        <v>0</v>
      </c>
      <c r="AP178" s="23">
        <f t="shared" ca="1" si="363"/>
        <v>0</v>
      </c>
      <c r="AQ178" s="23">
        <f t="shared" ca="1" si="340"/>
        <v>0</v>
      </c>
      <c r="AR178" s="23">
        <f t="shared" ca="1" si="372"/>
        <v>0</v>
      </c>
      <c r="AS178" s="23">
        <f t="shared" ca="1" si="373"/>
        <v>0</v>
      </c>
      <c r="AT178" s="23">
        <f t="shared" ca="1" si="380"/>
        <v>0</v>
      </c>
      <c r="AU178" s="23">
        <f t="shared" ca="1" si="381"/>
        <v>0</v>
      </c>
      <c r="AV178" s="23">
        <f t="shared" ca="1" si="374"/>
        <v>0</v>
      </c>
      <c r="AW178" s="23">
        <f t="shared" ca="1" si="375"/>
        <v>0</v>
      </c>
      <c r="AX178" s="23">
        <f t="shared" ca="1" si="384"/>
        <v>0</v>
      </c>
      <c r="AY178" s="23">
        <f t="shared" ca="1" si="385"/>
        <v>0</v>
      </c>
      <c r="AZ178" s="23">
        <f t="shared" ca="1" si="390"/>
        <v>0</v>
      </c>
      <c r="BA178" s="23">
        <f t="shared" ca="1" si="391"/>
        <v>0</v>
      </c>
      <c r="BB178" s="23">
        <f t="shared" ca="1" si="407"/>
        <v>0</v>
      </c>
      <c r="BC178" s="23">
        <f t="shared" ca="1" si="408"/>
        <v>0</v>
      </c>
      <c r="BD178" s="228">
        <f t="shared" ca="1" si="302"/>
        <v>0</v>
      </c>
      <c r="BE178" s="26">
        <f t="shared" ca="1" si="303"/>
        <v>0</v>
      </c>
      <c r="BF178" s="228">
        <f t="shared" ca="1" si="304"/>
        <v>0</v>
      </c>
      <c r="BG178" s="23">
        <f t="shared" ca="1" si="320"/>
        <v>0</v>
      </c>
      <c r="BH178" s="23">
        <f t="shared" ca="1" si="321"/>
        <v>0</v>
      </c>
      <c r="BI178" s="23">
        <f t="shared" ca="1" si="334"/>
        <v>0</v>
      </c>
      <c r="BJ178" s="23">
        <f t="shared" ca="1" si="335"/>
        <v>0</v>
      </c>
      <c r="BK178" s="23">
        <f t="shared" ca="1" si="322"/>
        <v>0</v>
      </c>
      <c r="BL178" s="23">
        <f t="shared" ca="1" si="323"/>
        <v>0</v>
      </c>
      <c r="BM178" s="23">
        <f t="shared" ca="1" si="336"/>
        <v>0</v>
      </c>
      <c r="BN178" s="23">
        <f t="shared" ca="1" si="337"/>
        <v>0</v>
      </c>
      <c r="BO178" s="23">
        <f t="shared" ca="1" si="343"/>
        <v>0</v>
      </c>
      <c r="BP178" s="23">
        <f t="shared" ca="1" si="344"/>
        <v>0</v>
      </c>
      <c r="BQ178" s="23">
        <f t="shared" ca="1" si="324"/>
        <v>0</v>
      </c>
      <c r="BR178" s="23">
        <f t="shared" ca="1" si="325"/>
        <v>0</v>
      </c>
      <c r="BS178" s="23">
        <f t="shared" ca="1" si="359"/>
        <v>0</v>
      </c>
      <c r="BT178" s="23">
        <f t="shared" ca="1" si="360"/>
        <v>0</v>
      </c>
      <c r="BU178" s="23">
        <f t="shared" ca="1" si="361"/>
        <v>0</v>
      </c>
      <c r="BV178" s="23">
        <f t="shared" ca="1" si="362"/>
        <v>0</v>
      </c>
      <c r="BW178" s="23">
        <f t="shared" ca="1" si="364"/>
        <v>0</v>
      </c>
      <c r="BX178" s="23">
        <f t="shared" ca="1" si="365"/>
        <v>0</v>
      </c>
      <c r="BY178" s="23">
        <f t="shared" ca="1" si="382"/>
        <v>0</v>
      </c>
      <c r="BZ178" s="23">
        <f t="shared" ca="1" si="383"/>
        <v>0</v>
      </c>
      <c r="CA178" s="23">
        <f t="shared" ca="1" si="395"/>
        <v>0</v>
      </c>
      <c r="CB178" s="23">
        <f t="shared" ca="1" si="396"/>
        <v>0</v>
      </c>
      <c r="CC178" s="23">
        <f t="shared" ca="1" si="411"/>
        <v>0</v>
      </c>
      <c r="CD178" s="23">
        <f t="shared" ca="1" si="412"/>
        <v>0</v>
      </c>
      <c r="CE178" s="23">
        <f t="shared" ca="1" si="277"/>
        <v>0</v>
      </c>
      <c r="CF178" s="23">
        <f t="shared" ca="1" si="278"/>
        <v>0</v>
      </c>
      <c r="CG178" s="389">
        <f t="shared" ca="1" si="305"/>
        <v>0</v>
      </c>
      <c r="CH178" s="224">
        <f t="shared" ca="1" si="306"/>
        <v>0</v>
      </c>
      <c r="CI178" s="93">
        <f t="shared" ca="1" si="307"/>
        <v>0</v>
      </c>
      <c r="CJ178" s="23">
        <f t="shared" ca="1" si="341"/>
        <v>0</v>
      </c>
      <c r="CK178" s="23">
        <f t="shared" ca="1" si="342"/>
        <v>0</v>
      </c>
      <c r="CL178" s="23">
        <f t="shared" ca="1" si="366"/>
        <v>0</v>
      </c>
      <c r="CM178" s="23">
        <f t="shared" ca="1" si="367"/>
        <v>0</v>
      </c>
      <c r="CN178" s="23">
        <f t="shared" ca="1" si="399"/>
        <v>0</v>
      </c>
      <c r="CO178" s="23">
        <f t="shared" ca="1" si="400"/>
        <v>0</v>
      </c>
      <c r="CP178" s="228">
        <f t="shared" ca="1" si="308"/>
        <v>0</v>
      </c>
      <c r="CQ178" s="224">
        <f t="shared" ca="1" si="309"/>
        <v>0</v>
      </c>
      <c r="CR178" s="228">
        <f t="shared" ca="1" si="310"/>
        <v>0</v>
      </c>
      <c r="CS178" s="23">
        <f t="shared" ca="1" si="311"/>
        <v>0</v>
      </c>
      <c r="CT178" s="23">
        <f t="shared" ca="1" si="312"/>
        <v>0</v>
      </c>
      <c r="CU178" s="23">
        <f t="shared" ca="1" si="316"/>
        <v>0</v>
      </c>
      <c r="CV178" s="23">
        <f t="shared" ca="1" si="317"/>
        <v>0</v>
      </c>
      <c r="CW178" s="23">
        <f t="shared" ca="1" si="326"/>
        <v>0</v>
      </c>
      <c r="CX178" s="23">
        <f t="shared" ca="1" si="327"/>
        <v>0</v>
      </c>
      <c r="CY178" s="23">
        <f t="shared" ca="1" si="338"/>
        <v>0</v>
      </c>
      <c r="CZ178" s="23">
        <f t="shared" ca="1" si="339"/>
        <v>0</v>
      </c>
      <c r="DA178" s="23">
        <f t="shared" ca="1" si="345"/>
        <v>0</v>
      </c>
      <c r="DB178" s="23">
        <f t="shared" ca="1" si="346"/>
        <v>0</v>
      </c>
      <c r="DC178" s="23">
        <f t="shared" ca="1" si="347"/>
        <v>0</v>
      </c>
      <c r="DD178" s="23">
        <f t="shared" ca="1" si="348"/>
        <v>0</v>
      </c>
      <c r="DE178" s="23">
        <f t="shared" ca="1" si="353"/>
        <v>0</v>
      </c>
      <c r="DF178" s="23">
        <f t="shared" ca="1" si="354"/>
        <v>0</v>
      </c>
      <c r="DG178" s="23">
        <f t="shared" ca="1" si="393"/>
        <v>0</v>
      </c>
      <c r="DH178" s="23">
        <f t="shared" ca="1" si="394"/>
        <v>0</v>
      </c>
      <c r="DI178" s="23">
        <f t="shared" ca="1" si="355"/>
        <v>0</v>
      </c>
      <c r="DJ178" s="23">
        <f t="shared" ca="1" si="356"/>
        <v>0</v>
      </c>
      <c r="DK178" s="23">
        <f t="shared" ca="1" si="368"/>
        <v>0</v>
      </c>
      <c r="DL178" s="23">
        <f t="shared" ca="1" si="369"/>
        <v>0</v>
      </c>
      <c r="DM178" s="23"/>
      <c r="DN178" s="23"/>
      <c r="DO178" s="23">
        <f t="shared" ca="1" si="370"/>
        <v>0</v>
      </c>
      <c r="DP178" s="23">
        <f t="shared" ca="1" si="371"/>
        <v>0</v>
      </c>
      <c r="DQ178" s="23">
        <f t="shared" ca="1" si="376"/>
        <v>0</v>
      </c>
      <c r="DR178" s="23">
        <f t="shared" ca="1" si="377"/>
        <v>0</v>
      </c>
      <c r="DS178" s="23">
        <f t="shared" ca="1" si="386"/>
        <v>0</v>
      </c>
      <c r="DT178" s="23">
        <f t="shared" ca="1" si="387"/>
        <v>0</v>
      </c>
      <c r="DU178" s="23">
        <f t="shared" ca="1" si="397"/>
        <v>0</v>
      </c>
      <c r="DV178" s="23">
        <f t="shared" ca="1" si="398"/>
        <v>0</v>
      </c>
      <c r="DW178" s="23">
        <f t="shared" ca="1" si="401"/>
        <v>0</v>
      </c>
      <c r="DX178" s="23">
        <f t="shared" ca="1" si="402"/>
        <v>0</v>
      </c>
      <c r="DY178" s="23">
        <f t="shared" ca="1" si="403"/>
        <v>0</v>
      </c>
      <c r="DZ178" s="23">
        <f t="shared" ca="1" si="404"/>
        <v>0</v>
      </c>
      <c r="EA178" s="23">
        <f t="shared" ca="1" si="281"/>
        <v>0</v>
      </c>
      <c r="EB178" s="23">
        <f t="shared" ca="1" si="282"/>
        <v>0</v>
      </c>
      <c r="EC178" s="228">
        <f t="shared" ca="1" si="313"/>
        <v>0</v>
      </c>
      <c r="ED178" s="93">
        <f t="shared" ca="1" si="314"/>
        <v>0</v>
      </c>
      <c r="EE178" s="228">
        <f t="shared" ca="1" si="315"/>
        <v>0</v>
      </c>
      <c r="EJ178" s="23">
        <f t="shared" ca="1" si="349"/>
        <v>0</v>
      </c>
      <c r="EK178" s="23">
        <f t="shared" ca="1" si="350"/>
        <v>0</v>
      </c>
      <c r="EL178" s="23">
        <f t="shared" ca="1" si="357"/>
        <v>0</v>
      </c>
      <c r="EM178" s="23">
        <f t="shared" ca="1" si="358"/>
        <v>0</v>
      </c>
      <c r="EN178" s="23">
        <f t="shared" ca="1" si="378"/>
        <v>0</v>
      </c>
      <c r="EO178" s="23">
        <f t="shared" ca="1" si="379"/>
        <v>0</v>
      </c>
      <c r="EP178" s="23">
        <f t="shared" ca="1" si="409"/>
        <v>0</v>
      </c>
      <c r="EQ178" s="23">
        <f t="shared" ca="1" si="410"/>
        <v>0</v>
      </c>
      <c r="ER178" s="23">
        <f t="shared" ca="1" si="388"/>
        <v>0</v>
      </c>
      <c r="ES178" s="23">
        <f t="shared" ca="1" si="389"/>
        <v>0</v>
      </c>
      <c r="ET178" s="23">
        <f t="shared" ca="1" si="405"/>
        <v>0</v>
      </c>
      <c r="EU178" s="23">
        <f t="shared" ca="1" si="406"/>
        <v>0</v>
      </c>
      <c r="EV178" s="23">
        <f t="shared" ca="1" si="279"/>
        <v>0</v>
      </c>
      <c r="EW178" s="23">
        <f t="shared" ca="1" si="280"/>
        <v>0</v>
      </c>
      <c r="EX178" s="228">
        <f t="shared" ca="1" si="299"/>
        <v>0</v>
      </c>
      <c r="EY178" s="93">
        <f t="shared" ca="1" si="300"/>
        <v>0</v>
      </c>
      <c r="EZ178" s="93">
        <f t="shared" ca="1" si="301"/>
        <v>0</v>
      </c>
    </row>
    <row r="179" spans="1:156" x14ac:dyDescent="0.2">
      <c r="A179" s="172">
        <f ca="1">VLOOKUP($D179,Curves!$A$2:$I$1700,9)</f>
        <v>6.3321004276897006E-2</v>
      </c>
      <c r="B179" s="86">
        <f t="shared" ca="1" si="284"/>
        <v>0.41252217523949408</v>
      </c>
      <c r="C179" s="86">
        <f t="shared" si="285"/>
        <v>30</v>
      </c>
      <c r="D179" s="139">
        <v>42095</v>
      </c>
      <c r="E179" s="173">
        <f ca="1">VLOOKUP($D179,Curves!$A$2:$H$1700,2)*$B179</f>
        <v>1.9908320177057983</v>
      </c>
      <c r="F179" s="172">
        <f ca="1">VLOOKUP($D179,Curves!$A$2:$H$1700,3)*$B179</f>
        <v>0.12169404169565075</v>
      </c>
      <c r="G179" s="172">
        <f ca="1">VLOOKUP($D179,Curves!$A$2:$H$1700,7)*$B179</f>
        <v>-7.8379213295503875E-2</v>
      </c>
      <c r="H179" s="172">
        <f ca="1">VLOOKUP($D179,Curves!$A$2:$H$1700,5)*$B179</f>
        <v>4.1252217523949407E-3</v>
      </c>
      <c r="I179" s="172">
        <f ca="1">VLOOKUP($D179,Curves!$A$2:$H$1700,4)*$B179</f>
        <v>0</v>
      </c>
      <c r="J179" s="174">
        <f ca="1">VLOOKUP($D179,Curves!$A$2:$H$1700,8)*$B179</f>
        <v>0</v>
      </c>
      <c r="K179" s="172">
        <f t="shared" ca="1" si="286"/>
        <v>16.931240132793487</v>
      </c>
      <c r="L179" s="140">
        <f ca="1">VLOOKUP($D179,Curves!$N$2:$T$2600,2)*$B179</f>
        <v>12.771274023239497</v>
      </c>
      <c r="M179" s="141">
        <f ca="1">VLOOKUP($D179,Curves!$N$2:$T$2600,3)*$B179</f>
        <v>6.3856370116197487</v>
      </c>
      <c r="N179" s="181">
        <f t="shared" ca="1" si="287"/>
        <v>0</v>
      </c>
      <c r="O179" s="182">
        <f t="shared" ca="1" si="288"/>
        <v>0</v>
      </c>
      <c r="P179" s="173">
        <f t="shared" ca="1" si="283"/>
        <v>16.931240132793487</v>
      </c>
      <c r="Q179" s="140">
        <f ca="1">VLOOKUP($D179,Curves!$N$2:$T$2600,4)*$B179</f>
        <v>12.771274023239497</v>
      </c>
      <c r="R179" s="141">
        <f ca="1">VLOOKUP($D179,Curves!$N$2:$T$2600,5)*$B179</f>
        <v>6.3856370116197487</v>
      </c>
      <c r="S179" s="181">
        <f t="shared" ca="1" si="289"/>
        <v>0</v>
      </c>
      <c r="T179" s="182">
        <f t="shared" ca="1" si="290"/>
        <v>0</v>
      </c>
      <c r="U179" s="151">
        <f t="shared" ca="1" si="291"/>
        <v>16.343396033077209</v>
      </c>
      <c r="V179" s="151">
        <f t="shared" ca="1" si="292"/>
        <v>16.962179295936451</v>
      </c>
      <c r="W179" s="151">
        <f t="shared" ca="1" si="293"/>
        <v>16.931240132793487</v>
      </c>
      <c r="X179" s="343">
        <f ca="1">VLOOKUP($D179,[2]CurveFetch!$D$8:$S$13000,16,0)*$B179</f>
        <v>12.771274023239497</v>
      </c>
      <c r="Y179" s="141">
        <f ca="1">VLOOKUP($D179,Curves!$N$2:$T$2600,7)*$B179</f>
        <v>6.3856370116197487</v>
      </c>
      <c r="Z179" s="200">
        <f t="shared" ca="1" si="294"/>
        <v>0</v>
      </c>
      <c r="AA179" s="181">
        <f t="shared" ca="1" si="295"/>
        <v>0</v>
      </c>
      <c r="AB179" s="181">
        <f t="shared" ca="1" si="392"/>
        <v>0</v>
      </c>
      <c r="AC179" s="181">
        <f t="shared" ca="1" si="392"/>
        <v>0</v>
      </c>
      <c r="AD179" s="181">
        <f t="shared" ca="1" si="297"/>
        <v>0</v>
      </c>
      <c r="AE179" s="182">
        <f t="shared" ca="1" si="298"/>
        <v>0</v>
      </c>
      <c r="AF179" s="23">
        <f t="shared" ca="1" si="328"/>
        <v>0</v>
      </c>
      <c r="AG179" s="23">
        <f t="shared" ca="1" si="329"/>
        <v>0</v>
      </c>
      <c r="AH179" s="23">
        <f t="shared" ca="1" si="318"/>
        <v>0</v>
      </c>
      <c r="AI179" s="23">
        <f t="shared" ca="1" si="319"/>
        <v>0</v>
      </c>
      <c r="AJ179" s="23">
        <f t="shared" ca="1" si="330"/>
        <v>0</v>
      </c>
      <c r="AK179" s="23">
        <f t="shared" ca="1" si="331"/>
        <v>0</v>
      </c>
      <c r="AL179" s="23">
        <f t="shared" ca="1" si="332"/>
        <v>0</v>
      </c>
      <c r="AM179" s="23">
        <f t="shared" ca="1" si="333"/>
        <v>0</v>
      </c>
      <c r="AN179" s="23">
        <f t="shared" ca="1" si="351"/>
        <v>0</v>
      </c>
      <c r="AO179" s="23">
        <f t="shared" ca="1" si="352"/>
        <v>0</v>
      </c>
      <c r="AP179" s="23">
        <f t="shared" ca="1" si="363"/>
        <v>0</v>
      </c>
      <c r="AQ179" s="23">
        <f t="shared" ca="1" si="340"/>
        <v>0</v>
      </c>
      <c r="AR179" s="23">
        <f t="shared" ca="1" si="372"/>
        <v>0</v>
      </c>
      <c r="AS179" s="23">
        <f t="shared" ca="1" si="373"/>
        <v>0</v>
      </c>
      <c r="AT179" s="23">
        <f t="shared" ca="1" si="380"/>
        <v>0</v>
      </c>
      <c r="AU179" s="23">
        <f t="shared" ca="1" si="381"/>
        <v>0</v>
      </c>
      <c r="AV179" s="23">
        <f t="shared" ca="1" si="374"/>
        <v>0</v>
      </c>
      <c r="AW179" s="23">
        <f t="shared" ca="1" si="375"/>
        <v>0</v>
      </c>
      <c r="AX179" s="23">
        <f t="shared" ca="1" si="384"/>
        <v>0</v>
      </c>
      <c r="AY179" s="23">
        <f t="shared" ca="1" si="385"/>
        <v>0</v>
      </c>
      <c r="AZ179" s="23">
        <f t="shared" ca="1" si="390"/>
        <v>0</v>
      </c>
      <c r="BA179" s="23">
        <f t="shared" ca="1" si="391"/>
        <v>0</v>
      </c>
      <c r="BB179" s="23">
        <f t="shared" ca="1" si="407"/>
        <v>0</v>
      </c>
      <c r="BC179" s="23">
        <f t="shared" ca="1" si="408"/>
        <v>0</v>
      </c>
      <c r="BD179" s="228">
        <f t="shared" ca="1" si="302"/>
        <v>0</v>
      </c>
      <c r="BE179" s="26">
        <f t="shared" ca="1" si="303"/>
        <v>0</v>
      </c>
      <c r="BF179" s="228">
        <f t="shared" ca="1" si="304"/>
        <v>0</v>
      </c>
      <c r="BG179" s="23">
        <f t="shared" ca="1" si="320"/>
        <v>0</v>
      </c>
      <c r="BH179" s="23">
        <f t="shared" ca="1" si="321"/>
        <v>0</v>
      </c>
      <c r="BI179" s="23">
        <f t="shared" ca="1" si="334"/>
        <v>0</v>
      </c>
      <c r="BJ179" s="23">
        <f t="shared" ca="1" si="335"/>
        <v>0</v>
      </c>
      <c r="BK179" s="23">
        <f t="shared" ca="1" si="322"/>
        <v>0</v>
      </c>
      <c r="BL179" s="23">
        <f t="shared" ca="1" si="323"/>
        <v>0</v>
      </c>
      <c r="BM179" s="23">
        <f t="shared" ca="1" si="336"/>
        <v>0</v>
      </c>
      <c r="BN179" s="23">
        <f t="shared" ca="1" si="337"/>
        <v>0</v>
      </c>
      <c r="BO179" s="23">
        <f t="shared" ca="1" si="343"/>
        <v>0</v>
      </c>
      <c r="BP179" s="23">
        <f t="shared" ca="1" si="344"/>
        <v>0</v>
      </c>
      <c r="BQ179" s="23">
        <f t="shared" ca="1" si="324"/>
        <v>0</v>
      </c>
      <c r="BR179" s="23">
        <f t="shared" ca="1" si="325"/>
        <v>0</v>
      </c>
      <c r="BS179" s="23">
        <f t="shared" ca="1" si="359"/>
        <v>0</v>
      </c>
      <c r="BT179" s="23">
        <f t="shared" ca="1" si="360"/>
        <v>0</v>
      </c>
      <c r="BU179" s="23">
        <f t="shared" ca="1" si="361"/>
        <v>0</v>
      </c>
      <c r="BV179" s="23">
        <f t="shared" ca="1" si="362"/>
        <v>0</v>
      </c>
      <c r="BW179" s="23">
        <f t="shared" ca="1" si="364"/>
        <v>0</v>
      </c>
      <c r="BX179" s="23">
        <f t="shared" ca="1" si="365"/>
        <v>0</v>
      </c>
      <c r="BY179" s="23">
        <f t="shared" ca="1" si="382"/>
        <v>0</v>
      </c>
      <c r="BZ179" s="23">
        <f t="shared" ca="1" si="383"/>
        <v>0</v>
      </c>
      <c r="CA179" s="23">
        <f t="shared" ca="1" si="395"/>
        <v>0</v>
      </c>
      <c r="CB179" s="23">
        <f t="shared" ca="1" si="396"/>
        <v>0</v>
      </c>
      <c r="CC179" s="23">
        <f t="shared" ca="1" si="411"/>
        <v>0</v>
      </c>
      <c r="CD179" s="23">
        <f t="shared" ca="1" si="412"/>
        <v>0</v>
      </c>
      <c r="CE179" s="23">
        <f t="shared" ca="1" si="277"/>
        <v>0</v>
      </c>
      <c r="CF179" s="23">
        <f t="shared" ca="1" si="278"/>
        <v>0</v>
      </c>
      <c r="CG179" s="389">
        <f t="shared" ca="1" si="305"/>
        <v>0</v>
      </c>
      <c r="CH179" s="224">
        <f t="shared" ca="1" si="306"/>
        <v>0</v>
      </c>
      <c r="CI179" s="93">
        <f t="shared" ca="1" si="307"/>
        <v>0</v>
      </c>
      <c r="CJ179" s="23">
        <f t="shared" ca="1" si="341"/>
        <v>0</v>
      </c>
      <c r="CK179" s="23">
        <f t="shared" ca="1" si="342"/>
        <v>0</v>
      </c>
      <c r="CL179" s="23">
        <f t="shared" ca="1" si="366"/>
        <v>0</v>
      </c>
      <c r="CM179" s="23">
        <f t="shared" ca="1" si="367"/>
        <v>0</v>
      </c>
      <c r="CN179" s="23">
        <f t="shared" ca="1" si="399"/>
        <v>0</v>
      </c>
      <c r="CO179" s="23">
        <f t="shared" ca="1" si="400"/>
        <v>0</v>
      </c>
      <c r="CP179" s="228">
        <f t="shared" ca="1" si="308"/>
        <v>0</v>
      </c>
      <c r="CQ179" s="224">
        <f t="shared" ca="1" si="309"/>
        <v>0</v>
      </c>
      <c r="CR179" s="228">
        <f t="shared" ca="1" si="310"/>
        <v>0</v>
      </c>
      <c r="CS179" s="23">
        <f t="shared" ca="1" si="311"/>
        <v>0</v>
      </c>
      <c r="CT179" s="23">
        <f t="shared" ca="1" si="312"/>
        <v>0</v>
      </c>
      <c r="CU179" s="23">
        <f t="shared" ca="1" si="316"/>
        <v>0</v>
      </c>
      <c r="CV179" s="23">
        <f t="shared" ca="1" si="317"/>
        <v>0</v>
      </c>
      <c r="CW179" s="23">
        <f t="shared" ca="1" si="326"/>
        <v>0</v>
      </c>
      <c r="CX179" s="23">
        <f t="shared" ca="1" si="327"/>
        <v>0</v>
      </c>
      <c r="CY179" s="23">
        <f t="shared" ca="1" si="338"/>
        <v>0</v>
      </c>
      <c r="CZ179" s="23">
        <f t="shared" ca="1" si="339"/>
        <v>0</v>
      </c>
      <c r="DA179" s="23">
        <f t="shared" ca="1" si="345"/>
        <v>0</v>
      </c>
      <c r="DB179" s="23">
        <f t="shared" ca="1" si="346"/>
        <v>0</v>
      </c>
      <c r="DC179" s="23">
        <f t="shared" ca="1" si="347"/>
        <v>0</v>
      </c>
      <c r="DD179" s="23">
        <f t="shared" ca="1" si="348"/>
        <v>0</v>
      </c>
      <c r="DE179" s="23">
        <f t="shared" ca="1" si="353"/>
        <v>0</v>
      </c>
      <c r="DF179" s="23">
        <f t="shared" ca="1" si="354"/>
        <v>0</v>
      </c>
      <c r="DG179" s="23">
        <f t="shared" ca="1" si="393"/>
        <v>0</v>
      </c>
      <c r="DH179" s="23">
        <f t="shared" ca="1" si="394"/>
        <v>0</v>
      </c>
      <c r="DI179" s="23">
        <f t="shared" ca="1" si="355"/>
        <v>0</v>
      </c>
      <c r="DJ179" s="23">
        <f t="shared" ca="1" si="356"/>
        <v>0</v>
      </c>
      <c r="DK179" s="23">
        <f t="shared" ca="1" si="368"/>
        <v>0</v>
      </c>
      <c r="DL179" s="23">
        <f t="shared" ca="1" si="369"/>
        <v>0</v>
      </c>
      <c r="DM179" s="23"/>
      <c r="DN179" s="23"/>
      <c r="DO179" s="23">
        <f t="shared" ca="1" si="370"/>
        <v>0</v>
      </c>
      <c r="DP179" s="23">
        <f t="shared" ca="1" si="371"/>
        <v>0</v>
      </c>
      <c r="DQ179" s="23">
        <f t="shared" ca="1" si="376"/>
        <v>0</v>
      </c>
      <c r="DR179" s="23">
        <f t="shared" ca="1" si="377"/>
        <v>0</v>
      </c>
      <c r="DS179" s="23">
        <f t="shared" ca="1" si="386"/>
        <v>0</v>
      </c>
      <c r="DT179" s="23">
        <f t="shared" ca="1" si="387"/>
        <v>0</v>
      </c>
      <c r="DU179" s="23">
        <f t="shared" ca="1" si="397"/>
        <v>0</v>
      </c>
      <c r="DV179" s="23">
        <f t="shared" ca="1" si="398"/>
        <v>0</v>
      </c>
      <c r="DW179" s="23">
        <f t="shared" ca="1" si="401"/>
        <v>0</v>
      </c>
      <c r="DX179" s="23">
        <f t="shared" ca="1" si="402"/>
        <v>0</v>
      </c>
      <c r="DY179" s="23">
        <f t="shared" ca="1" si="403"/>
        <v>0</v>
      </c>
      <c r="DZ179" s="23">
        <f t="shared" ca="1" si="404"/>
        <v>0</v>
      </c>
      <c r="EA179" s="23">
        <f t="shared" ca="1" si="281"/>
        <v>0</v>
      </c>
      <c r="EB179" s="23">
        <f t="shared" ca="1" si="282"/>
        <v>0</v>
      </c>
      <c r="EC179" s="228">
        <f t="shared" ca="1" si="313"/>
        <v>0</v>
      </c>
      <c r="ED179" s="93">
        <f t="shared" ca="1" si="314"/>
        <v>0</v>
      </c>
      <c r="EE179" s="228">
        <f t="shared" ca="1" si="315"/>
        <v>0</v>
      </c>
      <c r="EJ179" s="23">
        <f t="shared" ca="1" si="349"/>
        <v>0</v>
      </c>
      <c r="EK179" s="23">
        <f t="shared" ca="1" si="350"/>
        <v>0</v>
      </c>
      <c r="EL179" s="23">
        <f t="shared" ca="1" si="357"/>
        <v>0</v>
      </c>
      <c r="EM179" s="23">
        <f t="shared" ca="1" si="358"/>
        <v>0</v>
      </c>
      <c r="EN179" s="23">
        <f t="shared" ca="1" si="378"/>
        <v>0</v>
      </c>
      <c r="EO179" s="23">
        <f t="shared" ca="1" si="379"/>
        <v>0</v>
      </c>
      <c r="EP179" s="23">
        <f t="shared" ca="1" si="409"/>
        <v>0</v>
      </c>
      <c r="EQ179" s="23">
        <f t="shared" ca="1" si="410"/>
        <v>0</v>
      </c>
      <c r="ER179" s="23">
        <f t="shared" ca="1" si="388"/>
        <v>0</v>
      </c>
      <c r="ES179" s="23">
        <f t="shared" ca="1" si="389"/>
        <v>0</v>
      </c>
      <c r="ET179" s="23">
        <f t="shared" ca="1" si="405"/>
        <v>0</v>
      </c>
      <c r="EU179" s="23">
        <f t="shared" ca="1" si="406"/>
        <v>0</v>
      </c>
      <c r="EV179" s="23">
        <f t="shared" ca="1" si="279"/>
        <v>0</v>
      </c>
      <c r="EW179" s="23">
        <f t="shared" ca="1" si="280"/>
        <v>0</v>
      </c>
      <c r="EX179" s="228">
        <f t="shared" ca="1" si="299"/>
        <v>0</v>
      </c>
      <c r="EY179" s="93">
        <f t="shared" ca="1" si="300"/>
        <v>0</v>
      </c>
      <c r="EZ179" s="93">
        <f t="shared" ca="1" si="301"/>
        <v>0</v>
      </c>
    </row>
    <row r="180" spans="1:156" x14ac:dyDescent="0.2">
      <c r="A180" s="172">
        <f ca="1">VLOOKUP($D180,Curves!$A$2:$I$1700,9)</f>
        <v>6.3345072546457007E-2</v>
      </c>
      <c r="B180" s="86">
        <f t="shared" ca="1" si="284"/>
        <v>0.41027858515946813</v>
      </c>
      <c r="C180" s="86">
        <f t="shared" si="285"/>
        <v>31</v>
      </c>
      <c r="D180" s="139">
        <v>42125</v>
      </c>
      <c r="E180" s="173">
        <f ca="1">VLOOKUP($D180,Curves!$A$2:$H$1700,2)*$B180</f>
        <v>1.9697474873506067</v>
      </c>
      <c r="F180" s="172">
        <f ca="1">VLOOKUP($D180,Curves!$A$2:$H$1700,3)*$B180</f>
        <v>0.1210321826220431</v>
      </c>
      <c r="G180" s="172">
        <f ca="1">VLOOKUP($D180,Curves!$A$2:$H$1700,7)*$B180</f>
        <v>-7.7952931180298946E-2</v>
      </c>
      <c r="H180" s="172">
        <f ca="1">VLOOKUP($D180,Curves!$A$2:$H$1700,5)*$B180</f>
        <v>4.1027858515946813E-3</v>
      </c>
      <c r="I180" s="172">
        <f ca="1">VLOOKUP($D180,Curves!$A$2:$H$1700,4)*$B180</f>
        <v>0</v>
      </c>
      <c r="J180" s="174">
        <f ca="1">VLOOKUP($D180,Curves!$A$2:$H$1700,8)*$B180</f>
        <v>0</v>
      </c>
      <c r="K180" s="172">
        <f t="shared" ca="1" si="286"/>
        <v>16.77310615512955</v>
      </c>
      <c r="L180" s="140">
        <f ca="1">VLOOKUP($D180,Curves!$N$2:$T$2600,2)*$B180</f>
        <v>14.753207643749317</v>
      </c>
      <c r="M180" s="141">
        <f ca="1">VLOOKUP($D180,Curves!$N$2:$T$2600,3)*$B180</f>
        <v>7.3766038218746584</v>
      </c>
      <c r="N180" s="181">
        <f t="shared" ca="1" si="287"/>
        <v>0</v>
      </c>
      <c r="O180" s="182">
        <f t="shared" ca="1" si="288"/>
        <v>0</v>
      </c>
      <c r="P180" s="173">
        <f t="shared" ca="1" si="283"/>
        <v>16.77310615512955</v>
      </c>
      <c r="Q180" s="140">
        <f ca="1">VLOOKUP($D180,Curves!$N$2:$T$2600,4)*$B180</f>
        <v>14.753207643749317</v>
      </c>
      <c r="R180" s="141">
        <f ca="1">VLOOKUP($D180,Curves!$N$2:$T$2600,5)*$B180</f>
        <v>7.3766038218746584</v>
      </c>
      <c r="S180" s="181">
        <f t="shared" ca="1" si="289"/>
        <v>0</v>
      </c>
      <c r="T180" s="182">
        <f t="shared" ca="1" si="290"/>
        <v>0</v>
      </c>
      <c r="U180" s="151">
        <f t="shared" ca="1" si="291"/>
        <v>16.188459171277309</v>
      </c>
      <c r="V180" s="151">
        <f t="shared" ca="1" si="292"/>
        <v>16.80387704901651</v>
      </c>
      <c r="W180" s="151">
        <f t="shared" ca="1" si="293"/>
        <v>16.77310615512955</v>
      </c>
      <c r="X180" s="343">
        <f ca="1">VLOOKUP($D180,[2]CurveFetch!$D$8:$S$13000,16,0)*$B180</f>
        <v>14.753207643749317</v>
      </c>
      <c r="Y180" s="141">
        <f ca="1">VLOOKUP($D180,Curves!$N$2:$T$2600,7)*$B180</f>
        <v>7.3766038218746584</v>
      </c>
      <c r="Z180" s="200">
        <f t="shared" ca="1" si="294"/>
        <v>0</v>
      </c>
      <c r="AA180" s="181">
        <f t="shared" ca="1" si="295"/>
        <v>0</v>
      </c>
      <c r="AB180" s="181">
        <f t="shared" ca="1" si="392"/>
        <v>0</v>
      </c>
      <c r="AC180" s="181">
        <f t="shared" ca="1" si="392"/>
        <v>0</v>
      </c>
      <c r="AD180" s="181">
        <f t="shared" ca="1" si="297"/>
        <v>0</v>
      </c>
      <c r="AE180" s="182">
        <f t="shared" ca="1" si="298"/>
        <v>0</v>
      </c>
      <c r="AF180" s="23">
        <f t="shared" ca="1" si="328"/>
        <v>0</v>
      </c>
      <c r="AG180" s="23">
        <f t="shared" ca="1" si="329"/>
        <v>0</v>
      </c>
      <c r="AH180" s="23">
        <f t="shared" ca="1" si="318"/>
        <v>0</v>
      </c>
      <c r="AI180" s="23">
        <f t="shared" ca="1" si="319"/>
        <v>0</v>
      </c>
      <c r="AJ180" s="23">
        <f t="shared" ca="1" si="330"/>
        <v>0</v>
      </c>
      <c r="AK180" s="23">
        <f t="shared" ca="1" si="331"/>
        <v>0</v>
      </c>
      <c r="AL180" s="23">
        <f t="shared" ca="1" si="332"/>
        <v>0</v>
      </c>
      <c r="AM180" s="23">
        <f t="shared" ca="1" si="333"/>
        <v>0</v>
      </c>
      <c r="AN180" s="23">
        <f t="shared" ca="1" si="351"/>
        <v>0</v>
      </c>
      <c r="AO180" s="23">
        <f t="shared" ca="1" si="352"/>
        <v>0</v>
      </c>
      <c r="AP180" s="23">
        <f t="shared" ca="1" si="363"/>
        <v>0</v>
      </c>
      <c r="AQ180" s="23">
        <f t="shared" ca="1" si="340"/>
        <v>0</v>
      </c>
      <c r="AR180" s="23">
        <f t="shared" ca="1" si="372"/>
        <v>0</v>
      </c>
      <c r="AS180" s="23">
        <f t="shared" ca="1" si="373"/>
        <v>0</v>
      </c>
      <c r="AT180" s="23">
        <f t="shared" ca="1" si="380"/>
        <v>0</v>
      </c>
      <c r="AU180" s="23">
        <f t="shared" ca="1" si="381"/>
        <v>0</v>
      </c>
      <c r="AV180" s="23">
        <f t="shared" ca="1" si="374"/>
        <v>0</v>
      </c>
      <c r="AW180" s="23">
        <f t="shared" ca="1" si="375"/>
        <v>0</v>
      </c>
      <c r="AX180" s="23">
        <f t="shared" ca="1" si="384"/>
        <v>0</v>
      </c>
      <c r="AY180" s="23">
        <f t="shared" ca="1" si="385"/>
        <v>0</v>
      </c>
      <c r="AZ180" s="23">
        <f t="shared" ca="1" si="390"/>
        <v>0</v>
      </c>
      <c r="BA180" s="23">
        <f t="shared" ca="1" si="391"/>
        <v>0</v>
      </c>
      <c r="BB180" s="23">
        <f t="shared" ca="1" si="407"/>
        <v>0</v>
      </c>
      <c r="BC180" s="23">
        <f t="shared" ca="1" si="408"/>
        <v>0</v>
      </c>
      <c r="BD180" s="228">
        <f t="shared" ca="1" si="302"/>
        <v>0</v>
      </c>
      <c r="BE180" s="26">
        <f t="shared" ca="1" si="303"/>
        <v>0</v>
      </c>
      <c r="BF180" s="228">
        <f t="shared" ca="1" si="304"/>
        <v>0</v>
      </c>
      <c r="BG180" s="23">
        <f t="shared" ca="1" si="320"/>
        <v>0</v>
      </c>
      <c r="BH180" s="23">
        <f t="shared" ca="1" si="321"/>
        <v>0</v>
      </c>
      <c r="BI180" s="23">
        <f t="shared" ca="1" si="334"/>
        <v>0</v>
      </c>
      <c r="BJ180" s="23">
        <f t="shared" ca="1" si="335"/>
        <v>0</v>
      </c>
      <c r="BK180" s="23">
        <f t="shared" ca="1" si="322"/>
        <v>0</v>
      </c>
      <c r="BL180" s="23">
        <f t="shared" ca="1" si="323"/>
        <v>0</v>
      </c>
      <c r="BM180" s="23">
        <f t="shared" ca="1" si="336"/>
        <v>0</v>
      </c>
      <c r="BN180" s="23">
        <f t="shared" ca="1" si="337"/>
        <v>0</v>
      </c>
      <c r="BO180" s="23">
        <f t="shared" ca="1" si="343"/>
        <v>0</v>
      </c>
      <c r="BP180" s="23">
        <f t="shared" ca="1" si="344"/>
        <v>0</v>
      </c>
      <c r="BQ180" s="23">
        <f t="shared" ca="1" si="324"/>
        <v>0</v>
      </c>
      <c r="BR180" s="23">
        <f t="shared" ca="1" si="325"/>
        <v>0</v>
      </c>
      <c r="BS180" s="23">
        <f t="shared" ca="1" si="359"/>
        <v>0</v>
      </c>
      <c r="BT180" s="23">
        <f t="shared" ca="1" si="360"/>
        <v>0</v>
      </c>
      <c r="BU180" s="23">
        <f t="shared" ca="1" si="361"/>
        <v>0</v>
      </c>
      <c r="BV180" s="23">
        <f t="shared" ca="1" si="362"/>
        <v>0</v>
      </c>
      <c r="BW180" s="23">
        <f t="shared" ca="1" si="364"/>
        <v>0</v>
      </c>
      <c r="BX180" s="23">
        <f t="shared" ca="1" si="365"/>
        <v>0</v>
      </c>
      <c r="BY180" s="23">
        <f t="shared" ca="1" si="382"/>
        <v>0</v>
      </c>
      <c r="BZ180" s="23">
        <f t="shared" ca="1" si="383"/>
        <v>0</v>
      </c>
      <c r="CA180" s="23">
        <f t="shared" ca="1" si="395"/>
        <v>0</v>
      </c>
      <c r="CB180" s="23">
        <f t="shared" ca="1" si="396"/>
        <v>0</v>
      </c>
      <c r="CC180" s="23">
        <f t="shared" ca="1" si="411"/>
        <v>0</v>
      </c>
      <c r="CD180" s="23">
        <f t="shared" ca="1" si="412"/>
        <v>0</v>
      </c>
      <c r="CE180" s="23">
        <f t="shared" ca="1" si="277"/>
        <v>0</v>
      </c>
      <c r="CF180" s="23">
        <f t="shared" ca="1" si="278"/>
        <v>0</v>
      </c>
      <c r="CG180" s="389">
        <f t="shared" ca="1" si="305"/>
        <v>0</v>
      </c>
      <c r="CH180" s="224">
        <f t="shared" ca="1" si="306"/>
        <v>0</v>
      </c>
      <c r="CI180" s="93">
        <f t="shared" ca="1" si="307"/>
        <v>0</v>
      </c>
      <c r="CJ180" s="23">
        <f t="shared" ca="1" si="341"/>
        <v>0</v>
      </c>
      <c r="CK180" s="23">
        <f t="shared" ca="1" si="342"/>
        <v>0</v>
      </c>
      <c r="CL180" s="23">
        <f t="shared" ca="1" si="366"/>
        <v>0</v>
      </c>
      <c r="CM180" s="23">
        <f t="shared" ca="1" si="367"/>
        <v>0</v>
      </c>
      <c r="CN180" s="23">
        <f t="shared" ca="1" si="399"/>
        <v>0</v>
      </c>
      <c r="CO180" s="23">
        <f t="shared" ca="1" si="400"/>
        <v>0</v>
      </c>
      <c r="CP180" s="228">
        <f t="shared" ca="1" si="308"/>
        <v>0</v>
      </c>
      <c r="CQ180" s="224">
        <f t="shared" ca="1" si="309"/>
        <v>0</v>
      </c>
      <c r="CR180" s="228">
        <f t="shared" ca="1" si="310"/>
        <v>0</v>
      </c>
      <c r="CS180" s="23">
        <f t="shared" ca="1" si="311"/>
        <v>0</v>
      </c>
      <c r="CT180" s="23">
        <f t="shared" ca="1" si="312"/>
        <v>0</v>
      </c>
      <c r="CU180" s="23">
        <f t="shared" ca="1" si="316"/>
        <v>0</v>
      </c>
      <c r="CV180" s="23">
        <f t="shared" ca="1" si="317"/>
        <v>0</v>
      </c>
      <c r="CW180" s="23">
        <f t="shared" ca="1" si="326"/>
        <v>0</v>
      </c>
      <c r="CX180" s="23">
        <f t="shared" ca="1" si="327"/>
        <v>0</v>
      </c>
      <c r="CY180" s="23">
        <f t="shared" ca="1" si="338"/>
        <v>0</v>
      </c>
      <c r="CZ180" s="23">
        <f t="shared" ca="1" si="339"/>
        <v>0</v>
      </c>
      <c r="DA180" s="23">
        <f t="shared" ca="1" si="345"/>
        <v>0</v>
      </c>
      <c r="DB180" s="23">
        <f t="shared" ca="1" si="346"/>
        <v>0</v>
      </c>
      <c r="DC180" s="23">
        <f t="shared" ca="1" si="347"/>
        <v>0</v>
      </c>
      <c r="DD180" s="23">
        <f t="shared" ca="1" si="348"/>
        <v>0</v>
      </c>
      <c r="DE180" s="23">
        <f t="shared" ca="1" si="353"/>
        <v>0</v>
      </c>
      <c r="DF180" s="23">
        <f t="shared" ca="1" si="354"/>
        <v>0</v>
      </c>
      <c r="DG180" s="23">
        <f t="shared" ca="1" si="393"/>
        <v>0</v>
      </c>
      <c r="DH180" s="23">
        <f t="shared" ca="1" si="394"/>
        <v>0</v>
      </c>
      <c r="DI180" s="23">
        <f t="shared" ca="1" si="355"/>
        <v>0</v>
      </c>
      <c r="DJ180" s="23">
        <f t="shared" ca="1" si="356"/>
        <v>0</v>
      </c>
      <c r="DK180" s="23">
        <f t="shared" ca="1" si="368"/>
        <v>0</v>
      </c>
      <c r="DL180" s="23">
        <f t="shared" ca="1" si="369"/>
        <v>0</v>
      </c>
      <c r="DM180" s="23"/>
      <c r="DN180" s="23"/>
      <c r="DO180" s="23">
        <f t="shared" ca="1" si="370"/>
        <v>0</v>
      </c>
      <c r="DP180" s="23">
        <f t="shared" ca="1" si="371"/>
        <v>0</v>
      </c>
      <c r="DQ180" s="23">
        <f t="shared" ca="1" si="376"/>
        <v>0</v>
      </c>
      <c r="DR180" s="23">
        <f t="shared" ca="1" si="377"/>
        <v>0</v>
      </c>
      <c r="DS180" s="23">
        <f t="shared" ca="1" si="386"/>
        <v>0</v>
      </c>
      <c r="DT180" s="23">
        <f t="shared" ca="1" si="387"/>
        <v>0</v>
      </c>
      <c r="DU180" s="23">
        <f t="shared" ca="1" si="397"/>
        <v>0</v>
      </c>
      <c r="DV180" s="23">
        <f t="shared" ca="1" si="398"/>
        <v>0</v>
      </c>
      <c r="DW180" s="23">
        <f t="shared" ca="1" si="401"/>
        <v>0</v>
      </c>
      <c r="DX180" s="23">
        <f t="shared" ca="1" si="402"/>
        <v>0</v>
      </c>
      <c r="DY180" s="23">
        <f t="shared" ca="1" si="403"/>
        <v>0</v>
      </c>
      <c r="DZ180" s="23">
        <f t="shared" ca="1" si="404"/>
        <v>0</v>
      </c>
      <c r="EA180" s="23">
        <f t="shared" ca="1" si="281"/>
        <v>0</v>
      </c>
      <c r="EB180" s="23">
        <f t="shared" ca="1" si="282"/>
        <v>0</v>
      </c>
      <c r="EC180" s="228">
        <f t="shared" ca="1" si="313"/>
        <v>0</v>
      </c>
      <c r="ED180" s="93">
        <f t="shared" ca="1" si="314"/>
        <v>0</v>
      </c>
      <c r="EE180" s="228">
        <f t="shared" ca="1" si="315"/>
        <v>0</v>
      </c>
      <c r="EJ180" s="23">
        <f t="shared" ca="1" si="349"/>
        <v>0</v>
      </c>
      <c r="EK180" s="23">
        <f t="shared" ca="1" si="350"/>
        <v>0</v>
      </c>
      <c r="EL180" s="23">
        <f t="shared" ca="1" si="357"/>
        <v>0</v>
      </c>
      <c r="EM180" s="23">
        <f t="shared" ca="1" si="358"/>
        <v>0</v>
      </c>
      <c r="EN180" s="23">
        <f t="shared" ca="1" si="378"/>
        <v>0</v>
      </c>
      <c r="EO180" s="23">
        <f t="shared" ca="1" si="379"/>
        <v>0</v>
      </c>
      <c r="EP180" s="23">
        <f t="shared" ca="1" si="409"/>
        <v>0</v>
      </c>
      <c r="EQ180" s="23">
        <f t="shared" ca="1" si="410"/>
        <v>0</v>
      </c>
      <c r="ER180" s="23">
        <f t="shared" ca="1" si="388"/>
        <v>0</v>
      </c>
      <c r="ES180" s="23">
        <f t="shared" ca="1" si="389"/>
        <v>0</v>
      </c>
      <c r="ET180" s="23">
        <f t="shared" ca="1" si="405"/>
        <v>0</v>
      </c>
      <c r="EU180" s="23">
        <f t="shared" ca="1" si="406"/>
        <v>0</v>
      </c>
      <c r="EV180" s="23">
        <f t="shared" ca="1" si="279"/>
        <v>0</v>
      </c>
      <c r="EW180" s="23">
        <f t="shared" ca="1" si="280"/>
        <v>0</v>
      </c>
      <c r="EX180" s="228">
        <f t="shared" ca="1" si="299"/>
        <v>0</v>
      </c>
      <c r="EY180" s="93">
        <f t="shared" ca="1" si="300"/>
        <v>0</v>
      </c>
      <c r="EZ180" s="93">
        <f t="shared" ca="1" si="301"/>
        <v>0</v>
      </c>
    </row>
    <row r="181" spans="1:156" x14ac:dyDescent="0.2">
      <c r="A181" s="172">
        <f ca="1">VLOOKUP($D181,Curves!$A$2:$I$1700,9)</f>
        <v>6.3369943091868997E-2</v>
      </c>
      <c r="B181" s="86">
        <f t="shared" ca="1" si="284"/>
        <v>0.40797138623775897</v>
      </c>
      <c r="C181" s="86">
        <f t="shared" si="285"/>
        <v>30</v>
      </c>
      <c r="D181" s="139">
        <v>42156</v>
      </c>
      <c r="E181" s="173">
        <f ca="1">VLOOKUP($D181,Curves!$A$2:$H$1700,2)*$B181</f>
        <v>1.9705017955283759</v>
      </c>
      <c r="F181" s="172">
        <f ca="1">VLOOKUP($D181,Curves!$A$2:$H$1700,3)*$B181</f>
        <v>0.12035155894013889</v>
      </c>
      <c r="G181" s="172">
        <f ca="1">VLOOKUP($D181,Curves!$A$2:$H$1700,7)*$B181</f>
        <v>-7.7514563385174207E-2</v>
      </c>
      <c r="H181" s="172">
        <f ca="1">VLOOKUP($D181,Curves!$A$2:$H$1700,5)*$B181</f>
        <v>4.0797138623775899E-3</v>
      </c>
      <c r="I181" s="172">
        <f ca="1">VLOOKUP($D181,Curves!$A$2:$H$1700,4)*$B181</f>
        <v>0</v>
      </c>
      <c r="J181" s="174">
        <f ca="1">VLOOKUP($D181,Curves!$A$2:$H$1700,8)*$B181</f>
        <v>0</v>
      </c>
      <c r="K181" s="172">
        <f t="shared" ca="1" si="286"/>
        <v>16.77876346646282</v>
      </c>
      <c r="L181" s="140">
        <f ca="1">VLOOKUP($D181,Curves!$N$2:$T$2600,2)*$B181</f>
        <v>24.86952773366755</v>
      </c>
      <c r="M181" s="141">
        <f ca="1">VLOOKUP($D181,Curves!$N$2:$T$2600,3)*$B181</f>
        <v>12.434763866833775</v>
      </c>
      <c r="N181" s="181">
        <f t="shared" ca="1" si="287"/>
        <v>1</v>
      </c>
      <c r="O181" s="182">
        <f t="shared" ca="1" si="288"/>
        <v>0</v>
      </c>
      <c r="P181" s="173">
        <f t="shared" ca="1" si="283"/>
        <v>16.77876346646282</v>
      </c>
      <c r="Q181" s="140">
        <f ca="1">VLOOKUP($D181,Curves!$N$2:$T$2600,4)*$B181</f>
        <v>24.86952773366755</v>
      </c>
      <c r="R181" s="141">
        <f ca="1">VLOOKUP($D181,Curves!$N$2:$T$2600,5)*$B181</f>
        <v>12.434763866833775</v>
      </c>
      <c r="S181" s="181">
        <f t="shared" ca="1" si="289"/>
        <v>1</v>
      </c>
      <c r="T181" s="182">
        <f t="shared" ca="1" si="290"/>
        <v>0</v>
      </c>
      <c r="U181" s="151">
        <f t="shared" ca="1" si="291"/>
        <v>16.197404241074011</v>
      </c>
      <c r="V181" s="151">
        <f t="shared" ca="1" si="292"/>
        <v>16.809361320430654</v>
      </c>
      <c r="W181" s="151">
        <f t="shared" ca="1" si="293"/>
        <v>16.77876346646282</v>
      </c>
      <c r="X181" s="343">
        <f ca="1">VLOOKUP($D181,[2]CurveFetch!$D$8:$S$13000,16,0)*$B181</f>
        <v>24.86952773366755</v>
      </c>
      <c r="Y181" s="141">
        <f ca="1">VLOOKUP($D181,Curves!$N$2:$T$2600,7)*$B181</f>
        <v>12.434763866833775</v>
      </c>
      <c r="Z181" s="200">
        <f t="shared" ca="1" si="294"/>
        <v>1</v>
      </c>
      <c r="AA181" s="181">
        <f t="shared" ca="1" si="295"/>
        <v>0</v>
      </c>
      <c r="AB181" s="181">
        <f t="shared" ca="1" si="392"/>
        <v>1</v>
      </c>
      <c r="AC181" s="181">
        <f t="shared" ca="1" si="392"/>
        <v>1</v>
      </c>
      <c r="AD181" s="181">
        <f t="shared" ca="1" si="297"/>
        <v>1</v>
      </c>
      <c r="AE181" s="182">
        <f t="shared" ca="1" si="298"/>
        <v>0</v>
      </c>
      <c r="AF181" s="23">
        <f t="shared" ca="1" si="328"/>
        <v>5880</v>
      </c>
      <c r="AG181" s="23">
        <f t="shared" ca="1" si="329"/>
        <v>0</v>
      </c>
      <c r="AH181" s="23">
        <f t="shared" ca="1" si="318"/>
        <v>38400</v>
      </c>
      <c r="AI181" s="23">
        <f t="shared" ca="1" si="319"/>
        <v>0</v>
      </c>
      <c r="AJ181" s="23">
        <f t="shared" ca="1" si="330"/>
        <v>26160</v>
      </c>
      <c r="AK181" s="23">
        <f t="shared" ca="1" si="331"/>
        <v>0</v>
      </c>
      <c r="AL181" s="23">
        <f t="shared" ca="1" si="332"/>
        <v>26160</v>
      </c>
      <c r="AM181" s="23">
        <f t="shared" ca="1" si="333"/>
        <v>0</v>
      </c>
      <c r="AN181" s="23">
        <f t="shared" ca="1" si="351"/>
        <v>48000</v>
      </c>
      <c r="AO181" s="23">
        <f t="shared" ca="1" si="352"/>
        <v>0</v>
      </c>
      <c r="AP181" s="23">
        <f t="shared" ca="1" si="363"/>
        <v>54000</v>
      </c>
      <c r="AQ181" s="23">
        <f t="shared" ca="1" si="340"/>
        <v>0</v>
      </c>
      <c r="AR181" s="23">
        <f t="shared" ca="1" si="372"/>
        <v>60000</v>
      </c>
      <c r="AS181" s="23">
        <f t="shared" ca="1" si="373"/>
        <v>0</v>
      </c>
      <c r="AT181" s="23">
        <f t="shared" ca="1" si="380"/>
        <v>60000</v>
      </c>
      <c r="AU181" s="23">
        <f t="shared" ca="1" si="381"/>
        <v>0</v>
      </c>
      <c r="AV181" s="23">
        <f t="shared" ca="1" si="374"/>
        <v>86400</v>
      </c>
      <c r="AW181" s="23">
        <f t="shared" ca="1" si="375"/>
        <v>0</v>
      </c>
      <c r="AX181" s="23">
        <f t="shared" ca="1" si="384"/>
        <v>61200</v>
      </c>
      <c r="AY181" s="23">
        <f t="shared" ca="1" si="385"/>
        <v>0</v>
      </c>
      <c r="AZ181" s="23">
        <f t="shared" ca="1" si="390"/>
        <v>66000</v>
      </c>
      <c r="BA181" s="23">
        <f t="shared" ca="1" si="391"/>
        <v>0</v>
      </c>
      <c r="BB181" s="23">
        <f t="shared" ca="1" si="407"/>
        <v>132000</v>
      </c>
      <c r="BC181" s="23">
        <f t="shared" ca="1" si="408"/>
        <v>0</v>
      </c>
      <c r="BD181" s="228">
        <f t="shared" ca="1" si="302"/>
        <v>243000</v>
      </c>
      <c r="BE181" s="26">
        <f t="shared" ca="1" si="303"/>
        <v>604200</v>
      </c>
      <c r="BF181" s="228">
        <f t="shared" ca="1" si="304"/>
        <v>664200</v>
      </c>
      <c r="BG181" s="23">
        <f t="shared" ca="1" si="320"/>
        <v>62400</v>
      </c>
      <c r="BH181" s="23">
        <f t="shared" ca="1" si="321"/>
        <v>0</v>
      </c>
      <c r="BI181" s="23">
        <f t="shared" ca="1" si="334"/>
        <v>60000</v>
      </c>
      <c r="BJ181" s="23">
        <f t="shared" ca="1" si="335"/>
        <v>0</v>
      </c>
      <c r="BK181" s="23">
        <f t="shared" ca="1" si="322"/>
        <v>10560</v>
      </c>
      <c r="BL181" s="23">
        <f t="shared" ca="1" si="323"/>
        <v>0</v>
      </c>
      <c r="BM181" s="23">
        <f t="shared" ca="1" si="336"/>
        <v>6120</v>
      </c>
      <c r="BN181" s="23">
        <f t="shared" ca="1" si="337"/>
        <v>0</v>
      </c>
      <c r="BO181" s="23">
        <f t="shared" ca="1" si="343"/>
        <v>20400</v>
      </c>
      <c r="BP181" s="23">
        <f t="shared" ca="1" si="344"/>
        <v>0</v>
      </c>
      <c r="BQ181" s="23">
        <f t="shared" ca="1" si="324"/>
        <v>72000</v>
      </c>
      <c r="BR181" s="23">
        <f t="shared" ca="1" si="325"/>
        <v>0</v>
      </c>
      <c r="BS181" s="23">
        <f t="shared" ca="1" si="359"/>
        <v>105600</v>
      </c>
      <c r="BT181" s="23">
        <f t="shared" ca="1" si="360"/>
        <v>0</v>
      </c>
      <c r="BU181" s="23">
        <f t="shared" ca="1" si="361"/>
        <v>127200</v>
      </c>
      <c r="BV181" s="23">
        <f t="shared" ca="1" si="362"/>
        <v>0</v>
      </c>
      <c r="BW181" s="23">
        <f t="shared" ca="1" si="364"/>
        <v>60000</v>
      </c>
      <c r="BX181" s="23">
        <f t="shared" ca="1" si="365"/>
        <v>0</v>
      </c>
      <c r="BY181" s="23">
        <f t="shared" ca="1" si="382"/>
        <v>63600</v>
      </c>
      <c r="BZ181" s="23">
        <f t="shared" ca="1" si="383"/>
        <v>0</v>
      </c>
      <c r="CA181" s="23">
        <f t="shared" ca="1" si="395"/>
        <v>62400</v>
      </c>
      <c r="CB181" s="23">
        <f t="shared" ca="1" si="396"/>
        <v>0</v>
      </c>
      <c r="CC181" s="23">
        <f t="shared" ca="1" si="411"/>
        <v>132000</v>
      </c>
      <c r="CD181" s="23">
        <f t="shared" ca="1" si="412"/>
        <v>0</v>
      </c>
      <c r="CE181" s="23">
        <f t="shared" ca="1" si="277"/>
        <v>120000</v>
      </c>
      <c r="CF181" s="23">
        <f t="shared" ca="1" si="278"/>
        <v>0</v>
      </c>
      <c r="CG181" s="389">
        <f t="shared" ca="1" si="305"/>
        <v>371880</v>
      </c>
      <c r="CH181" s="224">
        <f t="shared" ca="1" si="306"/>
        <v>695880</v>
      </c>
      <c r="CI181" s="93">
        <f t="shared" ca="1" si="307"/>
        <v>902280</v>
      </c>
      <c r="CJ181" s="23">
        <f t="shared" ca="1" si="341"/>
        <v>125760</v>
      </c>
      <c r="CK181" s="23">
        <f t="shared" ca="1" si="342"/>
        <v>0</v>
      </c>
      <c r="CL181" s="23">
        <f t="shared" ca="1" si="366"/>
        <v>115200</v>
      </c>
      <c r="CM181" s="23">
        <f t="shared" ca="1" si="367"/>
        <v>0</v>
      </c>
      <c r="CN181" s="23">
        <f t="shared" ca="1" si="399"/>
        <v>120000</v>
      </c>
      <c r="CO181" s="23">
        <f t="shared" ca="1" si="400"/>
        <v>0</v>
      </c>
      <c r="CP181" s="228">
        <f t="shared" ca="1" si="308"/>
        <v>125760</v>
      </c>
      <c r="CQ181" s="224">
        <f t="shared" ca="1" si="309"/>
        <v>240960</v>
      </c>
      <c r="CR181" s="228">
        <f t="shared" ca="1" si="310"/>
        <v>360960</v>
      </c>
      <c r="CS181" s="23">
        <f t="shared" ca="1" si="311"/>
        <v>65400</v>
      </c>
      <c r="CT181" s="23">
        <f t="shared" ca="1" si="312"/>
        <v>32700</v>
      </c>
      <c r="CU181" s="23">
        <f t="shared" ca="1" si="316"/>
        <v>62400</v>
      </c>
      <c r="CV181" s="23">
        <f t="shared" ca="1" si="317"/>
        <v>31200</v>
      </c>
      <c r="CW181" s="23">
        <f t="shared" ca="1" si="326"/>
        <v>60000</v>
      </c>
      <c r="CX181" s="23">
        <f t="shared" ca="1" si="327"/>
        <v>30000</v>
      </c>
      <c r="CY181" s="23">
        <f t="shared" ca="1" si="338"/>
        <v>8400</v>
      </c>
      <c r="CZ181" s="23">
        <f t="shared" ca="1" si="339"/>
        <v>4200</v>
      </c>
      <c r="DA181" s="23">
        <f t="shared" ca="1" si="345"/>
        <v>27000</v>
      </c>
      <c r="DB181" s="23">
        <f t="shared" ca="1" si="346"/>
        <v>13500</v>
      </c>
      <c r="DC181" s="23">
        <f t="shared" ca="1" si="347"/>
        <v>15600</v>
      </c>
      <c r="DD181" s="23">
        <f t="shared" ca="1" si="348"/>
        <v>7800</v>
      </c>
      <c r="DE181" s="23">
        <f t="shared" ca="1" si="353"/>
        <v>42000</v>
      </c>
      <c r="DF181" s="23">
        <f t="shared" ca="1" si="354"/>
        <v>21000</v>
      </c>
      <c r="DG181" s="23">
        <f t="shared" ca="1" si="393"/>
        <v>63600</v>
      </c>
      <c r="DH181" s="23">
        <f t="shared" ca="1" si="394"/>
        <v>31800</v>
      </c>
      <c r="DI181" s="23">
        <f t="shared" ca="1" si="355"/>
        <v>72000</v>
      </c>
      <c r="DJ181" s="23">
        <f t="shared" ca="1" si="356"/>
        <v>36000</v>
      </c>
      <c r="DK181" s="23">
        <f t="shared" ca="1" si="368"/>
        <v>99000</v>
      </c>
      <c r="DL181" s="23">
        <f t="shared" ca="1" si="369"/>
        <v>49500</v>
      </c>
      <c r="DM181" s="23"/>
      <c r="DN181" s="23"/>
      <c r="DO181" s="23">
        <f t="shared" ca="1" si="370"/>
        <v>240000</v>
      </c>
      <c r="DP181" s="23">
        <f t="shared" ca="1" si="371"/>
        <v>120000</v>
      </c>
      <c r="DQ181" s="23">
        <f t="shared" ca="1" si="376"/>
        <v>120000</v>
      </c>
      <c r="DR181" s="23">
        <f t="shared" ca="1" si="377"/>
        <v>60000</v>
      </c>
      <c r="DS181" s="23">
        <f t="shared" ca="1" si="386"/>
        <v>127200</v>
      </c>
      <c r="DT181" s="23">
        <f t="shared" ca="1" si="387"/>
        <v>63600</v>
      </c>
      <c r="DU181" s="23">
        <f t="shared" ca="1" si="397"/>
        <v>63600</v>
      </c>
      <c r="DV181" s="23">
        <f t="shared" ca="1" si="398"/>
        <v>31800</v>
      </c>
      <c r="DW181" s="23">
        <f t="shared" ca="1" si="401"/>
        <v>150000</v>
      </c>
      <c r="DX181" s="23">
        <f t="shared" ca="1" si="402"/>
        <v>75000</v>
      </c>
      <c r="DY181" s="23">
        <f t="shared" ca="1" si="403"/>
        <v>66000</v>
      </c>
      <c r="DZ181" s="23">
        <f t="shared" ca="1" si="404"/>
        <v>33000</v>
      </c>
      <c r="EA181" s="23">
        <f t="shared" ca="1" si="281"/>
        <v>129600</v>
      </c>
      <c r="EB181" s="23">
        <f t="shared" ca="1" si="282"/>
        <v>64800</v>
      </c>
      <c r="EC181" s="228">
        <f t="shared" ca="1" si="313"/>
        <v>610200</v>
      </c>
      <c r="ED181" s="93">
        <f t="shared" ca="1" si="314"/>
        <v>1450800</v>
      </c>
      <c r="EE181" s="228">
        <f t="shared" ca="1" si="315"/>
        <v>2117700</v>
      </c>
      <c r="EJ181" s="23">
        <f t="shared" ca="1" si="349"/>
        <v>60000</v>
      </c>
      <c r="EK181" s="23">
        <f t="shared" ca="1" si="350"/>
        <v>30000</v>
      </c>
      <c r="EL181" s="23">
        <f t="shared" ca="1" si="357"/>
        <v>26400</v>
      </c>
      <c r="EM181" s="23">
        <f t="shared" ca="1" si="358"/>
        <v>13200</v>
      </c>
      <c r="EN181" s="23">
        <f t="shared" ca="1" si="378"/>
        <v>120000</v>
      </c>
      <c r="EO181" s="23">
        <f t="shared" ca="1" si="379"/>
        <v>60000</v>
      </c>
      <c r="EP181" s="23">
        <f t="shared" ca="1" si="409"/>
        <v>168000</v>
      </c>
      <c r="EQ181" s="23">
        <f t="shared" ca="1" si="410"/>
        <v>84000</v>
      </c>
      <c r="ER181" s="23">
        <f t="shared" ca="1" si="388"/>
        <v>60000</v>
      </c>
      <c r="ES181" s="23">
        <f t="shared" ca="1" si="389"/>
        <v>30000</v>
      </c>
      <c r="ET181" s="23">
        <f t="shared" ca="1" si="405"/>
        <v>60000</v>
      </c>
      <c r="EU181" s="23">
        <f t="shared" ca="1" si="406"/>
        <v>30000</v>
      </c>
      <c r="EV181" s="23">
        <f t="shared" ca="1" si="279"/>
        <v>120000</v>
      </c>
      <c r="EW181" s="23">
        <f t="shared" ca="1" si="280"/>
        <v>60000</v>
      </c>
      <c r="EX181" s="228">
        <f t="shared" ca="1" si="299"/>
        <v>39600</v>
      </c>
      <c r="EY181" s="93">
        <f t="shared" ca="1" si="300"/>
        <v>489600</v>
      </c>
      <c r="EZ181" s="93">
        <f t="shared" ca="1" si="301"/>
        <v>921600</v>
      </c>
    </row>
    <row r="182" spans="1:156" x14ac:dyDescent="0.2">
      <c r="A182" s="172">
        <f ca="1">VLOOKUP($D182,Curves!$A$2:$I$1700,9)</f>
        <v>6.3394011361820005E-2</v>
      </c>
      <c r="B182" s="86">
        <f t="shared" ca="1" si="284"/>
        <v>0.4057493880470075</v>
      </c>
      <c r="C182" s="86">
        <f t="shared" si="285"/>
        <v>31</v>
      </c>
      <c r="D182" s="139">
        <v>42186</v>
      </c>
      <c r="E182" s="173">
        <f ca="1">VLOOKUP($D182,Curves!$A$2:$H$1700,2)*$B182</f>
        <v>1.9719420259084566</v>
      </c>
      <c r="F182" s="172">
        <f ca="1">VLOOKUP($D182,Curves!$A$2:$H$1700,3)*$B182</f>
        <v>0.11969606947386721</v>
      </c>
      <c r="G182" s="172">
        <f ca="1">VLOOKUP($D182,Curves!$A$2:$H$1700,7)*$B182</f>
        <v>-7.709238372893143E-2</v>
      </c>
      <c r="H182" s="172">
        <f ca="1">VLOOKUP($D182,Curves!$A$2:$H$1700,5)*$B182</f>
        <v>4.057493880470075E-3</v>
      </c>
      <c r="I182" s="172">
        <f ca="1">VLOOKUP($D182,Curves!$A$2:$H$1700,4)*$B182</f>
        <v>0</v>
      </c>
      <c r="J182" s="174">
        <f ca="1">VLOOKUP($D182,Curves!$A$2:$H$1700,8)*$B182</f>
        <v>0</v>
      </c>
      <c r="K182" s="172">
        <f t="shared" ca="1" si="286"/>
        <v>16.789565194313425</v>
      </c>
      <c r="L182" s="140">
        <f ca="1">VLOOKUP($D182,Curves!$N$2:$T$2600,2)*$B182</f>
        <v>22.435425512793621</v>
      </c>
      <c r="M182" s="141">
        <f ca="1">VLOOKUP($D182,Curves!$N$2:$T$2600,3)*$B182</f>
        <v>11.217712756396811</v>
      </c>
      <c r="N182" s="181">
        <f t="shared" ca="1" si="287"/>
        <v>1</v>
      </c>
      <c r="O182" s="182">
        <f t="shared" ca="1" si="288"/>
        <v>0</v>
      </c>
      <c r="P182" s="173">
        <f t="shared" ca="1" si="283"/>
        <v>16.789565194313425</v>
      </c>
      <c r="Q182" s="140">
        <f ca="1">VLOOKUP($D182,Curves!$N$2:$T$2600,4)*$B182</f>
        <v>22.435425512793621</v>
      </c>
      <c r="R182" s="141">
        <f ca="1">VLOOKUP($D182,Curves!$N$2:$T$2600,5)*$B182</f>
        <v>11.217712756396811</v>
      </c>
      <c r="S182" s="181">
        <f t="shared" ca="1" si="289"/>
        <v>1</v>
      </c>
      <c r="T182" s="182">
        <f t="shared" ca="1" si="290"/>
        <v>0</v>
      </c>
      <c r="U182" s="151">
        <f t="shared" ca="1" si="291"/>
        <v>16.211372316346438</v>
      </c>
      <c r="V182" s="151">
        <f t="shared" ca="1" si="292"/>
        <v>16.819996398416947</v>
      </c>
      <c r="W182" s="151">
        <f t="shared" ca="1" si="293"/>
        <v>16.789565194313425</v>
      </c>
      <c r="X182" s="343">
        <f ca="1">VLOOKUP($D182,[2]CurveFetch!$D$8:$S$13000,16,0)*$B182</f>
        <v>22.435425512793621</v>
      </c>
      <c r="Y182" s="141">
        <f ca="1">VLOOKUP($D182,Curves!$N$2:$T$2600,7)*$B182</f>
        <v>11.217712756396811</v>
      </c>
      <c r="Z182" s="200">
        <f t="shared" ca="1" si="294"/>
        <v>1</v>
      </c>
      <c r="AA182" s="181">
        <f t="shared" ca="1" si="295"/>
        <v>0</v>
      </c>
      <c r="AB182" s="181">
        <f t="shared" ca="1" si="392"/>
        <v>1</v>
      </c>
      <c r="AC182" s="181">
        <f t="shared" ca="1" si="392"/>
        <v>1</v>
      </c>
      <c r="AD182" s="181">
        <f t="shared" ca="1" si="297"/>
        <v>1</v>
      </c>
      <c r="AE182" s="182">
        <f t="shared" ca="1" si="298"/>
        <v>0</v>
      </c>
      <c r="AF182" s="23">
        <f t="shared" ca="1" si="328"/>
        <v>5880</v>
      </c>
      <c r="AG182" s="23">
        <f t="shared" ca="1" si="329"/>
        <v>0</v>
      </c>
      <c r="AH182" s="23">
        <f t="shared" ca="1" si="318"/>
        <v>38400</v>
      </c>
      <c r="AI182" s="23">
        <f t="shared" ca="1" si="319"/>
        <v>0</v>
      </c>
      <c r="AJ182" s="23">
        <f t="shared" ca="1" si="330"/>
        <v>26160</v>
      </c>
      <c r="AK182" s="23">
        <f t="shared" ca="1" si="331"/>
        <v>0</v>
      </c>
      <c r="AL182" s="23">
        <f t="shared" ca="1" si="332"/>
        <v>26160</v>
      </c>
      <c r="AM182" s="23">
        <f t="shared" ca="1" si="333"/>
        <v>0</v>
      </c>
      <c r="AN182" s="23">
        <f t="shared" ca="1" si="351"/>
        <v>48000</v>
      </c>
      <c r="AO182" s="23">
        <f t="shared" ca="1" si="352"/>
        <v>0</v>
      </c>
      <c r="AP182" s="23">
        <f t="shared" ca="1" si="363"/>
        <v>54000</v>
      </c>
      <c r="AQ182" s="23">
        <f t="shared" ca="1" si="340"/>
        <v>0</v>
      </c>
      <c r="AR182" s="23">
        <f t="shared" ca="1" si="372"/>
        <v>60000</v>
      </c>
      <c r="AS182" s="23">
        <f t="shared" ca="1" si="373"/>
        <v>0</v>
      </c>
      <c r="AT182" s="23">
        <f t="shared" ca="1" si="380"/>
        <v>60000</v>
      </c>
      <c r="AU182" s="23">
        <f t="shared" ca="1" si="381"/>
        <v>0</v>
      </c>
      <c r="AV182" s="23">
        <f t="shared" ca="1" si="374"/>
        <v>86400</v>
      </c>
      <c r="AW182" s="23">
        <f t="shared" ca="1" si="375"/>
        <v>0</v>
      </c>
      <c r="AX182" s="23">
        <f t="shared" ca="1" si="384"/>
        <v>61200</v>
      </c>
      <c r="AY182" s="23">
        <f t="shared" ca="1" si="385"/>
        <v>0</v>
      </c>
      <c r="AZ182" s="23">
        <f t="shared" ca="1" si="390"/>
        <v>66000</v>
      </c>
      <c r="BA182" s="23">
        <f t="shared" ca="1" si="391"/>
        <v>0</v>
      </c>
      <c r="BB182" s="23">
        <f t="shared" ca="1" si="407"/>
        <v>132000</v>
      </c>
      <c r="BC182" s="23">
        <f t="shared" ca="1" si="408"/>
        <v>0</v>
      </c>
      <c r="BD182" s="228">
        <f t="shared" ca="1" si="302"/>
        <v>243000</v>
      </c>
      <c r="BE182" s="26">
        <f t="shared" ca="1" si="303"/>
        <v>604200</v>
      </c>
      <c r="BF182" s="228">
        <f t="shared" ca="1" si="304"/>
        <v>664200</v>
      </c>
      <c r="BG182" s="23">
        <f t="shared" ca="1" si="320"/>
        <v>62400</v>
      </c>
      <c r="BH182" s="23">
        <f t="shared" ca="1" si="321"/>
        <v>0</v>
      </c>
      <c r="BI182" s="23">
        <f t="shared" ca="1" si="334"/>
        <v>60000</v>
      </c>
      <c r="BJ182" s="23">
        <f t="shared" ca="1" si="335"/>
        <v>0</v>
      </c>
      <c r="BK182" s="23">
        <f t="shared" ca="1" si="322"/>
        <v>10560</v>
      </c>
      <c r="BL182" s="23">
        <f t="shared" ca="1" si="323"/>
        <v>0</v>
      </c>
      <c r="BM182" s="23">
        <f t="shared" ca="1" si="336"/>
        <v>6120</v>
      </c>
      <c r="BN182" s="23">
        <f t="shared" ca="1" si="337"/>
        <v>0</v>
      </c>
      <c r="BO182" s="23">
        <f t="shared" ca="1" si="343"/>
        <v>20400</v>
      </c>
      <c r="BP182" s="23">
        <f t="shared" ca="1" si="344"/>
        <v>0</v>
      </c>
      <c r="BQ182" s="23">
        <f t="shared" ca="1" si="324"/>
        <v>72000</v>
      </c>
      <c r="BR182" s="23">
        <f t="shared" ca="1" si="325"/>
        <v>0</v>
      </c>
      <c r="BS182" s="23">
        <f t="shared" ca="1" si="359"/>
        <v>105600</v>
      </c>
      <c r="BT182" s="23">
        <f t="shared" ca="1" si="360"/>
        <v>0</v>
      </c>
      <c r="BU182" s="23">
        <f t="shared" ca="1" si="361"/>
        <v>127200</v>
      </c>
      <c r="BV182" s="23">
        <f t="shared" ca="1" si="362"/>
        <v>0</v>
      </c>
      <c r="BW182" s="23">
        <f t="shared" ca="1" si="364"/>
        <v>60000</v>
      </c>
      <c r="BX182" s="23">
        <f t="shared" ca="1" si="365"/>
        <v>0</v>
      </c>
      <c r="BY182" s="23">
        <f t="shared" ca="1" si="382"/>
        <v>63600</v>
      </c>
      <c r="BZ182" s="23">
        <f t="shared" ca="1" si="383"/>
        <v>0</v>
      </c>
      <c r="CA182" s="23">
        <f t="shared" ca="1" si="395"/>
        <v>62400</v>
      </c>
      <c r="CB182" s="23">
        <f t="shared" ca="1" si="396"/>
        <v>0</v>
      </c>
      <c r="CC182" s="23">
        <f t="shared" ca="1" si="411"/>
        <v>132000</v>
      </c>
      <c r="CD182" s="23">
        <f t="shared" ca="1" si="412"/>
        <v>0</v>
      </c>
      <c r="CE182" s="23">
        <f t="shared" ca="1" si="277"/>
        <v>120000</v>
      </c>
      <c r="CF182" s="23">
        <f t="shared" ca="1" si="278"/>
        <v>0</v>
      </c>
      <c r="CG182" s="389">
        <f t="shared" ca="1" si="305"/>
        <v>371880</v>
      </c>
      <c r="CH182" s="224">
        <f t="shared" ca="1" si="306"/>
        <v>695880</v>
      </c>
      <c r="CI182" s="93">
        <f t="shared" ca="1" si="307"/>
        <v>902280</v>
      </c>
      <c r="CJ182" s="23">
        <f t="shared" ca="1" si="341"/>
        <v>125760</v>
      </c>
      <c r="CK182" s="23">
        <f t="shared" ca="1" si="342"/>
        <v>0</v>
      </c>
      <c r="CL182" s="23">
        <f t="shared" ca="1" si="366"/>
        <v>115200</v>
      </c>
      <c r="CM182" s="23">
        <f t="shared" ca="1" si="367"/>
        <v>0</v>
      </c>
      <c r="CN182" s="23">
        <f t="shared" ca="1" si="399"/>
        <v>120000</v>
      </c>
      <c r="CO182" s="23">
        <f t="shared" ca="1" si="400"/>
        <v>0</v>
      </c>
      <c r="CP182" s="228">
        <f t="shared" ca="1" si="308"/>
        <v>125760</v>
      </c>
      <c r="CQ182" s="224">
        <f t="shared" ca="1" si="309"/>
        <v>240960</v>
      </c>
      <c r="CR182" s="228">
        <f t="shared" ca="1" si="310"/>
        <v>360960</v>
      </c>
      <c r="CS182" s="23">
        <f t="shared" ca="1" si="311"/>
        <v>65400</v>
      </c>
      <c r="CT182" s="23">
        <f t="shared" ca="1" si="312"/>
        <v>32700</v>
      </c>
      <c r="CU182" s="23">
        <f t="shared" ca="1" si="316"/>
        <v>62400</v>
      </c>
      <c r="CV182" s="23">
        <f t="shared" ca="1" si="317"/>
        <v>31200</v>
      </c>
      <c r="CW182" s="23">
        <f t="shared" ca="1" si="326"/>
        <v>60000</v>
      </c>
      <c r="CX182" s="23">
        <f t="shared" ca="1" si="327"/>
        <v>30000</v>
      </c>
      <c r="CY182" s="23">
        <f t="shared" ca="1" si="338"/>
        <v>8400</v>
      </c>
      <c r="CZ182" s="23">
        <f t="shared" ca="1" si="339"/>
        <v>4200</v>
      </c>
      <c r="DA182" s="23">
        <f t="shared" ca="1" si="345"/>
        <v>27000</v>
      </c>
      <c r="DB182" s="23">
        <f t="shared" ca="1" si="346"/>
        <v>13500</v>
      </c>
      <c r="DC182" s="23">
        <f t="shared" ca="1" si="347"/>
        <v>15600</v>
      </c>
      <c r="DD182" s="23">
        <f t="shared" ca="1" si="348"/>
        <v>7800</v>
      </c>
      <c r="DE182" s="23">
        <f t="shared" ca="1" si="353"/>
        <v>42000</v>
      </c>
      <c r="DF182" s="23">
        <f t="shared" ca="1" si="354"/>
        <v>21000</v>
      </c>
      <c r="DG182" s="23">
        <f t="shared" ca="1" si="393"/>
        <v>63600</v>
      </c>
      <c r="DH182" s="23">
        <f t="shared" ca="1" si="394"/>
        <v>31800</v>
      </c>
      <c r="DI182" s="23">
        <f t="shared" ca="1" si="355"/>
        <v>72000</v>
      </c>
      <c r="DJ182" s="23">
        <f t="shared" ca="1" si="356"/>
        <v>36000</v>
      </c>
      <c r="DK182" s="23">
        <f t="shared" ca="1" si="368"/>
        <v>99000</v>
      </c>
      <c r="DL182" s="23">
        <f t="shared" ca="1" si="369"/>
        <v>49500</v>
      </c>
      <c r="DM182" s="23"/>
      <c r="DN182" s="23"/>
      <c r="DO182" s="23">
        <f t="shared" ca="1" si="370"/>
        <v>240000</v>
      </c>
      <c r="DP182" s="23">
        <f t="shared" ca="1" si="371"/>
        <v>120000</v>
      </c>
      <c r="DQ182" s="23">
        <f t="shared" ca="1" si="376"/>
        <v>120000</v>
      </c>
      <c r="DR182" s="23">
        <f t="shared" ca="1" si="377"/>
        <v>60000</v>
      </c>
      <c r="DS182" s="23">
        <f t="shared" ca="1" si="386"/>
        <v>127200</v>
      </c>
      <c r="DT182" s="23">
        <f t="shared" ca="1" si="387"/>
        <v>63600</v>
      </c>
      <c r="DU182" s="23">
        <f t="shared" ca="1" si="397"/>
        <v>63600</v>
      </c>
      <c r="DV182" s="23">
        <f t="shared" ca="1" si="398"/>
        <v>31800</v>
      </c>
      <c r="DW182" s="23">
        <f t="shared" ca="1" si="401"/>
        <v>150000</v>
      </c>
      <c r="DX182" s="23">
        <f t="shared" ca="1" si="402"/>
        <v>75000</v>
      </c>
      <c r="DY182" s="23">
        <f t="shared" ca="1" si="403"/>
        <v>66000</v>
      </c>
      <c r="DZ182" s="23">
        <f t="shared" ca="1" si="404"/>
        <v>33000</v>
      </c>
      <c r="EA182" s="23">
        <f t="shared" ca="1" si="281"/>
        <v>129600</v>
      </c>
      <c r="EB182" s="23">
        <f t="shared" ca="1" si="282"/>
        <v>64800</v>
      </c>
      <c r="EC182" s="228">
        <f t="shared" ca="1" si="313"/>
        <v>610200</v>
      </c>
      <c r="ED182" s="93">
        <f t="shared" ca="1" si="314"/>
        <v>1450800</v>
      </c>
      <c r="EE182" s="228">
        <f t="shared" ca="1" si="315"/>
        <v>2117700</v>
      </c>
      <c r="EJ182" s="23">
        <f t="shared" ca="1" si="349"/>
        <v>60000</v>
      </c>
      <c r="EK182" s="23">
        <f t="shared" ca="1" si="350"/>
        <v>30000</v>
      </c>
      <c r="EL182" s="23">
        <f t="shared" ca="1" si="357"/>
        <v>26400</v>
      </c>
      <c r="EM182" s="23">
        <f t="shared" ca="1" si="358"/>
        <v>13200</v>
      </c>
      <c r="EN182" s="23">
        <f t="shared" ca="1" si="378"/>
        <v>120000</v>
      </c>
      <c r="EO182" s="23">
        <f t="shared" ca="1" si="379"/>
        <v>60000</v>
      </c>
      <c r="EP182" s="23">
        <f t="shared" ca="1" si="409"/>
        <v>168000</v>
      </c>
      <c r="EQ182" s="23">
        <f t="shared" ca="1" si="410"/>
        <v>84000</v>
      </c>
      <c r="ER182" s="23">
        <f t="shared" ca="1" si="388"/>
        <v>60000</v>
      </c>
      <c r="ES182" s="23">
        <f t="shared" ca="1" si="389"/>
        <v>30000</v>
      </c>
      <c r="ET182" s="23">
        <f t="shared" ca="1" si="405"/>
        <v>60000</v>
      </c>
      <c r="EU182" s="23">
        <f t="shared" ca="1" si="406"/>
        <v>30000</v>
      </c>
      <c r="EV182" s="23">
        <f t="shared" ca="1" si="279"/>
        <v>120000</v>
      </c>
      <c r="EW182" s="23">
        <f t="shared" ca="1" si="280"/>
        <v>60000</v>
      </c>
      <c r="EX182" s="228">
        <f t="shared" ca="1" si="299"/>
        <v>39600</v>
      </c>
      <c r="EY182" s="93">
        <f t="shared" ca="1" si="300"/>
        <v>489600</v>
      </c>
      <c r="EZ182" s="93">
        <f t="shared" ca="1" si="301"/>
        <v>921600</v>
      </c>
    </row>
    <row r="183" spans="1:156" x14ac:dyDescent="0.2">
      <c r="A183" s="172">
        <f ca="1">VLOOKUP($D183,Curves!$A$2:$I$1700,9)</f>
        <v>6.3418881907636004E-2</v>
      </c>
      <c r="B183" s="86">
        <f t="shared" ca="1" si="284"/>
        <v>0.40346441363791308</v>
      </c>
      <c r="C183" s="86">
        <f t="shared" si="285"/>
        <v>31</v>
      </c>
      <c r="D183" s="139">
        <v>42217</v>
      </c>
      <c r="E183" s="173">
        <f ca="1">VLOOKUP($D183,Curves!$A$2:$H$1700,2)*$B183</f>
        <v>1.9689063385530157</v>
      </c>
      <c r="F183" s="172">
        <f ca="1">VLOOKUP($D183,Curves!$A$2:$H$1700,3)*$B183</f>
        <v>0.11902200202318435</v>
      </c>
      <c r="G183" s="172">
        <f ca="1">VLOOKUP($D183,Curves!$A$2:$H$1700,7)*$B183</f>
        <v>-7.6658238591203492E-2</v>
      </c>
      <c r="H183" s="172">
        <f ca="1">VLOOKUP($D183,Curves!$A$2:$H$1700,5)*$B183</f>
        <v>0</v>
      </c>
      <c r="I183" s="172">
        <f ca="1">VLOOKUP($D183,Curves!$A$2:$H$1700,4)*$B183</f>
        <v>0</v>
      </c>
      <c r="J183" s="174">
        <f ca="1">VLOOKUP($D183,Curves!$A$2:$H$1700,8)*$B183</f>
        <v>0</v>
      </c>
      <c r="K183" s="172">
        <f t="shared" ca="1" si="286"/>
        <v>16.766797539147618</v>
      </c>
      <c r="L183" s="140">
        <f ca="1">VLOOKUP($D183,Curves!$N$2:$T$2600,2)*$B183</f>
        <v>28.361046799380738</v>
      </c>
      <c r="M183" s="141">
        <f ca="1">VLOOKUP($D183,Curves!$N$2:$T$2600,3)*$B183</f>
        <v>14.180523399690369</v>
      </c>
      <c r="N183" s="181">
        <f t="shared" ca="1" si="287"/>
        <v>1</v>
      </c>
      <c r="O183" s="182">
        <f t="shared" ca="1" si="288"/>
        <v>0</v>
      </c>
      <c r="P183" s="173">
        <f t="shared" ca="1" si="283"/>
        <v>16.766797539147618</v>
      </c>
      <c r="Q183" s="140">
        <f ca="1">VLOOKUP($D183,Curves!$N$2:$T$2600,4)*$B183</f>
        <v>28.361046799380738</v>
      </c>
      <c r="R183" s="141">
        <f ca="1">VLOOKUP($D183,Curves!$N$2:$T$2600,5)*$B183</f>
        <v>14.180523399690369</v>
      </c>
      <c r="S183" s="181">
        <f t="shared" ca="1" si="289"/>
        <v>1</v>
      </c>
      <c r="T183" s="182">
        <f t="shared" ca="1" si="290"/>
        <v>0</v>
      </c>
      <c r="U183" s="151">
        <f t="shared" ca="1" si="291"/>
        <v>16.191860749713591</v>
      </c>
      <c r="V183" s="151">
        <f t="shared" ca="1" si="292"/>
        <v>16.766797539147618</v>
      </c>
      <c r="W183" s="151">
        <f t="shared" ca="1" si="293"/>
        <v>16.766797539147618</v>
      </c>
      <c r="X183" s="343">
        <f ca="1">VLOOKUP($D183,[2]CurveFetch!$D$8:$S$13000,16,0)*$B183</f>
        <v>28.361046799380738</v>
      </c>
      <c r="Y183" s="141">
        <f ca="1">VLOOKUP($D183,Curves!$N$2:$T$2600,7)*$B183</f>
        <v>14.180523399690369</v>
      </c>
      <c r="Z183" s="200">
        <f t="shared" ca="1" si="294"/>
        <v>1</v>
      </c>
      <c r="AA183" s="181">
        <f t="shared" ca="1" si="295"/>
        <v>0</v>
      </c>
      <c r="AB183" s="181">
        <f t="shared" ca="1" si="392"/>
        <v>1</v>
      </c>
      <c r="AC183" s="181">
        <f t="shared" ca="1" si="392"/>
        <v>1</v>
      </c>
      <c r="AD183" s="181">
        <f t="shared" ca="1" si="297"/>
        <v>1</v>
      </c>
      <c r="AE183" s="182">
        <f t="shared" ca="1" si="298"/>
        <v>0</v>
      </c>
      <c r="AF183" s="23">
        <f t="shared" ca="1" si="328"/>
        <v>5880</v>
      </c>
      <c r="AG183" s="23">
        <f t="shared" ca="1" si="329"/>
        <v>0</v>
      </c>
      <c r="AH183" s="23">
        <f t="shared" ca="1" si="318"/>
        <v>38400</v>
      </c>
      <c r="AI183" s="23">
        <f t="shared" ca="1" si="319"/>
        <v>0</v>
      </c>
      <c r="AJ183" s="23">
        <f t="shared" ca="1" si="330"/>
        <v>26160</v>
      </c>
      <c r="AK183" s="23">
        <f t="shared" ca="1" si="331"/>
        <v>0</v>
      </c>
      <c r="AL183" s="23">
        <f t="shared" ca="1" si="332"/>
        <v>26160</v>
      </c>
      <c r="AM183" s="23">
        <f t="shared" ca="1" si="333"/>
        <v>0</v>
      </c>
      <c r="AN183" s="23">
        <f t="shared" ca="1" si="351"/>
        <v>48000</v>
      </c>
      <c r="AO183" s="23">
        <f t="shared" ca="1" si="352"/>
        <v>0</v>
      </c>
      <c r="AP183" s="23">
        <f t="shared" ca="1" si="363"/>
        <v>54000</v>
      </c>
      <c r="AQ183" s="23">
        <f t="shared" ca="1" si="340"/>
        <v>0</v>
      </c>
      <c r="AR183" s="23">
        <f t="shared" ca="1" si="372"/>
        <v>60000</v>
      </c>
      <c r="AS183" s="23">
        <f t="shared" ca="1" si="373"/>
        <v>0</v>
      </c>
      <c r="AT183" s="23">
        <f t="shared" ca="1" si="380"/>
        <v>60000</v>
      </c>
      <c r="AU183" s="23">
        <f t="shared" ca="1" si="381"/>
        <v>0</v>
      </c>
      <c r="AV183" s="23">
        <f t="shared" ca="1" si="374"/>
        <v>86400</v>
      </c>
      <c r="AW183" s="23">
        <f t="shared" ca="1" si="375"/>
        <v>0</v>
      </c>
      <c r="AX183" s="23">
        <f t="shared" ca="1" si="384"/>
        <v>61200</v>
      </c>
      <c r="AY183" s="23">
        <f t="shared" ca="1" si="385"/>
        <v>0</v>
      </c>
      <c r="AZ183" s="23">
        <f t="shared" ca="1" si="390"/>
        <v>66000</v>
      </c>
      <c r="BA183" s="23">
        <f t="shared" ca="1" si="391"/>
        <v>0</v>
      </c>
      <c r="BB183" s="23">
        <f t="shared" ca="1" si="407"/>
        <v>132000</v>
      </c>
      <c r="BC183" s="23">
        <f t="shared" ca="1" si="408"/>
        <v>0</v>
      </c>
      <c r="BD183" s="228">
        <f t="shared" ca="1" si="302"/>
        <v>243000</v>
      </c>
      <c r="BE183" s="26">
        <f t="shared" ca="1" si="303"/>
        <v>604200</v>
      </c>
      <c r="BF183" s="228">
        <f t="shared" ca="1" si="304"/>
        <v>664200</v>
      </c>
      <c r="BG183" s="23">
        <f t="shared" ca="1" si="320"/>
        <v>62400</v>
      </c>
      <c r="BH183" s="23">
        <f t="shared" ca="1" si="321"/>
        <v>0</v>
      </c>
      <c r="BI183" s="23">
        <f t="shared" ca="1" si="334"/>
        <v>60000</v>
      </c>
      <c r="BJ183" s="23">
        <f t="shared" ca="1" si="335"/>
        <v>0</v>
      </c>
      <c r="BK183" s="23">
        <f t="shared" ca="1" si="322"/>
        <v>10560</v>
      </c>
      <c r="BL183" s="23">
        <f t="shared" ca="1" si="323"/>
        <v>0</v>
      </c>
      <c r="BM183" s="23">
        <f t="shared" ca="1" si="336"/>
        <v>6120</v>
      </c>
      <c r="BN183" s="23">
        <f t="shared" ca="1" si="337"/>
        <v>0</v>
      </c>
      <c r="BO183" s="23">
        <f t="shared" ca="1" si="343"/>
        <v>20400</v>
      </c>
      <c r="BP183" s="23">
        <f t="shared" ca="1" si="344"/>
        <v>0</v>
      </c>
      <c r="BQ183" s="23">
        <f t="shared" ca="1" si="324"/>
        <v>72000</v>
      </c>
      <c r="BR183" s="23">
        <f t="shared" ca="1" si="325"/>
        <v>0</v>
      </c>
      <c r="BS183" s="23">
        <f t="shared" ca="1" si="359"/>
        <v>105600</v>
      </c>
      <c r="BT183" s="23">
        <f t="shared" ca="1" si="360"/>
        <v>0</v>
      </c>
      <c r="BU183" s="23">
        <f t="shared" ca="1" si="361"/>
        <v>127200</v>
      </c>
      <c r="BV183" s="23">
        <f t="shared" ca="1" si="362"/>
        <v>0</v>
      </c>
      <c r="BW183" s="23">
        <f t="shared" ca="1" si="364"/>
        <v>60000</v>
      </c>
      <c r="BX183" s="23">
        <f t="shared" ca="1" si="365"/>
        <v>0</v>
      </c>
      <c r="BY183" s="23">
        <f t="shared" ca="1" si="382"/>
        <v>63600</v>
      </c>
      <c r="BZ183" s="23">
        <f t="shared" ca="1" si="383"/>
        <v>0</v>
      </c>
      <c r="CA183" s="23">
        <f t="shared" ca="1" si="395"/>
        <v>62400</v>
      </c>
      <c r="CB183" s="23">
        <f t="shared" ca="1" si="396"/>
        <v>0</v>
      </c>
      <c r="CC183" s="23">
        <f t="shared" ca="1" si="411"/>
        <v>132000</v>
      </c>
      <c r="CD183" s="23">
        <f t="shared" ca="1" si="412"/>
        <v>0</v>
      </c>
      <c r="CE183" s="23">
        <f t="shared" ref="CE183:CE246" ca="1" si="413">$CE$7*$J$2*$J$5*$S183</f>
        <v>120000</v>
      </c>
      <c r="CF183" s="23">
        <f t="shared" ref="CF183:CF246" ca="1" si="414">$CE$7*$J$3*$J$5*$T183</f>
        <v>0</v>
      </c>
      <c r="CG183" s="389">
        <f t="shared" ca="1" si="305"/>
        <v>371880</v>
      </c>
      <c r="CH183" s="224">
        <f t="shared" ca="1" si="306"/>
        <v>695880</v>
      </c>
      <c r="CI183" s="93">
        <f t="shared" ca="1" si="307"/>
        <v>902280</v>
      </c>
      <c r="CJ183" s="23">
        <f t="shared" ca="1" si="341"/>
        <v>125760</v>
      </c>
      <c r="CK183" s="23">
        <f t="shared" ca="1" si="342"/>
        <v>0</v>
      </c>
      <c r="CL183" s="23">
        <f t="shared" ca="1" si="366"/>
        <v>115200</v>
      </c>
      <c r="CM183" s="23">
        <f t="shared" ca="1" si="367"/>
        <v>0</v>
      </c>
      <c r="CN183" s="23">
        <f t="shared" ca="1" si="399"/>
        <v>120000</v>
      </c>
      <c r="CO183" s="23">
        <f t="shared" ca="1" si="400"/>
        <v>0</v>
      </c>
      <c r="CP183" s="228">
        <f t="shared" ca="1" si="308"/>
        <v>125760</v>
      </c>
      <c r="CQ183" s="224">
        <f t="shared" ca="1" si="309"/>
        <v>240960</v>
      </c>
      <c r="CR183" s="228">
        <f t="shared" ca="1" si="310"/>
        <v>360960</v>
      </c>
      <c r="CS183" s="23">
        <f t="shared" ca="1" si="311"/>
        <v>65400</v>
      </c>
      <c r="CT183" s="23">
        <f t="shared" ca="1" si="312"/>
        <v>32700</v>
      </c>
      <c r="CU183" s="23">
        <f t="shared" ca="1" si="316"/>
        <v>62400</v>
      </c>
      <c r="CV183" s="23">
        <f t="shared" ca="1" si="317"/>
        <v>31200</v>
      </c>
      <c r="CW183" s="23">
        <f t="shared" ca="1" si="326"/>
        <v>60000</v>
      </c>
      <c r="CX183" s="23">
        <f t="shared" ca="1" si="327"/>
        <v>30000</v>
      </c>
      <c r="CY183" s="23">
        <f t="shared" ca="1" si="338"/>
        <v>8400</v>
      </c>
      <c r="CZ183" s="23">
        <f t="shared" ca="1" si="339"/>
        <v>4200</v>
      </c>
      <c r="DA183" s="23">
        <f t="shared" ca="1" si="345"/>
        <v>27000</v>
      </c>
      <c r="DB183" s="23">
        <f t="shared" ca="1" si="346"/>
        <v>13500</v>
      </c>
      <c r="DC183" s="23">
        <f t="shared" ca="1" si="347"/>
        <v>15600</v>
      </c>
      <c r="DD183" s="23">
        <f t="shared" ca="1" si="348"/>
        <v>7800</v>
      </c>
      <c r="DE183" s="23">
        <f t="shared" ca="1" si="353"/>
        <v>42000</v>
      </c>
      <c r="DF183" s="23">
        <f t="shared" ca="1" si="354"/>
        <v>21000</v>
      </c>
      <c r="DG183" s="23">
        <f t="shared" ca="1" si="393"/>
        <v>63600</v>
      </c>
      <c r="DH183" s="23">
        <f t="shared" ca="1" si="394"/>
        <v>31800</v>
      </c>
      <c r="DI183" s="23">
        <f t="shared" ca="1" si="355"/>
        <v>72000</v>
      </c>
      <c r="DJ183" s="23">
        <f t="shared" ca="1" si="356"/>
        <v>36000</v>
      </c>
      <c r="DK183" s="23">
        <f t="shared" ca="1" si="368"/>
        <v>99000</v>
      </c>
      <c r="DL183" s="23">
        <f t="shared" ca="1" si="369"/>
        <v>49500</v>
      </c>
      <c r="DM183" s="23"/>
      <c r="DN183" s="23"/>
      <c r="DO183" s="23">
        <f t="shared" ca="1" si="370"/>
        <v>240000</v>
      </c>
      <c r="DP183" s="23">
        <f t="shared" ca="1" si="371"/>
        <v>120000</v>
      </c>
      <c r="DQ183" s="23">
        <f t="shared" ca="1" si="376"/>
        <v>120000</v>
      </c>
      <c r="DR183" s="23">
        <f t="shared" ca="1" si="377"/>
        <v>60000</v>
      </c>
      <c r="DS183" s="23">
        <f t="shared" ca="1" si="386"/>
        <v>127200</v>
      </c>
      <c r="DT183" s="23">
        <f t="shared" ca="1" si="387"/>
        <v>63600</v>
      </c>
      <c r="DU183" s="23">
        <f t="shared" ca="1" si="397"/>
        <v>63600</v>
      </c>
      <c r="DV183" s="23">
        <f t="shared" ca="1" si="398"/>
        <v>31800</v>
      </c>
      <c r="DW183" s="23">
        <f t="shared" ca="1" si="401"/>
        <v>150000</v>
      </c>
      <c r="DX183" s="23">
        <f t="shared" ca="1" si="402"/>
        <v>75000</v>
      </c>
      <c r="DY183" s="23">
        <f t="shared" ca="1" si="403"/>
        <v>66000</v>
      </c>
      <c r="DZ183" s="23">
        <f t="shared" ca="1" si="404"/>
        <v>33000</v>
      </c>
      <c r="EA183" s="23">
        <f t="shared" ca="1" si="281"/>
        <v>129600</v>
      </c>
      <c r="EB183" s="23">
        <f t="shared" ca="1" si="282"/>
        <v>64800</v>
      </c>
      <c r="EC183" s="228">
        <f t="shared" ca="1" si="313"/>
        <v>610200</v>
      </c>
      <c r="ED183" s="93">
        <f t="shared" ca="1" si="314"/>
        <v>1450800</v>
      </c>
      <c r="EE183" s="228">
        <f t="shared" ca="1" si="315"/>
        <v>2117700</v>
      </c>
      <c r="EJ183" s="23">
        <f t="shared" ca="1" si="349"/>
        <v>60000</v>
      </c>
      <c r="EK183" s="23">
        <f t="shared" ca="1" si="350"/>
        <v>30000</v>
      </c>
      <c r="EL183" s="23">
        <f t="shared" ca="1" si="357"/>
        <v>26400</v>
      </c>
      <c r="EM183" s="23">
        <f t="shared" ca="1" si="358"/>
        <v>13200</v>
      </c>
      <c r="EN183" s="23">
        <f t="shared" ca="1" si="378"/>
        <v>120000</v>
      </c>
      <c r="EO183" s="23">
        <f t="shared" ca="1" si="379"/>
        <v>60000</v>
      </c>
      <c r="EP183" s="23">
        <f t="shared" ca="1" si="409"/>
        <v>168000</v>
      </c>
      <c r="EQ183" s="23">
        <f t="shared" ca="1" si="410"/>
        <v>84000</v>
      </c>
      <c r="ER183" s="23">
        <f t="shared" ca="1" si="388"/>
        <v>60000</v>
      </c>
      <c r="ES183" s="23">
        <f t="shared" ca="1" si="389"/>
        <v>30000</v>
      </c>
      <c r="ET183" s="23">
        <f t="shared" ca="1" si="405"/>
        <v>60000</v>
      </c>
      <c r="EU183" s="23">
        <f t="shared" ca="1" si="406"/>
        <v>30000</v>
      </c>
      <c r="EV183" s="23">
        <f t="shared" ref="EV183:EV246" ca="1" si="415">$EV$7*$J$2*$J$5*$AB183</f>
        <v>120000</v>
      </c>
      <c r="EW183" s="23">
        <f t="shared" ref="EW183:EW246" ca="1" si="416">$EV$7*$J$3*$J$5*$AC183</f>
        <v>60000</v>
      </c>
      <c r="EX183" s="228">
        <f t="shared" ca="1" si="299"/>
        <v>39600</v>
      </c>
      <c r="EY183" s="93">
        <f t="shared" ca="1" si="300"/>
        <v>489600</v>
      </c>
      <c r="EZ183" s="93">
        <f t="shared" ca="1" si="301"/>
        <v>921600</v>
      </c>
    </row>
    <row r="184" spans="1:156" x14ac:dyDescent="0.2">
      <c r="A184" s="172">
        <f ca="1">VLOOKUP($D184,Curves!$A$2:$I$1700,9)</f>
        <v>6.3443752453658006E-2</v>
      </c>
      <c r="B184" s="86">
        <f t="shared" ca="1" si="284"/>
        <v>0.40119066708533213</v>
      </c>
      <c r="C184" s="86">
        <f t="shared" si="285"/>
        <v>30</v>
      </c>
      <c r="D184" s="139">
        <v>42248</v>
      </c>
      <c r="E184" s="173">
        <f ca="1">VLOOKUP($D184,Curves!$A$2:$H$1700,2)*$B184</f>
        <v>1.9662354593852127</v>
      </c>
      <c r="F184" s="172">
        <f ca="1">VLOOKUP($D184,Curves!$A$2:$H$1700,3)*$B184</f>
        <v>0.11835124679017298</v>
      </c>
      <c r="G184" s="172">
        <f ca="1">VLOOKUP($D184,Curves!$A$2:$H$1700,7)*$B184</f>
        <v>-7.6226226746213099E-2</v>
      </c>
      <c r="H184" s="172">
        <f ca="1">VLOOKUP($D184,Curves!$A$2:$H$1700,5)*$B184</f>
        <v>0</v>
      </c>
      <c r="I184" s="172">
        <f ca="1">VLOOKUP($D184,Curves!$A$2:$H$1700,4)*$B184</f>
        <v>0</v>
      </c>
      <c r="J184" s="174">
        <f ca="1">VLOOKUP($D184,Curves!$A$2:$H$1700,8)*$B184</f>
        <v>0</v>
      </c>
      <c r="K184" s="172">
        <f t="shared" ca="1" si="286"/>
        <v>16.746765945389093</v>
      </c>
      <c r="L184" s="140">
        <f ca="1">VLOOKUP($D184,Curves!$N$2:$T$2600,2)*$B184</f>
        <v>16.165496501402956</v>
      </c>
      <c r="M184" s="141">
        <f ca="1">VLOOKUP($D184,Curves!$N$2:$T$2600,3)*$B184</f>
        <v>8.0827482507014778</v>
      </c>
      <c r="N184" s="181">
        <f t="shared" ca="1" si="287"/>
        <v>0</v>
      </c>
      <c r="O184" s="182">
        <f t="shared" ca="1" si="288"/>
        <v>0</v>
      </c>
      <c r="P184" s="173">
        <f t="shared" ca="1" si="283"/>
        <v>16.746765945389093</v>
      </c>
      <c r="Q184" s="140">
        <f ca="1">VLOOKUP($D184,Curves!$N$2:$T$2600,4)*$B184</f>
        <v>16.165496501402956</v>
      </c>
      <c r="R184" s="141">
        <f ca="1">VLOOKUP($D184,Curves!$N$2:$T$2600,5)*$B184</f>
        <v>8.0827482507014778</v>
      </c>
      <c r="S184" s="181">
        <f t="shared" ca="1" si="289"/>
        <v>0</v>
      </c>
      <c r="T184" s="182">
        <f t="shared" ca="1" si="290"/>
        <v>0</v>
      </c>
      <c r="U184" s="151">
        <f t="shared" ca="1" si="291"/>
        <v>16.175069244792496</v>
      </c>
      <c r="V184" s="151">
        <f t="shared" ca="1" si="292"/>
        <v>16.746765945389093</v>
      </c>
      <c r="W184" s="151">
        <f t="shared" ca="1" si="293"/>
        <v>16.746765945389093</v>
      </c>
      <c r="X184" s="343">
        <f ca="1">VLOOKUP($D184,[2]CurveFetch!$D$8:$S$13000,16,0)*$B184</f>
        <v>16.165496501402956</v>
      </c>
      <c r="Y184" s="141">
        <f ca="1">VLOOKUP($D184,Curves!$N$2:$T$2600,7)*$B184</f>
        <v>8.0827482507014778</v>
      </c>
      <c r="Z184" s="200">
        <f t="shared" ca="1" si="294"/>
        <v>0</v>
      </c>
      <c r="AA184" s="181">
        <f t="shared" ca="1" si="295"/>
        <v>0</v>
      </c>
      <c r="AB184" s="181">
        <f t="shared" ca="1" si="392"/>
        <v>0</v>
      </c>
      <c r="AC184" s="181">
        <f t="shared" ca="1" si="392"/>
        <v>0</v>
      </c>
      <c r="AD184" s="181">
        <f t="shared" ca="1" si="297"/>
        <v>0</v>
      </c>
      <c r="AE184" s="182">
        <f t="shared" ca="1" si="298"/>
        <v>0</v>
      </c>
      <c r="AF184" s="23">
        <f t="shared" ca="1" si="328"/>
        <v>0</v>
      </c>
      <c r="AG184" s="23">
        <f t="shared" ca="1" si="329"/>
        <v>0</v>
      </c>
      <c r="AH184" s="23">
        <f t="shared" ca="1" si="318"/>
        <v>0</v>
      </c>
      <c r="AI184" s="23">
        <f t="shared" ca="1" si="319"/>
        <v>0</v>
      </c>
      <c r="AJ184" s="23">
        <f t="shared" ca="1" si="330"/>
        <v>0</v>
      </c>
      <c r="AK184" s="23">
        <f t="shared" ca="1" si="331"/>
        <v>0</v>
      </c>
      <c r="AL184" s="23">
        <f t="shared" ca="1" si="332"/>
        <v>0</v>
      </c>
      <c r="AM184" s="23">
        <f t="shared" ca="1" si="333"/>
        <v>0</v>
      </c>
      <c r="AN184" s="23">
        <f t="shared" ca="1" si="351"/>
        <v>0</v>
      </c>
      <c r="AO184" s="23">
        <f t="shared" ca="1" si="352"/>
        <v>0</v>
      </c>
      <c r="AP184" s="23">
        <f t="shared" ca="1" si="363"/>
        <v>0</v>
      </c>
      <c r="AQ184" s="23">
        <f t="shared" ca="1" si="340"/>
        <v>0</v>
      </c>
      <c r="AR184" s="23">
        <f t="shared" ca="1" si="372"/>
        <v>0</v>
      </c>
      <c r="AS184" s="23">
        <f t="shared" ca="1" si="373"/>
        <v>0</v>
      </c>
      <c r="AT184" s="23">
        <f t="shared" ca="1" si="380"/>
        <v>0</v>
      </c>
      <c r="AU184" s="23">
        <f t="shared" ca="1" si="381"/>
        <v>0</v>
      </c>
      <c r="AV184" s="23">
        <f t="shared" ca="1" si="374"/>
        <v>0</v>
      </c>
      <c r="AW184" s="23">
        <f t="shared" ca="1" si="375"/>
        <v>0</v>
      </c>
      <c r="AX184" s="23">
        <f t="shared" ca="1" si="384"/>
        <v>0</v>
      </c>
      <c r="AY184" s="23">
        <f t="shared" ca="1" si="385"/>
        <v>0</v>
      </c>
      <c r="AZ184" s="23">
        <f t="shared" ca="1" si="390"/>
        <v>0</v>
      </c>
      <c r="BA184" s="23">
        <f t="shared" ca="1" si="391"/>
        <v>0</v>
      </c>
      <c r="BB184" s="23">
        <f t="shared" ca="1" si="407"/>
        <v>0</v>
      </c>
      <c r="BC184" s="23">
        <f t="shared" ca="1" si="408"/>
        <v>0</v>
      </c>
      <c r="BD184" s="228">
        <f t="shared" ca="1" si="302"/>
        <v>0</v>
      </c>
      <c r="BE184" s="26">
        <f t="shared" ca="1" si="303"/>
        <v>0</v>
      </c>
      <c r="BF184" s="228">
        <f t="shared" ca="1" si="304"/>
        <v>0</v>
      </c>
      <c r="BG184" s="23">
        <f t="shared" ca="1" si="320"/>
        <v>0</v>
      </c>
      <c r="BH184" s="23">
        <f t="shared" ca="1" si="321"/>
        <v>0</v>
      </c>
      <c r="BI184" s="23">
        <f t="shared" ca="1" si="334"/>
        <v>0</v>
      </c>
      <c r="BJ184" s="23">
        <f t="shared" ca="1" si="335"/>
        <v>0</v>
      </c>
      <c r="BK184" s="23">
        <f t="shared" ca="1" si="322"/>
        <v>0</v>
      </c>
      <c r="BL184" s="23">
        <f t="shared" ca="1" si="323"/>
        <v>0</v>
      </c>
      <c r="BM184" s="23">
        <f t="shared" ca="1" si="336"/>
        <v>0</v>
      </c>
      <c r="BN184" s="23">
        <f t="shared" ca="1" si="337"/>
        <v>0</v>
      </c>
      <c r="BO184" s="23">
        <f t="shared" ca="1" si="343"/>
        <v>0</v>
      </c>
      <c r="BP184" s="23">
        <f t="shared" ca="1" si="344"/>
        <v>0</v>
      </c>
      <c r="BQ184" s="23">
        <f t="shared" ca="1" si="324"/>
        <v>0</v>
      </c>
      <c r="BR184" s="23">
        <f t="shared" ca="1" si="325"/>
        <v>0</v>
      </c>
      <c r="BS184" s="23">
        <f t="shared" ca="1" si="359"/>
        <v>0</v>
      </c>
      <c r="BT184" s="23">
        <f t="shared" ca="1" si="360"/>
        <v>0</v>
      </c>
      <c r="BU184" s="23">
        <f t="shared" ca="1" si="361"/>
        <v>0</v>
      </c>
      <c r="BV184" s="23">
        <f t="shared" ca="1" si="362"/>
        <v>0</v>
      </c>
      <c r="BW184" s="23">
        <f t="shared" ca="1" si="364"/>
        <v>0</v>
      </c>
      <c r="BX184" s="23">
        <f t="shared" ca="1" si="365"/>
        <v>0</v>
      </c>
      <c r="BY184" s="23">
        <f t="shared" ca="1" si="382"/>
        <v>0</v>
      </c>
      <c r="BZ184" s="23">
        <f t="shared" ca="1" si="383"/>
        <v>0</v>
      </c>
      <c r="CA184" s="23">
        <f t="shared" ca="1" si="395"/>
        <v>0</v>
      </c>
      <c r="CB184" s="23">
        <f t="shared" ca="1" si="396"/>
        <v>0</v>
      </c>
      <c r="CC184" s="23">
        <f t="shared" ca="1" si="411"/>
        <v>0</v>
      </c>
      <c r="CD184" s="23">
        <f t="shared" ca="1" si="412"/>
        <v>0</v>
      </c>
      <c r="CE184" s="23">
        <f t="shared" ca="1" si="413"/>
        <v>0</v>
      </c>
      <c r="CF184" s="23">
        <f t="shared" ca="1" si="414"/>
        <v>0</v>
      </c>
      <c r="CG184" s="389">
        <f t="shared" ca="1" si="305"/>
        <v>0</v>
      </c>
      <c r="CH184" s="224">
        <f t="shared" ca="1" si="306"/>
        <v>0</v>
      </c>
      <c r="CI184" s="93">
        <f t="shared" ca="1" si="307"/>
        <v>0</v>
      </c>
      <c r="CJ184" s="23">
        <f t="shared" ca="1" si="341"/>
        <v>0</v>
      </c>
      <c r="CK184" s="23">
        <f t="shared" ca="1" si="342"/>
        <v>0</v>
      </c>
      <c r="CL184" s="23">
        <f t="shared" ca="1" si="366"/>
        <v>0</v>
      </c>
      <c r="CM184" s="23">
        <f t="shared" ca="1" si="367"/>
        <v>0</v>
      </c>
      <c r="CN184" s="23">
        <f t="shared" ca="1" si="399"/>
        <v>0</v>
      </c>
      <c r="CO184" s="23">
        <f t="shared" ca="1" si="400"/>
        <v>0</v>
      </c>
      <c r="CP184" s="228">
        <f t="shared" ca="1" si="308"/>
        <v>0</v>
      </c>
      <c r="CQ184" s="224">
        <f t="shared" ca="1" si="309"/>
        <v>0</v>
      </c>
      <c r="CR184" s="228">
        <f t="shared" ca="1" si="310"/>
        <v>0</v>
      </c>
      <c r="CS184" s="23">
        <f t="shared" ca="1" si="311"/>
        <v>0</v>
      </c>
      <c r="CT184" s="23">
        <f t="shared" ca="1" si="312"/>
        <v>0</v>
      </c>
      <c r="CU184" s="23">
        <f t="shared" ca="1" si="316"/>
        <v>0</v>
      </c>
      <c r="CV184" s="23">
        <f t="shared" ca="1" si="317"/>
        <v>0</v>
      </c>
      <c r="CW184" s="23">
        <f t="shared" ca="1" si="326"/>
        <v>0</v>
      </c>
      <c r="CX184" s="23">
        <f t="shared" ca="1" si="327"/>
        <v>0</v>
      </c>
      <c r="CY184" s="23">
        <f t="shared" ca="1" si="338"/>
        <v>0</v>
      </c>
      <c r="CZ184" s="23">
        <f t="shared" ca="1" si="339"/>
        <v>0</v>
      </c>
      <c r="DA184" s="23">
        <f t="shared" ca="1" si="345"/>
        <v>0</v>
      </c>
      <c r="DB184" s="23">
        <f t="shared" ca="1" si="346"/>
        <v>0</v>
      </c>
      <c r="DC184" s="23">
        <f t="shared" ca="1" si="347"/>
        <v>0</v>
      </c>
      <c r="DD184" s="23">
        <f t="shared" ca="1" si="348"/>
        <v>0</v>
      </c>
      <c r="DE184" s="23">
        <f t="shared" ca="1" si="353"/>
        <v>0</v>
      </c>
      <c r="DF184" s="23">
        <f t="shared" ca="1" si="354"/>
        <v>0</v>
      </c>
      <c r="DG184" s="23">
        <f t="shared" ca="1" si="393"/>
        <v>0</v>
      </c>
      <c r="DH184" s="23">
        <f t="shared" ca="1" si="394"/>
        <v>0</v>
      </c>
      <c r="DI184" s="23">
        <f t="shared" ca="1" si="355"/>
        <v>0</v>
      </c>
      <c r="DJ184" s="23">
        <f t="shared" ca="1" si="356"/>
        <v>0</v>
      </c>
      <c r="DK184" s="23">
        <f t="shared" ca="1" si="368"/>
        <v>0</v>
      </c>
      <c r="DL184" s="23">
        <f t="shared" ca="1" si="369"/>
        <v>0</v>
      </c>
      <c r="DM184" s="23"/>
      <c r="DN184" s="23"/>
      <c r="DO184" s="23">
        <f t="shared" ca="1" si="370"/>
        <v>0</v>
      </c>
      <c r="DP184" s="23">
        <f t="shared" ca="1" si="371"/>
        <v>0</v>
      </c>
      <c r="DQ184" s="23">
        <f t="shared" ca="1" si="376"/>
        <v>0</v>
      </c>
      <c r="DR184" s="23">
        <f t="shared" ca="1" si="377"/>
        <v>0</v>
      </c>
      <c r="DS184" s="23">
        <f t="shared" ca="1" si="386"/>
        <v>0</v>
      </c>
      <c r="DT184" s="23">
        <f t="shared" ca="1" si="387"/>
        <v>0</v>
      </c>
      <c r="DU184" s="23">
        <f t="shared" ca="1" si="397"/>
        <v>0</v>
      </c>
      <c r="DV184" s="23">
        <f t="shared" ca="1" si="398"/>
        <v>0</v>
      </c>
      <c r="DW184" s="23">
        <f t="shared" ca="1" si="401"/>
        <v>0</v>
      </c>
      <c r="DX184" s="23">
        <f t="shared" ca="1" si="402"/>
        <v>0</v>
      </c>
      <c r="DY184" s="23">
        <f t="shared" ca="1" si="403"/>
        <v>0</v>
      </c>
      <c r="DZ184" s="23">
        <f t="shared" ca="1" si="404"/>
        <v>0</v>
      </c>
      <c r="EA184" s="23">
        <f t="shared" ref="EA184:EA247" ca="1" si="417">$EA$7*$J$2*$J$5*$AB184</f>
        <v>0</v>
      </c>
      <c r="EB184" s="23">
        <f t="shared" ref="EB184:EB247" ca="1" si="418">$EA$7*$J$3*$J$5*$AC184</f>
        <v>0</v>
      </c>
      <c r="EC184" s="228">
        <f t="shared" ca="1" si="313"/>
        <v>0</v>
      </c>
      <c r="ED184" s="93">
        <f t="shared" ca="1" si="314"/>
        <v>0</v>
      </c>
      <c r="EE184" s="228">
        <f t="shared" ca="1" si="315"/>
        <v>0</v>
      </c>
      <c r="EJ184" s="23">
        <f t="shared" ca="1" si="349"/>
        <v>0</v>
      </c>
      <c r="EK184" s="23">
        <f t="shared" ca="1" si="350"/>
        <v>0</v>
      </c>
      <c r="EL184" s="23">
        <f t="shared" ca="1" si="357"/>
        <v>0</v>
      </c>
      <c r="EM184" s="23">
        <f t="shared" ca="1" si="358"/>
        <v>0</v>
      </c>
      <c r="EN184" s="23">
        <f t="shared" ca="1" si="378"/>
        <v>0</v>
      </c>
      <c r="EO184" s="23">
        <f t="shared" ca="1" si="379"/>
        <v>0</v>
      </c>
      <c r="EP184" s="23">
        <f t="shared" ca="1" si="409"/>
        <v>0</v>
      </c>
      <c r="EQ184" s="23">
        <f t="shared" ca="1" si="410"/>
        <v>0</v>
      </c>
      <c r="ER184" s="23">
        <f t="shared" ca="1" si="388"/>
        <v>0</v>
      </c>
      <c r="ES184" s="23">
        <f t="shared" ca="1" si="389"/>
        <v>0</v>
      </c>
      <c r="ET184" s="23">
        <f t="shared" ca="1" si="405"/>
        <v>0</v>
      </c>
      <c r="EU184" s="23">
        <f t="shared" ca="1" si="406"/>
        <v>0</v>
      </c>
      <c r="EV184" s="23">
        <f t="shared" ca="1" si="415"/>
        <v>0</v>
      </c>
      <c r="EW184" s="23">
        <f t="shared" ca="1" si="416"/>
        <v>0</v>
      </c>
      <c r="EX184" s="228">
        <f t="shared" ca="1" si="299"/>
        <v>0</v>
      </c>
      <c r="EY184" s="93">
        <f t="shared" ca="1" si="300"/>
        <v>0</v>
      </c>
      <c r="EZ184" s="93">
        <f t="shared" ca="1" si="301"/>
        <v>0</v>
      </c>
    </row>
    <row r="185" spans="1:156" x14ac:dyDescent="0.2">
      <c r="A185" s="172">
        <f ca="1">VLOOKUP($D185,Curves!$A$2:$I$1700,9)</f>
        <v>6.3467820724197002E-2</v>
      </c>
      <c r="B185" s="86">
        <f t="shared" ca="1" si="284"/>
        <v>0.39900091549827393</v>
      </c>
      <c r="C185" s="86">
        <f t="shared" si="285"/>
        <v>31</v>
      </c>
      <c r="D185" s="139">
        <v>42278</v>
      </c>
      <c r="E185" s="173">
        <f ca="1">VLOOKUP($D185,Curves!$A$2:$H$1700,2)*$B185</f>
        <v>1.9674735143219888</v>
      </c>
      <c r="F185" s="172">
        <f ca="1">VLOOKUP($D185,Curves!$A$2:$H$1700,3)*$B185</f>
        <v>0.1177052700719908</v>
      </c>
      <c r="G185" s="172">
        <f ca="1">VLOOKUP($D185,Curves!$A$2:$H$1700,7)*$B185</f>
        <v>-7.5810173944672044E-2</v>
      </c>
      <c r="H185" s="172">
        <f ca="1">VLOOKUP($D185,Curves!$A$2:$H$1700,5)*$B185</f>
        <v>0</v>
      </c>
      <c r="I185" s="172">
        <f ca="1">VLOOKUP($D185,Curves!$A$2:$H$1700,4)*$B185</f>
        <v>0</v>
      </c>
      <c r="J185" s="174">
        <f ca="1">VLOOKUP($D185,Curves!$A$2:$H$1700,8)*$B185</f>
        <v>0</v>
      </c>
      <c r="K185" s="172">
        <f t="shared" ca="1" si="286"/>
        <v>16.756051357414918</v>
      </c>
      <c r="L185" s="140">
        <f ca="1">VLOOKUP($D185,Curves!$N$2:$T$2600,2)*$B185</f>
        <v>26.279317497279713</v>
      </c>
      <c r="M185" s="141">
        <f ca="1">VLOOKUP($D185,Curves!$N$2:$T$2600,3)*$B185</f>
        <v>13.139658748639857</v>
      </c>
      <c r="N185" s="181">
        <f t="shared" ca="1" si="287"/>
        <v>1</v>
      </c>
      <c r="O185" s="182">
        <f t="shared" ca="1" si="288"/>
        <v>0</v>
      </c>
      <c r="P185" s="173">
        <f t="shared" ca="1" si="283"/>
        <v>16.756051357414918</v>
      </c>
      <c r="Q185" s="140">
        <f ca="1">VLOOKUP($D185,Curves!$N$2:$T$2600,4)*$B185</f>
        <v>26.279317497279713</v>
      </c>
      <c r="R185" s="141">
        <f ca="1">VLOOKUP($D185,Curves!$N$2:$T$2600,5)*$B185</f>
        <v>13.139658748639857</v>
      </c>
      <c r="S185" s="181">
        <f t="shared" ca="1" si="289"/>
        <v>1</v>
      </c>
      <c r="T185" s="182">
        <f t="shared" ca="1" si="290"/>
        <v>0</v>
      </c>
      <c r="U185" s="151">
        <f t="shared" ca="1" si="291"/>
        <v>16.187475052829875</v>
      </c>
      <c r="V185" s="151">
        <f t="shared" ca="1" si="292"/>
        <v>16.756051357414918</v>
      </c>
      <c r="W185" s="151">
        <f t="shared" ca="1" si="293"/>
        <v>16.756051357414918</v>
      </c>
      <c r="X185" s="343">
        <f ca="1">VLOOKUP($D185,[2]CurveFetch!$D$8:$S$13000,16,0)*$B185</f>
        <v>26.279317497279713</v>
      </c>
      <c r="Y185" s="141">
        <f ca="1">VLOOKUP($D185,Curves!$N$2:$T$2600,7)*$B185</f>
        <v>13.139658748639857</v>
      </c>
      <c r="Z185" s="200">
        <f t="shared" ca="1" si="294"/>
        <v>1</v>
      </c>
      <c r="AA185" s="181">
        <f t="shared" ca="1" si="295"/>
        <v>0</v>
      </c>
      <c r="AB185" s="181">
        <f t="shared" ca="1" si="392"/>
        <v>1</v>
      </c>
      <c r="AC185" s="181">
        <f t="shared" ca="1" si="392"/>
        <v>1</v>
      </c>
      <c r="AD185" s="181">
        <f t="shared" ca="1" si="297"/>
        <v>1</v>
      </c>
      <c r="AE185" s="182">
        <f t="shared" ca="1" si="298"/>
        <v>0</v>
      </c>
      <c r="AF185" s="23">
        <f t="shared" ca="1" si="328"/>
        <v>5880</v>
      </c>
      <c r="AG185" s="23">
        <f t="shared" ca="1" si="329"/>
        <v>0</v>
      </c>
      <c r="AH185" s="23">
        <f t="shared" ca="1" si="318"/>
        <v>38400</v>
      </c>
      <c r="AI185" s="23">
        <f t="shared" ca="1" si="319"/>
        <v>0</v>
      </c>
      <c r="AJ185" s="23">
        <f t="shared" ca="1" si="330"/>
        <v>26160</v>
      </c>
      <c r="AK185" s="23">
        <f t="shared" ca="1" si="331"/>
        <v>0</v>
      </c>
      <c r="AL185" s="23">
        <f t="shared" ca="1" si="332"/>
        <v>26160</v>
      </c>
      <c r="AM185" s="23">
        <f t="shared" ca="1" si="333"/>
        <v>0</v>
      </c>
      <c r="AN185" s="23">
        <f t="shared" ca="1" si="351"/>
        <v>48000</v>
      </c>
      <c r="AO185" s="23">
        <f t="shared" ca="1" si="352"/>
        <v>0</v>
      </c>
      <c r="AP185" s="23">
        <f t="shared" ca="1" si="363"/>
        <v>54000</v>
      </c>
      <c r="AQ185" s="23">
        <f t="shared" ca="1" si="340"/>
        <v>0</v>
      </c>
      <c r="AR185" s="23">
        <f t="shared" ca="1" si="372"/>
        <v>60000</v>
      </c>
      <c r="AS185" s="23">
        <f t="shared" ca="1" si="373"/>
        <v>0</v>
      </c>
      <c r="AT185" s="23">
        <f t="shared" ca="1" si="380"/>
        <v>60000</v>
      </c>
      <c r="AU185" s="23">
        <f t="shared" ca="1" si="381"/>
        <v>0</v>
      </c>
      <c r="AV185" s="23">
        <f t="shared" ca="1" si="374"/>
        <v>86400</v>
      </c>
      <c r="AW185" s="23">
        <f t="shared" ca="1" si="375"/>
        <v>0</v>
      </c>
      <c r="AX185" s="23">
        <f t="shared" ca="1" si="384"/>
        <v>61200</v>
      </c>
      <c r="AY185" s="23">
        <f t="shared" ca="1" si="385"/>
        <v>0</v>
      </c>
      <c r="AZ185" s="23">
        <f t="shared" ca="1" si="390"/>
        <v>66000</v>
      </c>
      <c r="BA185" s="23">
        <f t="shared" ca="1" si="391"/>
        <v>0</v>
      </c>
      <c r="BB185" s="23">
        <f t="shared" ca="1" si="407"/>
        <v>132000</v>
      </c>
      <c r="BC185" s="23">
        <f t="shared" ca="1" si="408"/>
        <v>0</v>
      </c>
      <c r="BD185" s="228">
        <f t="shared" ca="1" si="302"/>
        <v>243000</v>
      </c>
      <c r="BE185" s="26">
        <f t="shared" ca="1" si="303"/>
        <v>604200</v>
      </c>
      <c r="BF185" s="228">
        <f t="shared" ca="1" si="304"/>
        <v>664200</v>
      </c>
      <c r="BG185" s="23">
        <f t="shared" ca="1" si="320"/>
        <v>62400</v>
      </c>
      <c r="BH185" s="23">
        <f t="shared" ca="1" si="321"/>
        <v>0</v>
      </c>
      <c r="BI185" s="23">
        <f t="shared" ca="1" si="334"/>
        <v>60000</v>
      </c>
      <c r="BJ185" s="23">
        <f t="shared" ca="1" si="335"/>
        <v>0</v>
      </c>
      <c r="BK185" s="23">
        <f t="shared" ca="1" si="322"/>
        <v>10560</v>
      </c>
      <c r="BL185" s="23">
        <f t="shared" ca="1" si="323"/>
        <v>0</v>
      </c>
      <c r="BM185" s="23">
        <f t="shared" ca="1" si="336"/>
        <v>6120</v>
      </c>
      <c r="BN185" s="23">
        <f t="shared" ca="1" si="337"/>
        <v>0</v>
      </c>
      <c r="BO185" s="23">
        <f t="shared" ca="1" si="343"/>
        <v>20400</v>
      </c>
      <c r="BP185" s="23">
        <f t="shared" ca="1" si="344"/>
        <v>0</v>
      </c>
      <c r="BQ185" s="23">
        <f t="shared" ca="1" si="324"/>
        <v>72000</v>
      </c>
      <c r="BR185" s="23">
        <f t="shared" ca="1" si="325"/>
        <v>0</v>
      </c>
      <c r="BS185" s="23">
        <f t="shared" ca="1" si="359"/>
        <v>105600</v>
      </c>
      <c r="BT185" s="23">
        <f t="shared" ca="1" si="360"/>
        <v>0</v>
      </c>
      <c r="BU185" s="23">
        <f t="shared" ca="1" si="361"/>
        <v>127200</v>
      </c>
      <c r="BV185" s="23">
        <f t="shared" ca="1" si="362"/>
        <v>0</v>
      </c>
      <c r="BW185" s="23">
        <f t="shared" ca="1" si="364"/>
        <v>60000</v>
      </c>
      <c r="BX185" s="23">
        <f t="shared" ca="1" si="365"/>
        <v>0</v>
      </c>
      <c r="BY185" s="23">
        <f t="shared" ca="1" si="382"/>
        <v>63600</v>
      </c>
      <c r="BZ185" s="23">
        <f t="shared" ca="1" si="383"/>
        <v>0</v>
      </c>
      <c r="CA185" s="23">
        <f t="shared" ca="1" si="395"/>
        <v>62400</v>
      </c>
      <c r="CB185" s="23">
        <f t="shared" ca="1" si="396"/>
        <v>0</v>
      </c>
      <c r="CC185" s="23">
        <f t="shared" ca="1" si="411"/>
        <v>132000</v>
      </c>
      <c r="CD185" s="23">
        <f t="shared" ca="1" si="412"/>
        <v>0</v>
      </c>
      <c r="CE185" s="23">
        <f t="shared" ca="1" si="413"/>
        <v>120000</v>
      </c>
      <c r="CF185" s="23">
        <f t="shared" ca="1" si="414"/>
        <v>0</v>
      </c>
      <c r="CG185" s="389">
        <f t="shared" ca="1" si="305"/>
        <v>371880</v>
      </c>
      <c r="CH185" s="224">
        <f t="shared" ca="1" si="306"/>
        <v>695880</v>
      </c>
      <c r="CI185" s="93">
        <f t="shared" ca="1" si="307"/>
        <v>902280</v>
      </c>
      <c r="CJ185" s="23">
        <f t="shared" ca="1" si="341"/>
        <v>125760</v>
      </c>
      <c r="CK185" s="23">
        <f t="shared" ca="1" si="342"/>
        <v>0</v>
      </c>
      <c r="CL185" s="23">
        <f t="shared" ca="1" si="366"/>
        <v>115200</v>
      </c>
      <c r="CM185" s="23">
        <f t="shared" ca="1" si="367"/>
        <v>0</v>
      </c>
      <c r="CN185" s="23">
        <f t="shared" ca="1" si="399"/>
        <v>120000</v>
      </c>
      <c r="CO185" s="23">
        <f t="shared" ca="1" si="400"/>
        <v>0</v>
      </c>
      <c r="CP185" s="228">
        <f t="shared" ca="1" si="308"/>
        <v>125760</v>
      </c>
      <c r="CQ185" s="224">
        <f t="shared" ca="1" si="309"/>
        <v>240960</v>
      </c>
      <c r="CR185" s="228">
        <f t="shared" ca="1" si="310"/>
        <v>360960</v>
      </c>
      <c r="CS185" s="23">
        <f t="shared" ca="1" si="311"/>
        <v>65400</v>
      </c>
      <c r="CT185" s="23">
        <f t="shared" ca="1" si="312"/>
        <v>32700</v>
      </c>
      <c r="CU185" s="23">
        <f t="shared" ca="1" si="316"/>
        <v>62400</v>
      </c>
      <c r="CV185" s="23">
        <f t="shared" ca="1" si="317"/>
        <v>31200</v>
      </c>
      <c r="CW185" s="23">
        <f t="shared" ca="1" si="326"/>
        <v>60000</v>
      </c>
      <c r="CX185" s="23">
        <f t="shared" ca="1" si="327"/>
        <v>30000</v>
      </c>
      <c r="CY185" s="23">
        <f t="shared" ca="1" si="338"/>
        <v>8400</v>
      </c>
      <c r="CZ185" s="23">
        <f t="shared" ca="1" si="339"/>
        <v>4200</v>
      </c>
      <c r="DA185" s="23">
        <f t="shared" ca="1" si="345"/>
        <v>27000</v>
      </c>
      <c r="DB185" s="23">
        <f t="shared" ca="1" si="346"/>
        <v>13500</v>
      </c>
      <c r="DC185" s="23">
        <f t="shared" ca="1" si="347"/>
        <v>15600</v>
      </c>
      <c r="DD185" s="23">
        <f t="shared" ca="1" si="348"/>
        <v>7800</v>
      </c>
      <c r="DE185" s="23">
        <f t="shared" ca="1" si="353"/>
        <v>42000</v>
      </c>
      <c r="DF185" s="23">
        <f t="shared" ca="1" si="354"/>
        <v>21000</v>
      </c>
      <c r="DG185" s="23">
        <f t="shared" ca="1" si="393"/>
        <v>63600</v>
      </c>
      <c r="DH185" s="23">
        <f t="shared" ca="1" si="394"/>
        <v>31800</v>
      </c>
      <c r="DI185" s="23">
        <f t="shared" ca="1" si="355"/>
        <v>72000</v>
      </c>
      <c r="DJ185" s="23">
        <f t="shared" ca="1" si="356"/>
        <v>36000</v>
      </c>
      <c r="DK185" s="23">
        <f t="shared" ca="1" si="368"/>
        <v>99000</v>
      </c>
      <c r="DL185" s="23">
        <f t="shared" ca="1" si="369"/>
        <v>49500</v>
      </c>
      <c r="DM185" s="23"/>
      <c r="DN185" s="23"/>
      <c r="DO185" s="23">
        <f t="shared" ca="1" si="370"/>
        <v>240000</v>
      </c>
      <c r="DP185" s="23">
        <f t="shared" ca="1" si="371"/>
        <v>120000</v>
      </c>
      <c r="DQ185" s="23">
        <f t="shared" ca="1" si="376"/>
        <v>120000</v>
      </c>
      <c r="DR185" s="23">
        <f t="shared" ca="1" si="377"/>
        <v>60000</v>
      </c>
      <c r="DS185" s="23">
        <f t="shared" ca="1" si="386"/>
        <v>127200</v>
      </c>
      <c r="DT185" s="23">
        <f t="shared" ca="1" si="387"/>
        <v>63600</v>
      </c>
      <c r="DU185" s="23">
        <f t="shared" ca="1" si="397"/>
        <v>63600</v>
      </c>
      <c r="DV185" s="23">
        <f t="shared" ca="1" si="398"/>
        <v>31800</v>
      </c>
      <c r="DW185" s="23">
        <f t="shared" ca="1" si="401"/>
        <v>150000</v>
      </c>
      <c r="DX185" s="23">
        <f t="shared" ca="1" si="402"/>
        <v>75000</v>
      </c>
      <c r="DY185" s="23">
        <f t="shared" ca="1" si="403"/>
        <v>66000</v>
      </c>
      <c r="DZ185" s="23">
        <f t="shared" ca="1" si="404"/>
        <v>33000</v>
      </c>
      <c r="EA185" s="23">
        <f t="shared" ca="1" si="417"/>
        <v>129600</v>
      </c>
      <c r="EB185" s="23">
        <f t="shared" ca="1" si="418"/>
        <v>64800</v>
      </c>
      <c r="EC185" s="228">
        <f t="shared" ca="1" si="313"/>
        <v>610200</v>
      </c>
      <c r="ED185" s="93">
        <f t="shared" ca="1" si="314"/>
        <v>1450800</v>
      </c>
      <c r="EE185" s="228">
        <f t="shared" ca="1" si="315"/>
        <v>2117700</v>
      </c>
      <c r="EJ185" s="23">
        <f t="shared" ca="1" si="349"/>
        <v>60000</v>
      </c>
      <c r="EK185" s="23">
        <f t="shared" ca="1" si="350"/>
        <v>30000</v>
      </c>
      <c r="EL185" s="23">
        <f t="shared" ca="1" si="357"/>
        <v>26400</v>
      </c>
      <c r="EM185" s="23">
        <f t="shared" ca="1" si="358"/>
        <v>13200</v>
      </c>
      <c r="EN185" s="23">
        <f t="shared" ca="1" si="378"/>
        <v>120000</v>
      </c>
      <c r="EO185" s="23">
        <f t="shared" ca="1" si="379"/>
        <v>60000</v>
      </c>
      <c r="EP185" s="23">
        <f t="shared" ca="1" si="409"/>
        <v>168000</v>
      </c>
      <c r="EQ185" s="23">
        <f t="shared" ca="1" si="410"/>
        <v>84000</v>
      </c>
      <c r="ER185" s="23">
        <f t="shared" ca="1" si="388"/>
        <v>60000</v>
      </c>
      <c r="ES185" s="23">
        <f t="shared" ca="1" si="389"/>
        <v>30000</v>
      </c>
      <c r="ET185" s="23">
        <f t="shared" ca="1" si="405"/>
        <v>60000</v>
      </c>
      <c r="EU185" s="23">
        <f t="shared" ca="1" si="406"/>
        <v>30000</v>
      </c>
      <c r="EV185" s="23">
        <f t="shared" ca="1" si="415"/>
        <v>120000</v>
      </c>
      <c r="EW185" s="23">
        <f t="shared" ca="1" si="416"/>
        <v>60000</v>
      </c>
      <c r="EX185" s="228">
        <f t="shared" ca="1" si="299"/>
        <v>39600</v>
      </c>
      <c r="EY185" s="93">
        <f t="shared" ca="1" si="300"/>
        <v>489600</v>
      </c>
      <c r="EZ185" s="93">
        <f t="shared" ca="1" si="301"/>
        <v>921600</v>
      </c>
    </row>
    <row r="186" spans="1:156" x14ac:dyDescent="0.2">
      <c r="A186" s="172">
        <f ca="1">VLOOKUP($D186,Curves!$A$2:$I$1700,9)</f>
        <v>6.3492691270623E-2</v>
      </c>
      <c r="B186" s="86">
        <f t="shared" ca="1" si="284"/>
        <v>0.3967491320323337</v>
      </c>
      <c r="C186" s="86">
        <f t="shared" si="285"/>
        <v>30</v>
      </c>
      <c r="D186" s="139">
        <v>42309</v>
      </c>
      <c r="E186" s="173">
        <f ca="1">VLOOKUP($D186,Curves!$A$2:$H$1700,2)*$B186</f>
        <v>2.0119148485359641</v>
      </c>
      <c r="F186" s="172">
        <f ca="1">VLOOKUP($D186,Curves!$A$2:$H$1700,3)*$B186</f>
        <v>4.7609895843880042E-2</v>
      </c>
      <c r="G186" s="172">
        <f ca="1">VLOOKUP($D186,Curves!$A$2:$H$1700,7)*$B186</f>
        <v>-7.5382335086143407E-2</v>
      </c>
      <c r="H186" s="172">
        <f ca="1">VLOOKUP($D186,Curves!$A$2:$H$1700,5)*$B186</f>
        <v>0</v>
      </c>
      <c r="I186" s="172">
        <f ca="1">VLOOKUP($D186,Curves!$A$2:$H$1700,4)*$B186</f>
        <v>0</v>
      </c>
      <c r="J186" s="174">
        <f ca="1">VLOOKUP($D186,Curves!$A$2:$H$1700,8)*$B186</f>
        <v>0</v>
      </c>
      <c r="K186" s="172">
        <f t="shared" ca="1" si="286"/>
        <v>17.08936136401973</v>
      </c>
      <c r="L186" s="140">
        <f ca="1">VLOOKUP($D186,Curves!$N$2:$T$2600,2)*$B186</f>
        <v>14.228534772249176</v>
      </c>
      <c r="M186" s="141">
        <f ca="1">VLOOKUP($D186,Curves!$N$2:$T$2600,3)*$B186</f>
        <v>7.1142673861245882</v>
      </c>
      <c r="N186" s="181">
        <f t="shared" ca="1" si="287"/>
        <v>0</v>
      </c>
      <c r="O186" s="182">
        <f t="shared" ca="1" si="288"/>
        <v>0</v>
      </c>
      <c r="P186" s="173">
        <f t="shared" ca="1" si="283"/>
        <v>17.08936136401973</v>
      </c>
      <c r="Q186" s="140">
        <f ca="1">VLOOKUP($D186,Curves!$N$2:$T$2600,4)*$B186</f>
        <v>14.228534772249176</v>
      </c>
      <c r="R186" s="141">
        <f ca="1">VLOOKUP($D186,Curves!$N$2:$T$2600,5)*$B186</f>
        <v>7.1142673861245882</v>
      </c>
      <c r="S186" s="181">
        <f t="shared" ca="1" si="289"/>
        <v>0</v>
      </c>
      <c r="T186" s="182">
        <f t="shared" ca="1" si="290"/>
        <v>0</v>
      </c>
      <c r="U186" s="151">
        <f t="shared" ca="1" si="291"/>
        <v>16.523993850873659</v>
      </c>
      <c r="V186" s="151">
        <f t="shared" ca="1" si="292"/>
        <v>17.08936136401973</v>
      </c>
      <c r="W186" s="151">
        <f t="shared" ca="1" si="293"/>
        <v>17.08936136401973</v>
      </c>
      <c r="X186" s="343">
        <f ca="1">VLOOKUP($D186,[2]CurveFetch!$D$8:$S$13000,16,0)*$B186</f>
        <v>14.228534772249176</v>
      </c>
      <c r="Y186" s="141">
        <f ca="1">VLOOKUP($D186,Curves!$N$2:$T$2600,7)*$B186</f>
        <v>7.1142673861245882</v>
      </c>
      <c r="Z186" s="200">
        <f t="shared" ca="1" si="294"/>
        <v>0</v>
      </c>
      <c r="AA186" s="181">
        <f t="shared" ca="1" si="295"/>
        <v>0</v>
      </c>
      <c r="AB186" s="181">
        <f t="shared" ca="1" si="392"/>
        <v>0</v>
      </c>
      <c r="AC186" s="181">
        <f t="shared" ca="1" si="392"/>
        <v>0</v>
      </c>
      <c r="AD186" s="181">
        <f t="shared" ca="1" si="297"/>
        <v>0</v>
      </c>
      <c r="AE186" s="182">
        <f t="shared" ca="1" si="298"/>
        <v>0</v>
      </c>
      <c r="AF186" s="23">
        <f t="shared" ca="1" si="328"/>
        <v>0</v>
      </c>
      <c r="AG186" s="23">
        <f t="shared" ca="1" si="329"/>
        <v>0</v>
      </c>
      <c r="AH186" s="23">
        <f t="shared" ca="1" si="318"/>
        <v>0</v>
      </c>
      <c r="AI186" s="23">
        <f t="shared" ca="1" si="319"/>
        <v>0</v>
      </c>
      <c r="AJ186" s="23">
        <f t="shared" ca="1" si="330"/>
        <v>0</v>
      </c>
      <c r="AK186" s="23">
        <f t="shared" ca="1" si="331"/>
        <v>0</v>
      </c>
      <c r="AL186" s="23">
        <f t="shared" ca="1" si="332"/>
        <v>0</v>
      </c>
      <c r="AM186" s="23">
        <f t="shared" ca="1" si="333"/>
        <v>0</v>
      </c>
      <c r="AN186" s="23">
        <f t="shared" ca="1" si="351"/>
        <v>0</v>
      </c>
      <c r="AO186" s="23">
        <f t="shared" ca="1" si="352"/>
        <v>0</v>
      </c>
      <c r="AP186" s="23">
        <f t="shared" ca="1" si="363"/>
        <v>0</v>
      </c>
      <c r="AQ186" s="23">
        <f t="shared" ca="1" si="340"/>
        <v>0</v>
      </c>
      <c r="AR186" s="23">
        <f t="shared" ca="1" si="372"/>
        <v>0</v>
      </c>
      <c r="AS186" s="23">
        <f t="shared" ca="1" si="373"/>
        <v>0</v>
      </c>
      <c r="AT186" s="23">
        <f t="shared" ca="1" si="380"/>
        <v>0</v>
      </c>
      <c r="AU186" s="23">
        <f t="shared" ca="1" si="381"/>
        <v>0</v>
      </c>
      <c r="AV186" s="23">
        <f t="shared" ca="1" si="374"/>
        <v>0</v>
      </c>
      <c r="AW186" s="23">
        <f t="shared" ca="1" si="375"/>
        <v>0</v>
      </c>
      <c r="AX186" s="23">
        <f t="shared" ca="1" si="384"/>
        <v>0</v>
      </c>
      <c r="AY186" s="23">
        <f t="shared" ca="1" si="385"/>
        <v>0</v>
      </c>
      <c r="AZ186" s="23">
        <f t="shared" ca="1" si="390"/>
        <v>0</v>
      </c>
      <c r="BA186" s="23">
        <f t="shared" ca="1" si="391"/>
        <v>0</v>
      </c>
      <c r="BB186" s="23">
        <f t="shared" ca="1" si="407"/>
        <v>0</v>
      </c>
      <c r="BC186" s="23">
        <f t="shared" ca="1" si="408"/>
        <v>0</v>
      </c>
      <c r="BD186" s="228">
        <f t="shared" ca="1" si="302"/>
        <v>0</v>
      </c>
      <c r="BE186" s="26">
        <f t="shared" ca="1" si="303"/>
        <v>0</v>
      </c>
      <c r="BF186" s="228">
        <f t="shared" ca="1" si="304"/>
        <v>0</v>
      </c>
      <c r="BG186" s="23">
        <f t="shared" ca="1" si="320"/>
        <v>0</v>
      </c>
      <c r="BH186" s="23">
        <f t="shared" ca="1" si="321"/>
        <v>0</v>
      </c>
      <c r="BI186" s="23">
        <f t="shared" ca="1" si="334"/>
        <v>0</v>
      </c>
      <c r="BJ186" s="23">
        <f t="shared" ca="1" si="335"/>
        <v>0</v>
      </c>
      <c r="BK186" s="23">
        <f t="shared" ca="1" si="322"/>
        <v>0</v>
      </c>
      <c r="BL186" s="23">
        <f t="shared" ca="1" si="323"/>
        <v>0</v>
      </c>
      <c r="BM186" s="23">
        <f t="shared" ca="1" si="336"/>
        <v>0</v>
      </c>
      <c r="BN186" s="23">
        <f t="shared" ca="1" si="337"/>
        <v>0</v>
      </c>
      <c r="BO186" s="23">
        <f t="shared" ca="1" si="343"/>
        <v>0</v>
      </c>
      <c r="BP186" s="23">
        <f t="shared" ca="1" si="344"/>
        <v>0</v>
      </c>
      <c r="BQ186" s="23">
        <f t="shared" ca="1" si="324"/>
        <v>0</v>
      </c>
      <c r="BR186" s="23">
        <f t="shared" ca="1" si="325"/>
        <v>0</v>
      </c>
      <c r="BS186" s="23">
        <f t="shared" ca="1" si="359"/>
        <v>0</v>
      </c>
      <c r="BT186" s="23">
        <f t="shared" ca="1" si="360"/>
        <v>0</v>
      </c>
      <c r="BU186" s="23">
        <f t="shared" ca="1" si="361"/>
        <v>0</v>
      </c>
      <c r="BV186" s="23">
        <f t="shared" ca="1" si="362"/>
        <v>0</v>
      </c>
      <c r="BW186" s="23">
        <f t="shared" ca="1" si="364"/>
        <v>0</v>
      </c>
      <c r="BX186" s="23">
        <f t="shared" ca="1" si="365"/>
        <v>0</v>
      </c>
      <c r="BY186" s="23">
        <f t="shared" ca="1" si="382"/>
        <v>0</v>
      </c>
      <c r="BZ186" s="23">
        <f t="shared" ca="1" si="383"/>
        <v>0</v>
      </c>
      <c r="CA186" s="23">
        <f t="shared" ca="1" si="395"/>
        <v>0</v>
      </c>
      <c r="CB186" s="23">
        <f t="shared" ca="1" si="396"/>
        <v>0</v>
      </c>
      <c r="CC186" s="23">
        <f t="shared" ca="1" si="411"/>
        <v>0</v>
      </c>
      <c r="CD186" s="23">
        <f t="shared" ca="1" si="412"/>
        <v>0</v>
      </c>
      <c r="CE186" s="23">
        <f t="shared" ca="1" si="413"/>
        <v>0</v>
      </c>
      <c r="CF186" s="23">
        <f t="shared" ca="1" si="414"/>
        <v>0</v>
      </c>
      <c r="CG186" s="389">
        <f t="shared" ca="1" si="305"/>
        <v>0</v>
      </c>
      <c r="CH186" s="224">
        <f t="shared" ca="1" si="306"/>
        <v>0</v>
      </c>
      <c r="CI186" s="93">
        <f t="shared" ca="1" si="307"/>
        <v>0</v>
      </c>
      <c r="CJ186" s="23">
        <f t="shared" ca="1" si="341"/>
        <v>0</v>
      </c>
      <c r="CK186" s="23">
        <f t="shared" ca="1" si="342"/>
        <v>0</v>
      </c>
      <c r="CL186" s="23">
        <f t="shared" ca="1" si="366"/>
        <v>0</v>
      </c>
      <c r="CM186" s="23">
        <f t="shared" ca="1" si="367"/>
        <v>0</v>
      </c>
      <c r="CN186" s="23">
        <f t="shared" ca="1" si="399"/>
        <v>0</v>
      </c>
      <c r="CO186" s="23">
        <f t="shared" ca="1" si="400"/>
        <v>0</v>
      </c>
      <c r="CP186" s="228">
        <f t="shared" ca="1" si="308"/>
        <v>0</v>
      </c>
      <c r="CQ186" s="224">
        <f t="shared" ca="1" si="309"/>
        <v>0</v>
      </c>
      <c r="CR186" s="228">
        <f t="shared" ca="1" si="310"/>
        <v>0</v>
      </c>
      <c r="CS186" s="23">
        <f t="shared" ca="1" si="311"/>
        <v>0</v>
      </c>
      <c r="CT186" s="23">
        <f t="shared" ca="1" si="312"/>
        <v>0</v>
      </c>
      <c r="CU186" s="23">
        <f t="shared" ca="1" si="316"/>
        <v>0</v>
      </c>
      <c r="CV186" s="23">
        <f t="shared" ca="1" si="317"/>
        <v>0</v>
      </c>
      <c r="CW186" s="23">
        <f t="shared" ca="1" si="326"/>
        <v>0</v>
      </c>
      <c r="CX186" s="23">
        <f t="shared" ca="1" si="327"/>
        <v>0</v>
      </c>
      <c r="CY186" s="23">
        <f t="shared" ca="1" si="338"/>
        <v>0</v>
      </c>
      <c r="CZ186" s="23">
        <f t="shared" ca="1" si="339"/>
        <v>0</v>
      </c>
      <c r="DA186" s="23">
        <f t="shared" ca="1" si="345"/>
        <v>0</v>
      </c>
      <c r="DB186" s="23">
        <f t="shared" ca="1" si="346"/>
        <v>0</v>
      </c>
      <c r="DC186" s="23">
        <f t="shared" ca="1" si="347"/>
        <v>0</v>
      </c>
      <c r="DD186" s="23">
        <f t="shared" ca="1" si="348"/>
        <v>0</v>
      </c>
      <c r="DE186" s="23">
        <f t="shared" ca="1" si="353"/>
        <v>0</v>
      </c>
      <c r="DF186" s="23">
        <f t="shared" ca="1" si="354"/>
        <v>0</v>
      </c>
      <c r="DG186" s="23">
        <f t="shared" ca="1" si="393"/>
        <v>0</v>
      </c>
      <c r="DH186" s="23">
        <f t="shared" ca="1" si="394"/>
        <v>0</v>
      </c>
      <c r="DI186" s="23">
        <f t="shared" ca="1" si="355"/>
        <v>0</v>
      </c>
      <c r="DJ186" s="23">
        <f t="shared" ca="1" si="356"/>
        <v>0</v>
      </c>
      <c r="DK186" s="23">
        <f t="shared" ca="1" si="368"/>
        <v>0</v>
      </c>
      <c r="DL186" s="23">
        <f t="shared" ca="1" si="369"/>
        <v>0</v>
      </c>
      <c r="DM186" s="23"/>
      <c r="DN186" s="23"/>
      <c r="DO186" s="23">
        <f t="shared" ca="1" si="370"/>
        <v>0</v>
      </c>
      <c r="DP186" s="23">
        <f t="shared" ca="1" si="371"/>
        <v>0</v>
      </c>
      <c r="DQ186" s="23">
        <f t="shared" ca="1" si="376"/>
        <v>0</v>
      </c>
      <c r="DR186" s="23">
        <f t="shared" ca="1" si="377"/>
        <v>0</v>
      </c>
      <c r="DS186" s="23">
        <f t="shared" ca="1" si="386"/>
        <v>0</v>
      </c>
      <c r="DT186" s="23">
        <f t="shared" ca="1" si="387"/>
        <v>0</v>
      </c>
      <c r="DU186" s="23">
        <f t="shared" ca="1" si="397"/>
        <v>0</v>
      </c>
      <c r="DV186" s="23">
        <f t="shared" ca="1" si="398"/>
        <v>0</v>
      </c>
      <c r="DW186" s="23">
        <f t="shared" ca="1" si="401"/>
        <v>0</v>
      </c>
      <c r="DX186" s="23">
        <f t="shared" ca="1" si="402"/>
        <v>0</v>
      </c>
      <c r="DY186" s="23">
        <f t="shared" ca="1" si="403"/>
        <v>0</v>
      </c>
      <c r="DZ186" s="23">
        <f t="shared" ca="1" si="404"/>
        <v>0</v>
      </c>
      <c r="EA186" s="23">
        <f t="shared" ca="1" si="417"/>
        <v>0</v>
      </c>
      <c r="EB186" s="23">
        <f t="shared" ca="1" si="418"/>
        <v>0</v>
      </c>
      <c r="EC186" s="228">
        <f t="shared" ca="1" si="313"/>
        <v>0</v>
      </c>
      <c r="ED186" s="93">
        <f t="shared" ca="1" si="314"/>
        <v>0</v>
      </c>
      <c r="EE186" s="228">
        <f t="shared" ca="1" si="315"/>
        <v>0</v>
      </c>
      <c r="EJ186" s="23">
        <f t="shared" ca="1" si="349"/>
        <v>0</v>
      </c>
      <c r="EK186" s="23">
        <f t="shared" ca="1" si="350"/>
        <v>0</v>
      </c>
      <c r="EL186" s="23">
        <f t="shared" ca="1" si="357"/>
        <v>0</v>
      </c>
      <c r="EM186" s="23">
        <f t="shared" ca="1" si="358"/>
        <v>0</v>
      </c>
      <c r="EN186" s="23">
        <f t="shared" ca="1" si="378"/>
        <v>0</v>
      </c>
      <c r="EO186" s="23">
        <f t="shared" ca="1" si="379"/>
        <v>0</v>
      </c>
      <c r="EP186" s="23">
        <f t="shared" ca="1" si="409"/>
        <v>0</v>
      </c>
      <c r="EQ186" s="23">
        <f t="shared" ca="1" si="410"/>
        <v>0</v>
      </c>
      <c r="ER186" s="23">
        <f t="shared" ca="1" si="388"/>
        <v>0</v>
      </c>
      <c r="ES186" s="23">
        <f t="shared" ca="1" si="389"/>
        <v>0</v>
      </c>
      <c r="ET186" s="23">
        <f t="shared" ca="1" si="405"/>
        <v>0</v>
      </c>
      <c r="EU186" s="23">
        <f t="shared" ca="1" si="406"/>
        <v>0</v>
      </c>
      <c r="EV186" s="23">
        <f t="shared" ca="1" si="415"/>
        <v>0</v>
      </c>
      <c r="EW186" s="23">
        <f t="shared" ca="1" si="416"/>
        <v>0</v>
      </c>
      <c r="EX186" s="228">
        <f t="shared" ca="1" si="299"/>
        <v>0</v>
      </c>
      <c r="EY186" s="93">
        <f t="shared" ca="1" si="300"/>
        <v>0</v>
      </c>
      <c r="EZ186" s="93">
        <f t="shared" ca="1" si="301"/>
        <v>0</v>
      </c>
    </row>
    <row r="187" spans="1:156" x14ac:dyDescent="0.2">
      <c r="A187" s="172">
        <f ca="1">VLOOKUP($D187,Curves!$A$2:$I$1700,9)</f>
        <v>6.3516759541553003E-2</v>
      </c>
      <c r="B187" s="86">
        <f t="shared" ca="1" si="284"/>
        <v>0.39458055159693611</v>
      </c>
      <c r="C187" s="86">
        <f t="shared" si="285"/>
        <v>31</v>
      </c>
      <c r="D187" s="139">
        <v>42339</v>
      </c>
      <c r="E187" s="173">
        <f ca="1">VLOOKUP($D187,Curves!$A$2:$H$1700,2)*$B187</f>
        <v>2.05024054609768</v>
      </c>
      <c r="F187" s="172">
        <f ca="1">VLOOKUP($D187,Curves!$A$2:$H$1700,3)*$B187</f>
        <v>4.7349666191632334E-2</v>
      </c>
      <c r="G187" s="172">
        <f ca="1">VLOOKUP($D187,Curves!$A$2:$H$1700,7)*$B187</f>
        <v>-7.4970304803417862E-2</v>
      </c>
      <c r="H187" s="172">
        <f ca="1">VLOOKUP($D187,Curves!$A$2:$H$1700,5)*$B187</f>
        <v>0</v>
      </c>
      <c r="I187" s="172">
        <f ca="1">VLOOKUP($D187,Curves!$A$2:$H$1700,4)*$B187</f>
        <v>0</v>
      </c>
      <c r="J187" s="174">
        <f ca="1">VLOOKUP($D187,Curves!$A$2:$H$1700,8)*$B187</f>
        <v>0</v>
      </c>
      <c r="K187" s="172">
        <f t="shared" ca="1" si="286"/>
        <v>17.376804095732602</v>
      </c>
      <c r="L187" s="140">
        <f ca="1">VLOOKUP($D187,Curves!$N$2:$T$2600,2)*$B187</f>
        <v>8.2320551318565585</v>
      </c>
      <c r="M187" s="141">
        <f ca="1">VLOOKUP($D187,Curves!$N$2:$T$2600,3)*$B187</f>
        <v>4.1160275659282792</v>
      </c>
      <c r="N187" s="181">
        <f t="shared" ca="1" si="287"/>
        <v>0</v>
      </c>
      <c r="O187" s="182">
        <f t="shared" ca="1" si="288"/>
        <v>0</v>
      </c>
      <c r="P187" s="173">
        <f t="shared" ca="1" si="283"/>
        <v>17.376804095732602</v>
      </c>
      <c r="Q187" s="140">
        <f ca="1">VLOOKUP($D187,Curves!$N$2:$T$2600,4)*$B187</f>
        <v>8.2320551318565585</v>
      </c>
      <c r="R187" s="141">
        <f ca="1">VLOOKUP($D187,Curves!$N$2:$T$2600,5)*$B187</f>
        <v>4.1160275659282792</v>
      </c>
      <c r="S187" s="181">
        <f t="shared" ca="1" si="289"/>
        <v>0</v>
      </c>
      <c r="T187" s="182">
        <f t="shared" ca="1" si="290"/>
        <v>0</v>
      </c>
      <c r="U187" s="151">
        <f t="shared" ca="1" si="291"/>
        <v>16.814526809706969</v>
      </c>
      <c r="V187" s="151">
        <f t="shared" ca="1" si="292"/>
        <v>17.376804095732602</v>
      </c>
      <c r="W187" s="151">
        <f t="shared" ca="1" si="293"/>
        <v>17.376804095732602</v>
      </c>
      <c r="X187" s="343">
        <f ca="1">VLOOKUP($D187,[2]CurveFetch!$D$8:$S$13000,16,0)*$B187</f>
        <v>8.2320551318565585</v>
      </c>
      <c r="Y187" s="141">
        <f ca="1">VLOOKUP($D187,Curves!$N$2:$T$2600,7)*$B187</f>
        <v>4.1160275659282792</v>
      </c>
      <c r="Z187" s="200">
        <f t="shared" ca="1" si="294"/>
        <v>0</v>
      </c>
      <c r="AA187" s="181">
        <f t="shared" ca="1" si="295"/>
        <v>0</v>
      </c>
      <c r="AB187" s="181">
        <f t="shared" ca="1" si="392"/>
        <v>0</v>
      </c>
      <c r="AC187" s="181">
        <f t="shared" ca="1" si="392"/>
        <v>0</v>
      </c>
      <c r="AD187" s="181">
        <f t="shared" ca="1" si="297"/>
        <v>0</v>
      </c>
      <c r="AE187" s="182">
        <f t="shared" ca="1" si="298"/>
        <v>0</v>
      </c>
      <c r="AF187" s="23">
        <f t="shared" ca="1" si="328"/>
        <v>0</v>
      </c>
      <c r="AG187" s="23">
        <f t="shared" ca="1" si="329"/>
        <v>0</v>
      </c>
      <c r="AH187" s="23">
        <f t="shared" ca="1" si="318"/>
        <v>0</v>
      </c>
      <c r="AI187" s="23">
        <f t="shared" ca="1" si="319"/>
        <v>0</v>
      </c>
      <c r="AJ187" s="23">
        <f t="shared" ca="1" si="330"/>
        <v>0</v>
      </c>
      <c r="AK187" s="23">
        <f t="shared" ca="1" si="331"/>
        <v>0</v>
      </c>
      <c r="AL187" s="23">
        <f t="shared" ca="1" si="332"/>
        <v>0</v>
      </c>
      <c r="AM187" s="23">
        <f t="shared" ca="1" si="333"/>
        <v>0</v>
      </c>
      <c r="AN187" s="23">
        <f t="shared" ca="1" si="351"/>
        <v>0</v>
      </c>
      <c r="AO187" s="23">
        <f t="shared" ca="1" si="352"/>
        <v>0</v>
      </c>
      <c r="AP187" s="23">
        <f t="shared" ca="1" si="363"/>
        <v>0</v>
      </c>
      <c r="AQ187" s="23">
        <f t="shared" ca="1" si="340"/>
        <v>0</v>
      </c>
      <c r="AR187" s="23">
        <f t="shared" ca="1" si="372"/>
        <v>0</v>
      </c>
      <c r="AS187" s="23">
        <f t="shared" ca="1" si="373"/>
        <v>0</v>
      </c>
      <c r="AT187" s="23">
        <f t="shared" ca="1" si="380"/>
        <v>0</v>
      </c>
      <c r="AU187" s="23">
        <f t="shared" ca="1" si="381"/>
        <v>0</v>
      </c>
      <c r="AV187" s="23">
        <f t="shared" ca="1" si="374"/>
        <v>0</v>
      </c>
      <c r="AW187" s="23">
        <f t="shared" ca="1" si="375"/>
        <v>0</v>
      </c>
      <c r="AX187" s="23">
        <f t="shared" ca="1" si="384"/>
        <v>0</v>
      </c>
      <c r="AY187" s="23">
        <f t="shared" ca="1" si="385"/>
        <v>0</v>
      </c>
      <c r="AZ187" s="23">
        <f t="shared" ca="1" si="390"/>
        <v>0</v>
      </c>
      <c r="BA187" s="23">
        <f t="shared" ca="1" si="391"/>
        <v>0</v>
      </c>
      <c r="BB187" s="23">
        <f t="shared" ca="1" si="407"/>
        <v>0</v>
      </c>
      <c r="BC187" s="23">
        <f t="shared" ca="1" si="408"/>
        <v>0</v>
      </c>
      <c r="BD187" s="228">
        <f t="shared" ca="1" si="302"/>
        <v>0</v>
      </c>
      <c r="BE187" s="26">
        <f t="shared" ca="1" si="303"/>
        <v>0</v>
      </c>
      <c r="BF187" s="228">
        <f t="shared" ca="1" si="304"/>
        <v>0</v>
      </c>
      <c r="BG187" s="23">
        <f t="shared" ca="1" si="320"/>
        <v>0</v>
      </c>
      <c r="BH187" s="23">
        <f t="shared" ca="1" si="321"/>
        <v>0</v>
      </c>
      <c r="BI187" s="23">
        <f t="shared" ca="1" si="334"/>
        <v>0</v>
      </c>
      <c r="BJ187" s="23">
        <f t="shared" ca="1" si="335"/>
        <v>0</v>
      </c>
      <c r="BK187" s="23">
        <f t="shared" ca="1" si="322"/>
        <v>0</v>
      </c>
      <c r="BL187" s="23">
        <f t="shared" ca="1" si="323"/>
        <v>0</v>
      </c>
      <c r="BM187" s="23">
        <f t="shared" ca="1" si="336"/>
        <v>0</v>
      </c>
      <c r="BN187" s="23">
        <f t="shared" ca="1" si="337"/>
        <v>0</v>
      </c>
      <c r="BO187" s="23">
        <f t="shared" ca="1" si="343"/>
        <v>0</v>
      </c>
      <c r="BP187" s="23">
        <f t="shared" ca="1" si="344"/>
        <v>0</v>
      </c>
      <c r="BQ187" s="23">
        <f t="shared" ca="1" si="324"/>
        <v>0</v>
      </c>
      <c r="BR187" s="23">
        <f t="shared" ca="1" si="325"/>
        <v>0</v>
      </c>
      <c r="BS187" s="23">
        <f t="shared" ca="1" si="359"/>
        <v>0</v>
      </c>
      <c r="BT187" s="23">
        <f t="shared" ca="1" si="360"/>
        <v>0</v>
      </c>
      <c r="BU187" s="23">
        <f t="shared" ca="1" si="361"/>
        <v>0</v>
      </c>
      <c r="BV187" s="23">
        <f t="shared" ca="1" si="362"/>
        <v>0</v>
      </c>
      <c r="BW187" s="23">
        <f t="shared" ca="1" si="364"/>
        <v>0</v>
      </c>
      <c r="BX187" s="23">
        <f t="shared" ca="1" si="365"/>
        <v>0</v>
      </c>
      <c r="BY187" s="23">
        <f t="shared" ca="1" si="382"/>
        <v>0</v>
      </c>
      <c r="BZ187" s="23">
        <f t="shared" ca="1" si="383"/>
        <v>0</v>
      </c>
      <c r="CA187" s="23">
        <f t="shared" ca="1" si="395"/>
        <v>0</v>
      </c>
      <c r="CB187" s="23">
        <f t="shared" ca="1" si="396"/>
        <v>0</v>
      </c>
      <c r="CC187" s="23">
        <f t="shared" ca="1" si="411"/>
        <v>0</v>
      </c>
      <c r="CD187" s="23">
        <f t="shared" ca="1" si="412"/>
        <v>0</v>
      </c>
      <c r="CE187" s="23">
        <f t="shared" ca="1" si="413"/>
        <v>0</v>
      </c>
      <c r="CF187" s="23">
        <f t="shared" ca="1" si="414"/>
        <v>0</v>
      </c>
      <c r="CG187" s="389">
        <f t="shared" ca="1" si="305"/>
        <v>0</v>
      </c>
      <c r="CH187" s="224">
        <f t="shared" ca="1" si="306"/>
        <v>0</v>
      </c>
      <c r="CI187" s="93">
        <f t="shared" ca="1" si="307"/>
        <v>0</v>
      </c>
      <c r="CJ187" s="23">
        <f t="shared" ca="1" si="341"/>
        <v>0</v>
      </c>
      <c r="CK187" s="23">
        <f t="shared" ca="1" si="342"/>
        <v>0</v>
      </c>
      <c r="CL187" s="23">
        <f t="shared" ca="1" si="366"/>
        <v>0</v>
      </c>
      <c r="CM187" s="23">
        <f t="shared" ca="1" si="367"/>
        <v>0</v>
      </c>
      <c r="CN187" s="23">
        <f t="shared" ca="1" si="399"/>
        <v>0</v>
      </c>
      <c r="CO187" s="23">
        <f t="shared" ca="1" si="400"/>
        <v>0</v>
      </c>
      <c r="CP187" s="228">
        <f t="shared" ca="1" si="308"/>
        <v>0</v>
      </c>
      <c r="CQ187" s="224">
        <f t="shared" ca="1" si="309"/>
        <v>0</v>
      </c>
      <c r="CR187" s="228">
        <f t="shared" ca="1" si="310"/>
        <v>0</v>
      </c>
      <c r="CS187" s="23">
        <f t="shared" ca="1" si="311"/>
        <v>0</v>
      </c>
      <c r="CT187" s="23">
        <f t="shared" ca="1" si="312"/>
        <v>0</v>
      </c>
      <c r="CU187" s="23">
        <f t="shared" ca="1" si="316"/>
        <v>0</v>
      </c>
      <c r="CV187" s="23">
        <f t="shared" ca="1" si="317"/>
        <v>0</v>
      </c>
      <c r="CW187" s="23">
        <f t="shared" ca="1" si="326"/>
        <v>0</v>
      </c>
      <c r="CX187" s="23">
        <f t="shared" ca="1" si="327"/>
        <v>0</v>
      </c>
      <c r="CY187" s="23">
        <f t="shared" ca="1" si="338"/>
        <v>0</v>
      </c>
      <c r="CZ187" s="23">
        <f t="shared" ca="1" si="339"/>
        <v>0</v>
      </c>
      <c r="DA187" s="23">
        <f t="shared" ca="1" si="345"/>
        <v>0</v>
      </c>
      <c r="DB187" s="23">
        <f t="shared" ca="1" si="346"/>
        <v>0</v>
      </c>
      <c r="DC187" s="23">
        <f t="shared" ca="1" si="347"/>
        <v>0</v>
      </c>
      <c r="DD187" s="23">
        <f t="shared" ca="1" si="348"/>
        <v>0</v>
      </c>
      <c r="DE187" s="23">
        <f t="shared" ca="1" si="353"/>
        <v>0</v>
      </c>
      <c r="DF187" s="23">
        <f t="shared" ca="1" si="354"/>
        <v>0</v>
      </c>
      <c r="DG187" s="23">
        <f t="shared" ca="1" si="393"/>
        <v>0</v>
      </c>
      <c r="DH187" s="23">
        <f t="shared" ca="1" si="394"/>
        <v>0</v>
      </c>
      <c r="DI187" s="23">
        <f t="shared" ca="1" si="355"/>
        <v>0</v>
      </c>
      <c r="DJ187" s="23">
        <f t="shared" ca="1" si="356"/>
        <v>0</v>
      </c>
      <c r="DK187" s="23">
        <f t="shared" ca="1" si="368"/>
        <v>0</v>
      </c>
      <c r="DL187" s="23">
        <f t="shared" ca="1" si="369"/>
        <v>0</v>
      </c>
      <c r="DM187" s="23"/>
      <c r="DN187" s="23"/>
      <c r="DO187" s="23">
        <f t="shared" ca="1" si="370"/>
        <v>0</v>
      </c>
      <c r="DP187" s="23">
        <f t="shared" ca="1" si="371"/>
        <v>0</v>
      </c>
      <c r="DQ187" s="23">
        <f t="shared" ca="1" si="376"/>
        <v>0</v>
      </c>
      <c r="DR187" s="23">
        <f t="shared" ca="1" si="377"/>
        <v>0</v>
      </c>
      <c r="DS187" s="23">
        <f t="shared" ca="1" si="386"/>
        <v>0</v>
      </c>
      <c r="DT187" s="23">
        <f t="shared" ca="1" si="387"/>
        <v>0</v>
      </c>
      <c r="DU187" s="23">
        <f t="shared" ca="1" si="397"/>
        <v>0</v>
      </c>
      <c r="DV187" s="23">
        <f t="shared" ca="1" si="398"/>
        <v>0</v>
      </c>
      <c r="DW187" s="23">
        <f t="shared" ca="1" si="401"/>
        <v>0</v>
      </c>
      <c r="DX187" s="23">
        <f t="shared" ca="1" si="402"/>
        <v>0</v>
      </c>
      <c r="DY187" s="23">
        <f t="shared" ca="1" si="403"/>
        <v>0</v>
      </c>
      <c r="DZ187" s="23">
        <f t="shared" ca="1" si="404"/>
        <v>0</v>
      </c>
      <c r="EA187" s="23">
        <f t="shared" ca="1" si="417"/>
        <v>0</v>
      </c>
      <c r="EB187" s="23">
        <f t="shared" ca="1" si="418"/>
        <v>0</v>
      </c>
      <c r="EC187" s="228">
        <f t="shared" ca="1" si="313"/>
        <v>0</v>
      </c>
      <c r="ED187" s="93">
        <f t="shared" ca="1" si="314"/>
        <v>0</v>
      </c>
      <c r="EE187" s="228">
        <f t="shared" ca="1" si="315"/>
        <v>0</v>
      </c>
      <c r="EJ187" s="23">
        <f t="shared" ca="1" si="349"/>
        <v>0</v>
      </c>
      <c r="EK187" s="23">
        <f t="shared" ca="1" si="350"/>
        <v>0</v>
      </c>
      <c r="EL187" s="23">
        <f t="shared" ca="1" si="357"/>
        <v>0</v>
      </c>
      <c r="EM187" s="23">
        <f t="shared" ca="1" si="358"/>
        <v>0</v>
      </c>
      <c r="EN187" s="23">
        <f t="shared" ca="1" si="378"/>
        <v>0</v>
      </c>
      <c r="EO187" s="23">
        <f t="shared" ca="1" si="379"/>
        <v>0</v>
      </c>
      <c r="EP187" s="23">
        <f t="shared" ca="1" si="409"/>
        <v>0</v>
      </c>
      <c r="EQ187" s="23">
        <f t="shared" ca="1" si="410"/>
        <v>0</v>
      </c>
      <c r="ER187" s="23">
        <f t="shared" ca="1" si="388"/>
        <v>0</v>
      </c>
      <c r="ES187" s="23">
        <f t="shared" ca="1" si="389"/>
        <v>0</v>
      </c>
      <c r="ET187" s="23">
        <f t="shared" ca="1" si="405"/>
        <v>0</v>
      </c>
      <c r="EU187" s="23">
        <f t="shared" ca="1" si="406"/>
        <v>0</v>
      </c>
      <c r="EV187" s="23">
        <f t="shared" ca="1" si="415"/>
        <v>0</v>
      </c>
      <c r="EW187" s="23">
        <f t="shared" ca="1" si="416"/>
        <v>0</v>
      </c>
      <c r="EX187" s="228">
        <f t="shared" ca="1" si="299"/>
        <v>0</v>
      </c>
      <c r="EY187" s="93">
        <f t="shared" ca="1" si="300"/>
        <v>0</v>
      </c>
      <c r="EZ187" s="93">
        <f t="shared" ca="1" si="301"/>
        <v>0</v>
      </c>
    </row>
    <row r="188" spans="1:156" x14ac:dyDescent="0.2">
      <c r="A188" s="172">
        <f ca="1">VLOOKUP($D188,Curves!$A$2:$I$1700,9)</f>
        <v>6.3541630088382997E-2</v>
      </c>
      <c r="B188" s="86">
        <f t="shared" ca="1" si="284"/>
        <v>0.3923505589778814</v>
      </c>
      <c r="C188" s="86">
        <f t="shared" si="285"/>
        <v>31</v>
      </c>
      <c r="D188" s="139">
        <v>42370</v>
      </c>
      <c r="E188" s="173">
        <f ca="1">VLOOKUP($D188,Curves!$A$2:$H$1700,2)*$B188</f>
        <v>2.104960748916334</v>
      </c>
      <c r="F188" s="172">
        <f ca="1">VLOOKUP($D188,Curves!$A$2:$H$1700,3)*$B188</f>
        <v>4.7082067077345767E-2</v>
      </c>
      <c r="G188" s="172">
        <f ca="1">VLOOKUP($D188,Curves!$A$2:$H$1700,7)*$B188</f>
        <v>-7.4546606205797464E-2</v>
      </c>
      <c r="H188" s="172">
        <f ca="1">VLOOKUP($D188,Curves!$A$2:$H$1700,5)*$B188</f>
        <v>0</v>
      </c>
      <c r="I188" s="172">
        <f ca="1">VLOOKUP($D188,Curves!$A$2:$H$1700,4)*$B188</f>
        <v>0</v>
      </c>
      <c r="J188" s="174">
        <f ca="1">VLOOKUP($D188,Curves!$A$2:$H$1700,8)*$B188</f>
        <v>0</v>
      </c>
      <c r="K188" s="172">
        <f t="shared" ca="1" si="286"/>
        <v>17.787205616872505</v>
      </c>
      <c r="L188" s="140">
        <f ca="1">VLOOKUP($D188,Curves!$N$2:$T$2600,2)*$B188</f>
        <v>20.536923013746939</v>
      </c>
      <c r="M188" s="141">
        <f ca="1">VLOOKUP($D188,Curves!$N$2:$T$2600,3)*$B188</f>
        <v>10.26846150687347</v>
      </c>
      <c r="N188" s="181">
        <f t="shared" ca="1" si="287"/>
        <v>1</v>
      </c>
      <c r="O188" s="182">
        <f t="shared" ca="1" si="288"/>
        <v>0</v>
      </c>
      <c r="P188" s="173">
        <f t="shared" ca="1" si="283"/>
        <v>17.787205616872505</v>
      </c>
      <c r="Q188" s="140">
        <f ca="1">VLOOKUP($D188,Curves!$N$2:$T$2600,4)*$B188</f>
        <v>20.536923013746939</v>
      </c>
      <c r="R188" s="141">
        <f ca="1">VLOOKUP($D188,Curves!$N$2:$T$2600,5)*$B188</f>
        <v>10.26846150687347</v>
      </c>
      <c r="S188" s="181">
        <f t="shared" ca="1" si="289"/>
        <v>1</v>
      </c>
      <c r="T188" s="182">
        <f t="shared" ca="1" si="290"/>
        <v>0</v>
      </c>
      <c r="U188" s="151">
        <f t="shared" ca="1" si="291"/>
        <v>17.228106070329027</v>
      </c>
      <c r="V188" s="151">
        <f t="shared" ca="1" si="292"/>
        <v>17.787205616872505</v>
      </c>
      <c r="W188" s="151">
        <f t="shared" ca="1" si="293"/>
        <v>17.787205616872505</v>
      </c>
      <c r="X188" s="343">
        <f ca="1">VLOOKUP($D188,[2]CurveFetch!$D$8:$S$13000,16,0)*$B188</f>
        <v>20.536923013746939</v>
      </c>
      <c r="Y188" s="141">
        <f ca="1">VLOOKUP($D188,Curves!$N$2:$T$2600,7)*$B188</f>
        <v>10.26846150687347</v>
      </c>
      <c r="Z188" s="200">
        <f t="shared" ca="1" si="294"/>
        <v>1</v>
      </c>
      <c r="AA188" s="181">
        <f t="shared" ca="1" si="295"/>
        <v>0</v>
      </c>
      <c r="AB188" s="181">
        <f t="shared" ca="1" si="392"/>
        <v>1</v>
      </c>
      <c r="AC188" s="181">
        <f t="shared" ca="1" si="392"/>
        <v>1</v>
      </c>
      <c r="AD188" s="181">
        <f t="shared" ca="1" si="297"/>
        <v>1</v>
      </c>
      <c r="AE188" s="182">
        <f t="shared" ca="1" si="298"/>
        <v>0</v>
      </c>
      <c r="AF188" s="23">
        <f t="shared" ca="1" si="328"/>
        <v>5880</v>
      </c>
      <c r="AG188" s="23">
        <f t="shared" ca="1" si="329"/>
        <v>0</v>
      </c>
      <c r="AH188" s="23">
        <f t="shared" ca="1" si="318"/>
        <v>38400</v>
      </c>
      <c r="AI188" s="23">
        <f t="shared" ca="1" si="319"/>
        <v>0</v>
      </c>
      <c r="AJ188" s="23">
        <f t="shared" ca="1" si="330"/>
        <v>26160</v>
      </c>
      <c r="AK188" s="23">
        <f t="shared" ca="1" si="331"/>
        <v>0</v>
      </c>
      <c r="AL188" s="23">
        <f t="shared" ca="1" si="332"/>
        <v>26160</v>
      </c>
      <c r="AM188" s="23">
        <f t="shared" ca="1" si="333"/>
        <v>0</v>
      </c>
      <c r="AN188" s="23">
        <f t="shared" ca="1" si="351"/>
        <v>48000</v>
      </c>
      <c r="AO188" s="23">
        <f t="shared" ca="1" si="352"/>
        <v>0</v>
      </c>
      <c r="AP188" s="23">
        <f t="shared" ca="1" si="363"/>
        <v>54000</v>
      </c>
      <c r="AQ188" s="23">
        <f t="shared" ca="1" si="340"/>
        <v>0</v>
      </c>
      <c r="AR188" s="23">
        <f t="shared" ca="1" si="372"/>
        <v>60000</v>
      </c>
      <c r="AS188" s="23">
        <f t="shared" ca="1" si="373"/>
        <v>0</v>
      </c>
      <c r="AT188" s="23">
        <f t="shared" ca="1" si="380"/>
        <v>60000</v>
      </c>
      <c r="AU188" s="23">
        <f t="shared" ca="1" si="381"/>
        <v>0</v>
      </c>
      <c r="AV188" s="23">
        <f t="shared" ca="1" si="374"/>
        <v>86400</v>
      </c>
      <c r="AW188" s="23">
        <f t="shared" ca="1" si="375"/>
        <v>0</v>
      </c>
      <c r="AX188" s="23">
        <f t="shared" ca="1" si="384"/>
        <v>61200</v>
      </c>
      <c r="AY188" s="23">
        <f t="shared" ca="1" si="385"/>
        <v>0</v>
      </c>
      <c r="AZ188" s="23">
        <f t="shared" ca="1" si="390"/>
        <v>66000</v>
      </c>
      <c r="BA188" s="23">
        <f t="shared" ca="1" si="391"/>
        <v>0</v>
      </c>
      <c r="BB188" s="23">
        <f t="shared" ca="1" si="407"/>
        <v>132000</v>
      </c>
      <c r="BC188" s="23">
        <f t="shared" ca="1" si="408"/>
        <v>0</v>
      </c>
      <c r="BD188" s="228">
        <f t="shared" ca="1" si="302"/>
        <v>243000</v>
      </c>
      <c r="BE188" s="26">
        <f t="shared" ca="1" si="303"/>
        <v>604200</v>
      </c>
      <c r="BF188" s="228">
        <f t="shared" ca="1" si="304"/>
        <v>664200</v>
      </c>
      <c r="BG188" s="23">
        <f t="shared" ca="1" si="320"/>
        <v>62400</v>
      </c>
      <c r="BH188" s="23">
        <f t="shared" ca="1" si="321"/>
        <v>0</v>
      </c>
      <c r="BI188" s="23">
        <f t="shared" ca="1" si="334"/>
        <v>60000</v>
      </c>
      <c r="BJ188" s="23">
        <f t="shared" ca="1" si="335"/>
        <v>0</v>
      </c>
      <c r="BK188" s="23">
        <f t="shared" ca="1" si="322"/>
        <v>10560</v>
      </c>
      <c r="BL188" s="23">
        <f t="shared" ca="1" si="323"/>
        <v>0</v>
      </c>
      <c r="BM188" s="23">
        <f t="shared" ca="1" si="336"/>
        <v>6120</v>
      </c>
      <c r="BN188" s="23">
        <f t="shared" ca="1" si="337"/>
        <v>0</v>
      </c>
      <c r="BO188" s="23">
        <f t="shared" ca="1" si="343"/>
        <v>20400</v>
      </c>
      <c r="BP188" s="23">
        <f t="shared" ca="1" si="344"/>
        <v>0</v>
      </c>
      <c r="BQ188" s="23">
        <f t="shared" ca="1" si="324"/>
        <v>72000</v>
      </c>
      <c r="BR188" s="23">
        <f t="shared" ca="1" si="325"/>
        <v>0</v>
      </c>
      <c r="BS188" s="23">
        <f t="shared" ca="1" si="359"/>
        <v>105600</v>
      </c>
      <c r="BT188" s="23">
        <f t="shared" ca="1" si="360"/>
        <v>0</v>
      </c>
      <c r="BU188" s="23">
        <f t="shared" ca="1" si="361"/>
        <v>127200</v>
      </c>
      <c r="BV188" s="23">
        <f t="shared" ca="1" si="362"/>
        <v>0</v>
      </c>
      <c r="BW188" s="23">
        <f t="shared" ca="1" si="364"/>
        <v>60000</v>
      </c>
      <c r="BX188" s="23">
        <f t="shared" ca="1" si="365"/>
        <v>0</v>
      </c>
      <c r="BY188" s="23">
        <f t="shared" ca="1" si="382"/>
        <v>63600</v>
      </c>
      <c r="BZ188" s="23">
        <f t="shared" ca="1" si="383"/>
        <v>0</v>
      </c>
      <c r="CA188" s="23">
        <f t="shared" ca="1" si="395"/>
        <v>62400</v>
      </c>
      <c r="CB188" s="23">
        <f t="shared" ca="1" si="396"/>
        <v>0</v>
      </c>
      <c r="CC188" s="23">
        <f t="shared" ca="1" si="411"/>
        <v>132000</v>
      </c>
      <c r="CD188" s="23">
        <f t="shared" ca="1" si="412"/>
        <v>0</v>
      </c>
      <c r="CE188" s="23">
        <f t="shared" ca="1" si="413"/>
        <v>120000</v>
      </c>
      <c r="CF188" s="23">
        <f t="shared" ca="1" si="414"/>
        <v>0</v>
      </c>
      <c r="CG188" s="389">
        <f t="shared" ca="1" si="305"/>
        <v>371880</v>
      </c>
      <c r="CH188" s="224">
        <f t="shared" ca="1" si="306"/>
        <v>695880</v>
      </c>
      <c r="CI188" s="93">
        <f t="shared" ca="1" si="307"/>
        <v>902280</v>
      </c>
      <c r="CJ188" s="23">
        <f t="shared" ca="1" si="341"/>
        <v>125760</v>
      </c>
      <c r="CK188" s="23">
        <f t="shared" ca="1" si="342"/>
        <v>0</v>
      </c>
      <c r="CL188" s="23">
        <f t="shared" ca="1" si="366"/>
        <v>115200</v>
      </c>
      <c r="CM188" s="23">
        <f t="shared" ca="1" si="367"/>
        <v>0</v>
      </c>
      <c r="CN188" s="23">
        <f t="shared" ca="1" si="399"/>
        <v>120000</v>
      </c>
      <c r="CO188" s="23">
        <f t="shared" ca="1" si="400"/>
        <v>0</v>
      </c>
      <c r="CP188" s="228">
        <f t="shared" ca="1" si="308"/>
        <v>125760</v>
      </c>
      <c r="CQ188" s="224">
        <f t="shared" ca="1" si="309"/>
        <v>240960</v>
      </c>
      <c r="CR188" s="228">
        <f t="shared" ca="1" si="310"/>
        <v>360960</v>
      </c>
      <c r="CS188" s="23">
        <f t="shared" ca="1" si="311"/>
        <v>65400</v>
      </c>
      <c r="CT188" s="23">
        <f t="shared" ca="1" si="312"/>
        <v>32700</v>
      </c>
      <c r="CU188" s="23">
        <f t="shared" ca="1" si="316"/>
        <v>62400</v>
      </c>
      <c r="CV188" s="23">
        <f t="shared" ca="1" si="317"/>
        <v>31200</v>
      </c>
      <c r="CW188" s="23">
        <f t="shared" ca="1" si="326"/>
        <v>60000</v>
      </c>
      <c r="CX188" s="23">
        <f t="shared" ca="1" si="327"/>
        <v>30000</v>
      </c>
      <c r="CY188" s="23">
        <f t="shared" ca="1" si="338"/>
        <v>8400</v>
      </c>
      <c r="CZ188" s="23">
        <f t="shared" ca="1" si="339"/>
        <v>4200</v>
      </c>
      <c r="DA188" s="23">
        <f t="shared" ca="1" si="345"/>
        <v>27000</v>
      </c>
      <c r="DB188" s="23">
        <f t="shared" ca="1" si="346"/>
        <v>13500</v>
      </c>
      <c r="DC188" s="23">
        <f t="shared" ca="1" si="347"/>
        <v>15600</v>
      </c>
      <c r="DD188" s="23">
        <f t="shared" ca="1" si="348"/>
        <v>7800</v>
      </c>
      <c r="DE188" s="23">
        <f t="shared" ca="1" si="353"/>
        <v>42000</v>
      </c>
      <c r="DF188" s="23">
        <f t="shared" ca="1" si="354"/>
        <v>21000</v>
      </c>
      <c r="DG188" s="23">
        <f t="shared" ca="1" si="393"/>
        <v>63600</v>
      </c>
      <c r="DH188" s="23">
        <f t="shared" ca="1" si="394"/>
        <v>31800</v>
      </c>
      <c r="DI188" s="23">
        <f t="shared" ca="1" si="355"/>
        <v>72000</v>
      </c>
      <c r="DJ188" s="23">
        <f t="shared" ca="1" si="356"/>
        <v>36000</v>
      </c>
      <c r="DK188" s="23">
        <f t="shared" ca="1" si="368"/>
        <v>99000</v>
      </c>
      <c r="DL188" s="23">
        <f t="shared" ca="1" si="369"/>
        <v>49500</v>
      </c>
      <c r="DM188" s="23"/>
      <c r="DN188" s="23"/>
      <c r="DO188" s="23">
        <f t="shared" ca="1" si="370"/>
        <v>240000</v>
      </c>
      <c r="DP188" s="23">
        <f t="shared" ca="1" si="371"/>
        <v>120000</v>
      </c>
      <c r="DQ188" s="23">
        <f t="shared" ca="1" si="376"/>
        <v>120000</v>
      </c>
      <c r="DR188" s="23">
        <f t="shared" ca="1" si="377"/>
        <v>60000</v>
      </c>
      <c r="DS188" s="23">
        <f t="shared" ca="1" si="386"/>
        <v>127200</v>
      </c>
      <c r="DT188" s="23">
        <f t="shared" ca="1" si="387"/>
        <v>63600</v>
      </c>
      <c r="DU188" s="23">
        <f t="shared" ca="1" si="397"/>
        <v>63600</v>
      </c>
      <c r="DV188" s="23">
        <f t="shared" ca="1" si="398"/>
        <v>31800</v>
      </c>
      <c r="DW188" s="23">
        <f t="shared" ca="1" si="401"/>
        <v>150000</v>
      </c>
      <c r="DX188" s="23">
        <f t="shared" ca="1" si="402"/>
        <v>75000</v>
      </c>
      <c r="DY188" s="23">
        <f t="shared" ca="1" si="403"/>
        <v>66000</v>
      </c>
      <c r="DZ188" s="23">
        <f t="shared" ca="1" si="404"/>
        <v>33000</v>
      </c>
      <c r="EA188" s="23">
        <f t="shared" ca="1" si="417"/>
        <v>129600</v>
      </c>
      <c r="EB188" s="23">
        <f t="shared" ca="1" si="418"/>
        <v>64800</v>
      </c>
      <c r="EC188" s="228">
        <f t="shared" ca="1" si="313"/>
        <v>610200</v>
      </c>
      <c r="ED188" s="93">
        <f t="shared" ca="1" si="314"/>
        <v>1450800</v>
      </c>
      <c r="EE188" s="228">
        <f t="shared" ca="1" si="315"/>
        <v>2117700</v>
      </c>
      <c r="EJ188" s="23">
        <f t="shared" ca="1" si="349"/>
        <v>60000</v>
      </c>
      <c r="EK188" s="23">
        <f t="shared" ca="1" si="350"/>
        <v>30000</v>
      </c>
      <c r="EL188" s="23">
        <f t="shared" ca="1" si="357"/>
        <v>26400</v>
      </c>
      <c r="EM188" s="23">
        <f t="shared" ca="1" si="358"/>
        <v>13200</v>
      </c>
      <c r="EN188" s="23">
        <f t="shared" ca="1" si="378"/>
        <v>120000</v>
      </c>
      <c r="EO188" s="23">
        <f t="shared" ca="1" si="379"/>
        <v>60000</v>
      </c>
      <c r="EP188" s="23">
        <f t="shared" ca="1" si="409"/>
        <v>168000</v>
      </c>
      <c r="EQ188" s="23">
        <f t="shared" ca="1" si="410"/>
        <v>84000</v>
      </c>
      <c r="ER188" s="23">
        <f t="shared" ca="1" si="388"/>
        <v>60000</v>
      </c>
      <c r="ES188" s="23">
        <f t="shared" ca="1" si="389"/>
        <v>30000</v>
      </c>
      <c r="ET188" s="23">
        <f t="shared" ca="1" si="405"/>
        <v>60000</v>
      </c>
      <c r="EU188" s="23">
        <f t="shared" ca="1" si="406"/>
        <v>30000</v>
      </c>
      <c r="EV188" s="23">
        <f t="shared" ca="1" si="415"/>
        <v>120000</v>
      </c>
      <c r="EW188" s="23">
        <f t="shared" ca="1" si="416"/>
        <v>60000</v>
      </c>
      <c r="EX188" s="228">
        <f t="shared" ca="1" si="299"/>
        <v>39600</v>
      </c>
      <c r="EY188" s="93">
        <f t="shared" ca="1" si="300"/>
        <v>489600</v>
      </c>
      <c r="EZ188" s="93">
        <f t="shared" ca="1" si="301"/>
        <v>921600</v>
      </c>
    </row>
    <row r="189" spans="1:156" x14ac:dyDescent="0.2">
      <c r="A189" s="172">
        <f ca="1">VLOOKUP($D189,Curves!$A$2:$I$1700,9)</f>
        <v>6.3566500635416995E-2</v>
      </c>
      <c r="B189" s="86">
        <f t="shared" ca="1" si="284"/>
        <v>0.39013157466897663</v>
      </c>
      <c r="C189" s="86">
        <f t="shared" si="285"/>
        <v>29</v>
      </c>
      <c r="D189" s="139">
        <v>42401</v>
      </c>
      <c r="E189" s="173">
        <f ca="1">VLOOKUP($D189,Curves!$A$2:$H$1700,2)*$B189</f>
        <v>2.0517019511841483</v>
      </c>
      <c r="F189" s="172">
        <f ca="1">VLOOKUP($D189,Curves!$A$2:$H$1700,3)*$B189</f>
        <v>4.6815788960277195E-2</v>
      </c>
      <c r="G189" s="172">
        <f ca="1">VLOOKUP($D189,Curves!$A$2:$H$1700,7)*$B189</f>
        <v>-7.4124999187105564E-2</v>
      </c>
      <c r="H189" s="172">
        <f ca="1">VLOOKUP($D189,Curves!$A$2:$H$1700,5)*$B189</f>
        <v>0</v>
      </c>
      <c r="I189" s="172">
        <f ca="1">VLOOKUP($D189,Curves!$A$2:$H$1700,4)*$B189</f>
        <v>0</v>
      </c>
      <c r="J189" s="174">
        <f ca="1">VLOOKUP($D189,Curves!$A$2:$H$1700,8)*$B189</f>
        <v>0</v>
      </c>
      <c r="K189" s="172">
        <f t="shared" ca="1" si="286"/>
        <v>17.387764633881112</v>
      </c>
      <c r="L189" s="140">
        <f ca="1">VLOOKUP($D189,Curves!$N$2:$T$2600,2)*$B189</f>
        <v>16.519458305680878</v>
      </c>
      <c r="M189" s="141">
        <f ca="1">VLOOKUP($D189,Curves!$N$2:$T$2600,3)*$B189</f>
        <v>8.2597291528404391</v>
      </c>
      <c r="N189" s="181">
        <f t="shared" ca="1" si="287"/>
        <v>0</v>
      </c>
      <c r="O189" s="182">
        <f t="shared" ca="1" si="288"/>
        <v>0</v>
      </c>
      <c r="P189" s="173">
        <f t="shared" ca="1" si="283"/>
        <v>17.387764633881112</v>
      </c>
      <c r="Q189" s="140">
        <f ca="1">VLOOKUP($D189,Curves!$N$2:$T$2600,4)*$B189</f>
        <v>16.519458305680878</v>
      </c>
      <c r="R189" s="141">
        <f ca="1">VLOOKUP($D189,Curves!$N$2:$T$2600,5)*$B189</f>
        <v>8.2597291528404391</v>
      </c>
      <c r="S189" s="181">
        <f t="shared" ca="1" si="289"/>
        <v>0</v>
      </c>
      <c r="T189" s="182">
        <f t="shared" ca="1" si="290"/>
        <v>0</v>
      </c>
      <c r="U189" s="151">
        <f t="shared" ca="1" si="291"/>
        <v>16.831827139977818</v>
      </c>
      <c r="V189" s="151">
        <f t="shared" ca="1" si="292"/>
        <v>17.387764633881112</v>
      </c>
      <c r="W189" s="151">
        <f t="shared" ca="1" si="293"/>
        <v>17.387764633881112</v>
      </c>
      <c r="X189" s="343">
        <f ca="1">VLOOKUP($D189,[2]CurveFetch!$D$8:$S$13000,16,0)*$B189</f>
        <v>16.519458305680878</v>
      </c>
      <c r="Y189" s="141">
        <f ca="1">VLOOKUP($D189,Curves!$N$2:$T$2600,7)*$B189</f>
        <v>8.2597291528404391</v>
      </c>
      <c r="Z189" s="200">
        <f t="shared" ca="1" si="294"/>
        <v>0</v>
      </c>
      <c r="AA189" s="181">
        <f t="shared" ca="1" si="295"/>
        <v>0</v>
      </c>
      <c r="AB189" s="181">
        <f t="shared" ca="1" si="392"/>
        <v>0</v>
      </c>
      <c r="AC189" s="181">
        <f t="shared" ca="1" si="392"/>
        <v>0</v>
      </c>
      <c r="AD189" s="181">
        <f t="shared" ca="1" si="297"/>
        <v>0</v>
      </c>
      <c r="AE189" s="182">
        <f t="shared" ca="1" si="298"/>
        <v>0</v>
      </c>
      <c r="AF189" s="23">
        <f t="shared" ca="1" si="328"/>
        <v>0</v>
      </c>
      <c r="AG189" s="23">
        <f t="shared" ca="1" si="329"/>
        <v>0</v>
      </c>
      <c r="AH189" s="23">
        <f t="shared" ca="1" si="318"/>
        <v>0</v>
      </c>
      <c r="AI189" s="23">
        <f t="shared" ca="1" si="319"/>
        <v>0</v>
      </c>
      <c r="AJ189" s="23">
        <f t="shared" ca="1" si="330"/>
        <v>0</v>
      </c>
      <c r="AK189" s="23">
        <f t="shared" ca="1" si="331"/>
        <v>0</v>
      </c>
      <c r="AL189" s="23">
        <f t="shared" ca="1" si="332"/>
        <v>0</v>
      </c>
      <c r="AM189" s="23">
        <f t="shared" ca="1" si="333"/>
        <v>0</v>
      </c>
      <c r="AN189" s="23">
        <f t="shared" ca="1" si="351"/>
        <v>0</v>
      </c>
      <c r="AO189" s="23">
        <f t="shared" ca="1" si="352"/>
        <v>0</v>
      </c>
      <c r="AP189" s="23">
        <f t="shared" ca="1" si="363"/>
        <v>0</v>
      </c>
      <c r="AQ189" s="23">
        <f t="shared" ca="1" si="340"/>
        <v>0</v>
      </c>
      <c r="AR189" s="23">
        <f t="shared" ca="1" si="372"/>
        <v>0</v>
      </c>
      <c r="AS189" s="23">
        <f t="shared" ca="1" si="373"/>
        <v>0</v>
      </c>
      <c r="AT189" s="23">
        <f t="shared" ca="1" si="380"/>
        <v>0</v>
      </c>
      <c r="AU189" s="23">
        <f t="shared" ca="1" si="381"/>
        <v>0</v>
      </c>
      <c r="AV189" s="23">
        <f t="shared" ca="1" si="374"/>
        <v>0</v>
      </c>
      <c r="AW189" s="23">
        <f t="shared" ca="1" si="375"/>
        <v>0</v>
      </c>
      <c r="AX189" s="23">
        <f t="shared" ca="1" si="384"/>
        <v>0</v>
      </c>
      <c r="AY189" s="23">
        <f t="shared" ca="1" si="385"/>
        <v>0</v>
      </c>
      <c r="AZ189" s="23">
        <f t="shared" ca="1" si="390"/>
        <v>0</v>
      </c>
      <c r="BA189" s="23">
        <f t="shared" ca="1" si="391"/>
        <v>0</v>
      </c>
      <c r="BB189" s="23">
        <f t="shared" ca="1" si="407"/>
        <v>0</v>
      </c>
      <c r="BC189" s="23">
        <f t="shared" ca="1" si="408"/>
        <v>0</v>
      </c>
      <c r="BD189" s="228">
        <f t="shared" ca="1" si="302"/>
        <v>0</v>
      </c>
      <c r="BE189" s="26">
        <f t="shared" ca="1" si="303"/>
        <v>0</v>
      </c>
      <c r="BF189" s="228">
        <f t="shared" ca="1" si="304"/>
        <v>0</v>
      </c>
      <c r="BG189" s="23">
        <f t="shared" ca="1" si="320"/>
        <v>0</v>
      </c>
      <c r="BH189" s="23">
        <f t="shared" ca="1" si="321"/>
        <v>0</v>
      </c>
      <c r="BI189" s="23">
        <f t="shared" ca="1" si="334"/>
        <v>0</v>
      </c>
      <c r="BJ189" s="23">
        <f t="shared" ca="1" si="335"/>
        <v>0</v>
      </c>
      <c r="BK189" s="23">
        <f t="shared" ca="1" si="322"/>
        <v>0</v>
      </c>
      <c r="BL189" s="23">
        <f t="shared" ca="1" si="323"/>
        <v>0</v>
      </c>
      <c r="BM189" s="23">
        <f t="shared" ca="1" si="336"/>
        <v>0</v>
      </c>
      <c r="BN189" s="23">
        <f t="shared" ca="1" si="337"/>
        <v>0</v>
      </c>
      <c r="BO189" s="23">
        <f t="shared" ca="1" si="343"/>
        <v>0</v>
      </c>
      <c r="BP189" s="23">
        <f t="shared" ca="1" si="344"/>
        <v>0</v>
      </c>
      <c r="BQ189" s="23">
        <f t="shared" ca="1" si="324"/>
        <v>0</v>
      </c>
      <c r="BR189" s="23">
        <f t="shared" ca="1" si="325"/>
        <v>0</v>
      </c>
      <c r="BS189" s="23">
        <f t="shared" ca="1" si="359"/>
        <v>0</v>
      </c>
      <c r="BT189" s="23">
        <f t="shared" ca="1" si="360"/>
        <v>0</v>
      </c>
      <c r="BU189" s="23">
        <f t="shared" ca="1" si="361"/>
        <v>0</v>
      </c>
      <c r="BV189" s="23">
        <f t="shared" ca="1" si="362"/>
        <v>0</v>
      </c>
      <c r="BW189" s="23">
        <f t="shared" ca="1" si="364"/>
        <v>0</v>
      </c>
      <c r="BX189" s="23">
        <f t="shared" ca="1" si="365"/>
        <v>0</v>
      </c>
      <c r="BY189" s="23">
        <f t="shared" ca="1" si="382"/>
        <v>0</v>
      </c>
      <c r="BZ189" s="23">
        <f t="shared" ca="1" si="383"/>
        <v>0</v>
      </c>
      <c r="CA189" s="23">
        <f t="shared" ca="1" si="395"/>
        <v>0</v>
      </c>
      <c r="CB189" s="23">
        <f t="shared" ca="1" si="396"/>
        <v>0</v>
      </c>
      <c r="CC189" s="23">
        <f t="shared" ca="1" si="411"/>
        <v>0</v>
      </c>
      <c r="CD189" s="23">
        <f t="shared" ca="1" si="412"/>
        <v>0</v>
      </c>
      <c r="CE189" s="23">
        <f t="shared" ca="1" si="413"/>
        <v>0</v>
      </c>
      <c r="CF189" s="23">
        <f t="shared" ca="1" si="414"/>
        <v>0</v>
      </c>
      <c r="CG189" s="389">
        <f t="shared" ca="1" si="305"/>
        <v>0</v>
      </c>
      <c r="CH189" s="224">
        <f t="shared" ca="1" si="306"/>
        <v>0</v>
      </c>
      <c r="CI189" s="93">
        <f t="shared" ca="1" si="307"/>
        <v>0</v>
      </c>
      <c r="CJ189" s="23">
        <f t="shared" ca="1" si="341"/>
        <v>0</v>
      </c>
      <c r="CK189" s="23">
        <f t="shared" ca="1" si="342"/>
        <v>0</v>
      </c>
      <c r="CL189" s="23">
        <f t="shared" ca="1" si="366"/>
        <v>0</v>
      </c>
      <c r="CM189" s="23">
        <f t="shared" ca="1" si="367"/>
        <v>0</v>
      </c>
      <c r="CN189" s="23">
        <f t="shared" ca="1" si="399"/>
        <v>0</v>
      </c>
      <c r="CO189" s="23">
        <f t="shared" ca="1" si="400"/>
        <v>0</v>
      </c>
      <c r="CP189" s="228">
        <f t="shared" ca="1" si="308"/>
        <v>0</v>
      </c>
      <c r="CQ189" s="224">
        <f t="shared" ca="1" si="309"/>
        <v>0</v>
      </c>
      <c r="CR189" s="228">
        <f t="shared" ca="1" si="310"/>
        <v>0</v>
      </c>
      <c r="CS189" s="23">
        <f t="shared" ca="1" si="311"/>
        <v>0</v>
      </c>
      <c r="CT189" s="23">
        <f t="shared" ca="1" si="312"/>
        <v>0</v>
      </c>
      <c r="CU189" s="23">
        <f t="shared" ca="1" si="316"/>
        <v>0</v>
      </c>
      <c r="CV189" s="23">
        <f t="shared" ca="1" si="317"/>
        <v>0</v>
      </c>
      <c r="CW189" s="23">
        <f t="shared" ca="1" si="326"/>
        <v>0</v>
      </c>
      <c r="CX189" s="23">
        <f t="shared" ca="1" si="327"/>
        <v>0</v>
      </c>
      <c r="CY189" s="23">
        <f t="shared" ca="1" si="338"/>
        <v>0</v>
      </c>
      <c r="CZ189" s="23">
        <f t="shared" ca="1" si="339"/>
        <v>0</v>
      </c>
      <c r="DA189" s="23">
        <f t="shared" ca="1" si="345"/>
        <v>0</v>
      </c>
      <c r="DB189" s="23">
        <f t="shared" ca="1" si="346"/>
        <v>0</v>
      </c>
      <c r="DC189" s="23">
        <f t="shared" ca="1" si="347"/>
        <v>0</v>
      </c>
      <c r="DD189" s="23">
        <f t="shared" ca="1" si="348"/>
        <v>0</v>
      </c>
      <c r="DE189" s="23">
        <f t="shared" ca="1" si="353"/>
        <v>0</v>
      </c>
      <c r="DF189" s="23">
        <f t="shared" ca="1" si="354"/>
        <v>0</v>
      </c>
      <c r="DG189" s="23">
        <f t="shared" ca="1" si="393"/>
        <v>0</v>
      </c>
      <c r="DH189" s="23">
        <f t="shared" ca="1" si="394"/>
        <v>0</v>
      </c>
      <c r="DI189" s="23">
        <f t="shared" ca="1" si="355"/>
        <v>0</v>
      </c>
      <c r="DJ189" s="23">
        <f t="shared" ca="1" si="356"/>
        <v>0</v>
      </c>
      <c r="DK189" s="23">
        <f t="shared" ca="1" si="368"/>
        <v>0</v>
      </c>
      <c r="DL189" s="23">
        <f t="shared" ca="1" si="369"/>
        <v>0</v>
      </c>
      <c r="DM189" s="23"/>
      <c r="DN189" s="23"/>
      <c r="DO189" s="23">
        <f t="shared" ca="1" si="370"/>
        <v>0</v>
      </c>
      <c r="DP189" s="23">
        <f t="shared" ca="1" si="371"/>
        <v>0</v>
      </c>
      <c r="DQ189" s="23">
        <f t="shared" ca="1" si="376"/>
        <v>0</v>
      </c>
      <c r="DR189" s="23">
        <f t="shared" ca="1" si="377"/>
        <v>0</v>
      </c>
      <c r="DS189" s="23">
        <f t="shared" ca="1" si="386"/>
        <v>0</v>
      </c>
      <c r="DT189" s="23">
        <f t="shared" ca="1" si="387"/>
        <v>0</v>
      </c>
      <c r="DU189" s="23">
        <f t="shared" ca="1" si="397"/>
        <v>0</v>
      </c>
      <c r="DV189" s="23">
        <f t="shared" ca="1" si="398"/>
        <v>0</v>
      </c>
      <c r="DW189" s="23">
        <f t="shared" ca="1" si="401"/>
        <v>0</v>
      </c>
      <c r="DX189" s="23">
        <f t="shared" ca="1" si="402"/>
        <v>0</v>
      </c>
      <c r="DY189" s="23">
        <f t="shared" ca="1" si="403"/>
        <v>0</v>
      </c>
      <c r="DZ189" s="23">
        <f t="shared" ca="1" si="404"/>
        <v>0</v>
      </c>
      <c r="EA189" s="23">
        <f t="shared" ca="1" si="417"/>
        <v>0</v>
      </c>
      <c r="EB189" s="23">
        <f t="shared" ca="1" si="418"/>
        <v>0</v>
      </c>
      <c r="EC189" s="228">
        <f t="shared" ca="1" si="313"/>
        <v>0</v>
      </c>
      <c r="ED189" s="93">
        <f t="shared" ca="1" si="314"/>
        <v>0</v>
      </c>
      <c r="EE189" s="228">
        <f t="shared" ca="1" si="315"/>
        <v>0</v>
      </c>
      <c r="EJ189" s="23">
        <f t="shared" ca="1" si="349"/>
        <v>0</v>
      </c>
      <c r="EK189" s="23">
        <f t="shared" ca="1" si="350"/>
        <v>0</v>
      </c>
      <c r="EL189" s="23">
        <f t="shared" ca="1" si="357"/>
        <v>0</v>
      </c>
      <c r="EM189" s="23">
        <f t="shared" ca="1" si="358"/>
        <v>0</v>
      </c>
      <c r="EN189" s="23">
        <f t="shared" ca="1" si="378"/>
        <v>0</v>
      </c>
      <c r="EO189" s="23">
        <f t="shared" ca="1" si="379"/>
        <v>0</v>
      </c>
      <c r="EP189" s="23">
        <f t="shared" ca="1" si="409"/>
        <v>0</v>
      </c>
      <c r="EQ189" s="23">
        <f t="shared" ca="1" si="410"/>
        <v>0</v>
      </c>
      <c r="ER189" s="23">
        <f t="shared" ca="1" si="388"/>
        <v>0</v>
      </c>
      <c r="ES189" s="23">
        <f t="shared" ca="1" si="389"/>
        <v>0</v>
      </c>
      <c r="ET189" s="23">
        <f t="shared" ca="1" si="405"/>
        <v>0</v>
      </c>
      <c r="EU189" s="23">
        <f t="shared" ca="1" si="406"/>
        <v>0</v>
      </c>
      <c r="EV189" s="23">
        <f t="shared" ca="1" si="415"/>
        <v>0</v>
      </c>
      <c r="EW189" s="23">
        <f t="shared" ca="1" si="416"/>
        <v>0</v>
      </c>
      <c r="EX189" s="228">
        <f t="shared" ca="1" si="299"/>
        <v>0</v>
      </c>
      <c r="EY189" s="93">
        <f t="shared" ca="1" si="300"/>
        <v>0</v>
      </c>
      <c r="EZ189" s="93">
        <f t="shared" ca="1" si="301"/>
        <v>0</v>
      </c>
    </row>
    <row r="190" spans="1:156" x14ac:dyDescent="0.2">
      <c r="A190" s="172">
        <f ca="1">VLOOKUP($D190,Curves!$A$2:$I$1700,9)</f>
        <v>6.3589766631216002E-2</v>
      </c>
      <c r="B190" s="86">
        <f t="shared" ca="1" si="284"/>
        <v>0.38806567743374154</v>
      </c>
      <c r="C190" s="86">
        <f t="shared" si="285"/>
        <v>31</v>
      </c>
      <c r="D190" s="139">
        <v>42430</v>
      </c>
      <c r="E190" s="173">
        <f ca="1">VLOOKUP($D190,Curves!$A$2:$H$1700,2)*$B190</f>
        <v>1.9826275460089855</v>
      </c>
      <c r="F190" s="172">
        <f ca="1">VLOOKUP($D190,Curves!$A$2:$H$1700,3)*$B190</f>
        <v>4.6567881292048981E-2</v>
      </c>
      <c r="G190" s="172">
        <f ca="1">VLOOKUP($D190,Curves!$A$2:$H$1700,7)*$B190</f>
        <v>-7.3732478712410898E-2</v>
      </c>
      <c r="H190" s="172">
        <f ca="1">VLOOKUP($D190,Curves!$A$2:$H$1700,5)*$B190</f>
        <v>0</v>
      </c>
      <c r="I190" s="172">
        <f ca="1">VLOOKUP($D190,Curves!$A$2:$H$1700,4)*$B190</f>
        <v>0</v>
      </c>
      <c r="J190" s="174">
        <f ca="1">VLOOKUP($D190,Curves!$A$2:$H$1700,8)*$B190</f>
        <v>0</v>
      </c>
      <c r="K190" s="172">
        <f t="shared" ca="1" si="286"/>
        <v>16.869706595067392</v>
      </c>
      <c r="L190" s="140">
        <f ca="1">VLOOKUP($D190,Curves!$N$2:$T$2600,2)*$B190</f>
        <v>12.551324624942733</v>
      </c>
      <c r="M190" s="141">
        <f ca="1">VLOOKUP($D190,Curves!$N$2:$T$2600,3)*$B190</f>
        <v>6.2756623124713666</v>
      </c>
      <c r="N190" s="181">
        <f t="shared" ca="1" si="287"/>
        <v>0</v>
      </c>
      <c r="O190" s="182">
        <f t="shared" ca="1" si="288"/>
        <v>0</v>
      </c>
      <c r="P190" s="173">
        <f t="shared" ca="1" si="283"/>
        <v>16.869706595067392</v>
      </c>
      <c r="Q190" s="140">
        <f ca="1">VLOOKUP($D190,Curves!$N$2:$T$2600,4)*$B190</f>
        <v>12.551324624942733</v>
      </c>
      <c r="R190" s="141">
        <f ca="1">VLOOKUP($D190,Curves!$N$2:$T$2600,5)*$B190</f>
        <v>6.2756623124713666</v>
      </c>
      <c r="S190" s="181">
        <f t="shared" ca="1" si="289"/>
        <v>0</v>
      </c>
      <c r="T190" s="182">
        <f t="shared" ca="1" si="290"/>
        <v>0</v>
      </c>
      <c r="U190" s="151">
        <f t="shared" ca="1" si="291"/>
        <v>16.31671300472431</v>
      </c>
      <c r="V190" s="151">
        <f t="shared" ca="1" si="292"/>
        <v>16.869706595067392</v>
      </c>
      <c r="W190" s="151">
        <f t="shared" ca="1" si="293"/>
        <v>16.869706595067392</v>
      </c>
      <c r="X190" s="343">
        <f ca="1">VLOOKUP($D190,[2]CurveFetch!$D$8:$S$13000,16,0)*$B190</f>
        <v>12.551324624942733</v>
      </c>
      <c r="Y190" s="141">
        <f ca="1">VLOOKUP($D190,Curves!$N$2:$T$2600,7)*$B190</f>
        <v>6.2756623124713666</v>
      </c>
      <c r="Z190" s="200">
        <f t="shared" ca="1" si="294"/>
        <v>0</v>
      </c>
      <c r="AA190" s="181">
        <f t="shared" ca="1" si="295"/>
        <v>0</v>
      </c>
      <c r="AB190" s="181">
        <f t="shared" ca="1" si="392"/>
        <v>0</v>
      </c>
      <c r="AC190" s="181">
        <f t="shared" ca="1" si="392"/>
        <v>0</v>
      </c>
      <c r="AD190" s="181">
        <f t="shared" ca="1" si="297"/>
        <v>0</v>
      </c>
      <c r="AE190" s="182">
        <f t="shared" ca="1" si="298"/>
        <v>0</v>
      </c>
      <c r="AF190" s="23">
        <f t="shared" ca="1" si="328"/>
        <v>0</v>
      </c>
      <c r="AG190" s="23">
        <f t="shared" ca="1" si="329"/>
        <v>0</v>
      </c>
      <c r="AH190" s="23">
        <f t="shared" ca="1" si="318"/>
        <v>0</v>
      </c>
      <c r="AI190" s="23">
        <f t="shared" ca="1" si="319"/>
        <v>0</v>
      </c>
      <c r="AJ190" s="23">
        <f t="shared" ca="1" si="330"/>
        <v>0</v>
      </c>
      <c r="AK190" s="23">
        <f t="shared" ca="1" si="331"/>
        <v>0</v>
      </c>
      <c r="AL190" s="23">
        <f t="shared" ca="1" si="332"/>
        <v>0</v>
      </c>
      <c r="AM190" s="23">
        <f t="shared" ca="1" si="333"/>
        <v>0</v>
      </c>
      <c r="AN190" s="23">
        <f t="shared" ca="1" si="351"/>
        <v>0</v>
      </c>
      <c r="AO190" s="23">
        <f t="shared" ca="1" si="352"/>
        <v>0</v>
      </c>
      <c r="AP190" s="23">
        <f t="shared" ca="1" si="363"/>
        <v>0</v>
      </c>
      <c r="AQ190" s="23">
        <f t="shared" ca="1" si="340"/>
        <v>0</v>
      </c>
      <c r="AR190" s="23">
        <f t="shared" ca="1" si="372"/>
        <v>0</v>
      </c>
      <c r="AS190" s="23">
        <f t="shared" ca="1" si="373"/>
        <v>0</v>
      </c>
      <c r="AT190" s="23">
        <f t="shared" ca="1" si="380"/>
        <v>0</v>
      </c>
      <c r="AU190" s="23">
        <f t="shared" ca="1" si="381"/>
        <v>0</v>
      </c>
      <c r="AV190" s="23">
        <f t="shared" ca="1" si="374"/>
        <v>0</v>
      </c>
      <c r="AW190" s="23">
        <f t="shared" ca="1" si="375"/>
        <v>0</v>
      </c>
      <c r="AX190" s="23">
        <f t="shared" ca="1" si="384"/>
        <v>0</v>
      </c>
      <c r="AY190" s="23">
        <f t="shared" ca="1" si="385"/>
        <v>0</v>
      </c>
      <c r="AZ190" s="23">
        <f t="shared" ca="1" si="390"/>
        <v>0</v>
      </c>
      <c r="BA190" s="23">
        <f t="shared" ca="1" si="391"/>
        <v>0</v>
      </c>
      <c r="BB190" s="23">
        <f t="shared" ca="1" si="407"/>
        <v>0</v>
      </c>
      <c r="BC190" s="23">
        <f t="shared" ca="1" si="408"/>
        <v>0</v>
      </c>
      <c r="BD190" s="228">
        <f t="shared" ca="1" si="302"/>
        <v>0</v>
      </c>
      <c r="BE190" s="26">
        <f t="shared" ca="1" si="303"/>
        <v>0</v>
      </c>
      <c r="BF190" s="228">
        <f t="shared" ca="1" si="304"/>
        <v>0</v>
      </c>
      <c r="BG190" s="23">
        <f t="shared" ca="1" si="320"/>
        <v>0</v>
      </c>
      <c r="BH190" s="23">
        <f t="shared" ca="1" si="321"/>
        <v>0</v>
      </c>
      <c r="BI190" s="23">
        <f t="shared" ca="1" si="334"/>
        <v>0</v>
      </c>
      <c r="BJ190" s="23">
        <f t="shared" ca="1" si="335"/>
        <v>0</v>
      </c>
      <c r="BK190" s="23">
        <f t="shared" ca="1" si="322"/>
        <v>0</v>
      </c>
      <c r="BL190" s="23">
        <f t="shared" ca="1" si="323"/>
        <v>0</v>
      </c>
      <c r="BM190" s="23">
        <f t="shared" ca="1" si="336"/>
        <v>0</v>
      </c>
      <c r="BN190" s="23">
        <f t="shared" ca="1" si="337"/>
        <v>0</v>
      </c>
      <c r="BO190" s="23">
        <f t="shared" ca="1" si="343"/>
        <v>0</v>
      </c>
      <c r="BP190" s="23">
        <f t="shared" ca="1" si="344"/>
        <v>0</v>
      </c>
      <c r="BQ190" s="23">
        <f t="shared" ca="1" si="324"/>
        <v>0</v>
      </c>
      <c r="BR190" s="23">
        <f t="shared" ca="1" si="325"/>
        <v>0</v>
      </c>
      <c r="BS190" s="23">
        <f t="shared" ca="1" si="359"/>
        <v>0</v>
      </c>
      <c r="BT190" s="23">
        <f t="shared" ca="1" si="360"/>
        <v>0</v>
      </c>
      <c r="BU190" s="23">
        <f t="shared" ca="1" si="361"/>
        <v>0</v>
      </c>
      <c r="BV190" s="23">
        <f t="shared" ca="1" si="362"/>
        <v>0</v>
      </c>
      <c r="BW190" s="23">
        <f t="shared" ca="1" si="364"/>
        <v>0</v>
      </c>
      <c r="BX190" s="23">
        <f t="shared" ca="1" si="365"/>
        <v>0</v>
      </c>
      <c r="BY190" s="23">
        <f t="shared" ca="1" si="382"/>
        <v>0</v>
      </c>
      <c r="BZ190" s="23">
        <f t="shared" ca="1" si="383"/>
        <v>0</v>
      </c>
      <c r="CA190" s="23">
        <f t="shared" ca="1" si="395"/>
        <v>0</v>
      </c>
      <c r="CB190" s="23">
        <f t="shared" ca="1" si="396"/>
        <v>0</v>
      </c>
      <c r="CC190" s="23">
        <f t="shared" ca="1" si="411"/>
        <v>0</v>
      </c>
      <c r="CD190" s="23">
        <f t="shared" ca="1" si="412"/>
        <v>0</v>
      </c>
      <c r="CE190" s="23">
        <f t="shared" ca="1" si="413"/>
        <v>0</v>
      </c>
      <c r="CF190" s="23">
        <f t="shared" ca="1" si="414"/>
        <v>0</v>
      </c>
      <c r="CG190" s="389">
        <f t="shared" ca="1" si="305"/>
        <v>0</v>
      </c>
      <c r="CH190" s="224">
        <f t="shared" ca="1" si="306"/>
        <v>0</v>
      </c>
      <c r="CI190" s="93">
        <f t="shared" ca="1" si="307"/>
        <v>0</v>
      </c>
      <c r="CJ190" s="23">
        <f t="shared" ca="1" si="341"/>
        <v>0</v>
      </c>
      <c r="CK190" s="23">
        <f t="shared" ca="1" si="342"/>
        <v>0</v>
      </c>
      <c r="CL190" s="23">
        <f t="shared" ca="1" si="366"/>
        <v>0</v>
      </c>
      <c r="CM190" s="23">
        <f t="shared" ca="1" si="367"/>
        <v>0</v>
      </c>
      <c r="CN190" s="23">
        <f t="shared" ca="1" si="399"/>
        <v>0</v>
      </c>
      <c r="CO190" s="23">
        <f t="shared" ca="1" si="400"/>
        <v>0</v>
      </c>
      <c r="CP190" s="228">
        <f t="shared" ca="1" si="308"/>
        <v>0</v>
      </c>
      <c r="CQ190" s="224">
        <f t="shared" ca="1" si="309"/>
        <v>0</v>
      </c>
      <c r="CR190" s="228">
        <f t="shared" ca="1" si="310"/>
        <v>0</v>
      </c>
      <c r="CS190" s="23">
        <f t="shared" ca="1" si="311"/>
        <v>0</v>
      </c>
      <c r="CT190" s="23">
        <f t="shared" ca="1" si="312"/>
        <v>0</v>
      </c>
      <c r="CU190" s="23">
        <f t="shared" ca="1" si="316"/>
        <v>0</v>
      </c>
      <c r="CV190" s="23">
        <f t="shared" ca="1" si="317"/>
        <v>0</v>
      </c>
      <c r="CW190" s="23">
        <f t="shared" ca="1" si="326"/>
        <v>0</v>
      </c>
      <c r="CX190" s="23">
        <f t="shared" ca="1" si="327"/>
        <v>0</v>
      </c>
      <c r="CY190" s="23">
        <f t="shared" ca="1" si="338"/>
        <v>0</v>
      </c>
      <c r="CZ190" s="23">
        <f t="shared" ca="1" si="339"/>
        <v>0</v>
      </c>
      <c r="DA190" s="23">
        <f t="shared" ca="1" si="345"/>
        <v>0</v>
      </c>
      <c r="DB190" s="23">
        <f t="shared" ca="1" si="346"/>
        <v>0</v>
      </c>
      <c r="DC190" s="23">
        <f t="shared" ca="1" si="347"/>
        <v>0</v>
      </c>
      <c r="DD190" s="23">
        <f t="shared" ca="1" si="348"/>
        <v>0</v>
      </c>
      <c r="DE190" s="23">
        <f t="shared" ca="1" si="353"/>
        <v>0</v>
      </c>
      <c r="DF190" s="23">
        <f t="shared" ca="1" si="354"/>
        <v>0</v>
      </c>
      <c r="DG190" s="23">
        <f t="shared" ca="1" si="393"/>
        <v>0</v>
      </c>
      <c r="DH190" s="23">
        <f t="shared" ca="1" si="394"/>
        <v>0</v>
      </c>
      <c r="DI190" s="23">
        <f t="shared" ca="1" si="355"/>
        <v>0</v>
      </c>
      <c r="DJ190" s="23">
        <f t="shared" ca="1" si="356"/>
        <v>0</v>
      </c>
      <c r="DK190" s="23">
        <f t="shared" ca="1" si="368"/>
        <v>0</v>
      </c>
      <c r="DL190" s="23">
        <f t="shared" ca="1" si="369"/>
        <v>0</v>
      </c>
      <c r="DM190" s="23"/>
      <c r="DN190" s="23"/>
      <c r="DO190" s="23">
        <f t="shared" ca="1" si="370"/>
        <v>0</v>
      </c>
      <c r="DP190" s="23">
        <f t="shared" ca="1" si="371"/>
        <v>0</v>
      </c>
      <c r="DQ190" s="23">
        <f t="shared" ca="1" si="376"/>
        <v>0</v>
      </c>
      <c r="DR190" s="23">
        <f t="shared" ca="1" si="377"/>
        <v>0</v>
      </c>
      <c r="DS190" s="23">
        <f t="shared" ca="1" si="386"/>
        <v>0</v>
      </c>
      <c r="DT190" s="23">
        <f t="shared" ca="1" si="387"/>
        <v>0</v>
      </c>
      <c r="DU190" s="23">
        <f t="shared" ca="1" si="397"/>
        <v>0</v>
      </c>
      <c r="DV190" s="23">
        <f t="shared" ca="1" si="398"/>
        <v>0</v>
      </c>
      <c r="DW190" s="23">
        <f t="shared" ca="1" si="401"/>
        <v>0</v>
      </c>
      <c r="DX190" s="23">
        <f t="shared" ca="1" si="402"/>
        <v>0</v>
      </c>
      <c r="DY190" s="23">
        <f t="shared" ca="1" si="403"/>
        <v>0</v>
      </c>
      <c r="DZ190" s="23">
        <f t="shared" ca="1" si="404"/>
        <v>0</v>
      </c>
      <c r="EA190" s="23">
        <f t="shared" ca="1" si="417"/>
        <v>0</v>
      </c>
      <c r="EB190" s="23">
        <f t="shared" ca="1" si="418"/>
        <v>0</v>
      </c>
      <c r="EC190" s="228">
        <f t="shared" ca="1" si="313"/>
        <v>0</v>
      </c>
      <c r="ED190" s="93">
        <f t="shared" ca="1" si="314"/>
        <v>0</v>
      </c>
      <c r="EE190" s="228">
        <f t="shared" ca="1" si="315"/>
        <v>0</v>
      </c>
      <c r="EJ190" s="23">
        <f t="shared" ca="1" si="349"/>
        <v>0</v>
      </c>
      <c r="EK190" s="23">
        <f t="shared" ca="1" si="350"/>
        <v>0</v>
      </c>
      <c r="EL190" s="23">
        <f t="shared" ca="1" si="357"/>
        <v>0</v>
      </c>
      <c r="EM190" s="23">
        <f t="shared" ca="1" si="358"/>
        <v>0</v>
      </c>
      <c r="EN190" s="23">
        <f t="shared" ca="1" si="378"/>
        <v>0</v>
      </c>
      <c r="EO190" s="23">
        <f t="shared" ca="1" si="379"/>
        <v>0</v>
      </c>
      <c r="EP190" s="23">
        <f t="shared" ca="1" si="409"/>
        <v>0</v>
      </c>
      <c r="EQ190" s="23">
        <f t="shared" ca="1" si="410"/>
        <v>0</v>
      </c>
      <c r="ER190" s="23">
        <f t="shared" ca="1" si="388"/>
        <v>0</v>
      </c>
      <c r="ES190" s="23">
        <f t="shared" ca="1" si="389"/>
        <v>0</v>
      </c>
      <c r="ET190" s="23">
        <f t="shared" ca="1" si="405"/>
        <v>0</v>
      </c>
      <c r="EU190" s="23">
        <f t="shared" ca="1" si="406"/>
        <v>0</v>
      </c>
      <c r="EV190" s="23">
        <f t="shared" ca="1" si="415"/>
        <v>0</v>
      </c>
      <c r="EW190" s="23">
        <f t="shared" ca="1" si="416"/>
        <v>0</v>
      </c>
      <c r="EX190" s="228">
        <f t="shared" ca="1" si="299"/>
        <v>0</v>
      </c>
      <c r="EY190" s="93">
        <f t="shared" ca="1" si="300"/>
        <v>0</v>
      </c>
      <c r="EZ190" s="93">
        <f t="shared" ca="1" si="301"/>
        <v>0</v>
      </c>
    </row>
    <row r="191" spans="1:156" x14ac:dyDescent="0.2">
      <c r="A191" s="172">
        <f ca="1">VLOOKUP($D191,Curves!$A$2:$I$1700,9)</f>
        <v>6.3614637178648001E-2</v>
      </c>
      <c r="B191" s="86">
        <f t="shared" ca="1" si="284"/>
        <v>0.38586787423562902</v>
      </c>
      <c r="C191" s="86">
        <f t="shared" si="285"/>
        <v>30</v>
      </c>
      <c r="D191" s="139">
        <v>42461</v>
      </c>
      <c r="E191" s="173">
        <f ca="1">VLOOKUP($D191,Curves!$A$2:$H$1700,2)*$B191</f>
        <v>1.9007851484847087</v>
      </c>
      <c r="F191" s="172">
        <f ca="1">VLOOKUP($D191,Curves!$A$2:$H$1700,3)*$B191</f>
        <v>0.11383102289951055</v>
      </c>
      <c r="G191" s="172">
        <f ca="1">VLOOKUP($D191,Curves!$A$2:$H$1700,7)*$B191</f>
        <v>-7.3314896104769517E-2</v>
      </c>
      <c r="H191" s="172">
        <f ca="1">VLOOKUP($D191,Curves!$A$2:$H$1700,5)*$B191</f>
        <v>0</v>
      </c>
      <c r="I191" s="172">
        <f ca="1">VLOOKUP($D191,Curves!$A$2:$H$1700,4)*$B191</f>
        <v>0</v>
      </c>
      <c r="J191" s="174">
        <f ca="1">VLOOKUP($D191,Curves!$A$2:$H$1700,8)*$B191</f>
        <v>0</v>
      </c>
      <c r="K191" s="172">
        <f t="shared" ca="1" si="286"/>
        <v>16.255888613635314</v>
      </c>
      <c r="L191" s="140">
        <f ca="1">VLOOKUP($D191,Curves!$N$2:$T$2600,2)*$B191</f>
        <v>12.03491030310988</v>
      </c>
      <c r="M191" s="141">
        <f ca="1">VLOOKUP($D191,Curves!$N$2:$T$2600,3)*$B191</f>
        <v>6.0174551515549402</v>
      </c>
      <c r="N191" s="181">
        <f t="shared" ca="1" si="287"/>
        <v>0</v>
      </c>
      <c r="O191" s="182">
        <f t="shared" ca="1" si="288"/>
        <v>0</v>
      </c>
      <c r="P191" s="173">
        <f t="shared" ca="1" si="283"/>
        <v>16.255888613635314</v>
      </c>
      <c r="Q191" s="140">
        <f ca="1">VLOOKUP($D191,Curves!$N$2:$T$2600,4)*$B191</f>
        <v>12.03491030310988</v>
      </c>
      <c r="R191" s="141">
        <f ca="1">VLOOKUP($D191,Curves!$N$2:$T$2600,5)*$B191</f>
        <v>6.0174551515549402</v>
      </c>
      <c r="S191" s="181">
        <f t="shared" ca="1" si="289"/>
        <v>0</v>
      </c>
      <c r="T191" s="182">
        <f t="shared" ca="1" si="290"/>
        <v>0</v>
      </c>
      <c r="U191" s="151">
        <f t="shared" ca="1" si="291"/>
        <v>15.706026892849543</v>
      </c>
      <c r="V191" s="151">
        <f t="shared" ca="1" si="292"/>
        <v>16.255888613635314</v>
      </c>
      <c r="W191" s="151">
        <f t="shared" ca="1" si="293"/>
        <v>16.255888613635314</v>
      </c>
      <c r="X191" s="343">
        <f ca="1">VLOOKUP($D191,[2]CurveFetch!$D$8:$S$13000,16,0)*$B191</f>
        <v>12.03491030310988</v>
      </c>
      <c r="Y191" s="141">
        <f ca="1">VLOOKUP($D191,Curves!$N$2:$T$2600,7)*$B191</f>
        <v>6.0174551515549402</v>
      </c>
      <c r="Z191" s="200">
        <f t="shared" ca="1" si="294"/>
        <v>0</v>
      </c>
      <c r="AA191" s="181">
        <f t="shared" ca="1" si="295"/>
        <v>0</v>
      </c>
      <c r="AB191" s="181">
        <f t="shared" ca="1" si="392"/>
        <v>0</v>
      </c>
      <c r="AC191" s="181">
        <f t="shared" ca="1" si="392"/>
        <v>0</v>
      </c>
      <c r="AD191" s="181">
        <f t="shared" ca="1" si="297"/>
        <v>0</v>
      </c>
      <c r="AE191" s="182">
        <f t="shared" ca="1" si="298"/>
        <v>0</v>
      </c>
      <c r="AF191" s="23">
        <f t="shared" ca="1" si="328"/>
        <v>0</v>
      </c>
      <c r="AG191" s="23">
        <f t="shared" ca="1" si="329"/>
        <v>0</v>
      </c>
      <c r="AH191" s="23">
        <f t="shared" ca="1" si="318"/>
        <v>0</v>
      </c>
      <c r="AI191" s="23">
        <f t="shared" ca="1" si="319"/>
        <v>0</v>
      </c>
      <c r="AJ191" s="23">
        <f t="shared" ca="1" si="330"/>
        <v>0</v>
      </c>
      <c r="AK191" s="23">
        <f t="shared" ca="1" si="331"/>
        <v>0</v>
      </c>
      <c r="AL191" s="23">
        <f t="shared" ca="1" si="332"/>
        <v>0</v>
      </c>
      <c r="AM191" s="23">
        <f t="shared" ca="1" si="333"/>
        <v>0</v>
      </c>
      <c r="AN191" s="23">
        <f t="shared" ca="1" si="351"/>
        <v>0</v>
      </c>
      <c r="AO191" s="23">
        <f t="shared" ca="1" si="352"/>
        <v>0</v>
      </c>
      <c r="AP191" s="23">
        <f t="shared" ca="1" si="363"/>
        <v>0</v>
      </c>
      <c r="AQ191" s="23">
        <f t="shared" ca="1" si="340"/>
        <v>0</v>
      </c>
      <c r="AR191" s="23">
        <f t="shared" ca="1" si="372"/>
        <v>0</v>
      </c>
      <c r="AS191" s="23">
        <f t="shared" ca="1" si="373"/>
        <v>0</v>
      </c>
      <c r="AT191" s="23">
        <f t="shared" ca="1" si="380"/>
        <v>0</v>
      </c>
      <c r="AU191" s="23">
        <f t="shared" ca="1" si="381"/>
        <v>0</v>
      </c>
      <c r="AV191" s="23">
        <f t="shared" ca="1" si="374"/>
        <v>0</v>
      </c>
      <c r="AW191" s="23">
        <f t="shared" ca="1" si="375"/>
        <v>0</v>
      </c>
      <c r="AX191" s="23">
        <f t="shared" ca="1" si="384"/>
        <v>0</v>
      </c>
      <c r="AY191" s="23">
        <f t="shared" ca="1" si="385"/>
        <v>0</v>
      </c>
      <c r="AZ191" s="23">
        <f t="shared" ca="1" si="390"/>
        <v>0</v>
      </c>
      <c r="BA191" s="23">
        <f t="shared" ca="1" si="391"/>
        <v>0</v>
      </c>
      <c r="BB191" s="23">
        <f t="shared" ca="1" si="407"/>
        <v>0</v>
      </c>
      <c r="BC191" s="23">
        <f t="shared" ca="1" si="408"/>
        <v>0</v>
      </c>
      <c r="BD191" s="228">
        <f t="shared" ca="1" si="302"/>
        <v>0</v>
      </c>
      <c r="BE191" s="26">
        <f t="shared" ca="1" si="303"/>
        <v>0</v>
      </c>
      <c r="BF191" s="228">
        <f t="shared" ca="1" si="304"/>
        <v>0</v>
      </c>
      <c r="BG191" s="23">
        <f t="shared" ca="1" si="320"/>
        <v>0</v>
      </c>
      <c r="BH191" s="23">
        <f t="shared" ca="1" si="321"/>
        <v>0</v>
      </c>
      <c r="BI191" s="23">
        <f t="shared" ca="1" si="334"/>
        <v>0</v>
      </c>
      <c r="BJ191" s="23">
        <f t="shared" ca="1" si="335"/>
        <v>0</v>
      </c>
      <c r="BK191" s="23">
        <f t="shared" ca="1" si="322"/>
        <v>0</v>
      </c>
      <c r="BL191" s="23">
        <f t="shared" ca="1" si="323"/>
        <v>0</v>
      </c>
      <c r="BM191" s="23">
        <f t="shared" ca="1" si="336"/>
        <v>0</v>
      </c>
      <c r="BN191" s="23">
        <f t="shared" ca="1" si="337"/>
        <v>0</v>
      </c>
      <c r="BO191" s="23">
        <f t="shared" ca="1" si="343"/>
        <v>0</v>
      </c>
      <c r="BP191" s="23">
        <f t="shared" ca="1" si="344"/>
        <v>0</v>
      </c>
      <c r="BQ191" s="23">
        <f t="shared" ca="1" si="324"/>
        <v>0</v>
      </c>
      <c r="BR191" s="23">
        <f t="shared" ca="1" si="325"/>
        <v>0</v>
      </c>
      <c r="BS191" s="23">
        <f t="shared" ca="1" si="359"/>
        <v>0</v>
      </c>
      <c r="BT191" s="23">
        <f t="shared" ca="1" si="360"/>
        <v>0</v>
      </c>
      <c r="BU191" s="23">
        <f t="shared" ca="1" si="361"/>
        <v>0</v>
      </c>
      <c r="BV191" s="23">
        <f t="shared" ca="1" si="362"/>
        <v>0</v>
      </c>
      <c r="BW191" s="23">
        <f t="shared" ca="1" si="364"/>
        <v>0</v>
      </c>
      <c r="BX191" s="23">
        <f t="shared" ca="1" si="365"/>
        <v>0</v>
      </c>
      <c r="BY191" s="23">
        <f t="shared" ca="1" si="382"/>
        <v>0</v>
      </c>
      <c r="BZ191" s="23">
        <f t="shared" ca="1" si="383"/>
        <v>0</v>
      </c>
      <c r="CA191" s="23">
        <f t="shared" ca="1" si="395"/>
        <v>0</v>
      </c>
      <c r="CB191" s="23">
        <f t="shared" ca="1" si="396"/>
        <v>0</v>
      </c>
      <c r="CC191" s="23">
        <f t="shared" ca="1" si="411"/>
        <v>0</v>
      </c>
      <c r="CD191" s="23">
        <f t="shared" ca="1" si="412"/>
        <v>0</v>
      </c>
      <c r="CE191" s="23">
        <f t="shared" ca="1" si="413"/>
        <v>0</v>
      </c>
      <c r="CF191" s="23">
        <f t="shared" ca="1" si="414"/>
        <v>0</v>
      </c>
      <c r="CG191" s="389">
        <f t="shared" ca="1" si="305"/>
        <v>0</v>
      </c>
      <c r="CH191" s="224">
        <f t="shared" ca="1" si="306"/>
        <v>0</v>
      </c>
      <c r="CI191" s="93">
        <f t="shared" ca="1" si="307"/>
        <v>0</v>
      </c>
      <c r="CJ191" s="23">
        <f t="shared" ca="1" si="341"/>
        <v>0</v>
      </c>
      <c r="CK191" s="23">
        <f t="shared" ca="1" si="342"/>
        <v>0</v>
      </c>
      <c r="CL191" s="23">
        <f t="shared" ca="1" si="366"/>
        <v>0</v>
      </c>
      <c r="CM191" s="23">
        <f t="shared" ca="1" si="367"/>
        <v>0</v>
      </c>
      <c r="CN191" s="23">
        <f t="shared" ca="1" si="399"/>
        <v>0</v>
      </c>
      <c r="CO191" s="23">
        <f t="shared" ca="1" si="400"/>
        <v>0</v>
      </c>
      <c r="CP191" s="228">
        <f t="shared" ca="1" si="308"/>
        <v>0</v>
      </c>
      <c r="CQ191" s="224">
        <f t="shared" ca="1" si="309"/>
        <v>0</v>
      </c>
      <c r="CR191" s="228">
        <f t="shared" ca="1" si="310"/>
        <v>0</v>
      </c>
      <c r="CS191" s="23">
        <f t="shared" ca="1" si="311"/>
        <v>0</v>
      </c>
      <c r="CT191" s="23">
        <f t="shared" ca="1" si="312"/>
        <v>0</v>
      </c>
      <c r="CU191" s="23">
        <f t="shared" ca="1" si="316"/>
        <v>0</v>
      </c>
      <c r="CV191" s="23">
        <f t="shared" ca="1" si="317"/>
        <v>0</v>
      </c>
      <c r="CW191" s="23">
        <f t="shared" ca="1" si="326"/>
        <v>0</v>
      </c>
      <c r="CX191" s="23">
        <f t="shared" ca="1" si="327"/>
        <v>0</v>
      </c>
      <c r="CY191" s="23">
        <f t="shared" ca="1" si="338"/>
        <v>0</v>
      </c>
      <c r="CZ191" s="23">
        <f t="shared" ca="1" si="339"/>
        <v>0</v>
      </c>
      <c r="DA191" s="23">
        <f t="shared" ca="1" si="345"/>
        <v>0</v>
      </c>
      <c r="DB191" s="23">
        <f t="shared" ca="1" si="346"/>
        <v>0</v>
      </c>
      <c r="DC191" s="23">
        <f t="shared" ca="1" si="347"/>
        <v>0</v>
      </c>
      <c r="DD191" s="23">
        <f t="shared" ca="1" si="348"/>
        <v>0</v>
      </c>
      <c r="DE191" s="23">
        <f t="shared" ca="1" si="353"/>
        <v>0</v>
      </c>
      <c r="DF191" s="23">
        <f t="shared" ca="1" si="354"/>
        <v>0</v>
      </c>
      <c r="DG191" s="23">
        <f t="shared" ca="1" si="393"/>
        <v>0</v>
      </c>
      <c r="DH191" s="23">
        <f t="shared" ca="1" si="394"/>
        <v>0</v>
      </c>
      <c r="DI191" s="23">
        <f t="shared" ca="1" si="355"/>
        <v>0</v>
      </c>
      <c r="DJ191" s="23">
        <f t="shared" ca="1" si="356"/>
        <v>0</v>
      </c>
      <c r="DK191" s="23">
        <f t="shared" ca="1" si="368"/>
        <v>0</v>
      </c>
      <c r="DL191" s="23">
        <f t="shared" ca="1" si="369"/>
        <v>0</v>
      </c>
      <c r="DM191" s="23"/>
      <c r="DN191" s="23"/>
      <c r="DO191" s="23">
        <f t="shared" ca="1" si="370"/>
        <v>0</v>
      </c>
      <c r="DP191" s="23">
        <f t="shared" ca="1" si="371"/>
        <v>0</v>
      </c>
      <c r="DQ191" s="23">
        <f t="shared" ca="1" si="376"/>
        <v>0</v>
      </c>
      <c r="DR191" s="23">
        <f t="shared" ca="1" si="377"/>
        <v>0</v>
      </c>
      <c r="DS191" s="23">
        <f t="shared" ca="1" si="386"/>
        <v>0</v>
      </c>
      <c r="DT191" s="23">
        <f t="shared" ca="1" si="387"/>
        <v>0</v>
      </c>
      <c r="DU191" s="23">
        <f t="shared" ca="1" si="397"/>
        <v>0</v>
      </c>
      <c r="DV191" s="23">
        <f t="shared" ca="1" si="398"/>
        <v>0</v>
      </c>
      <c r="DW191" s="23">
        <f t="shared" ca="1" si="401"/>
        <v>0</v>
      </c>
      <c r="DX191" s="23">
        <f t="shared" ca="1" si="402"/>
        <v>0</v>
      </c>
      <c r="DY191" s="23">
        <f t="shared" ca="1" si="403"/>
        <v>0</v>
      </c>
      <c r="DZ191" s="23">
        <f t="shared" ca="1" si="404"/>
        <v>0</v>
      </c>
      <c r="EA191" s="23">
        <f t="shared" ca="1" si="417"/>
        <v>0</v>
      </c>
      <c r="EB191" s="23">
        <f t="shared" ca="1" si="418"/>
        <v>0</v>
      </c>
      <c r="EC191" s="228">
        <f t="shared" ca="1" si="313"/>
        <v>0</v>
      </c>
      <c r="ED191" s="93">
        <f t="shared" ca="1" si="314"/>
        <v>0</v>
      </c>
      <c r="EE191" s="228">
        <f t="shared" ca="1" si="315"/>
        <v>0</v>
      </c>
      <c r="EJ191" s="23">
        <f t="shared" ca="1" si="349"/>
        <v>0</v>
      </c>
      <c r="EK191" s="23">
        <f t="shared" ca="1" si="350"/>
        <v>0</v>
      </c>
      <c r="EL191" s="23">
        <f t="shared" ca="1" si="357"/>
        <v>0</v>
      </c>
      <c r="EM191" s="23">
        <f t="shared" ca="1" si="358"/>
        <v>0</v>
      </c>
      <c r="EN191" s="23">
        <f t="shared" ca="1" si="378"/>
        <v>0</v>
      </c>
      <c r="EO191" s="23">
        <f t="shared" ca="1" si="379"/>
        <v>0</v>
      </c>
      <c r="EP191" s="23">
        <f t="shared" ca="1" si="409"/>
        <v>0</v>
      </c>
      <c r="EQ191" s="23">
        <f t="shared" ca="1" si="410"/>
        <v>0</v>
      </c>
      <c r="ER191" s="23">
        <f t="shared" ca="1" si="388"/>
        <v>0</v>
      </c>
      <c r="ES191" s="23">
        <f t="shared" ca="1" si="389"/>
        <v>0</v>
      </c>
      <c r="ET191" s="23">
        <f t="shared" ca="1" si="405"/>
        <v>0</v>
      </c>
      <c r="EU191" s="23">
        <f t="shared" ca="1" si="406"/>
        <v>0</v>
      </c>
      <c r="EV191" s="23">
        <f t="shared" ca="1" si="415"/>
        <v>0</v>
      </c>
      <c r="EW191" s="23">
        <f t="shared" ca="1" si="416"/>
        <v>0</v>
      </c>
      <c r="EX191" s="228">
        <f t="shared" ca="1" si="299"/>
        <v>0</v>
      </c>
      <c r="EY191" s="93">
        <f t="shared" ca="1" si="300"/>
        <v>0</v>
      </c>
      <c r="EZ191" s="93">
        <f t="shared" ca="1" si="301"/>
        <v>0</v>
      </c>
    </row>
    <row r="192" spans="1:156" x14ac:dyDescent="0.2">
      <c r="A192" s="172">
        <f ca="1">VLOOKUP($D192,Curves!$A$2:$I$1700,9)</f>
        <v>6.3638705450551003E-2</v>
      </c>
      <c r="B192" s="86">
        <f t="shared" ca="1" si="284"/>
        <v>0.38375132667735107</v>
      </c>
      <c r="C192" s="86">
        <f t="shared" si="285"/>
        <v>31</v>
      </c>
      <c r="D192" s="139">
        <v>42491</v>
      </c>
      <c r="E192" s="173">
        <f ca="1">VLOOKUP($D192,Curves!$A$2:$H$1700,2)*$B192</f>
        <v>1.8807652520456974</v>
      </c>
      <c r="F192" s="172">
        <f ca="1">VLOOKUP($D192,Curves!$A$2:$H$1700,3)*$B192</f>
        <v>0.11320664136981856</v>
      </c>
      <c r="G192" s="172">
        <f ca="1">VLOOKUP($D192,Curves!$A$2:$H$1700,7)*$B192</f>
        <v>-7.2912752068696698E-2</v>
      </c>
      <c r="H192" s="172">
        <f ca="1">VLOOKUP($D192,Curves!$A$2:$H$1700,5)*$B192</f>
        <v>0</v>
      </c>
      <c r="I192" s="172">
        <f ca="1">VLOOKUP($D192,Curves!$A$2:$H$1700,4)*$B192</f>
        <v>0</v>
      </c>
      <c r="J192" s="174">
        <f ca="1">VLOOKUP($D192,Curves!$A$2:$H$1700,8)*$B192</f>
        <v>0</v>
      </c>
      <c r="K192" s="172">
        <f t="shared" ca="1" si="286"/>
        <v>16.10573939034273</v>
      </c>
      <c r="L192" s="140">
        <f ca="1">VLOOKUP($D192,Curves!$N$2:$T$2600,2)*$B192</f>
        <v>13.887653511391994</v>
      </c>
      <c r="M192" s="141">
        <f ca="1">VLOOKUP($D192,Curves!$N$2:$T$2600,3)*$B192</f>
        <v>6.9438267556959969</v>
      </c>
      <c r="N192" s="181">
        <f t="shared" ca="1" si="287"/>
        <v>0</v>
      </c>
      <c r="O192" s="182">
        <f t="shared" ca="1" si="288"/>
        <v>0</v>
      </c>
      <c r="P192" s="173">
        <f t="shared" ca="1" si="283"/>
        <v>16.10573939034273</v>
      </c>
      <c r="Q192" s="140">
        <f ca="1">VLOOKUP($D192,Curves!$N$2:$T$2600,4)*$B192</f>
        <v>13.887653511391994</v>
      </c>
      <c r="R192" s="141">
        <f ca="1">VLOOKUP($D192,Curves!$N$2:$T$2600,5)*$B192</f>
        <v>6.9438267556959969</v>
      </c>
      <c r="S192" s="181">
        <f t="shared" ca="1" si="289"/>
        <v>0</v>
      </c>
      <c r="T192" s="182">
        <f t="shared" ca="1" si="290"/>
        <v>0</v>
      </c>
      <c r="U192" s="151">
        <f t="shared" ca="1" si="291"/>
        <v>15.558893749827504</v>
      </c>
      <c r="V192" s="151">
        <f t="shared" ca="1" si="292"/>
        <v>16.10573939034273</v>
      </c>
      <c r="W192" s="151">
        <f t="shared" ca="1" si="293"/>
        <v>16.10573939034273</v>
      </c>
      <c r="X192" s="343">
        <f ca="1">VLOOKUP($D192,[2]CurveFetch!$D$8:$S$13000,16,0)*$B192</f>
        <v>13.887653511391994</v>
      </c>
      <c r="Y192" s="141">
        <f ca="1">VLOOKUP($D192,Curves!$N$2:$T$2600,7)*$B192</f>
        <v>6.9438267556959969</v>
      </c>
      <c r="Z192" s="200">
        <f t="shared" ca="1" si="294"/>
        <v>0</v>
      </c>
      <c r="AA192" s="181">
        <f t="shared" ca="1" si="295"/>
        <v>0</v>
      </c>
      <c r="AB192" s="181">
        <f t="shared" ca="1" si="392"/>
        <v>0</v>
      </c>
      <c r="AC192" s="181">
        <f t="shared" ca="1" si="392"/>
        <v>0</v>
      </c>
      <c r="AD192" s="181">
        <f t="shared" ca="1" si="297"/>
        <v>0</v>
      </c>
      <c r="AE192" s="182">
        <f t="shared" ca="1" si="298"/>
        <v>0</v>
      </c>
      <c r="AF192" s="23">
        <f t="shared" ca="1" si="328"/>
        <v>0</v>
      </c>
      <c r="AG192" s="23">
        <f t="shared" ca="1" si="329"/>
        <v>0</v>
      </c>
      <c r="AH192" s="23">
        <f t="shared" ca="1" si="318"/>
        <v>0</v>
      </c>
      <c r="AI192" s="23">
        <f t="shared" ca="1" si="319"/>
        <v>0</v>
      </c>
      <c r="AJ192" s="23">
        <f t="shared" ca="1" si="330"/>
        <v>0</v>
      </c>
      <c r="AK192" s="23">
        <f t="shared" ca="1" si="331"/>
        <v>0</v>
      </c>
      <c r="AL192" s="23">
        <f t="shared" ca="1" si="332"/>
        <v>0</v>
      </c>
      <c r="AM192" s="23">
        <f t="shared" ca="1" si="333"/>
        <v>0</v>
      </c>
      <c r="AN192" s="23">
        <f t="shared" ca="1" si="351"/>
        <v>0</v>
      </c>
      <c r="AO192" s="23">
        <f t="shared" ca="1" si="352"/>
        <v>0</v>
      </c>
      <c r="AP192" s="23">
        <f t="shared" ca="1" si="363"/>
        <v>0</v>
      </c>
      <c r="AQ192" s="23">
        <f t="shared" ca="1" si="340"/>
        <v>0</v>
      </c>
      <c r="AR192" s="23">
        <f t="shared" ca="1" si="372"/>
        <v>0</v>
      </c>
      <c r="AS192" s="23">
        <f t="shared" ca="1" si="373"/>
        <v>0</v>
      </c>
      <c r="AT192" s="23">
        <f t="shared" ca="1" si="380"/>
        <v>0</v>
      </c>
      <c r="AU192" s="23">
        <f t="shared" ca="1" si="381"/>
        <v>0</v>
      </c>
      <c r="AV192" s="23">
        <f t="shared" ca="1" si="374"/>
        <v>0</v>
      </c>
      <c r="AW192" s="23">
        <f t="shared" ca="1" si="375"/>
        <v>0</v>
      </c>
      <c r="AX192" s="23">
        <f t="shared" ca="1" si="384"/>
        <v>0</v>
      </c>
      <c r="AY192" s="23">
        <f t="shared" ca="1" si="385"/>
        <v>0</v>
      </c>
      <c r="AZ192" s="23">
        <f t="shared" ca="1" si="390"/>
        <v>0</v>
      </c>
      <c r="BA192" s="23">
        <f t="shared" ca="1" si="391"/>
        <v>0</v>
      </c>
      <c r="BB192" s="23">
        <f t="shared" ca="1" si="407"/>
        <v>0</v>
      </c>
      <c r="BC192" s="23">
        <f t="shared" ca="1" si="408"/>
        <v>0</v>
      </c>
      <c r="BD192" s="228">
        <f t="shared" ca="1" si="302"/>
        <v>0</v>
      </c>
      <c r="BE192" s="26">
        <f t="shared" ca="1" si="303"/>
        <v>0</v>
      </c>
      <c r="BF192" s="228">
        <f t="shared" ca="1" si="304"/>
        <v>0</v>
      </c>
      <c r="BG192" s="23">
        <f t="shared" ca="1" si="320"/>
        <v>0</v>
      </c>
      <c r="BH192" s="23">
        <f t="shared" ca="1" si="321"/>
        <v>0</v>
      </c>
      <c r="BI192" s="23">
        <f t="shared" ca="1" si="334"/>
        <v>0</v>
      </c>
      <c r="BJ192" s="23">
        <f t="shared" ca="1" si="335"/>
        <v>0</v>
      </c>
      <c r="BK192" s="23">
        <f t="shared" ca="1" si="322"/>
        <v>0</v>
      </c>
      <c r="BL192" s="23">
        <f t="shared" ca="1" si="323"/>
        <v>0</v>
      </c>
      <c r="BM192" s="23">
        <f t="shared" ca="1" si="336"/>
        <v>0</v>
      </c>
      <c r="BN192" s="23">
        <f t="shared" ca="1" si="337"/>
        <v>0</v>
      </c>
      <c r="BO192" s="23">
        <f t="shared" ca="1" si="343"/>
        <v>0</v>
      </c>
      <c r="BP192" s="23">
        <f t="shared" ca="1" si="344"/>
        <v>0</v>
      </c>
      <c r="BQ192" s="23">
        <f t="shared" ca="1" si="324"/>
        <v>0</v>
      </c>
      <c r="BR192" s="23">
        <f t="shared" ca="1" si="325"/>
        <v>0</v>
      </c>
      <c r="BS192" s="23">
        <f t="shared" ca="1" si="359"/>
        <v>0</v>
      </c>
      <c r="BT192" s="23">
        <f t="shared" ca="1" si="360"/>
        <v>0</v>
      </c>
      <c r="BU192" s="23">
        <f t="shared" ca="1" si="361"/>
        <v>0</v>
      </c>
      <c r="BV192" s="23">
        <f t="shared" ca="1" si="362"/>
        <v>0</v>
      </c>
      <c r="BW192" s="23">
        <f t="shared" ca="1" si="364"/>
        <v>0</v>
      </c>
      <c r="BX192" s="23">
        <f t="shared" ca="1" si="365"/>
        <v>0</v>
      </c>
      <c r="BY192" s="23">
        <f t="shared" ca="1" si="382"/>
        <v>0</v>
      </c>
      <c r="BZ192" s="23">
        <f t="shared" ca="1" si="383"/>
        <v>0</v>
      </c>
      <c r="CA192" s="23">
        <f t="shared" ca="1" si="395"/>
        <v>0</v>
      </c>
      <c r="CB192" s="23">
        <f t="shared" ca="1" si="396"/>
        <v>0</v>
      </c>
      <c r="CC192" s="23">
        <f t="shared" ca="1" si="411"/>
        <v>0</v>
      </c>
      <c r="CD192" s="23">
        <f t="shared" ca="1" si="412"/>
        <v>0</v>
      </c>
      <c r="CE192" s="23">
        <f t="shared" ca="1" si="413"/>
        <v>0</v>
      </c>
      <c r="CF192" s="23">
        <f t="shared" ca="1" si="414"/>
        <v>0</v>
      </c>
      <c r="CG192" s="389">
        <f t="shared" ca="1" si="305"/>
        <v>0</v>
      </c>
      <c r="CH192" s="224">
        <f t="shared" ca="1" si="306"/>
        <v>0</v>
      </c>
      <c r="CI192" s="93">
        <f t="shared" ca="1" si="307"/>
        <v>0</v>
      </c>
      <c r="CJ192" s="23">
        <f t="shared" ca="1" si="341"/>
        <v>0</v>
      </c>
      <c r="CK192" s="23">
        <f t="shared" ca="1" si="342"/>
        <v>0</v>
      </c>
      <c r="CL192" s="23">
        <f t="shared" ca="1" si="366"/>
        <v>0</v>
      </c>
      <c r="CM192" s="23">
        <f t="shared" ca="1" si="367"/>
        <v>0</v>
      </c>
      <c r="CN192" s="23">
        <f t="shared" ca="1" si="399"/>
        <v>0</v>
      </c>
      <c r="CO192" s="23">
        <f t="shared" ca="1" si="400"/>
        <v>0</v>
      </c>
      <c r="CP192" s="228">
        <f t="shared" ca="1" si="308"/>
        <v>0</v>
      </c>
      <c r="CQ192" s="224">
        <f t="shared" ca="1" si="309"/>
        <v>0</v>
      </c>
      <c r="CR192" s="228">
        <f t="shared" ca="1" si="310"/>
        <v>0</v>
      </c>
      <c r="CS192" s="23">
        <f t="shared" ca="1" si="311"/>
        <v>0</v>
      </c>
      <c r="CT192" s="23">
        <f t="shared" ca="1" si="312"/>
        <v>0</v>
      </c>
      <c r="CU192" s="23">
        <f t="shared" ca="1" si="316"/>
        <v>0</v>
      </c>
      <c r="CV192" s="23">
        <f t="shared" ca="1" si="317"/>
        <v>0</v>
      </c>
      <c r="CW192" s="23">
        <f t="shared" ca="1" si="326"/>
        <v>0</v>
      </c>
      <c r="CX192" s="23">
        <f t="shared" ca="1" si="327"/>
        <v>0</v>
      </c>
      <c r="CY192" s="23">
        <f t="shared" ca="1" si="338"/>
        <v>0</v>
      </c>
      <c r="CZ192" s="23">
        <f t="shared" ca="1" si="339"/>
        <v>0</v>
      </c>
      <c r="DA192" s="23">
        <f t="shared" ca="1" si="345"/>
        <v>0</v>
      </c>
      <c r="DB192" s="23">
        <f t="shared" ca="1" si="346"/>
        <v>0</v>
      </c>
      <c r="DC192" s="23">
        <f t="shared" ca="1" si="347"/>
        <v>0</v>
      </c>
      <c r="DD192" s="23">
        <f t="shared" ca="1" si="348"/>
        <v>0</v>
      </c>
      <c r="DE192" s="23">
        <f t="shared" ca="1" si="353"/>
        <v>0</v>
      </c>
      <c r="DF192" s="23">
        <f t="shared" ca="1" si="354"/>
        <v>0</v>
      </c>
      <c r="DG192" s="23">
        <f t="shared" ca="1" si="393"/>
        <v>0</v>
      </c>
      <c r="DH192" s="23">
        <f t="shared" ca="1" si="394"/>
        <v>0</v>
      </c>
      <c r="DI192" s="23">
        <f t="shared" ca="1" si="355"/>
        <v>0</v>
      </c>
      <c r="DJ192" s="23">
        <f t="shared" ca="1" si="356"/>
        <v>0</v>
      </c>
      <c r="DK192" s="23">
        <f t="shared" ca="1" si="368"/>
        <v>0</v>
      </c>
      <c r="DL192" s="23">
        <f t="shared" ca="1" si="369"/>
        <v>0</v>
      </c>
      <c r="DM192" s="23"/>
      <c r="DN192" s="23"/>
      <c r="DO192" s="23">
        <f t="shared" ca="1" si="370"/>
        <v>0</v>
      </c>
      <c r="DP192" s="23">
        <f t="shared" ca="1" si="371"/>
        <v>0</v>
      </c>
      <c r="DQ192" s="23">
        <f t="shared" ca="1" si="376"/>
        <v>0</v>
      </c>
      <c r="DR192" s="23">
        <f t="shared" ca="1" si="377"/>
        <v>0</v>
      </c>
      <c r="DS192" s="23">
        <f t="shared" ca="1" si="386"/>
        <v>0</v>
      </c>
      <c r="DT192" s="23">
        <f t="shared" ca="1" si="387"/>
        <v>0</v>
      </c>
      <c r="DU192" s="23">
        <f t="shared" ca="1" si="397"/>
        <v>0</v>
      </c>
      <c r="DV192" s="23">
        <f t="shared" ca="1" si="398"/>
        <v>0</v>
      </c>
      <c r="DW192" s="23">
        <f t="shared" ca="1" si="401"/>
        <v>0</v>
      </c>
      <c r="DX192" s="23">
        <f t="shared" ca="1" si="402"/>
        <v>0</v>
      </c>
      <c r="DY192" s="23">
        <f t="shared" ca="1" si="403"/>
        <v>0</v>
      </c>
      <c r="DZ192" s="23">
        <f t="shared" ca="1" si="404"/>
        <v>0</v>
      </c>
      <c r="EA192" s="23">
        <f t="shared" ca="1" si="417"/>
        <v>0</v>
      </c>
      <c r="EB192" s="23">
        <f t="shared" ca="1" si="418"/>
        <v>0</v>
      </c>
      <c r="EC192" s="228">
        <f t="shared" ca="1" si="313"/>
        <v>0</v>
      </c>
      <c r="ED192" s="93">
        <f t="shared" ca="1" si="314"/>
        <v>0</v>
      </c>
      <c r="EE192" s="228">
        <f t="shared" ca="1" si="315"/>
        <v>0</v>
      </c>
      <c r="EJ192" s="23">
        <f t="shared" ca="1" si="349"/>
        <v>0</v>
      </c>
      <c r="EK192" s="23">
        <f t="shared" ca="1" si="350"/>
        <v>0</v>
      </c>
      <c r="EL192" s="23">
        <f t="shared" ca="1" si="357"/>
        <v>0</v>
      </c>
      <c r="EM192" s="23">
        <f t="shared" ca="1" si="358"/>
        <v>0</v>
      </c>
      <c r="EN192" s="23">
        <f t="shared" ca="1" si="378"/>
        <v>0</v>
      </c>
      <c r="EO192" s="23">
        <f t="shared" ca="1" si="379"/>
        <v>0</v>
      </c>
      <c r="EP192" s="23">
        <f t="shared" ca="1" si="409"/>
        <v>0</v>
      </c>
      <c r="EQ192" s="23">
        <f t="shared" ca="1" si="410"/>
        <v>0</v>
      </c>
      <c r="ER192" s="23">
        <f t="shared" ca="1" si="388"/>
        <v>0</v>
      </c>
      <c r="ES192" s="23">
        <f t="shared" ca="1" si="389"/>
        <v>0</v>
      </c>
      <c r="ET192" s="23">
        <f t="shared" ca="1" si="405"/>
        <v>0</v>
      </c>
      <c r="EU192" s="23">
        <f t="shared" ca="1" si="406"/>
        <v>0</v>
      </c>
      <c r="EV192" s="23">
        <f t="shared" ca="1" si="415"/>
        <v>0</v>
      </c>
      <c r="EW192" s="23">
        <f t="shared" ca="1" si="416"/>
        <v>0</v>
      </c>
      <c r="EX192" s="228">
        <f t="shared" ca="1" si="299"/>
        <v>0</v>
      </c>
      <c r="EY192" s="93">
        <f t="shared" ca="1" si="300"/>
        <v>0</v>
      </c>
      <c r="EZ192" s="93">
        <f t="shared" ca="1" si="301"/>
        <v>0</v>
      </c>
    </row>
    <row r="193" spans="1:156" x14ac:dyDescent="0.2">
      <c r="A193" s="172">
        <f ca="1">VLOOKUP($D193,Curves!$A$2:$I$1700,9)</f>
        <v>6.3663575998386998E-2</v>
      </c>
      <c r="B193" s="86">
        <f t="shared" ca="1" si="284"/>
        <v>0.38157488895286934</v>
      </c>
      <c r="C193" s="86">
        <f t="shared" si="285"/>
        <v>30</v>
      </c>
      <c r="D193" s="139">
        <v>42522</v>
      </c>
      <c r="E193" s="173">
        <f ca="1">VLOOKUP($D193,Curves!$A$2:$H$1700,2)*$B193</f>
        <v>1.8811642025376458</v>
      </c>
      <c r="F193" s="172">
        <f ca="1">VLOOKUP($D193,Curves!$A$2:$H$1700,3)*$B193</f>
        <v>0.11256459224109645</v>
      </c>
      <c r="G193" s="172">
        <f ca="1">VLOOKUP($D193,Curves!$A$2:$H$1700,7)*$B193</f>
        <v>-7.2499228901045182E-2</v>
      </c>
      <c r="H193" s="172">
        <f ca="1">VLOOKUP($D193,Curves!$A$2:$H$1700,5)*$B193</f>
        <v>0</v>
      </c>
      <c r="I193" s="172">
        <f ca="1">VLOOKUP($D193,Curves!$A$2:$H$1700,4)*$B193</f>
        <v>0</v>
      </c>
      <c r="J193" s="174">
        <f ca="1">VLOOKUP($D193,Curves!$A$2:$H$1700,8)*$B193</f>
        <v>0</v>
      </c>
      <c r="K193" s="172">
        <f t="shared" ca="1" si="286"/>
        <v>16.108731519032343</v>
      </c>
      <c r="L193" s="140">
        <f ca="1">VLOOKUP($D193,Curves!$N$2:$T$2600,2)*$B193</f>
        <v>23.348262195114913</v>
      </c>
      <c r="M193" s="141">
        <f ca="1">VLOOKUP($D193,Curves!$N$2:$T$2600,3)*$B193</f>
        <v>11.674131097557456</v>
      </c>
      <c r="N193" s="181">
        <f t="shared" ca="1" si="287"/>
        <v>1</v>
      </c>
      <c r="O193" s="182">
        <f t="shared" ca="1" si="288"/>
        <v>0</v>
      </c>
      <c r="P193" s="173">
        <f t="shared" ca="1" si="283"/>
        <v>16.108731519032343</v>
      </c>
      <c r="Q193" s="140">
        <f ca="1">VLOOKUP($D193,Curves!$N$2:$T$2600,4)*$B193</f>
        <v>23.348262195114913</v>
      </c>
      <c r="R193" s="141">
        <f ca="1">VLOOKUP($D193,Curves!$N$2:$T$2600,5)*$B193</f>
        <v>11.674131097557456</v>
      </c>
      <c r="S193" s="181">
        <f t="shared" ca="1" si="289"/>
        <v>1</v>
      </c>
      <c r="T193" s="182">
        <f t="shared" ca="1" si="290"/>
        <v>0</v>
      </c>
      <c r="U193" s="151">
        <f t="shared" ca="1" si="291"/>
        <v>15.564987302274506</v>
      </c>
      <c r="V193" s="151">
        <f t="shared" ca="1" si="292"/>
        <v>16.108731519032343</v>
      </c>
      <c r="W193" s="151">
        <f t="shared" ca="1" si="293"/>
        <v>16.108731519032343</v>
      </c>
      <c r="X193" s="343">
        <f ca="1">VLOOKUP($D193,[2]CurveFetch!$D$8:$S$13000,16,0)*$B193</f>
        <v>23.348262195114913</v>
      </c>
      <c r="Y193" s="141">
        <f ca="1">VLOOKUP($D193,Curves!$N$2:$T$2600,7)*$B193</f>
        <v>11.674131097557456</v>
      </c>
      <c r="Z193" s="200">
        <f t="shared" ca="1" si="294"/>
        <v>1</v>
      </c>
      <c r="AA193" s="181">
        <f t="shared" ca="1" si="295"/>
        <v>0</v>
      </c>
      <c r="AB193" s="181">
        <f t="shared" ca="1" si="392"/>
        <v>1</v>
      </c>
      <c r="AC193" s="181">
        <f t="shared" ca="1" si="392"/>
        <v>1</v>
      </c>
      <c r="AD193" s="181">
        <f t="shared" ca="1" si="297"/>
        <v>1</v>
      </c>
      <c r="AE193" s="182">
        <f t="shared" ca="1" si="298"/>
        <v>0</v>
      </c>
      <c r="AF193" s="23">
        <f t="shared" ca="1" si="328"/>
        <v>5880</v>
      </c>
      <c r="AG193" s="23">
        <f t="shared" ca="1" si="329"/>
        <v>0</v>
      </c>
      <c r="AH193" s="23">
        <f t="shared" ca="1" si="318"/>
        <v>38400</v>
      </c>
      <c r="AI193" s="23">
        <f t="shared" ca="1" si="319"/>
        <v>0</v>
      </c>
      <c r="AJ193" s="23">
        <f t="shared" ca="1" si="330"/>
        <v>26160</v>
      </c>
      <c r="AK193" s="23">
        <f t="shared" ca="1" si="331"/>
        <v>0</v>
      </c>
      <c r="AL193" s="23">
        <f t="shared" ca="1" si="332"/>
        <v>26160</v>
      </c>
      <c r="AM193" s="23">
        <f t="shared" ca="1" si="333"/>
        <v>0</v>
      </c>
      <c r="AN193" s="23">
        <f t="shared" ca="1" si="351"/>
        <v>48000</v>
      </c>
      <c r="AO193" s="23">
        <f t="shared" ca="1" si="352"/>
        <v>0</v>
      </c>
      <c r="AP193" s="23">
        <f t="shared" ca="1" si="363"/>
        <v>54000</v>
      </c>
      <c r="AQ193" s="23">
        <f t="shared" ca="1" si="340"/>
        <v>0</v>
      </c>
      <c r="AR193" s="23">
        <f t="shared" ca="1" si="372"/>
        <v>60000</v>
      </c>
      <c r="AS193" s="23">
        <f t="shared" ca="1" si="373"/>
        <v>0</v>
      </c>
      <c r="AT193" s="23">
        <f t="shared" ca="1" si="380"/>
        <v>60000</v>
      </c>
      <c r="AU193" s="23">
        <f t="shared" ca="1" si="381"/>
        <v>0</v>
      </c>
      <c r="AV193" s="23">
        <f t="shared" ca="1" si="374"/>
        <v>86400</v>
      </c>
      <c r="AW193" s="23">
        <f t="shared" ca="1" si="375"/>
        <v>0</v>
      </c>
      <c r="AX193" s="23">
        <f t="shared" ca="1" si="384"/>
        <v>61200</v>
      </c>
      <c r="AY193" s="23">
        <f t="shared" ca="1" si="385"/>
        <v>0</v>
      </c>
      <c r="AZ193" s="23">
        <f t="shared" ca="1" si="390"/>
        <v>66000</v>
      </c>
      <c r="BA193" s="23">
        <f t="shared" ca="1" si="391"/>
        <v>0</v>
      </c>
      <c r="BB193" s="23">
        <f t="shared" ca="1" si="407"/>
        <v>132000</v>
      </c>
      <c r="BC193" s="23">
        <f t="shared" ca="1" si="408"/>
        <v>0</v>
      </c>
      <c r="BD193" s="228">
        <f t="shared" ca="1" si="302"/>
        <v>243000</v>
      </c>
      <c r="BE193" s="26">
        <f t="shared" ca="1" si="303"/>
        <v>604200</v>
      </c>
      <c r="BF193" s="228">
        <f t="shared" ca="1" si="304"/>
        <v>664200</v>
      </c>
      <c r="BG193" s="23">
        <f t="shared" ca="1" si="320"/>
        <v>62400</v>
      </c>
      <c r="BH193" s="23">
        <f t="shared" ca="1" si="321"/>
        <v>0</v>
      </c>
      <c r="BI193" s="23">
        <f t="shared" ca="1" si="334"/>
        <v>60000</v>
      </c>
      <c r="BJ193" s="23">
        <f t="shared" ca="1" si="335"/>
        <v>0</v>
      </c>
      <c r="BK193" s="23">
        <f t="shared" ca="1" si="322"/>
        <v>10560</v>
      </c>
      <c r="BL193" s="23">
        <f t="shared" ca="1" si="323"/>
        <v>0</v>
      </c>
      <c r="BM193" s="23">
        <f t="shared" ca="1" si="336"/>
        <v>6120</v>
      </c>
      <c r="BN193" s="23">
        <f t="shared" ca="1" si="337"/>
        <v>0</v>
      </c>
      <c r="BO193" s="23">
        <f t="shared" ca="1" si="343"/>
        <v>20400</v>
      </c>
      <c r="BP193" s="23">
        <f t="shared" ca="1" si="344"/>
        <v>0</v>
      </c>
      <c r="BQ193" s="23">
        <f t="shared" ca="1" si="324"/>
        <v>72000</v>
      </c>
      <c r="BR193" s="23">
        <f t="shared" ca="1" si="325"/>
        <v>0</v>
      </c>
      <c r="BS193" s="23">
        <f t="shared" ca="1" si="359"/>
        <v>105600</v>
      </c>
      <c r="BT193" s="23">
        <f t="shared" ca="1" si="360"/>
        <v>0</v>
      </c>
      <c r="BU193" s="23">
        <f t="shared" ca="1" si="361"/>
        <v>127200</v>
      </c>
      <c r="BV193" s="23">
        <f t="shared" ca="1" si="362"/>
        <v>0</v>
      </c>
      <c r="BW193" s="23">
        <f t="shared" ca="1" si="364"/>
        <v>60000</v>
      </c>
      <c r="BX193" s="23">
        <f t="shared" ca="1" si="365"/>
        <v>0</v>
      </c>
      <c r="BY193" s="23">
        <f t="shared" ca="1" si="382"/>
        <v>63600</v>
      </c>
      <c r="BZ193" s="23">
        <f t="shared" ca="1" si="383"/>
        <v>0</v>
      </c>
      <c r="CA193" s="23">
        <f t="shared" ca="1" si="395"/>
        <v>62400</v>
      </c>
      <c r="CB193" s="23">
        <f t="shared" ca="1" si="396"/>
        <v>0</v>
      </c>
      <c r="CC193" s="23">
        <f t="shared" ca="1" si="411"/>
        <v>132000</v>
      </c>
      <c r="CD193" s="23">
        <f t="shared" ca="1" si="412"/>
        <v>0</v>
      </c>
      <c r="CE193" s="23">
        <f t="shared" ca="1" si="413"/>
        <v>120000</v>
      </c>
      <c r="CF193" s="23">
        <f t="shared" ca="1" si="414"/>
        <v>0</v>
      </c>
      <c r="CG193" s="389">
        <f t="shared" ca="1" si="305"/>
        <v>371880</v>
      </c>
      <c r="CH193" s="224">
        <f t="shared" ca="1" si="306"/>
        <v>695880</v>
      </c>
      <c r="CI193" s="93">
        <f t="shared" ca="1" si="307"/>
        <v>902280</v>
      </c>
      <c r="CJ193" s="23">
        <f t="shared" ca="1" si="341"/>
        <v>125760</v>
      </c>
      <c r="CK193" s="23">
        <f t="shared" ca="1" si="342"/>
        <v>0</v>
      </c>
      <c r="CL193" s="23">
        <f t="shared" ca="1" si="366"/>
        <v>115200</v>
      </c>
      <c r="CM193" s="23">
        <f t="shared" ca="1" si="367"/>
        <v>0</v>
      </c>
      <c r="CN193" s="23">
        <f t="shared" ca="1" si="399"/>
        <v>120000</v>
      </c>
      <c r="CO193" s="23">
        <f t="shared" ca="1" si="400"/>
        <v>0</v>
      </c>
      <c r="CP193" s="228">
        <f t="shared" ca="1" si="308"/>
        <v>125760</v>
      </c>
      <c r="CQ193" s="224">
        <f t="shared" ca="1" si="309"/>
        <v>240960</v>
      </c>
      <c r="CR193" s="228">
        <f t="shared" ca="1" si="310"/>
        <v>360960</v>
      </c>
      <c r="CS193" s="23">
        <f t="shared" ca="1" si="311"/>
        <v>65400</v>
      </c>
      <c r="CT193" s="23">
        <f t="shared" ca="1" si="312"/>
        <v>32700</v>
      </c>
      <c r="CU193" s="23">
        <f t="shared" ca="1" si="316"/>
        <v>62400</v>
      </c>
      <c r="CV193" s="23">
        <f t="shared" ca="1" si="317"/>
        <v>31200</v>
      </c>
      <c r="CW193" s="23">
        <f t="shared" ca="1" si="326"/>
        <v>60000</v>
      </c>
      <c r="CX193" s="23">
        <f t="shared" ca="1" si="327"/>
        <v>30000</v>
      </c>
      <c r="CY193" s="23">
        <f t="shared" ca="1" si="338"/>
        <v>8400</v>
      </c>
      <c r="CZ193" s="23">
        <f t="shared" ca="1" si="339"/>
        <v>4200</v>
      </c>
      <c r="DA193" s="23">
        <f t="shared" ca="1" si="345"/>
        <v>27000</v>
      </c>
      <c r="DB193" s="23">
        <f t="shared" ca="1" si="346"/>
        <v>13500</v>
      </c>
      <c r="DC193" s="23">
        <f t="shared" ca="1" si="347"/>
        <v>15600</v>
      </c>
      <c r="DD193" s="23">
        <f t="shared" ca="1" si="348"/>
        <v>7800</v>
      </c>
      <c r="DE193" s="23">
        <f t="shared" ca="1" si="353"/>
        <v>42000</v>
      </c>
      <c r="DF193" s="23">
        <f t="shared" ca="1" si="354"/>
        <v>21000</v>
      </c>
      <c r="DG193" s="23">
        <f t="shared" ca="1" si="393"/>
        <v>63600</v>
      </c>
      <c r="DH193" s="23">
        <f t="shared" ca="1" si="394"/>
        <v>31800</v>
      </c>
      <c r="DI193" s="23">
        <f t="shared" ca="1" si="355"/>
        <v>72000</v>
      </c>
      <c r="DJ193" s="23">
        <f t="shared" ca="1" si="356"/>
        <v>36000</v>
      </c>
      <c r="DK193" s="23">
        <f t="shared" ca="1" si="368"/>
        <v>99000</v>
      </c>
      <c r="DL193" s="23">
        <f t="shared" ca="1" si="369"/>
        <v>49500</v>
      </c>
      <c r="DM193" s="23"/>
      <c r="DN193" s="23"/>
      <c r="DO193" s="23">
        <f t="shared" ca="1" si="370"/>
        <v>240000</v>
      </c>
      <c r="DP193" s="23">
        <f t="shared" ca="1" si="371"/>
        <v>120000</v>
      </c>
      <c r="DQ193" s="23">
        <f t="shared" ca="1" si="376"/>
        <v>120000</v>
      </c>
      <c r="DR193" s="23">
        <f t="shared" ca="1" si="377"/>
        <v>60000</v>
      </c>
      <c r="DS193" s="23">
        <f t="shared" ca="1" si="386"/>
        <v>127200</v>
      </c>
      <c r="DT193" s="23">
        <f t="shared" ca="1" si="387"/>
        <v>63600</v>
      </c>
      <c r="DU193" s="23">
        <f t="shared" ca="1" si="397"/>
        <v>63600</v>
      </c>
      <c r="DV193" s="23">
        <f t="shared" ca="1" si="398"/>
        <v>31800</v>
      </c>
      <c r="DW193" s="23">
        <f t="shared" ca="1" si="401"/>
        <v>150000</v>
      </c>
      <c r="DX193" s="23">
        <f t="shared" ca="1" si="402"/>
        <v>75000</v>
      </c>
      <c r="DY193" s="23">
        <f t="shared" ca="1" si="403"/>
        <v>66000</v>
      </c>
      <c r="DZ193" s="23">
        <f t="shared" ca="1" si="404"/>
        <v>33000</v>
      </c>
      <c r="EA193" s="23">
        <f t="shared" ca="1" si="417"/>
        <v>129600</v>
      </c>
      <c r="EB193" s="23">
        <f t="shared" ca="1" si="418"/>
        <v>64800</v>
      </c>
      <c r="EC193" s="228">
        <f t="shared" ca="1" si="313"/>
        <v>610200</v>
      </c>
      <c r="ED193" s="93">
        <f t="shared" ca="1" si="314"/>
        <v>1450800</v>
      </c>
      <c r="EE193" s="228">
        <f t="shared" ca="1" si="315"/>
        <v>2117700</v>
      </c>
      <c r="EJ193" s="23">
        <f t="shared" ca="1" si="349"/>
        <v>60000</v>
      </c>
      <c r="EK193" s="23">
        <f t="shared" ca="1" si="350"/>
        <v>30000</v>
      </c>
      <c r="EL193" s="23">
        <f t="shared" ca="1" si="357"/>
        <v>26400</v>
      </c>
      <c r="EM193" s="23">
        <f t="shared" ca="1" si="358"/>
        <v>13200</v>
      </c>
      <c r="EN193" s="23">
        <f t="shared" ca="1" si="378"/>
        <v>120000</v>
      </c>
      <c r="EO193" s="23">
        <f t="shared" ca="1" si="379"/>
        <v>60000</v>
      </c>
      <c r="EP193" s="23">
        <f t="shared" ca="1" si="409"/>
        <v>168000</v>
      </c>
      <c r="EQ193" s="23">
        <f t="shared" ca="1" si="410"/>
        <v>84000</v>
      </c>
      <c r="ER193" s="23">
        <f t="shared" ca="1" si="388"/>
        <v>60000</v>
      </c>
      <c r="ES193" s="23">
        <f t="shared" ca="1" si="389"/>
        <v>30000</v>
      </c>
      <c r="ET193" s="23">
        <f t="shared" ca="1" si="405"/>
        <v>60000</v>
      </c>
      <c r="EU193" s="23">
        <f t="shared" ca="1" si="406"/>
        <v>30000</v>
      </c>
      <c r="EV193" s="23">
        <f t="shared" ca="1" si="415"/>
        <v>120000</v>
      </c>
      <c r="EW193" s="23">
        <f t="shared" ca="1" si="416"/>
        <v>60000</v>
      </c>
      <c r="EX193" s="228">
        <f t="shared" ca="1" si="299"/>
        <v>39600</v>
      </c>
      <c r="EY193" s="93">
        <f t="shared" ca="1" si="300"/>
        <v>489600</v>
      </c>
      <c r="EZ193" s="93">
        <f t="shared" ca="1" si="301"/>
        <v>921600</v>
      </c>
    </row>
    <row r="194" spans="1:156" x14ac:dyDescent="0.2">
      <c r="A194" s="172">
        <f ca="1">VLOOKUP($D194,Curves!$A$2:$I$1700,9)</f>
        <v>6.3687644270680993E-2</v>
      </c>
      <c r="B194" s="86">
        <f t="shared" ca="1" si="284"/>
        <v>0.37947893569335989</v>
      </c>
      <c r="C194" s="86">
        <f t="shared" si="285"/>
        <v>31</v>
      </c>
      <c r="D194" s="139">
        <v>42552</v>
      </c>
      <c r="E194" s="173">
        <f ca="1">VLOOKUP($D194,Curves!$A$2:$H$1700,2)*$B194</f>
        <v>1.882215521039065</v>
      </c>
      <c r="F194" s="172">
        <f ca="1">VLOOKUP($D194,Curves!$A$2:$H$1700,3)*$B194</f>
        <v>0.11194628602954117</v>
      </c>
      <c r="G194" s="172">
        <f ca="1">VLOOKUP($D194,Curves!$A$2:$H$1700,7)*$B194</f>
        <v>-7.2100997781738382E-2</v>
      </c>
      <c r="H194" s="172">
        <f ca="1">VLOOKUP($D194,Curves!$A$2:$H$1700,5)*$B194</f>
        <v>0</v>
      </c>
      <c r="I194" s="172">
        <f ca="1">VLOOKUP($D194,Curves!$A$2:$H$1700,4)*$B194</f>
        <v>0</v>
      </c>
      <c r="J194" s="174">
        <f ca="1">VLOOKUP($D194,Curves!$A$2:$H$1700,8)*$B194</f>
        <v>0</v>
      </c>
      <c r="K194" s="172">
        <f t="shared" ca="1" si="286"/>
        <v>16.116616407792989</v>
      </c>
      <c r="L194" s="140">
        <f ca="1">VLOOKUP($D194,Curves!$N$2:$T$2600,2)*$B194</f>
        <v>21.111703421002968</v>
      </c>
      <c r="M194" s="141">
        <f ca="1">VLOOKUP($D194,Curves!$N$2:$T$2600,3)*$B194</f>
        <v>10.555851710501484</v>
      </c>
      <c r="N194" s="181">
        <f t="shared" ca="1" si="287"/>
        <v>1</v>
      </c>
      <c r="O194" s="182">
        <f t="shared" ca="1" si="288"/>
        <v>0</v>
      </c>
      <c r="P194" s="173">
        <f t="shared" ca="1" si="283"/>
        <v>16.116616407792989</v>
      </c>
      <c r="Q194" s="140">
        <f ca="1">VLOOKUP($D194,Curves!$N$2:$T$2600,4)*$B194</f>
        <v>21.111703421002968</v>
      </c>
      <c r="R194" s="141">
        <f ca="1">VLOOKUP($D194,Curves!$N$2:$T$2600,5)*$B194</f>
        <v>10.555851710501484</v>
      </c>
      <c r="S194" s="181">
        <f t="shared" ca="1" si="289"/>
        <v>1</v>
      </c>
      <c r="T194" s="182">
        <f t="shared" ca="1" si="290"/>
        <v>0</v>
      </c>
      <c r="U194" s="151">
        <f t="shared" ca="1" si="291"/>
        <v>15.57585892442995</v>
      </c>
      <c r="V194" s="151">
        <f t="shared" ca="1" si="292"/>
        <v>16.116616407792989</v>
      </c>
      <c r="W194" s="151">
        <f t="shared" ca="1" si="293"/>
        <v>16.116616407792989</v>
      </c>
      <c r="X194" s="343">
        <f ca="1">VLOOKUP($D194,[2]CurveFetch!$D$8:$S$13000,16,0)*$B194</f>
        <v>21.111703421002968</v>
      </c>
      <c r="Y194" s="141">
        <f ca="1">VLOOKUP($D194,Curves!$N$2:$T$2600,7)*$B194</f>
        <v>10.555851710501484</v>
      </c>
      <c r="Z194" s="200">
        <f t="shared" ca="1" si="294"/>
        <v>1</v>
      </c>
      <c r="AA194" s="181">
        <f t="shared" ca="1" si="295"/>
        <v>0</v>
      </c>
      <c r="AB194" s="181">
        <f t="shared" ca="1" si="392"/>
        <v>1</v>
      </c>
      <c r="AC194" s="181">
        <f t="shared" ca="1" si="392"/>
        <v>1</v>
      </c>
      <c r="AD194" s="181">
        <f t="shared" ca="1" si="297"/>
        <v>1</v>
      </c>
      <c r="AE194" s="182">
        <f t="shared" ca="1" si="298"/>
        <v>0</v>
      </c>
      <c r="AF194" s="23">
        <f t="shared" ca="1" si="328"/>
        <v>5880</v>
      </c>
      <c r="AG194" s="23">
        <f t="shared" ca="1" si="329"/>
        <v>0</v>
      </c>
      <c r="AH194" s="23">
        <f t="shared" ca="1" si="318"/>
        <v>38400</v>
      </c>
      <c r="AI194" s="23">
        <f t="shared" ca="1" si="319"/>
        <v>0</v>
      </c>
      <c r="AJ194" s="23">
        <f t="shared" ca="1" si="330"/>
        <v>26160</v>
      </c>
      <c r="AK194" s="23">
        <f t="shared" ca="1" si="331"/>
        <v>0</v>
      </c>
      <c r="AL194" s="23">
        <f t="shared" ca="1" si="332"/>
        <v>26160</v>
      </c>
      <c r="AM194" s="23">
        <f t="shared" ca="1" si="333"/>
        <v>0</v>
      </c>
      <c r="AN194" s="23">
        <f t="shared" ca="1" si="351"/>
        <v>48000</v>
      </c>
      <c r="AO194" s="23">
        <f t="shared" ca="1" si="352"/>
        <v>0</v>
      </c>
      <c r="AP194" s="23">
        <f t="shared" ca="1" si="363"/>
        <v>54000</v>
      </c>
      <c r="AQ194" s="23">
        <f t="shared" ca="1" si="340"/>
        <v>0</v>
      </c>
      <c r="AR194" s="23">
        <f t="shared" ca="1" si="372"/>
        <v>60000</v>
      </c>
      <c r="AS194" s="23">
        <f t="shared" ca="1" si="373"/>
        <v>0</v>
      </c>
      <c r="AT194" s="23">
        <f t="shared" ca="1" si="380"/>
        <v>60000</v>
      </c>
      <c r="AU194" s="23">
        <f t="shared" ca="1" si="381"/>
        <v>0</v>
      </c>
      <c r="AV194" s="23">
        <f t="shared" ca="1" si="374"/>
        <v>86400</v>
      </c>
      <c r="AW194" s="23">
        <f t="shared" ca="1" si="375"/>
        <v>0</v>
      </c>
      <c r="AX194" s="23">
        <f t="shared" ca="1" si="384"/>
        <v>61200</v>
      </c>
      <c r="AY194" s="23">
        <f t="shared" ca="1" si="385"/>
        <v>0</v>
      </c>
      <c r="AZ194" s="23">
        <f t="shared" ca="1" si="390"/>
        <v>66000</v>
      </c>
      <c r="BA194" s="23">
        <f t="shared" ca="1" si="391"/>
        <v>0</v>
      </c>
      <c r="BB194" s="23">
        <f t="shared" ca="1" si="407"/>
        <v>132000</v>
      </c>
      <c r="BC194" s="23">
        <f t="shared" ca="1" si="408"/>
        <v>0</v>
      </c>
      <c r="BD194" s="228">
        <f t="shared" ca="1" si="302"/>
        <v>243000</v>
      </c>
      <c r="BE194" s="26">
        <f t="shared" ca="1" si="303"/>
        <v>604200</v>
      </c>
      <c r="BF194" s="228">
        <f t="shared" ca="1" si="304"/>
        <v>664200</v>
      </c>
      <c r="BG194" s="23">
        <f t="shared" ca="1" si="320"/>
        <v>62400</v>
      </c>
      <c r="BH194" s="23">
        <f t="shared" ca="1" si="321"/>
        <v>0</v>
      </c>
      <c r="BI194" s="23">
        <f t="shared" ca="1" si="334"/>
        <v>60000</v>
      </c>
      <c r="BJ194" s="23">
        <f t="shared" ca="1" si="335"/>
        <v>0</v>
      </c>
      <c r="BK194" s="23">
        <f t="shared" ca="1" si="322"/>
        <v>10560</v>
      </c>
      <c r="BL194" s="23">
        <f t="shared" ca="1" si="323"/>
        <v>0</v>
      </c>
      <c r="BM194" s="23">
        <f t="shared" ca="1" si="336"/>
        <v>6120</v>
      </c>
      <c r="BN194" s="23">
        <f t="shared" ca="1" si="337"/>
        <v>0</v>
      </c>
      <c r="BO194" s="23">
        <f t="shared" ca="1" si="343"/>
        <v>20400</v>
      </c>
      <c r="BP194" s="23">
        <f t="shared" ca="1" si="344"/>
        <v>0</v>
      </c>
      <c r="BQ194" s="23">
        <f t="shared" ca="1" si="324"/>
        <v>72000</v>
      </c>
      <c r="BR194" s="23">
        <f t="shared" ca="1" si="325"/>
        <v>0</v>
      </c>
      <c r="BS194" s="23">
        <f t="shared" ca="1" si="359"/>
        <v>105600</v>
      </c>
      <c r="BT194" s="23">
        <f t="shared" ca="1" si="360"/>
        <v>0</v>
      </c>
      <c r="BU194" s="23">
        <f t="shared" ca="1" si="361"/>
        <v>127200</v>
      </c>
      <c r="BV194" s="23">
        <f t="shared" ca="1" si="362"/>
        <v>0</v>
      </c>
      <c r="BW194" s="23">
        <f t="shared" ca="1" si="364"/>
        <v>60000</v>
      </c>
      <c r="BX194" s="23">
        <f t="shared" ca="1" si="365"/>
        <v>0</v>
      </c>
      <c r="BY194" s="23">
        <f t="shared" ca="1" si="382"/>
        <v>63600</v>
      </c>
      <c r="BZ194" s="23">
        <f t="shared" ca="1" si="383"/>
        <v>0</v>
      </c>
      <c r="CA194" s="23">
        <f t="shared" ca="1" si="395"/>
        <v>62400</v>
      </c>
      <c r="CB194" s="23">
        <f t="shared" ca="1" si="396"/>
        <v>0</v>
      </c>
      <c r="CC194" s="23">
        <f t="shared" ca="1" si="411"/>
        <v>132000</v>
      </c>
      <c r="CD194" s="23">
        <f t="shared" ca="1" si="412"/>
        <v>0</v>
      </c>
      <c r="CE194" s="23">
        <f t="shared" ca="1" si="413"/>
        <v>120000</v>
      </c>
      <c r="CF194" s="23">
        <f t="shared" ca="1" si="414"/>
        <v>0</v>
      </c>
      <c r="CG194" s="389">
        <f t="shared" ca="1" si="305"/>
        <v>371880</v>
      </c>
      <c r="CH194" s="224">
        <f t="shared" ca="1" si="306"/>
        <v>695880</v>
      </c>
      <c r="CI194" s="93">
        <f t="shared" ca="1" si="307"/>
        <v>902280</v>
      </c>
      <c r="CJ194" s="23">
        <f t="shared" ca="1" si="341"/>
        <v>125760</v>
      </c>
      <c r="CK194" s="23">
        <f t="shared" ca="1" si="342"/>
        <v>0</v>
      </c>
      <c r="CL194" s="23">
        <f t="shared" ca="1" si="366"/>
        <v>115200</v>
      </c>
      <c r="CM194" s="23">
        <f t="shared" ca="1" si="367"/>
        <v>0</v>
      </c>
      <c r="CN194" s="23">
        <f t="shared" ca="1" si="399"/>
        <v>120000</v>
      </c>
      <c r="CO194" s="23">
        <f t="shared" ca="1" si="400"/>
        <v>0</v>
      </c>
      <c r="CP194" s="228">
        <f t="shared" ca="1" si="308"/>
        <v>125760</v>
      </c>
      <c r="CQ194" s="224">
        <f t="shared" ca="1" si="309"/>
        <v>240960</v>
      </c>
      <c r="CR194" s="228">
        <f t="shared" ca="1" si="310"/>
        <v>360960</v>
      </c>
      <c r="CS194" s="23">
        <f t="shared" ca="1" si="311"/>
        <v>65400</v>
      </c>
      <c r="CT194" s="23">
        <f t="shared" ca="1" si="312"/>
        <v>32700</v>
      </c>
      <c r="CU194" s="23">
        <f t="shared" ca="1" si="316"/>
        <v>62400</v>
      </c>
      <c r="CV194" s="23">
        <f t="shared" ca="1" si="317"/>
        <v>31200</v>
      </c>
      <c r="CW194" s="23">
        <f t="shared" ca="1" si="326"/>
        <v>60000</v>
      </c>
      <c r="CX194" s="23">
        <f t="shared" ca="1" si="327"/>
        <v>30000</v>
      </c>
      <c r="CY194" s="23">
        <f t="shared" ca="1" si="338"/>
        <v>8400</v>
      </c>
      <c r="CZ194" s="23">
        <f t="shared" ca="1" si="339"/>
        <v>4200</v>
      </c>
      <c r="DA194" s="23">
        <f t="shared" ca="1" si="345"/>
        <v>27000</v>
      </c>
      <c r="DB194" s="23">
        <f t="shared" ca="1" si="346"/>
        <v>13500</v>
      </c>
      <c r="DC194" s="23">
        <f t="shared" ca="1" si="347"/>
        <v>15600</v>
      </c>
      <c r="DD194" s="23">
        <f t="shared" ca="1" si="348"/>
        <v>7800</v>
      </c>
      <c r="DE194" s="23">
        <f t="shared" ca="1" si="353"/>
        <v>42000</v>
      </c>
      <c r="DF194" s="23">
        <f t="shared" ca="1" si="354"/>
        <v>21000</v>
      </c>
      <c r="DG194" s="23">
        <f t="shared" ca="1" si="393"/>
        <v>63600</v>
      </c>
      <c r="DH194" s="23">
        <f t="shared" ca="1" si="394"/>
        <v>31800</v>
      </c>
      <c r="DI194" s="23">
        <f t="shared" ca="1" si="355"/>
        <v>72000</v>
      </c>
      <c r="DJ194" s="23">
        <f t="shared" ca="1" si="356"/>
        <v>36000</v>
      </c>
      <c r="DK194" s="23">
        <f t="shared" ca="1" si="368"/>
        <v>99000</v>
      </c>
      <c r="DL194" s="23">
        <f t="shared" ca="1" si="369"/>
        <v>49500</v>
      </c>
      <c r="DM194" s="23"/>
      <c r="DN194" s="23"/>
      <c r="DO194" s="23">
        <f t="shared" ca="1" si="370"/>
        <v>240000</v>
      </c>
      <c r="DP194" s="23">
        <f t="shared" ca="1" si="371"/>
        <v>120000</v>
      </c>
      <c r="DQ194" s="23">
        <f t="shared" ca="1" si="376"/>
        <v>120000</v>
      </c>
      <c r="DR194" s="23">
        <f t="shared" ca="1" si="377"/>
        <v>60000</v>
      </c>
      <c r="DS194" s="23">
        <f t="shared" ca="1" si="386"/>
        <v>127200</v>
      </c>
      <c r="DT194" s="23">
        <f t="shared" ca="1" si="387"/>
        <v>63600</v>
      </c>
      <c r="DU194" s="23">
        <f t="shared" ca="1" si="397"/>
        <v>63600</v>
      </c>
      <c r="DV194" s="23">
        <f t="shared" ca="1" si="398"/>
        <v>31800</v>
      </c>
      <c r="DW194" s="23">
        <f t="shared" ca="1" si="401"/>
        <v>150000</v>
      </c>
      <c r="DX194" s="23">
        <f t="shared" ca="1" si="402"/>
        <v>75000</v>
      </c>
      <c r="DY194" s="23">
        <f t="shared" ca="1" si="403"/>
        <v>66000</v>
      </c>
      <c r="DZ194" s="23">
        <f t="shared" ca="1" si="404"/>
        <v>33000</v>
      </c>
      <c r="EA194" s="23">
        <f t="shared" ca="1" si="417"/>
        <v>129600</v>
      </c>
      <c r="EB194" s="23">
        <f t="shared" ca="1" si="418"/>
        <v>64800</v>
      </c>
      <c r="EC194" s="228">
        <f t="shared" ca="1" si="313"/>
        <v>610200</v>
      </c>
      <c r="ED194" s="93">
        <f t="shared" ca="1" si="314"/>
        <v>1450800</v>
      </c>
      <c r="EE194" s="228">
        <f t="shared" ca="1" si="315"/>
        <v>2117700</v>
      </c>
      <c r="EJ194" s="23">
        <f t="shared" ca="1" si="349"/>
        <v>60000</v>
      </c>
      <c r="EK194" s="23">
        <f t="shared" ca="1" si="350"/>
        <v>30000</v>
      </c>
      <c r="EL194" s="23">
        <f t="shared" ca="1" si="357"/>
        <v>26400</v>
      </c>
      <c r="EM194" s="23">
        <f t="shared" ca="1" si="358"/>
        <v>13200</v>
      </c>
      <c r="EN194" s="23">
        <f t="shared" ca="1" si="378"/>
        <v>120000</v>
      </c>
      <c r="EO194" s="23">
        <f t="shared" ca="1" si="379"/>
        <v>60000</v>
      </c>
      <c r="EP194" s="23">
        <f t="shared" ca="1" si="409"/>
        <v>168000</v>
      </c>
      <c r="EQ194" s="23">
        <f t="shared" ca="1" si="410"/>
        <v>84000</v>
      </c>
      <c r="ER194" s="23">
        <f t="shared" ca="1" si="388"/>
        <v>60000</v>
      </c>
      <c r="ES194" s="23">
        <f t="shared" ca="1" si="389"/>
        <v>30000</v>
      </c>
      <c r="ET194" s="23">
        <f t="shared" ca="1" si="405"/>
        <v>60000</v>
      </c>
      <c r="EU194" s="23">
        <f t="shared" ca="1" si="406"/>
        <v>30000</v>
      </c>
      <c r="EV194" s="23">
        <f t="shared" ca="1" si="415"/>
        <v>120000</v>
      </c>
      <c r="EW194" s="23">
        <f t="shared" ca="1" si="416"/>
        <v>60000</v>
      </c>
      <c r="EX194" s="228">
        <f t="shared" ca="1" si="299"/>
        <v>39600</v>
      </c>
      <c r="EY194" s="93">
        <f t="shared" ca="1" si="300"/>
        <v>489600</v>
      </c>
      <c r="EZ194" s="93">
        <f t="shared" ca="1" si="301"/>
        <v>921600</v>
      </c>
    </row>
    <row r="195" spans="1:156" x14ac:dyDescent="0.2">
      <c r="A195" s="172">
        <f ca="1">VLOOKUP($D195,Curves!$A$2:$I$1700,9)</f>
        <v>6.3712514818919999E-2</v>
      </c>
      <c r="B195" s="86">
        <f t="shared" ca="1" si="284"/>
        <v>0.37732369426709045</v>
      </c>
      <c r="C195" s="86">
        <f t="shared" si="285"/>
        <v>31</v>
      </c>
      <c r="D195" s="139">
        <v>42583</v>
      </c>
      <c r="E195" s="173">
        <f ca="1">VLOOKUP($D195,Curves!$A$2:$H$1700,2)*$B195</f>
        <v>1.8790719974501107</v>
      </c>
      <c r="F195" s="172">
        <f ca="1">VLOOKUP($D195,Curves!$A$2:$H$1700,3)*$B195</f>
        <v>0.11131048980879167</v>
      </c>
      <c r="G195" s="172">
        <f ca="1">VLOOKUP($D195,Curves!$A$2:$H$1700,7)*$B195</f>
        <v>-7.1691501910747191E-2</v>
      </c>
      <c r="H195" s="172">
        <f ca="1">VLOOKUP($D195,Curves!$A$2:$H$1700,5)*$B195</f>
        <v>0</v>
      </c>
      <c r="I195" s="172">
        <f ca="1">VLOOKUP($D195,Curves!$A$2:$H$1700,4)*$B195</f>
        <v>0</v>
      </c>
      <c r="J195" s="174">
        <f ca="1">VLOOKUP($D195,Curves!$A$2:$H$1700,8)*$B195</f>
        <v>0</v>
      </c>
      <c r="K195" s="172">
        <f t="shared" ca="1" si="286"/>
        <v>16.09303998087583</v>
      </c>
      <c r="L195" s="140">
        <f ca="1">VLOOKUP($D195,Curves!$N$2:$T$2600,2)*$B195</f>
        <v>26.651655426645103</v>
      </c>
      <c r="M195" s="141">
        <f ca="1">VLOOKUP($D195,Curves!$N$2:$T$2600,3)*$B195</f>
        <v>13.325827713322552</v>
      </c>
      <c r="N195" s="181">
        <f t="shared" ca="1" si="287"/>
        <v>1</v>
      </c>
      <c r="O195" s="182">
        <f t="shared" ca="1" si="288"/>
        <v>0</v>
      </c>
      <c r="P195" s="173">
        <f t="shared" ca="1" si="283"/>
        <v>16.09303998087583</v>
      </c>
      <c r="Q195" s="140">
        <f ca="1">VLOOKUP($D195,Curves!$N$2:$T$2600,4)*$B195</f>
        <v>26.651655426645103</v>
      </c>
      <c r="R195" s="141">
        <f ca="1">VLOOKUP($D195,Curves!$N$2:$T$2600,5)*$B195</f>
        <v>13.325827713322552</v>
      </c>
      <c r="S195" s="181">
        <f t="shared" ca="1" si="289"/>
        <v>1</v>
      </c>
      <c r="T195" s="182">
        <f t="shared" ca="1" si="290"/>
        <v>0</v>
      </c>
      <c r="U195" s="151">
        <f t="shared" ca="1" si="291"/>
        <v>15.555353716545227</v>
      </c>
      <c r="V195" s="151">
        <f t="shared" ca="1" si="292"/>
        <v>16.09303998087583</v>
      </c>
      <c r="W195" s="151">
        <f t="shared" ca="1" si="293"/>
        <v>16.09303998087583</v>
      </c>
      <c r="X195" s="343">
        <f ca="1">VLOOKUP($D195,[2]CurveFetch!$D$8:$S$13000,16,0)*$B195</f>
        <v>26.651655426645103</v>
      </c>
      <c r="Y195" s="141">
        <f ca="1">VLOOKUP($D195,Curves!$N$2:$T$2600,7)*$B195</f>
        <v>13.325827713322552</v>
      </c>
      <c r="Z195" s="200">
        <f t="shared" ca="1" si="294"/>
        <v>1</v>
      </c>
      <c r="AA195" s="181">
        <f t="shared" ca="1" si="295"/>
        <v>0</v>
      </c>
      <c r="AB195" s="181">
        <f t="shared" ca="1" si="392"/>
        <v>1</v>
      </c>
      <c r="AC195" s="181">
        <f t="shared" ca="1" si="392"/>
        <v>1</v>
      </c>
      <c r="AD195" s="181">
        <f t="shared" ca="1" si="297"/>
        <v>1</v>
      </c>
      <c r="AE195" s="182">
        <f t="shared" ca="1" si="298"/>
        <v>0</v>
      </c>
      <c r="AF195" s="23">
        <f t="shared" ca="1" si="328"/>
        <v>5880</v>
      </c>
      <c r="AG195" s="23">
        <f t="shared" ca="1" si="329"/>
        <v>0</v>
      </c>
      <c r="AH195" s="23">
        <f t="shared" ca="1" si="318"/>
        <v>38400</v>
      </c>
      <c r="AI195" s="23">
        <f t="shared" ca="1" si="319"/>
        <v>0</v>
      </c>
      <c r="AJ195" s="23">
        <f t="shared" ca="1" si="330"/>
        <v>26160</v>
      </c>
      <c r="AK195" s="23">
        <f t="shared" ca="1" si="331"/>
        <v>0</v>
      </c>
      <c r="AL195" s="23">
        <f t="shared" ca="1" si="332"/>
        <v>26160</v>
      </c>
      <c r="AM195" s="23">
        <f t="shared" ca="1" si="333"/>
        <v>0</v>
      </c>
      <c r="AN195" s="23">
        <f t="shared" ca="1" si="351"/>
        <v>48000</v>
      </c>
      <c r="AO195" s="23">
        <f t="shared" ca="1" si="352"/>
        <v>0</v>
      </c>
      <c r="AP195" s="23">
        <f t="shared" ca="1" si="363"/>
        <v>54000</v>
      </c>
      <c r="AQ195" s="23">
        <f t="shared" ca="1" si="340"/>
        <v>0</v>
      </c>
      <c r="AR195" s="23">
        <f t="shared" ca="1" si="372"/>
        <v>60000</v>
      </c>
      <c r="AS195" s="23">
        <f t="shared" ca="1" si="373"/>
        <v>0</v>
      </c>
      <c r="AT195" s="23">
        <f t="shared" ca="1" si="380"/>
        <v>60000</v>
      </c>
      <c r="AU195" s="23">
        <f t="shared" ca="1" si="381"/>
        <v>0</v>
      </c>
      <c r="AV195" s="23">
        <f t="shared" ca="1" si="374"/>
        <v>86400</v>
      </c>
      <c r="AW195" s="23">
        <f t="shared" ca="1" si="375"/>
        <v>0</v>
      </c>
      <c r="AX195" s="23">
        <f t="shared" ca="1" si="384"/>
        <v>61200</v>
      </c>
      <c r="AY195" s="23">
        <f t="shared" ca="1" si="385"/>
        <v>0</v>
      </c>
      <c r="AZ195" s="23">
        <f t="shared" ca="1" si="390"/>
        <v>66000</v>
      </c>
      <c r="BA195" s="23">
        <f t="shared" ca="1" si="391"/>
        <v>0</v>
      </c>
      <c r="BB195" s="23">
        <f t="shared" ca="1" si="407"/>
        <v>132000</v>
      </c>
      <c r="BC195" s="23">
        <f t="shared" ca="1" si="408"/>
        <v>0</v>
      </c>
      <c r="BD195" s="228">
        <f t="shared" ca="1" si="302"/>
        <v>243000</v>
      </c>
      <c r="BE195" s="26">
        <f t="shared" ca="1" si="303"/>
        <v>604200</v>
      </c>
      <c r="BF195" s="228">
        <f t="shared" ca="1" si="304"/>
        <v>664200</v>
      </c>
      <c r="BG195" s="23">
        <f t="shared" ca="1" si="320"/>
        <v>62400</v>
      </c>
      <c r="BH195" s="23">
        <f t="shared" ca="1" si="321"/>
        <v>0</v>
      </c>
      <c r="BI195" s="23">
        <f t="shared" ca="1" si="334"/>
        <v>60000</v>
      </c>
      <c r="BJ195" s="23">
        <f t="shared" ca="1" si="335"/>
        <v>0</v>
      </c>
      <c r="BK195" s="23">
        <f t="shared" ca="1" si="322"/>
        <v>10560</v>
      </c>
      <c r="BL195" s="23">
        <f t="shared" ca="1" si="323"/>
        <v>0</v>
      </c>
      <c r="BM195" s="23">
        <f t="shared" ca="1" si="336"/>
        <v>6120</v>
      </c>
      <c r="BN195" s="23">
        <f t="shared" ca="1" si="337"/>
        <v>0</v>
      </c>
      <c r="BO195" s="23">
        <f t="shared" ca="1" si="343"/>
        <v>20400</v>
      </c>
      <c r="BP195" s="23">
        <f t="shared" ca="1" si="344"/>
        <v>0</v>
      </c>
      <c r="BQ195" s="23">
        <f t="shared" ca="1" si="324"/>
        <v>72000</v>
      </c>
      <c r="BR195" s="23">
        <f t="shared" ca="1" si="325"/>
        <v>0</v>
      </c>
      <c r="BS195" s="23">
        <f t="shared" ca="1" si="359"/>
        <v>105600</v>
      </c>
      <c r="BT195" s="23">
        <f t="shared" ca="1" si="360"/>
        <v>0</v>
      </c>
      <c r="BU195" s="23">
        <f t="shared" ca="1" si="361"/>
        <v>127200</v>
      </c>
      <c r="BV195" s="23">
        <f t="shared" ca="1" si="362"/>
        <v>0</v>
      </c>
      <c r="BW195" s="23">
        <f t="shared" ca="1" si="364"/>
        <v>60000</v>
      </c>
      <c r="BX195" s="23">
        <f t="shared" ca="1" si="365"/>
        <v>0</v>
      </c>
      <c r="BY195" s="23">
        <f t="shared" ca="1" si="382"/>
        <v>63600</v>
      </c>
      <c r="BZ195" s="23">
        <f t="shared" ca="1" si="383"/>
        <v>0</v>
      </c>
      <c r="CA195" s="23">
        <f t="shared" ca="1" si="395"/>
        <v>62400</v>
      </c>
      <c r="CB195" s="23">
        <f t="shared" ca="1" si="396"/>
        <v>0</v>
      </c>
      <c r="CC195" s="23">
        <f t="shared" ca="1" si="411"/>
        <v>132000</v>
      </c>
      <c r="CD195" s="23">
        <f t="shared" ca="1" si="412"/>
        <v>0</v>
      </c>
      <c r="CE195" s="23">
        <f t="shared" ca="1" si="413"/>
        <v>120000</v>
      </c>
      <c r="CF195" s="23">
        <f t="shared" ca="1" si="414"/>
        <v>0</v>
      </c>
      <c r="CG195" s="389">
        <f t="shared" ca="1" si="305"/>
        <v>371880</v>
      </c>
      <c r="CH195" s="224">
        <f t="shared" ca="1" si="306"/>
        <v>695880</v>
      </c>
      <c r="CI195" s="93">
        <f t="shared" ca="1" si="307"/>
        <v>902280</v>
      </c>
      <c r="CJ195" s="23">
        <f t="shared" ca="1" si="341"/>
        <v>125760</v>
      </c>
      <c r="CK195" s="23">
        <f t="shared" ca="1" si="342"/>
        <v>0</v>
      </c>
      <c r="CL195" s="23">
        <f t="shared" ca="1" si="366"/>
        <v>115200</v>
      </c>
      <c r="CM195" s="23">
        <f t="shared" ca="1" si="367"/>
        <v>0</v>
      </c>
      <c r="CN195" s="23">
        <f t="shared" ca="1" si="399"/>
        <v>120000</v>
      </c>
      <c r="CO195" s="23">
        <f t="shared" ca="1" si="400"/>
        <v>0</v>
      </c>
      <c r="CP195" s="228">
        <f t="shared" ca="1" si="308"/>
        <v>125760</v>
      </c>
      <c r="CQ195" s="224">
        <f t="shared" ca="1" si="309"/>
        <v>240960</v>
      </c>
      <c r="CR195" s="228">
        <f t="shared" ca="1" si="310"/>
        <v>360960</v>
      </c>
      <c r="CS195" s="23">
        <f t="shared" ca="1" si="311"/>
        <v>65400</v>
      </c>
      <c r="CT195" s="23">
        <f t="shared" ca="1" si="312"/>
        <v>32700</v>
      </c>
      <c r="CU195" s="23">
        <f t="shared" ca="1" si="316"/>
        <v>62400</v>
      </c>
      <c r="CV195" s="23">
        <f t="shared" ca="1" si="317"/>
        <v>31200</v>
      </c>
      <c r="CW195" s="23">
        <f t="shared" ca="1" si="326"/>
        <v>60000</v>
      </c>
      <c r="CX195" s="23">
        <f t="shared" ca="1" si="327"/>
        <v>30000</v>
      </c>
      <c r="CY195" s="23">
        <f t="shared" ca="1" si="338"/>
        <v>8400</v>
      </c>
      <c r="CZ195" s="23">
        <f t="shared" ca="1" si="339"/>
        <v>4200</v>
      </c>
      <c r="DA195" s="23">
        <f t="shared" ca="1" si="345"/>
        <v>27000</v>
      </c>
      <c r="DB195" s="23">
        <f t="shared" ca="1" si="346"/>
        <v>13500</v>
      </c>
      <c r="DC195" s="23">
        <f t="shared" ca="1" si="347"/>
        <v>15600</v>
      </c>
      <c r="DD195" s="23">
        <f t="shared" ca="1" si="348"/>
        <v>7800</v>
      </c>
      <c r="DE195" s="23">
        <f t="shared" ca="1" si="353"/>
        <v>42000</v>
      </c>
      <c r="DF195" s="23">
        <f t="shared" ca="1" si="354"/>
        <v>21000</v>
      </c>
      <c r="DG195" s="23">
        <f t="shared" ca="1" si="393"/>
        <v>63600</v>
      </c>
      <c r="DH195" s="23">
        <f t="shared" ca="1" si="394"/>
        <v>31800</v>
      </c>
      <c r="DI195" s="23">
        <f t="shared" ca="1" si="355"/>
        <v>72000</v>
      </c>
      <c r="DJ195" s="23">
        <f t="shared" ca="1" si="356"/>
        <v>36000</v>
      </c>
      <c r="DK195" s="23">
        <f t="shared" ca="1" si="368"/>
        <v>99000</v>
      </c>
      <c r="DL195" s="23">
        <f t="shared" ca="1" si="369"/>
        <v>49500</v>
      </c>
      <c r="DM195" s="23"/>
      <c r="DN195" s="23"/>
      <c r="DO195" s="23">
        <f t="shared" ca="1" si="370"/>
        <v>240000</v>
      </c>
      <c r="DP195" s="23">
        <f t="shared" ca="1" si="371"/>
        <v>120000</v>
      </c>
      <c r="DQ195" s="23">
        <f t="shared" ca="1" si="376"/>
        <v>120000</v>
      </c>
      <c r="DR195" s="23">
        <f t="shared" ca="1" si="377"/>
        <v>60000</v>
      </c>
      <c r="DS195" s="23">
        <f t="shared" ca="1" si="386"/>
        <v>127200</v>
      </c>
      <c r="DT195" s="23">
        <f t="shared" ca="1" si="387"/>
        <v>63600</v>
      </c>
      <c r="DU195" s="23">
        <f t="shared" ca="1" si="397"/>
        <v>63600</v>
      </c>
      <c r="DV195" s="23">
        <f t="shared" ca="1" si="398"/>
        <v>31800</v>
      </c>
      <c r="DW195" s="23">
        <f t="shared" ca="1" si="401"/>
        <v>150000</v>
      </c>
      <c r="DX195" s="23">
        <f t="shared" ca="1" si="402"/>
        <v>75000</v>
      </c>
      <c r="DY195" s="23">
        <f t="shared" ca="1" si="403"/>
        <v>66000</v>
      </c>
      <c r="DZ195" s="23">
        <f t="shared" ca="1" si="404"/>
        <v>33000</v>
      </c>
      <c r="EA195" s="23">
        <f t="shared" ca="1" si="417"/>
        <v>129600</v>
      </c>
      <c r="EB195" s="23">
        <f t="shared" ca="1" si="418"/>
        <v>64800</v>
      </c>
      <c r="EC195" s="228">
        <f t="shared" ca="1" si="313"/>
        <v>610200</v>
      </c>
      <c r="ED195" s="93">
        <f t="shared" ca="1" si="314"/>
        <v>1450800</v>
      </c>
      <c r="EE195" s="228">
        <f t="shared" ca="1" si="315"/>
        <v>2117700</v>
      </c>
      <c r="EJ195" s="23">
        <f t="shared" ca="1" si="349"/>
        <v>60000</v>
      </c>
      <c r="EK195" s="23">
        <f t="shared" ca="1" si="350"/>
        <v>30000</v>
      </c>
      <c r="EL195" s="23">
        <f t="shared" ca="1" si="357"/>
        <v>26400</v>
      </c>
      <c r="EM195" s="23">
        <f t="shared" ca="1" si="358"/>
        <v>13200</v>
      </c>
      <c r="EN195" s="23">
        <f t="shared" ca="1" si="378"/>
        <v>120000</v>
      </c>
      <c r="EO195" s="23">
        <f t="shared" ca="1" si="379"/>
        <v>60000</v>
      </c>
      <c r="EP195" s="23">
        <f t="shared" ca="1" si="409"/>
        <v>168000</v>
      </c>
      <c r="EQ195" s="23">
        <f t="shared" ca="1" si="410"/>
        <v>84000</v>
      </c>
      <c r="ER195" s="23">
        <f t="shared" ca="1" si="388"/>
        <v>60000</v>
      </c>
      <c r="ES195" s="23">
        <f t="shared" ca="1" si="389"/>
        <v>30000</v>
      </c>
      <c r="ET195" s="23">
        <f t="shared" ca="1" si="405"/>
        <v>60000</v>
      </c>
      <c r="EU195" s="23">
        <f t="shared" ca="1" si="406"/>
        <v>30000</v>
      </c>
      <c r="EV195" s="23">
        <f t="shared" ca="1" si="415"/>
        <v>120000</v>
      </c>
      <c r="EW195" s="23">
        <f t="shared" ca="1" si="416"/>
        <v>60000</v>
      </c>
      <c r="EX195" s="228">
        <f t="shared" ca="1" si="299"/>
        <v>39600</v>
      </c>
      <c r="EY195" s="93">
        <f t="shared" ca="1" si="300"/>
        <v>489600</v>
      </c>
      <c r="EZ195" s="93">
        <f t="shared" ca="1" si="301"/>
        <v>921600</v>
      </c>
    </row>
    <row r="196" spans="1:156" x14ac:dyDescent="0.2">
      <c r="A196" s="172">
        <f ca="1">VLOOKUP($D196,Curves!$A$2:$I$1700,9)</f>
        <v>6.3737385367362995E-2</v>
      </c>
      <c r="B196" s="86">
        <f t="shared" ca="1" si="284"/>
        <v>0.37517916017880309</v>
      </c>
      <c r="C196" s="86">
        <f t="shared" si="285"/>
        <v>30</v>
      </c>
      <c r="D196" s="139">
        <v>42614</v>
      </c>
      <c r="E196" s="173">
        <f ca="1">VLOOKUP($D196,Curves!$A$2:$H$1700,2)*$B196</f>
        <v>1.8762709800541943</v>
      </c>
      <c r="F196" s="172">
        <f ca="1">VLOOKUP($D196,Curves!$A$2:$H$1700,3)*$B196</f>
        <v>0.11067785225274691</v>
      </c>
      <c r="G196" s="172">
        <f ca="1">VLOOKUP($D196,Curves!$A$2:$H$1700,7)*$B196</f>
        <v>-7.1284040433972587E-2</v>
      </c>
      <c r="H196" s="172">
        <f ca="1">VLOOKUP($D196,Curves!$A$2:$H$1700,5)*$B196</f>
        <v>0</v>
      </c>
      <c r="I196" s="172">
        <f ca="1">VLOOKUP($D196,Curves!$A$2:$H$1700,4)*$B196</f>
        <v>0</v>
      </c>
      <c r="J196" s="174">
        <f ca="1">VLOOKUP($D196,Curves!$A$2:$H$1700,8)*$B196</f>
        <v>0</v>
      </c>
      <c r="K196" s="172">
        <f t="shared" ca="1" si="286"/>
        <v>16.072032350406459</v>
      </c>
      <c r="L196" s="140">
        <f ca="1">VLOOKUP($D196,Curves!$N$2:$T$2600,2)*$B196</f>
        <v>15.244804887209378</v>
      </c>
      <c r="M196" s="141">
        <f ca="1">VLOOKUP($D196,Curves!$N$2:$T$2600,3)*$B196</f>
        <v>7.6224024436046891</v>
      </c>
      <c r="N196" s="181">
        <f t="shared" ca="1" si="287"/>
        <v>0</v>
      </c>
      <c r="O196" s="182">
        <f t="shared" ca="1" si="288"/>
        <v>0</v>
      </c>
      <c r="P196" s="173">
        <f t="shared" ca="1" si="283"/>
        <v>16.072032350406459</v>
      </c>
      <c r="Q196" s="140">
        <f ca="1">VLOOKUP($D196,Curves!$N$2:$T$2600,4)*$B196</f>
        <v>15.244804887209378</v>
      </c>
      <c r="R196" s="141">
        <f ca="1">VLOOKUP($D196,Curves!$N$2:$T$2600,5)*$B196</f>
        <v>7.6224024436046891</v>
      </c>
      <c r="S196" s="181">
        <f t="shared" ca="1" si="289"/>
        <v>0</v>
      </c>
      <c r="T196" s="182">
        <f t="shared" ca="1" si="290"/>
        <v>0</v>
      </c>
      <c r="U196" s="151">
        <f t="shared" ca="1" si="291"/>
        <v>15.537402047151664</v>
      </c>
      <c r="V196" s="151">
        <f t="shared" ca="1" si="292"/>
        <v>16.072032350406459</v>
      </c>
      <c r="W196" s="151">
        <f t="shared" ca="1" si="293"/>
        <v>16.072032350406459</v>
      </c>
      <c r="X196" s="343">
        <f ca="1">VLOOKUP($D196,[2]CurveFetch!$D$8:$S$13000,16,0)*$B196</f>
        <v>15.244804887209378</v>
      </c>
      <c r="Y196" s="141">
        <f ca="1">VLOOKUP($D196,Curves!$N$2:$T$2600,7)*$B196</f>
        <v>7.6224024436046891</v>
      </c>
      <c r="Z196" s="200">
        <f t="shared" ca="1" si="294"/>
        <v>0</v>
      </c>
      <c r="AA196" s="181">
        <f t="shared" ca="1" si="295"/>
        <v>0</v>
      </c>
      <c r="AB196" s="181">
        <f t="shared" ca="1" si="392"/>
        <v>0</v>
      </c>
      <c r="AC196" s="181">
        <f t="shared" ca="1" si="392"/>
        <v>0</v>
      </c>
      <c r="AD196" s="181">
        <f t="shared" ca="1" si="297"/>
        <v>0</v>
      </c>
      <c r="AE196" s="182">
        <f t="shared" ca="1" si="298"/>
        <v>0</v>
      </c>
      <c r="AF196" s="23">
        <f t="shared" ca="1" si="328"/>
        <v>0</v>
      </c>
      <c r="AG196" s="23">
        <f t="shared" ca="1" si="329"/>
        <v>0</v>
      </c>
      <c r="AH196" s="23">
        <f t="shared" ca="1" si="318"/>
        <v>0</v>
      </c>
      <c r="AI196" s="23">
        <f t="shared" ca="1" si="319"/>
        <v>0</v>
      </c>
      <c r="AJ196" s="23">
        <f t="shared" ca="1" si="330"/>
        <v>0</v>
      </c>
      <c r="AK196" s="23">
        <f t="shared" ca="1" si="331"/>
        <v>0</v>
      </c>
      <c r="AL196" s="23">
        <f t="shared" ca="1" si="332"/>
        <v>0</v>
      </c>
      <c r="AM196" s="23">
        <f t="shared" ca="1" si="333"/>
        <v>0</v>
      </c>
      <c r="AN196" s="23">
        <f t="shared" ca="1" si="351"/>
        <v>0</v>
      </c>
      <c r="AO196" s="23">
        <f t="shared" ca="1" si="352"/>
        <v>0</v>
      </c>
      <c r="AP196" s="23">
        <f t="shared" ca="1" si="363"/>
        <v>0</v>
      </c>
      <c r="AQ196" s="23">
        <f t="shared" ca="1" si="340"/>
        <v>0</v>
      </c>
      <c r="AR196" s="23">
        <f t="shared" ca="1" si="372"/>
        <v>0</v>
      </c>
      <c r="AS196" s="23">
        <f t="shared" ca="1" si="373"/>
        <v>0</v>
      </c>
      <c r="AT196" s="23">
        <f t="shared" ca="1" si="380"/>
        <v>0</v>
      </c>
      <c r="AU196" s="23">
        <f t="shared" ca="1" si="381"/>
        <v>0</v>
      </c>
      <c r="AV196" s="23">
        <f t="shared" ca="1" si="374"/>
        <v>0</v>
      </c>
      <c r="AW196" s="23">
        <f t="shared" ca="1" si="375"/>
        <v>0</v>
      </c>
      <c r="AX196" s="23">
        <f t="shared" ca="1" si="384"/>
        <v>0</v>
      </c>
      <c r="AY196" s="23">
        <f t="shared" ca="1" si="385"/>
        <v>0</v>
      </c>
      <c r="AZ196" s="23">
        <f t="shared" ca="1" si="390"/>
        <v>0</v>
      </c>
      <c r="BA196" s="23">
        <f t="shared" ca="1" si="391"/>
        <v>0</v>
      </c>
      <c r="BB196" s="23">
        <f t="shared" ca="1" si="407"/>
        <v>0</v>
      </c>
      <c r="BC196" s="23">
        <f t="shared" ca="1" si="408"/>
        <v>0</v>
      </c>
      <c r="BD196" s="228">
        <f t="shared" ca="1" si="302"/>
        <v>0</v>
      </c>
      <c r="BE196" s="26">
        <f t="shared" ca="1" si="303"/>
        <v>0</v>
      </c>
      <c r="BF196" s="228">
        <f t="shared" ca="1" si="304"/>
        <v>0</v>
      </c>
      <c r="BG196" s="23">
        <f t="shared" ca="1" si="320"/>
        <v>0</v>
      </c>
      <c r="BH196" s="23">
        <f t="shared" ca="1" si="321"/>
        <v>0</v>
      </c>
      <c r="BI196" s="23">
        <f t="shared" ca="1" si="334"/>
        <v>0</v>
      </c>
      <c r="BJ196" s="23">
        <f t="shared" ca="1" si="335"/>
        <v>0</v>
      </c>
      <c r="BK196" s="23">
        <f t="shared" ca="1" si="322"/>
        <v>0</v>
      </c>
      <c r="BL196" s="23">
        <f t="shared" ca="1" si="323"/>
        <v>0</v>
      </c>
      <c r="BM196" s="23">
        <f t="shared" ca="1" si="336"/>
        <v>0</v>
      </c>
      <c r="BN196" s="23">
        <f t="shared" ca="1" si="337"/>
        <v>0</v>
      </c>
      <c r="BO196" s="23">
        <f t="shared" ca="1" si="343"/>
        <v>0</v>
      </c>
      <c r="BP196" s="23">
        <f t="shared" ca="1" si="344"/>
        <v>0</v>
      </c>
      <c r="BQ196" s="23">
        <f t="shared" ca="1" si="324"/>
        <v>0</v>
      </c>
      <c r="BR196" s="23">
        <f t="shared" ca="1" si="325"/>
        <v>0</v>
      </c>
      <c r="BS196" s="23">
        <f t="shared" ca="1" si="359"/>
        <v>0</v>
      </c>
      <c r="BT196" s="23">
        <f t="shared" ca="1" si="360"/>
        <v>0</v>
      </c>
      <c r="BU196" s="23">
        <f t="shared" ca="1" si="361"/>
        <v>0</v>
      </c>
      <c r="BV196" s="23">
        <f t="shared" ca="1" si="362"/>
        <v>0</v>
      </c>
      <c r="BW196" s="23">
        <f t="shared" ca="1" si="364"/>
        <v>0</v>
      </c>
      <c r="BX196" s="23">
        <f t="shared" ca="1" si="365"/>
        <v>0</v>
      </c>
      <c r="BY196" s="23">
        <f t="shared" ca="1" si="382"/>
        <v>0</v>
      </c>
      <c r="BZ196" s="23">
        <f t="shared" ca="1" si="383"/>
        <v>0</v>
      </c>
      <c r="CA196" s="23">
        <f t="shared" ca="1" si="395"/>
        <v>0</v>
      </c>
      <c r="CB196" s="23">
        <f t="shared" ca="1" si="396"/>
        <v>0</v>
      </c>
      <c r="CC196" s="23">
        <f t="shared" ca="1" si="411"/>
        <v>0</v>
      </c>
      <c r="CD196" s="23">
        <f t="shared" ca="1" si="412"/>
        <v>0</v>
      </c>
      <c r="CE196" s="23">
        <f t="shared" ca="1" si="413"/>
        <v>0</v>
      </c>
      <c r="CF196" s="23">
        <f t="shared" ca="1" si="414"/>
        <v>0</v>
      </c>
      <c r="CG196" s="389">
        <f t="shared" ca="1" si="305"/>
        <v>0</v>
      </c>
      <c r="CH196" s="224">
        <f t="shared" ca="1" si="306"/>
        <v>0</v>
      </c>
      <c r="CI196" s="93">
        <f t="shared" ca="1" si="307"/>
        <v>0</v>
      </c>
      <c r="CJ196" s="23">
        <f t="shared" ca="1" si="341"/>
        <v>0</v>
      </c>
      <c r="CK196" s="23">
        <f t="shared" ca="1" si="342"/>
        <v>0</v>
      </c>
      <c r="CL196" s="23">
        <f t="shared" ca="1" si="366"/>
        <v>0</v>
      </c>
      <c r="CM196" s="23">
        <f t="shared" ca="1" si="367"/>
        <v>0</v>
      </c>
      <c r="CN196" s="23">
        <f t="shared" ca="1" si="399"/>
        <v>0</v>
      </c>
      <c r="CO196" s="23">
        <f t="shared" ca="1" si="400"/>
        <v>0</v>
      </c>
      <c r="CP196" s="228">
        <f t="shared" ca="1" si="308"/>
        <v>0</v>
      </c>
      <c r="CQ196" s="224">
        <f t="shared" ca="1" si="309"/>
        <v>0</v>
      </c>
      <c r="CR196" s="228">
        <f t="shared" ca="1" si="310"/>
        <v>0</v>
      </c>
      <c r="CS196" s="23">
        <f t="shared" ca="1" si="311"/>
        <v>0</v>
      </c>
      <c r="CT196" s="23">
        <f t="shared" ca="1" si="312"/>
        <v>0</v>
      </c>
      <c r="CU196" s="23">
        <f t="shared" ca="1" si="316"/>
        <v>0</v>
      </c>
      <c r="CV196" s="23">
        <f t="shared" ca="1" si="317"/>
        <v>0</v>
      </c>
      <c r="CW196" s="23">
        <f t="shared" ca="1" si="326"/>
        <v>0</v>
      </c>
      <c r="CX196" s="23">
        <f t="shared" ca="1" si="327"/>
        <v>0</v>
      </c>
      <c r="CY196" s="23">
        <f t="shared" ca="1" si="338"/>
        <v>0</v>
      </c>
      <c r="CZ196" s="23">
        <f t="shared" ca="1" si="339"/>
        <v>0</v>
      </c>
      <c r="DA196" s="23">
        <f t="shared" ca="1" si="345"/>
        <v>0</v>
      </c>
      <c r="DB196" s="23">
        <f t="shared" ca="1" si="346"/>
        <v>0</v>
      </c>
      <c r="DC196" s="23">
        <f t="shared" ca="1" si="347"/>
        <v>0</v>
      </c>
      <c r="DD196" s="23">
        <f t="shared" ca="1" si="348"/>
        <v>0</v>
      </c>
      <c r="DE196" s="23">
        <f t="shared" ca="1" si="353"/>
        <v>0</v>
      </c>
      <c r="DF196" s="23">
        <f t="shared" ca="1" si="354"/>
        <v>0</v>
      </c>
      <c r="DG196" s="23">
        <f t="shared" ca="1" si="393"/>
        <v>0</v>
      </c>
      <c r="DH196" s="23">
        <f t="shared" ca="1" si="394"/>
        <v>0</v>
      </c>
      <c r="DI196" s="23">
        <f t="shared" ca="1" si="355"/>
        <v>0</v>
      </c>
      <c r="DJ196" s="23">
        <f t="shared" ca="1" si="356"/>
        <v>0</v>
      </c>
      <c r="DK196" s="23">
        <f t="shared" ca="1" si="368"/>
        <v>0</v>
      </c>
      <c r="DL196" s="23">
        <f t="shared" ca="1" si="369"/>
        <v>0</v>
      </c>
      <c r="DM196" s="23"/>
      <c r="DN196" s="23"/>
      <c r="DO196" s="23">
        <f t="shared" ca="1" si="370"/>
        <v>0</v>
      </c>
      <c r="DP196" s="23">
        <f t="shared" ca="1" si="371"/>
        <v>0</v>
      </c>
      <c r="DQ196" s="23">
        <f t="shared" ca="1" si="376"/>
        <v>0</v>
      </c>
      <c r="DR196" s="23">
        <f t="shared" ca="1" si="377"/>
        <v>0</v>
      </c>
      <c r="DS196" s="23">
        <f t="shared" ca="1" si="386"/>
        <v>0</v>
      </c>
      <c r="DT196" s="23">
        <f t="shared" ca="1" si="387"/>
        <v>0</v>
      </c>
      <c r="DU196" s="23">
        <f t="shared" ca="1" si="397"/>
        <v>0</v>
      </c>
      <c r="DV196" s="23">
        <f t="shared" ca="1" si="398"/>
        <v>0</v>
      </c>
      <c r="DW196" s="23">
        <f t="shared" ca="1" si="401"/>
        <v>0</v>
      </c>
      <c r="DX196" s="23">
        <f t="shared" ca="1" si="402"/>
        <v>0</v>
      </c>
      <c r="DY196" s="23">
        <f t="shared" ca="1" si="403"/>
        <v>0</v>
      </c>
      <c r="DZ196" s="23">
        <f t="shared" ca="1" si="404"/>
        <v>0</v>
      </c>
      <c r="EA196" s="23">
        <f t="shared" ca="1" si="417"/>
        <v>0</v>
      </c>
      <c r="EB196" s="23">
        <f t="shared" ca="1" si="418"/>
        <v>0</v>
      </c>
      <c r="EC196" s="228">
        <f t="shared" ca="1" si="313"/>
        <v>0</v>
      </c>
      <c r="ED196" s="93">
        <f t="shared" ca="1" si="314"/>
        <v>0</v>
      </c>
      <c r="EE196" s="228">
        <f t="shared" ca="1" si="315"/>
        <v>0</v>
      </c>
      <c r="EJ196" s="23">
        <f t="shared" ca="1" si="349"/>
        <v>0</v>
      </c>
      <c r="EK196" s="23">
        <f t="shared" ca="1" si="350"/>
        <v>0</v>
      </c>
      <c r="EL196" s="23">
        <f t="shared" ca="1" si="357"/>
        <v>0</v>
      </c>
      <c r="EM196" s="23">
        <f t="shared" ca="1" si="358"/>
        <v>0</v>
      </c>
      <c r="EN196" s="23">
        <f t="shared" ca="1" si="378"/>
        <v>0</v>
      </c>
      <c r="EO196" s="23">
        <f t="shared" ca="1" si="379"/>
        <v>0</v>
      </c>
      <c r="EP196" s="23">
        <f t="shared" ca="1" si="409"/>
        <v>0</v>
      </c>
      <c r="EQ196" s="23">
        <f t="shared" ca="1" si="410"/>
        <v>0</v>
      </c>
      <c r="ER196" s="23">
        <f t="shared" ca="1" si="388"/>
        <v>0</v>
      </c>
      <c r="ES196" s="23">
        <f t="shared" ca="1" si="389"/>
        <v>0</v>
      </c>
      <c r="ET196" s="23">
        <f t="shared" ca="1" si="405"/>
        <v>0</v>
      </c>
      <c r="EU196" s="23">
        <f t="shared" ca="1" si="406"/>
        <v>0</v>
      </c>
      <c r="EV196" s="23">
        <f t="shared" ca="1" si="415"/>
        <v>0</v>
      </c>
      <c r="EW196" s="23">
        <f t="shared" ca="1" si="416"/>
        <v>0</v>
      </c>
      <c r="EX196" s="228">
        <f t="shared" ca="1" si="299"/>
        <v>0</v>
      </c>
      <c r="EY196" s="93">
        <f t="shared" ca="1" si="300"/>
        <v>0</v>
      </c>
      <c r="EZ196" s="93">
        <f t="shared" ca="1" si="301"/>
        <v>0</v>
      </c>
    </row>
    <row r="197" spans="1:156" x14ac:dyDescent="0.2">
      <c r="A197" s="172">
        <f ca="1">VLOOKUP($D197,Curves!$A$2:$I$1700,9)</f>
        <v>6.3761453640247004E-2</v>
      </c>
      <c r="B197" s="86">
        <f t="shared" ca="1" si="284"/>
        <v>0.37311395859018287</v>
      </c>
      <c r="C197" s="86">
        <f t="shared" si="285"/>
        <v>31</v>
      </c>
      <c r="D197" s="139">
        <v>42644</v>
      </c>
      <c r="E197" s="173">
        <f ca="1">VLOOKUP($D197,Curves!$A$2:$H$1700,2)*$B197</f>
        <v>1.87713632566721</v>
      </c>
      <c r="F197" s="172">
        <f ca="1">VLOOKUP($D197,Curves!$A$2:$H$1700,3)*$B197</f>
        <v>0.11006861778410394</v>
      </c>
      <c r="G197" s="172">
        <f ca="1">VLOOKUP($D197,Curves!$A$2:$H$1700,7)*$B197</f>
        <v>-7.0891652132134747E-2</v>
      </c>
      <c r="H197" s="172">
        <f ca="1">VLOOKUP($D197,Curves!$A$2:$H$1700,5)*$B197</f>
        <v>0</v>
      </c>
      <c r="I197" s="172">
        <f ca="1">VLOOKUP($D197,Curves!$A$2:$H$1700,4)*$B197</f>
        <v>0</v>
      </c>
      <c r="J197" s="174">
        <f ca="1">VLOOKUP($D197,Curves!$A$2:$H$1700,8)*$B197</f>
        <v>0</v>
      </c>
      <c r="K197" s="172">
        <f t="shared" ca="1" si="286"/>
        <v>16.078522442504074</v>
      </c>
      <c r="L197" s="140">
        <f ca="1">VLOOKUP($D197,Curves!$N$2:$T$2600,2)*$B197</f>
        <v>24.654736089909679</v>
      </c>
      <c r="M197" s="141">
        <f ca="1">VLOOKUP($D197,Curves!$N$2:$T$2600,3)*$B197</f>
        <v>12.32736804495484</v>
      </c>
      <c r="N197" s="181">
        <f t="shared" ca="1" si="287"/>
        <v>1</v>
      </c>
      <c r="O197" s="182">
        <f t="shared" ca="1" si="288"/>
        <v>0</v>
      </c>
      <c r="P197" s="173">
        <f t="shared" ca="1" si="283"/>
        <v>16.078522442504074</v>
      </c>
      <c r="Q197" s="140">
        <f ca="1">VLOOKUP($D197,Curves!$N$2:$T$2600,4)*$B197</f>
        <v>24.654736089909679</v>
      </c>
      <c r="R197" s="141">
        <f ca="1">VLOOKUP($D197,Curves!$N$2:$T$2600,5)*$B197</f>
        <v>12.32736804495484</v>
      </c>
      <c r="S197" s="181">
        <f t="shared" ca="1" si="289"/>
        <v>1</v>
      </c>
      <c r="T197" s="182">
        <f t="shared" ca="1" si="290"/>
        <v>0</v>
      </c>
      <c r="U197" s="151">
        <f t="shared" ca="1" si="291"/>
        <v>15.546835051513064</v>
      </c>
      <c r="V197" s="151">
        <f t="shared" ca="1" si="292"/>
        <v>16.078522442504074</v>
      </c>
      <c r="W197" s="151">
        <f t="shared" ca="1" si="293"/>
        <v>16.078522442504074</v>
      </c>
      <c r="X197" s="343">
        <f ca="1">VLOOKUP($D197,[2]CurveFetch!$D$8:$S$13000,16,0)*$B197</f>
        <v>24.654736089909679</v>
      </c>
      <c r="Y197" s="141">
        <f ca="1">VLOOKUP($D197,Curves!$N$2:$T$2600,7)*$B197</f>
        <v>12.32736804495484</v>
      </c>
      <c r="Z197" s="200">
        <f t="shared" ca="1" si="294"/>
        <v>1</v>
      </c>
      <c r="AA197" s="181">
        <f t="shared" ca="1" si="295"/>
        <v>0</v>
      </c>
      <c r="AB197" s="181">
        <f t="shared" ca="1" si="392"/>
        <v>1</v>
      </c>
      <c r="AC197" s="181">
        <f t="shared" ca="1" si="392"/>
        <v>1</v>
      </c>
      <c r="AD197" s="181">
        <f t="shared" ca="1" si="297"/>
        <v>1</v>
      </c>
      <c r="AE197" s="182">
        <f t="shared" ca="1" si="298"/>
        <v>0</v>
      </c>
      <c r="AF197" s="23">
        <f t="shared" ca="1" si="328"/>
        <v>5880</v>
      </c>
      <c r="AG197" s="23">
        <f t="shared" ca="1" si="329"/>
        <v>0</v>
      </c>
      <c r="AH197" s="23">
        <f t="shared" ca="1" si="318"/>
        <v>38400</v>
      </c>
      <c r="AI197" s="23">
        <f t="shared" ca="1" si="319"/>
        <v>0</v>
      </c>
      <c r="AJ197" s="23">
        <f t="shared" ca="1" si="330"/>
        <v>26160</v>
      </c>
      <c r="AK197" s="23">
        <f t="shared" ca="1" si="331"/>
        <v>0</v>
      </c>
      <c r="AL197" s="23">
        <f t="shared" ca="1" si="332"/>
        <v>26160</v>
      </c>
      <c r="AM197" s="23">
        <f t="shared" ca="1" si="333"/>
        <v>0</v>
      </c>
      <c r="AN197" s="23">
        <f t="shared" ca="1" si="351"/>
        <v>48000</v>
      </c>
      <c r="AO197" s="23">
        <f t="shared" ca="1" si="352"/>
        <v>0</v>
      </c>
      <c r="AP197" s="23">
        <f t="shared" ca="1" si="363"/>
        <v>54000</v>
      </c>
      <c r="AQ197" s="23">
        <f t="shared" ca="1" si="340"/>
        <v>0</v>
      </c>
      <c r="AR197" s="23">
        <f t="shared" ca="1" si="372"/>
        <v>60000</v>
      </c>
      <c r="AS197" s="23">
        <f t="shared" ca="1" si="373"/>
        <v>0</v>
      </c>
      <c r="AT197" s="23">
        <f t="shared" ca="1" si="380"/>
        <v>60000</v>
      </c>
      <c r="AU197" s="23">
        <f t="shared" ca="1" si="381"/>
        <v>0</v>
      </c>
      <c r="AV197" s="23">
        <f t="shared" ca="1" si="374"/>
        <v>86400</v>
      </c>
      <c r="AW197" s="23">
        <f t="shared" ca="1" si="375"/>
        <v>0</v>
      </c>
      <c r="AX197" s="23">
        <f t="shared" ca="1" si="384"/>
        <v>61200</v>
      </c>
      <c r="AY197" s="23">
        <f t="shared" ca="1" si="385"/>
        <v>0</v>
      </c>
      <c r="AZ197" s="23">
        <f t="shared" ca="1" si="390"/>
        <v>66000</v>
      </c>
      <c r="BA197" s="23">
        <f t="shared" ca="1" si="391"/>
        <v>0</v>
      </c>
      <c r="BB197" s="23">
        <f t="shared" ca="1" si="407"/>
        <v>132000</v>
      </c>
      <c r="BC197" s="23">
        <f t="shared" ca="1" si="408"/>
        <v>0</v>
      </c>
      <c r="BD197" s="228">
        <f t="shared" ca="1" si="302"/>
        <v>243000</v>
      </c>
      <c r="BE197" s="26">
        <f t="shared" ca="1" si="303"/>
        <v>604200</v>
      </c>
      <c r="BF197" s="228">
        <f t="shared" ca="1" si="304"/>
        <v>664200</v>
      </c>
      <c r="BG197" s="23">
        <f t="shared" ca="1" si="320"/>
        <v>62400</v>
      </c>
      <c r="BH197" s="23">
        <f t="shared" ca="1" si="321"/>
        <v>0</v>
      </c>
      <c r="BI197" s="23">
        <f t="shared" ca="1" si="334"/>
        <v>60000</v>
      </c>
      <c r="BJ197" s="23">
        <f t="shared" ca="1" si="335"/>
        <v>0</v>
      </c>
      <c r="BK197" s="23">
        <f t="shared" ca="1" si="322"/>
        <v>10560</v>
      </c>
      <c r="BL197" s="23">
        <f t="shared" ca="1" si="323"/>
        <v>0</v>
      </c>
      <c r="BM197" s="23">
        <f t="shared" ca="1" si="336"/>
        <v>6120</v>
      </c>
      <c r="BN197" s="23">
        <f t="shared" ca="1" si="337"/>
        <v>0</v>
      </c>
      <c r="BO197" s="23">
        <f t="shared" ca="1" si="343"/>
        <v>20400</v>
      </c>
      <c r="BP197" s="23">
        <f t="shared" ca="1" si="344"/>
        <v>0</v>
      </c>
      <c r="BQ197" s="23">
        <f t="shared" ca="1" si="324"/>
        <v>72000</v>
      </c>
      <c r="BR197" s="23">
        <f t="shared" ca="1" si="325"/>
        <v>0</v>
      </c>
      <c r="BS197" s="23">
        <f t="shared" ca="1" si="359"/>
        <v>105600</v>
      </c>
      <c r="BT197" s="23">
        <f t="shared" ca="1" si="360"/>
        <v>0</v>
      </c>
      <c r="BU197" s="23">
        <f t="shared" ca="1" si="361"/>
        <v>127200</v>
      </c>
      <c r="BV197" s="23">
        <f t="shared" ca="1" si="362"/>
        <v>0</v>
      </c>
      <c r="BW197" s="23">
        <f t="shared" ca="1" si="364"/>
        <v>60000</v>
      </c>
      <c r="BX197" s="23">
        <f t="shared" ca="1" si="365"/>
        <v>0</v>
      </c>
      <c r="BY197" s="23">
        <f t="shared" ca="1" si="382"/>
        <v>63600</v>
      </c>
      <c r="BZ197" s="23">
        <f t="shared" ca="1" si="383"/>
        <v>0</v>
      </c>
      <c r="CA197" s="23">
        <f t="shared" ca="1" si="395"/>
        <v>62400</v>
      </c>
      <c r="CB197" s="23">
        <f t="shared" ca="1" si="396"/>
        <v>0</v>
      </c>
      <c r="CC197" s="23">
        <f t="shared" ca="1" si="411"/>
        <v>132000</v>
      </c>
      <c r="CD197" s="23">
        <f t="shared" ca="1" si="412"/>
        <v>0</v>
      </c>
      <c r="CE197" s="23">
        <f t="shared" ca="1" si="413"/>
        <v>120000</v>
      </c>
      <c r="CF197" s="23">
        <f t="shared" ca="1" si="414"/>
        <v>0</v>
      </c>
      <c r="CG197" s="389">
        <f t="shared" ca="1" si="305"/>
        <v>371880</v>
      </c>
      <c r="CH197" s="224">
        <f t="shared" ca="1" si="306"/>
        <v>695880</v>
      </c>
      <c r="CI197" s="93">
        <f t="shared" ca="1" si="307"/>
        <v>902280</v>
      </c>
      <c r="CJ197" s="23">
        <f t="shared" ca="1" si="341"/>
        <v>125760</v>
      </c>
      <c r="CK197" s="23">
        <f t="shared" ca="1" si="342"/>
        <v>0</v>
      </c>
      <c r="CL197" s="23">
        <f t="shared" ca="1" si="366"/>
        <v>115200</v>
      </c>
      <c r="CM197" s="23">
        <f t="shared" ca="1" si="367"/>
        <v>0</v>
      </c>
      <c r="CN197" s="23">
        <f t="shared" ca="1" si="399"/>
        <v>120000</v>
      </c>
      <c r="CO197" s="23">
        <f t="shared" ca="1" si="400"/>
        <v>0</v>
      </c>
      <c r="CP197" s="228">
        <f t="shared" ca="1" si="308"/>
        <v>125760</v>
      </c>
      <c r="CQ197" s="224">
        <f t="shared" ca="1" si="309"/>
        <v>240960</v>
      </c>
      <c r="CR197" s="228">
        <f t="shared" ca="1" si="310"/>
        <v>360960</v>
      </c>
      <c r="CS197" s="23">
        <f t="shared" ca="1" si="311"/>
        <v>65400</v>
      </c>
      <c r="CT197" s="23">
        <f t="shared" ca="1" si="312"/>
        <v>32700</v>
      </c>
      <c r="CU197" s="23">
        <f t="shared" ca="1" si="316"/>
        <v>62400</v>
      </c>
      <c r="CV197" s="23">
        <f t="shared" ca="1" si="317"/>
        <v>31200</v>
      </c>
      <c r="CW197" s="23">
        <f t="shared" ca="1" si="326"/>
        <v>60000</v>
      </c>
      <c r="CX197" s="23">
        <f t="shared" ca="1" si="327"/>
        <v>30000</v>
      </c>
      <c r="CY197" s="23">
        <f t="shared" ca="1" si="338"/>
        <v>8400</v>
      </c>
      <c r="CZ197" s="23">
        <f t="shared" ca="1" si="339"/>
        <v>4200</v>
      </c>
      <c r="DA197" s="23">
        <f t="shared" ca="1" si="345"/>
        <v>27000</v>
      </c>
      <c r="DB197" s="23">
        <f t="shared" ca="1" si="346"/>
        <v>13500</v>
      </c>
      <c r="DC197" s="23">
        <f t="shared" ca="1" si="347"/>
        <v>15600</v>
      </c>
      <c r="DD197" s="23">
        <f t="shared" ca="1" si="348"/>
        <v>7800</v>
      </c>
      <c r="DE197" s="23">
        <f t="shared" ca="1" si="353"/>
        <v>42000</v>
      </c>
      <c r="DF197" s="23">
        <f t="shared" ca="1" si="354"/>
        <v>21000</v>
      </c>
      <c r="DG197" s="23">
        <f t="shared" ca="1" si="393"/>
        <v>63600</v>
      </c>
      <c r="DH197" s="23">
        <f t="shared" ca="1" si="394"/>
        <v>31800</v>
      </c>
      <c r="DI197" s="23">
        <f t="shared" ca="1" si="355"/>
        <v>72000</v>
      </c>
      <c r="DJ197" s="23">
        <f t="shared" ca="1" si="356"/>
        <v>36000</v>
      </c>
      <c r="DK197" s="23">
        <f t="shared" ca="1" si="368"/>
        <v>99000</v>
      </c>
      <c r="DL197" s="23">
        <f t="shared" ca="1" si="369"/>
        <v>49500</v>
      </c>
      <c r="DM197" s="23"/>
      <c r="DN197" s="23"/>
      <c r="DO197" s="23">
        <f t="shared" ca="1" si="370"/>
        <v>240000</v>
      </c>
      <c r="DP197" s="23">
        <f t="shared" ca="1" si="371"/>
        <v>120000</v>
      </c>
      <c r="DQ197" s="23">
        <f t="shared" ca="1" si="376"/>
        <v>120000</v>
      </c>
      <c r="DR197" s="23">
        <f t="shared" ca="1" si="377"/>
        <v>60000</v>
      </c>
      <c r="DS197" s="23">
        <f t="shared" ca="1" si="386"/>
        <v>127200</v>
      </c>
      <c r="DT197" s="23">
        <f t="shared" ca="1" si="387"/>
        <v>63600</v>
      </c>
      <c r="DU197" s="23">
        <f t="shared" ca="1" si="397"/>
        <v>63600</v>
      </c>
      <c r="DV197" s="23">
        <f t="shared" ca="1" si="398"/>
        <v>31800</v>
      </c>
      <c r="DW197" s="23">
        <f t="shared" ca="1" si="401"/>
        <v>150000</v>
      </c>
      <c r="DX197" s="23">
        <f t="shared" ca="1" si="402"/>
        <v>75000</v>
      </c>
      <c r="DY197" s="23">
        <f t="shared" ca="1" si="403"/>
        <v>66000</v>
      </c>
      <c r="DZ197" s="23">
        <f t="shared" ca="1" si="404"/>
        <v>33000</v>
      </c>
      <c r="EA197" s="23">
        <f t="shared" ca="1" si="417"/>
        <v>129600</v>
      </c>
      <c r="EB197" s="23">
        <f t="shared" ca="1" si="418"/>
        <v>64800</v>
      </c>
      <c r="EC197" s="228">
        <f t="shared" ca="1" si="313"/>
        <v>610200</v>
      </c>
      <c r="ED197" s="93">
        <f t="shared" ca="1" si="314"/>
        <v>1450800</v>
      </c>
      <c r="EE197" s="228">
        <f t="shared" ca="1" si="315"/>
        <v>2117700</v>
      </c>
      <c r="EJ197" s="23">
        <f t="shared" ca="1" si="349"/>
        <v>60000</v>
      </c>
      <c r="EK197" s="23">
        <f t="shared" ca="1" si="350"/>
        <v>30000</v>
      </c>
      <c r="EL197" s="23">
        <f t="shared" ca="1" si="357"/>
        <v>26400</v>
      </c>
      <c r="EM197" s="23">
        <f t="shared" ca="1" si="358"/>
        <v>13200</v>
      </c>
      <c r="EN197" s="23">
        <f t="shared" ca="1" si="378"/>
        <v>120000</v>
      </c>
      <c r="EO197" s="23">
        <f t="shared" ca="1" si="379"/>
        <v>60000</v>
      </c>
      <c r="EP197" s="23">
        <f t="shared" ca="1" si="409"/>
        <v>168000</v>
      </c>
      <c r="EQ197" s="23">
        <f t="shared" ca="1" si="410"/>
        <v>84000</v>
      </c>
      <c r="ER197" s="23">
        <f t="shared" ca="1" si="388"/>
        <v>60000</v>
      </c>
      <c r="ES197" s="23">
        <f t="shared" ca="1" si="389"/>
        <v>30000</v>
      </c>
      <c r="ET197" s="23">
        <f t="shared" ca="1" si="405"/>
        <v>60000</v>
      </c>
      <c r="EU197" s="23">
        <f t="shared" ca="1" si="406"/>
        <v>30000</v>
      </c>
      <c r="EV197" s="23">
        <f t="shared" ca="1" si="415"/>
        <v>120000</v>
      </c>
      <c r="EW197" s="23">
        <f t="shared" ca="1" si="416"/>
        <v>60000</v>
      </c>
      <c r="EX197" s="228">
        <f t="shared" ca="1" si="299"/>
        <v>39600</v>
      </c>
      <c r="EY197" s="93">
        <f t="shared" ca="1" si="300"/>
        <v>489600</v>
      </c>
      <c r="EZ197" s="93">
        <f t="shared" ca="1" si="301"/>
        <v>921600</v>
      </c>
    </row>
    <row r="198" spans="1:156" x14ac:dyDescent="0.2">
      <c r="A198" s="172">
        <f ca="1">VLOOKUP($D198,Curves!$A$2:$I$1700,9)</f>
        <v>6.3786324189094995E-2</v>
      </c>
      <c r="B198" s="86">
        <f t="shared" ca="1" si="284"/>
        <v>0.37099036731471108</v>
      </c>
      <c r="C198" s="86">
        <f t="shared" si="285"/>
        <v>30</v>
      </c>
      <c r="D198" s="139">
        <v>42675</v>
      </c>
      <c r="E198" s="173">
        <f ca="1">VLOOKUP($D198,Curves!$A$2:$H$1700,2)*$B198</f>
        <v>1.918391189384371</v>
      </c>
      <c r="F198" s="172">
        <f ca="1">VLOOKUP($D198,Curves!$A$2:$H$1700,3)*$B198</f>
        <v>4.4518844077765331E-2</v>
      </c>
      <c r="G198" s="172">
        <f ca="1">VLOOKUP($D198,Curves!$A$2:$H$1700,7)*$B198</f>
        <v>-7.0488169789795108E-2</v>
      </c>
      <c r="H198" s="172">
        <f ca="1">VLOOKUP($D198,Curves!$A$2:$H$1700,5)*$B198</f>
        <v>0</v>
      </c>
      <c r="I198" s="172">
        <f ca="1">VLOOKUP($D198,Curves!$A$2:$H$1700,4)*$B198</f>
        <v>0</v>
      </c>
      <c r="J198" s="174">
        <f ca="1">VLOOKUP($D198,Curves!$A$2:$H$1700,8)*$B198</f>
        <v>0</v>
      </c>
      <c r="K198" s="172">
        <f t="shared" ca="1" si="286"/>
        <v>16.387933920382782</v>
      </c>
      <c r="L198" s="140">
        <f ca="1">VLOOKUP($D198,Curves!$N$2:$T$2600,2)*$B198</f>
        <v>13.38470176909034</v>
      </c>
      <c r="M198" s="141">
        <f ca="1">VLOOKUP($D198,Curves!$N$2:$T$2600,3)*$B198</f>
        <v>6.6923508845451698</v>
      </c>
      <c r="N198" s="181">
        <f t="shared" ca="1" si="287"/>
        <v>0</v>
      </c>
      <c r="O198" s="182">
        <f t="shared" ca="1" si="288"/>
        <v>0</v>
      </c>
      <c r="P198" s="173">
        <f t="shared" ref="P198:P261" ca="1" si="419">($E198+J198)*$J$5+$J$4</f>
        <v>16.387933920382782</v>
      </c>
      <c r="Q198" s="140">
        <f ca="1">VLOOKUP($D198,Curves!$N$2:$T$2600,4)*$B198</f>
        <v>13.38470176909034</v>
      </c>
      <c r="R198" s="141">
        <f ca="1">VLOOKUP($D198,Curves!$N$2:$T$2600,5)*$B198</f>
        <v>6.6923508845451698</v>
      </c>
      <c r="S198" s="181">
        <f t="shared" ca="1" si="289"/>
        <v>0</v>
      </c>
      <c r="T198" s="182">
        <f t="shared" ca="1" si="290"/>
        <v>0</v>
      </c>
      <c r="U198" s="151">
        <f t="shared" ca="1" si="291"/>
        <v>15.859272646959319</v>
      </c>
      <c r="V198" s="151">
        <f t="shared" ca="1" si="292"/>
        <v>16.387933920382782</v>
      </c>
      <c r="W198" s="151">
        <f t="shared" ca="1" si="293"/>
        <v>16.387933920382782</v>
      </c>
      <c r="X198" s="343">
        <f ca="1">VLOOKUP($D198,[2]CurveFetch!$D$8:$S$13000,16,0)*$B198</f>
        <v>13.38470176909034</v>
      </c>
      <c r="Y198" s="141">
        <f ca="1">VLOOKUP($D198,Curves!$N$2:$T$2600,7)*$B198</f>
        <v>6.6923508845451698</v>
      </c>
      <c r="Z198" s="200">
        <f t="shared" ca="1" si="294"/>
        <v>0</v>
      </c>
      <c r="AA198" s="181">
        <f t="shared" ca="1" si="295"/>
        <v>0</v>
      </c>
      <c r="AB198" s="181">
        <f t="shared" ca="1" si="392"/>
        <v>0</v>
      </c>
      <c r="AC198" s="181">
        <f t="shared" ca="1" si="392"/>
        <v>0</v>
      </c>
      <c r="AD198" s="181">
        <f t="shared" ca="1" si="297"/>
        <v>0</v>
      </c>
      <c r="AE198" s="182">
        <f t="shared" ca="1" si="298"/>
        <v>0</v>
      </c>
      <c r="AF198" s="23">
        <f t="shared" ca="1" si="328"/>
        <v>0</v>
      </c>
      <c r="AG198" s="23">
        <f t="shared" ca="1" si="329"/>
        <v>0</v>
      </c>
      <c r="AH198" s="23">
        <f t="shared" ca="1" si="318"/>
        <v>0</v>
      </c>
      <c r="AI198" s="23">
        <f t="shared" ca="1" si="319"/>
        <v>0</v>
      </c>
      <c r="AJ198" s="23">
        <f t="shared" ca="1" si="330"/>
        <v>0</v>
      </c>
      <c r="AK198" s="23">
        <f t="shared" ca="1" si="331"/>
        <v>0</v>
      </c>
      <c r="AL198" s="23">
        <f t="shared" ca="1" si="332"/>
        <v>0</v>
      </c>
      <c r="AM198" s="23">
        <f t="shared" ca="1" si="333"/>
        <v>0</v>
      </c>
      <c r="AN198" s="23">
        <f t="shared" ca="1" si="351"/>
        <v>0</v>
      </c>
      <c r="AO198" s="23">
        <f t="shared" ca="1" si="352"/>
        <v>0</v>
      </c>
      <c r="AP198" s="23">
        <f t="shared" ca="1" si="363"/>
        <v>0</v>
      </c>
      <c r="AQ198" s="23">
        <f t="shared" ca="1" si="340"/>
        <v>0</v>
      </c>
      <c r="AR198" s="23">
        <f t="shared" ca="1" si="372"/>
        <v>0</v>
      </c>
      <c r="AS198" s="23">
        <f t="shared" ca="1" si="373"/>
        <v>0</v>
      </c>
      <c r="AT198" s="23">
        <f t="shared" ca="1" si="380"/>
        <v>0</v>
      </c>
      <c r="AU198" s="23">
        <f t="shared" ca="1" si="381"/>
        <v>0</v>
      </c>
      <c r="AV198" s="23">
        <f t="shared" ca="1" si="374"/>
        <v>0</v>
      </c>
      <c r="AW198" s="23">
        <f t="shared" ca="1" si="375"/>
        <v>0</v>
      </c>
      <c r="AX198" s="23">
        <f t="shared" ca="1" si="384"/>
        <v>0</v>
      </c>
      <c r="AY198" s="23">
        <f t="shared" ca="1" si="385"/>
        <v>0</v>
      </c>
      <c r="AZ198" s="23">
        <f t="shared" ca="1" si="390"/>
        <v>0</v>
      </c>
      <c r="BA198" s="23">
        <f t="shared" ca="1" si="391"/>
        <v>0</v>
      </c>
      <c r="BB198" s="23">
        <f t="shared" ca="1" si="407"/>
        <v>0</v>
      </c>
      <c r="BC198" s="23">
        <f t="shared" ca="1" si="408"/>
        <v>0</v>
      </c>
      <c r="BD198" s="228">
        <f t="shared" ca="1" si="302"/>
        <v>0</v>
      </c>
      <c r="BE198" s="26">
        <f t="shared" ca="1" si="303"/>
        <v>0</v>
      </c>
      <c r="BF198" s="228">
        <f t="shared" ca="1" si="304"/>
        <v>0</v>
      </c>
      <c r="BG198" s="23">
        <f t="shared" ca="1" si="320"/>
        <v>0</v>
      </c>
      <c r="BH198" s="23">
        <f t="shared" ca="1" si="321"/>
        <v>0</v>
      </c>
      <c r="BI198" s="23">
        <f t="shared" ca="1" si="334"/>
        <v>0</v>
      </c>
      <c r="BJ198" s="23">
        <f t="shared" ca="1" si="335"/>
        <v>0</v>
      </c>
      <c r="BK198" s="23">
        <f t="shared" ca="1" si="322"/>
        <v>0</v>
      </c>
      <c r="BL198" s="23">
        <f t="shared" ca="1" si="323"/>
        <v>0</v>
      </c>
      <c r="BM198" s="23">
        <f t="shared" ca="1" si="336"/>
        <v>0</v>
      </c>
      <c r="BN198" s="23">
        <f t="shared" ca="1" si="337"/>
        <v>0</v>
      </c>
      <c r="BO198" s="23">
        <f t="shared" ca="1" si="343"/>
        <v>0</v>
      </c>
      <c r="BP198" s="23">
        <f t="shared" ca="1" si="344"/>
        <v>0</v>
      </c>
      <c r="BQ198" s="23">
        <f t="shared" ca="1" si="324"/>
        <v>0</v>
      </c>
      <c r="BR198" s="23">
        <f t="shared" ca="1" si="325"/>
        <v>0</v>
      </c>
      <c r="BS198" s="23">
        <f t="shared" ca="1" si="359"/>
        <v>0</v>
      </c>
      <c r="BT198" s="23">
        <f t="shared" ca="1" si="360"/>
        <v>0</v>
      </c>
      <c r="BU198" s="23">
        <f t="shared" ca="1" si="361"/>
        <v>0</v>
      </c>
      <c r="BV198" s="23">
        <f t="shared" ca="1" si="362"/>
        <v>0</v>
      </c>
      <c r="BW198" s="23">
        <f t="shared" ca="1" si="364"/>
        <v>0</v>
      </c>
      <c r="BX198" s="23">
        <f t="shared" ca="1" si="365"/>
        <v>0</v>
      </c>
      <c r="BY198" s="23">
        <f t="shared" ca="1" si="382"/>
        <v>0</v>
      </c>
      <c r="BZ198" s="23">
        <f t="shared" ca="1" si="383"/>
        <v>0</v>
      </c>
      <c r="CA198" s="23">
        <f t="shared" ca="1" si="395"/>
        <v>0</v>
      </c>
      <c r="CB198" s="23">
        <f t="shared" ca="1" si="396"/>
        <v>0</v>
      </c>
      <c r="CC198" s="23">
        <f t="shared" ca="1" si="411"/>
        <v>0</v>
      </c>
      <c r="CD198" s="23">
        <f t="shared" ca="1" si="412"/>
        <v>0</v>
      </c>
      <c r="CE198" s="23">
        <f t="shared" ca="1" si="413"/>
        <v>0</v>
      </c>
      <c r="CF198" s="23">
        <f t="shared" ca="1" si="414"/>
        <v>0</v>
      </c>
      <c r="CG198" s="389">
        <f t="shared" ca="1" si="305"/>
        <v>0</v>
      </c>
      <c r="CH198" s="224">
        <f t="shared" ca="1" si="306"/>
        <v>0</v>
      </c>
      <c r="CI198" s="93">
        <f t="shared" ca="1" si="307"/>
        <v>0</v>
      </c>
      <c r="CJ198" s="23">
        <f t="shared" ca="1" si="341"/>
        <v>0</v>
      </c>
      <c r="CK198" s="23">
        <f t="shared" ca="1" si="342"/>
        <v>0</v>
      </c>
      <c r="CL198" s="23">
        <f t="shared" ca="1" si="366"/>
        <v>0</v>
      </c>
      <c r="CM198" s="23">
        <f t="shared" ca="1" si="367"/>
        <v>0</v>
      </c>
      <c r="CN198" s="23">
        <f t="shared" ca="1" si="399"/>
        <v>0</v>
      </c>
      <c r="CO198" s="23">
        <f t="shared" ca="1" si="400"/>
        <v>0</v>
      </c>
      <c r="CP198" s="228">
        <f t="shared" ca="1" si="308"/>
        <v>0</v>
      </c>
      <c r="CQ198" s="224">
        <f t="shared" ca="1" si="309"/>
        <v>0</v>
      </c>
      <c r="CR198" s="228">
        <f t="shared" ca="1" si="310"/>
        <v>0</v>
      </c>
      <c r="CS198" s="23">
        <f t="shared" ca="1" si="311"/>
        <v>0</v>
      </c>
      <c r="CT198" s="23">
        <f t="shared" ca="1" si="312"/>
        <v>0</v>
      </c>
      <c r="CU198" s="23">
        <f t="shared" ca="1" si="316"/>
        <v>0</v>
      </c>
      <c r="CV198" s="23">
        <f t="shared" ca="1" si="317"/>
        <v>0</v>
      </c>
      <c r="CW198" s="23">
        <f t="shared" ca="1" si="326"/>
        <v>0</v>
      </c>
      <c r="CX198" s="23">
        <f t="shared" ca="1" si="327"/>
        <v>0</v>
      </c>
      <c r="CY198" s="23">
        <f t="shared" ca="1" si="338"/>
        <v>0</v>
      </c>
      <c r="CZ198" s="23">
        <f t="shared" ca="1" si="339"/>
        <v>0</v>
      </c>
      <c r="DA198" s="23">
        <f t="shared" ca="1" si="345"/>
        <v>0</v>
      </c>
      <c r="DB198" s="23">
        <f t="shared" ca="1" si="346"/>
        <v>0</v>
      </c>
      <c r="DC198" s="23">
        <f t="shared" ca="1" si="347"/>
        <v>0</v>
      </c>
      <c r="DD198" s="23">
        <f t="shared" ca="1" si="348"/>
        <v>0</v>
      </c>
      <c r="DE198" s="23">
        <f t="shared" ca="1" si="353"/>
        <v>0</v>
      </c>
      <c r="DF198" s="23">
        <f t="shared" ca="1" si="354"/>
        <v>0</v>
      </c>
      <c r="DG198" s="23">
        <f t="shared" ca="1" si="393"/>
        <v>0</v>
      </c>
      <c r="DH198" s="23">
        <f t="shared" ca="1" si="394"/>
        <v>0</v>
      </c>
      <c r="DI198" s="23">
        <f t="shared" ca="1" si="355"/>
        <v>0</v>
      </c>
      <c r="DJ198" s="23">
        <f t="shared" ca="1" si="356"/>
        <v>0</v>
      </c>
      <c r="DK198" s="23">
        <f t="shared" ca="1" si="368"/>
        <v>0</v>
      </c>
      <c r="DL198" s="23">
        <f t="shared" ca="1" si="369"/>
        <v>0</v>
      </c>
      <c r="DM198" s="23"/>
      <c r="DN198" s="23"/>
      <c r="DO198" s="23">
        <f t="shared" ca="1" si="370"/>
        <v>0</v>
      </c>
      <c r="DP198" s="23">
        <f t="shared" ca="1" si="371"/>
        <v>0</v>
      </c>
      <c r="DQ198" s="23">
        <f t="shared" ca="1" si="376"/>
        <v>0</v>
      </c>
      <c r="DR198" s="23">
        <f t="shared" ca="1" si="377"/>
        <v>0</v>
      </c>
      <c r="DS198" s="23">
        <f t="shared" ca="1" si="386"/>
        <v>0</v>
      </c>
      <c r="DT198" s="23">
        <f t="shared" ca="1" si="387"/>
        <v>0</v>
      </c>
      <c r="DU198" s="23">
        <f t="shared" ca="1" si="397"/>
        <v>0</v>
      </c>
      <c r="DV198" s="23">
        <f t="shared" ca="1" si="398"/>
        <v>0</v>
      </c>
      <c r="DW198" s="23">
        <f t="shared" ca="1" si="401"/>
        <v>0</v>
      </c>
      <c r="DX198" s="23">
        <f t="shared" ca="1" si="402"/>
        <v>0</v>
      </c>
      <c r="DY198" s="23">
        <f t="shared" ca="1" si="403"/>
        <v>0</v>
      </c>
      <c r="DZ198" s="23">
        <f t="shared" ca="1" si="404"/>
        <v>0</v>
      </c>
      <c r="EA198" s="23">
        <f t="shared" ca="1" si="417"/>
        <v>0</v>
      </c>
      <c r="EB198" s="23">
        <f t="shared" ca="1" si="418"/>
        <v>0</v>
      </c>
      <c r="EC198" s="228">
        <f t="shared" ca="1" si="313"/>
        <v>0</v>
      </c>
      <c r="ED198" s="93">
        <f t="shared" ca="1" si="314"/>
        <v>0</v>
      </c>
      <c r="EE198" s="228">
        <f t="shared" ca="1" si="315"/>
        <v>0</v>
      </c>
      <c r="EJ198" s="23">
        <f t="shared" ca="1" si="349"/>
        <v>0</v>
      </c>
      <c r="EK198" s="23">
        <f t="shared" ca="1" si="350"/>
        <v>0</v>
      </c>
      <c r="EL198" s="23">
        <f t="shared" ca="1" si="357"/>
        <v>0</v>
      </c>
      <c r="EM198" s="23">
        <f t="shared" ca="1" si="358"/>
        <v>0</v>
      </c>
      <c r="EN198" s="23">
        <f t="shared" ca="1" si="378"/>
        <v>0</v>
      </c>
      <c r="EO198" s="23">
        <f t="shared" ca="1" si="379"/>
        <v>0</v>
      </c>
      <c r="EP198" s="23">
        <f t="shared" ca="1" si="409"/>
        <v>0</v>
      </c>
      <c r="EQ198" s="23">
        <f t="shared" ca="1" si="410"/>
        <v>0</v>
      </c>
      <c r="ER198" s="23">
        <f t="shared" ca="1" si="388"/>
        <v>0</v>
      </c>
      <c r="ES198" s="23">
        <f t="shared" ca="1" si="389"/>
        <v>0</v>
      </c>
      <c r="ET198" s="23">
        <f t="shared" ca="1" si="405"/>
        <v>0</v>
      </c>
      <c r="EU198" s="23">
        <f t="shared" ca="1" si="406"/>
        <v>0</v>
      </c>
      <c r="EV198" s="23">
        <f t="shared" ca="1" si="415"/>
        <v>0</v>
      </c>
      <c r="EW198" s="23">
        <f t="shared" ca="1" si="416"/>
        <v>0</v>
      </c>
      <c r="EX198" s="228">
        <f t="shared" ca="1" si="299"/>
        <v>0</v>
      </c>
      <c r="EY198" s="93">
        <f t="shared" ca="1" si="300"/>
        <v>0</v>
      </c>
      <c r="EZ198" s="93">
        <f t="shared" ca="1" si="301"/>
        <v>0</v>
      </c>
    </row>
    <row r="199" spans="1:156" x14ac:dyDescent="0.2">
      <c r="A199" s="172">
        <f ca="1">VLOOKUP($D199,Curves!$A$2:$I$1700,9)</f>
        <v>6.3810392462368998E-2</v>
      </c>
      <c r="B199" s="86">
        <f t="shared" ref="B199:B262" ca="1" si="420">(1+($A199/2))^(-2*($D199-$A$1)/365.25)</f>
        <v>0.36894535206660672</v>
      </c>
      <c r="C199" s="86">
        <f t="shared" ref="C199:C262" si="421">D200-D199</f>
        <v>31</v>
      </c>
      <c r="D199" s="139">
        <v>42705</v>
      </c>
      <c r="E199" s="173">
        <f ca="1">VLOOKUP($D199,Curves!$A$2:$H$1700,2)*$B199</f>
        <v>1.9539345845447493</v>
      </c>
      <c r="F199" s="172">
        <f ca="1">VLOOKUP($D199,Curves!$A$2:$H$1700,3)*$B199</f>
        <v>4.4273442247992803E-2</v>
      </c>
      <c r="G199" s="172">
        <f ca="1">VLOOKUP($D199,Curves!$A$2:$H$1700,7)*$B199</f>
        <v>-7.0099616892655273E-2</v>
      </c>
      <c r="H199" s="172">
        <f ca="1">VLOOKUP($D199,Curves!$A$2:$H$1700,5)*$B199</f>
        <v>0</v>
      </c>
      <c r="I199" s="172">
        <f ca="1">VLOOKUP($D199,Curves!$A$2:$H$1700,4)*$B199</f>
        <v>0</v>
      </c>
      <c r="J199" s="174">
        <f ca="1">VLOOKUP($D199,Curves!$A$2:$H$1700,8)*$B199</f>
        <v>0</v>
      </c>
      <c r="K199" s="172">
        <f t="shared" ref="K199:K262" ca="1" si="422">($E199+$I199)*$J$5+$J$4</f>
        <v>16.654509384085621</v>
      </c>
      <c r="L199" s="140">
        <f ca="1">VLOOKUP($D199,Curves!$N$2:$T$2600,2)*$B199</f>
        <v>7.7767408144655557</v>
      </c>
      <c r="M199" s="141">
        <f ca="1">VLOOKUP($D199,Curves!$N$2:$T$2600,3)*$B199</f>
        <v>3.8883704072327778</v>
      </c>
      <c r="N199" s="181">
        <f t="shared" ref="N199:N262" ca="1" si="423">IF($K199&lt;$L199,1,0)</f>
        <v>0</v>
      </c>
      <c r="O199" s="182">
        <f t="shared" ref="O199:O262" ca="1" si="424">IF($K199&lt;$M199,1,0)</f>
        <v>0</v>
      </c>
      <c r="P199" s="173">
        <f t="shared" ca="1" si="419"/>
        <v>16.654509384085621</v>
      </c>
      <c r="Q199" s="140">
        <f ca="1">VLOOKUP($D199,Curves!$N$2:$T$2600,4)*$B199</f>
        <v>7.7767408144655557</v>
      </c>
      <c r="R199" s="141">
        <f ca="1">VLOOKUP($D199,Curves!$N$2:$T$2600,5)*$B199</f>
        <v>3.8883704072327778</v>
      </c>
      <c r="S199" s="181">
        <f t="shared" ref="S199:S262" ca="1" si="425">IF($P199&lt;$Q199,1,0)</f>
        <v>0</v>
      </c>
      <c r="T199" s="182">
        <f t="shared" ref="T199:T262" ca="1" si="426">IF($P199&lt;$R199,1,0)</f>
        <v>0</v>
      </c>
      <c r="U199" s="151">
        <f t="shared" ref="U199:U262" ca="1" si="427">($E199+G199)*$J$5+$J$4</f>
        <v>16.128762257390704</v>
      </c>
      <c r="V199" s="151">
        <f t="shared" ref="V199:V262" ca="1" si="428">($E199+H199)*$J$5+$J$4</f>
        <v>16.654509384085621</v>
      </c>
      <c r="W199" s="151">
        <f t="shared" ref="W199:W262" ca="1" si="429">($E199+I199)*$J$5+$J$4</f>
        <v>16.654509384085621</v>
      </c>
      <c r="X199" s="343">
        <f ca="1">VLOOKUP($D199,[2]CurveFetch!$D$8:$S$13000,16,0)*$B199</f>
        <v>7.7767408144655557</v>
      </c>
      <c r="Y199" s="141">
        <f ca="1">VLOOKUP($D199,Curves!$N$2:$T$2600,7)*$B199</f>
        <v>3.8883704072327778</v>
      </c>
      <c r="Z199" s="200">
        <f t="shared" ref="Z199:Z262" ca="1" si="430">IF($U199&lt;$X199,1,0)</f>
        <v>0</v>
      </c>
      <c r="AA199" s="181">
        <f t="shared" ref="AA199:AA262" ca="1" si="431">IF($U199&lt;$Y199,1,0)</f>
        <v>0</v>
      </c>
      <c r="AB199" s="181">
        <f t="shared" ref="AB199:AC230" ca="1" si="432">IF($V199&lt;$X199,1,0)</f>
        <v>0</v>
      </c>
      <c r="AC199" s="181">
        <f t="shared" ca="1" si="432"/>
        <v>0</v>
      </c>
      <c r="AD199" s="181">
        <f t="shared" ref="AD199:AD262" ca="1" si="433">IF($W199&lt;$X199,1,0)</f>
        <v>0</v>
      </c>
      <c r="AE199" s="182">
        <f t="shared" ref="AE199:AE262" ca="1" si="434">IF($W199&lt;$Y199,1,0)</f>
        <v>0</v>
      </c>
      <c r="AF199" s="23">
        <f t="shared" ca="1" si="328"/>
        <v>0</v>
      </c>
      <c r="AG199" s="23">
        <f t="shared" ca="1" si="329"/>
        <v>0</v>
      </c>
      <c r="AH199" s="23">
        <f t="shared" ca="1" si="318"/>
        <v>0</v>
      </c>
      <c r="AI199" s="23">
        <f t="shared" ca="1" si="319"/>
        <v>0</v>
      </c>
      <c r="AJ199" s="23">
        <f t="shared" ca="1" si="330"/>
        <v>0</v>
      </c>
      <c r="AK199" s="23">
        <f t="shared" ca="1" si="331"/>
        <v>0</v>
      </c>
      <c r="AL199" s="23">
        <f t="shared" ca="1" si="332"/>
        <v>0</v>
      </c>
      <c r="AM199" s="23">
        <f t="shared" ca="1" si="333"/>
        <v>0</v>
      </c>
      <c r="AN199" s="23">
        <f t="shared" ca="1" si="351"/>
        <v>0</v>
      </c>
      <c r="AO199" s="23">
        <f t="shared" ca="1" si="352"/>
        <v>0</v>
      </c>
      <c r="AP199" s="23">
        <f t="shared" ca="1" si="363"/>
        <v>0</v>
      </c>
      <c r="AQ199" s="23">
        <f t="shared" ca="1" si="340"/>
        <v>0</v>
      </c>
      <c r="AR199" s="23">
        <f t="shared" ca="1" si="372"/>
        <v>0</v>
      </c>
      <c r="AS199" s="23">
        <f t="shared" ca="1" si="373"/>
        <v>0</v>
      </c>
      <c r="AT199" s="23">
        <f t="shared" ca="1" si="380"/>
        <v>0</v>
      </c>
      <c r="AU199" s="23">
        <f t="shared" ca="1" si="381"/>
        <v>0</v>
      </c>
      <c r="AV199" s="23">
        <f t="shared" ca="1" si="374"/>
        <v>0</v>
      </c>
      <c r="AW199" s="23">
        <f t="shared" ca="1" si="375"/>
        <v>0</v>
      </c>
      <c r="AX199" s="23">
        <f t="shared" ca="1" si="384"/>
        <v>0</v>
      </c>
      <c r="AY199" s="23">
        <f t="shared" ca="1" si="385"/>
        <v>0</v>
      </c>
      <c r="AZ199" s="23">
        <f t="shared" ca="1" si="390"/>
        <v>0</v>
      </c>
      <c r="BA199" s="23">
        <f t="shared" ca="1" si="391"/>
        <v>0</v>
      </c>
      <c r="BB199" s="23">
        <f t="shared" ca="1" si="407"/>
        <v>0</v>
      </c>
      <c r="BC199" s="23">
        <f t="shared" ca="1" si="408"/>
        <v>0</v>
      </c>
      <c r="BD199" s="228">
        <f t="shared" ca="1" si="302"/>
        <v>0</v>
      </c>
      <c r="BE199" s="26">
        <f t="shared" ca="1" si="303"/>
        <v>0</v>
      </c>
      <c r="BF199" s="228">
        <f t="shared" ca="1" si="304"/>
        <v>0</v>
      </c>
      <c r="BG199" s="23">
        <f t="shared" ca="1" si="320"/>
        <v>0</v>
      </c>
      <c r="BH199" s="23">
        <f t="shared" ca="1" si="321"/>
        <v>0</v>
      </c>
      <c r="BI199" s="23">
        <f t="shared" ca="1" si="334"/>
        <v>0</v>
      </c>
      <c r="BJ199" s="23">
        <f t="shared" ca="1" si="335"/>
        <v>0</v>
      </c>
      <c r="BK199" s="23">
        <f t="shared" ca="1" si="322"/>
        <v>0</v>
      </c>
      <c r="BL199" s="23">
        <f t="shared" ca="1" si="323"/>
        <v>0</v>
      </c>
      <c r="BM199" s="23">
        <f t="shared" ca="1" si="336"/>
        <v>0</v>
      </c>
      <c r="BN199" s="23">
        <f t="shared" ca="1" si="337"/>
        <v>0</v>
      </c>
      <c r="BO199" s="23">
        <f t="shared" ca="1" si="343"/>
        <v>0</v>
      </c>
      <c r="BP199" s="23">
        <f t="shared" ca="1" si="344"/>
        <v>0</v>
      </c>
      <c r="BQ199" s="23">
        <f t="shared" ca="1" si="324"/>
        <v>0</v>
      </c>
      <c r="BR199" s="23">
        <f t="shared" ca="1" si="325"/>
        <v>0</v>
      </c>
      <c r="BS199" s="23">
        <f t="shared" ca="1" si="359"/>
        <v>0</v>
      </c>
      <c r="BT199" s="23">
        <f t="shared" ca="1" si="360"/>
        <v>0</v>
      </c>
      <c r="BU199" s="23">
        <f t="shared" ca="1" si="361"/>
        <v>0</v>
      </c>
      <c r="BV199" s="23">
        <f t="shared" ca="1" si="362"/>
        <v>0</v>
      </c>
      <c r="BW199" s="23">
        <f t="shared" ca="1" si="364"/>
        <v>0</v>
      </c>
      <c r="BX199" s="23">
        <f t="shared" ca="1" si="365"/>
        <v>0</v>
      </c>
      <c r="BY199" s="23">
        <f t="shared" ca="1" si="382"/>
        <v>0</v>
      </c>
      <c r="BZ199" s="23">
        <f t="shared" ca="1" si="383"/>
        <v>0</v>
      </c>
      <c r="CA199" s="23">
        <f t="shared" ca="1" si="395"/>
        <v>0</v>
      </c>
      <c r="CB199" s="23">
        <f t="shared" ca="1" si="396"/>
        <v>0</v>
      </c>
      <c r="CC199" s="23">
        <f t="shared" ca="1" si="411"/>
        <v>0</v>
      </c>
      <c r="CD199" s="23">
        <f t="shared" ca="1" si="412"/>
        <v>0</v>
      </c>
      <c r="CE199" s="23">
        <f t="shared" ca="1" si="413"/>
        <v>0</v>
      </c>
      <c r="CF199" s="23">
        <f t="shared" ca="1" si="414"/>
        <v>0</v>
      </c>
      <c r="CG199" s="389">
        <f t="shared" ca="1" si="305"/>
        <v>0</v>
      </c>
      <c r="CH199" s="224">
        <f t="shared" ca="1" si="306"/>
        <v>0</v>
      </c>
      <c r="CI199" s="93">
        <f t="shared" ca="1" si="307"/>
        <v>0</v>
      </c>
      <c r="CJ199" s="23">
        <f t="shared" ca="1" si="341"/>
        <v>0</v>
      </c>
      <c r="CK199" s="23">
        <f t="shared" ca="1" si="342"/>
        <v>0</v>
      </c>
      <c r="CL199" s="23">
        <f t="shared" ca="1" si="366"/>
        <v>0</v>
      </c>
      <c r="CM199" s="23">
        <f t="shared" ca="1" si="367"/>
        <v>0</v>
      </c>
      <c r="CN199" s="23">
        <f t="shared" ca="1" si="399"/>
        <v>0</v>
      </c>
      <c r="CO199" s="23">
        <f t="shared" ca="1" si="400"/>
        <v>0</v>
      </c>
      <c r="CP199" s="228">
        <f t="shared" ca="1" si="308"/>
        <v>0</v>
      </c>
      <c r="CQ199" s="224">
        <f t="shared" ca="1" si="309"/>
        <v>0</v>
      </c>
      <c r="CR199" s="228">
        <f t="shared" ca="1" si="310"/>
        <v>0</v>
      </c>
      <c r="CS199" s="23">
        <f t="shared" ca="1" si="311"/>
        <v>0</v>
      </c>
      <c r="CT199" s="23">
        <f t="shared" ca="1" si="312"/>
        <v>0</v>
      </c>
      <c r="CU199" s="23">
        <f t="shared" ca="1" si="316"/>
        <v>0</v>
      </c>
      <c r="CV199" s="23">
        <f t="shared" ca="1" si="317"/>
        <v>0</v>
      </c>
      <c r="CW199" s="23">
        <f t="shared" ca="1" si="326"/>
        <v>0</v>
      </c>
      <c r="CX199" s="23">
        <f t="shared" ca="1" si="327"/>
        <v>0</v>
      </c>
      <c r="CY199" s="23">
        <f t="shared" ca="1" si="338"/>
        <v>0</v>
      </c>
      <c r="CZ199" s="23">
        <f t="shared" ca="1" si="339"/>
        <v>0</v>
      </c>
      <c r="DA199" s="23">
        <f t="shared" ca="1" si="345"/>
        <v>0</v>
      </c>
      <c r="DB199" s="23">
        <f t="shared" ca="1" si="346"/>
        <v>0</v>
      </c>
      <c r="DC199" s="23">
        <f t="shared" ca="1" si="347"/>
        <v>0</v>
      </c>
      <c r="DD199" s="23">
        <f t="shared" ca="1" si="348"/>
        <v>0</v>
      </c>
      <c r="DE199" s="23">
        <f t="shared" ca="1" si="353"/>
        <v>0</v>
      </c>
      <c r="DF199" s="23">
        <f t="shared" ca="1" si="354"/>
        <v>0</v>
      </c>
      <c r="DG199" s="23">
        <f t="shared" ca="1" si="393"/>
        <v>0</v>
      </c>
      <c r="DH199" s="23">
        <f t="shared" ca="1" si="394"/>
        <v>0</v>
      </c>
      <c r="DI199" s="23">
        <f t="shared" ca="1" si="355"/>
        <v>0</v>
      </c>
      <c r="DJ199" s="23">
        <f t="shared" ca="1" si="356"/>
        <v>0</v>
      </c>
      <c r="DK199" s="23">
        <f t="shared" ca="1" si="368"/>
        <v>0</v>
      </c>
      <c r="DL199" s="23">
        <f t="shared" ca="1" si="369"/>
        <v>0</v>
      </c>
      <c r="DM199" s="23"/>
      <c r="DN199" s="23"/>
      <c r="DO199" s="23">
        <f t="shared" ca="1" si="370"/>
        <v>0</v>
      </c>
      <c r="DP199" s="23">
        <f t="shared" ca="1" si="371"/>
        <v>0</v>
      </c>
      <c r="DQ199" s="23">
        <f t="shared" ca="1" si="376"/>
        <v>0</v>
      </c>
      <c r="DR199" s="23">
        <f t="shared" ca="1" si="377"/>
        <v>0</v>
      </c>
      <c r="DS199" s="23">
        <f t="shared" ca="1" si="386"/>
        <v>0</v>
      </c>
      <c r="DT199" s="23">
        <f t="shared" ca="1" si="387"/>
        <v>0</v>
      </c>
      <c r="DU199" s="23">
        <f t="shared" ca="1" si="397"/>
        <v>0</v>
      </c>
      <c r="DV199" s="23">
        <f t="shared" ca="1" si="398"/>
        <v>0</v>
      </c>
      <c r="DW199" s="23">
        <f t="shared" ca="1" si="401"/>
        <v>0</v>
      </c>
      <c r="DX199" s="23">
        <f t="shared" ca="1" si="402"/>
        <v>0</v>
      </c>
      <c r="DY199" s="23">
        <f t="shared" ca="1" si="403"/>
        <v>0</v>
      </c>
      <c r="DZ199" s="23">
        <f t="shared" ca="1" si="404"/>
        <v>0</v>
      </c>
      <c r="EA199" s="23">
        <f t="shared" ca="1" si="417"/>
        <v>0</v>
      </c>
      <c r="EB199" s="23">
        <f t="shared" ca="1" si="418"/>
        <v>0</v>
      </c>
      <c r="EC199" s="228">
        <f t="shared" ca="1" si="313"/>
        <v>0</v>
      </c>
      <c r="ED199" s="93">
        <f t="shared" ca="1" si="314"/>
        <v>0</v>
      </c>
      <c r="EE199" s="228">
        <f t="shared" ca="1" si="315"/>
        <v>0</v>
      </c>
      <c r="EJ199" s="23">
        <f t="shared" ca="1" si="349"/>
        <v>0</v>
      </c>
      <c r="EK199" s="23">
        <f t="shared" ca="1" si="350"/>
        <v>0</v>
      </c>
      <c r="EL199" s="23">
        <f t="shared" ca="1" si="357"/>
        <v>0</v>
      </c>
      <c r="EM199" s="23">
        <f t="shared" ca="1" si="358"/>
        <v>0</v>
      </c>
      <c r="EN199" s="23">
        <f t="shared" ca="1" si="378"/>
        <v>0</v>
      </c>
      <c r="EO199" s="23">
        <f t="shared" ca="1" si="379"/>
        <v>0</v>
      </c>
      <c r="EP199" s="23">
        <f t="shared" ca="1" si="409"/>
        <v>0</v>
      </c>
      <c r="EQ199" s="23">
        <f t="shared" ca="1" si="410"/>
        <v>0</v>
      </c>
      <c r="ER199" s="23">
        <f t="shared" ca="1" si="388"/>
        <v>0</v>
      </c>
      <c r="ES199" s="23">
        <f t="shared" ca="1" si="389"/>
        <v>0</v>
      </c>
      <c r="ET199" s="23">
        <f t="shared" ca="1" si="405"/>
        <v>0</v>
      </c>
      <c r="EU199" s="23">
        <f t="shared" ca="1" si="406"/>
        <v>0</v>
      </c>
      <c r="EV199" s="23">
        <f t="shared" ca="1" si="415"/>
        <v>0</v>
      </c>
      <c r="EW199" s="23">
        <f t="shared" ca="1" si="416"/>
        <v>0</v>
      </c>
      <c r="EX199" s="228">
        <f t="shared" ca="1" si="299"/>
        <v>0</v>
      </c>
      <c r="EY199" s="93">
        <f t="shared" ca="1" si="300"/>
        <v>0</v>
      </c>
      <c r="EZ199" s="93">
        <f t="shared" ca="1" si="301"/>
        <v>0</v>
      </c>
    </row>
    <row r="200" spans="1:156" x14ac:dyDescent="0.2">
      <c r="A200" s="172">
        <f ca="1">VLOOKUP($D200,Curves!$A$2:$I$1700,9)</f>
        <v>6.383526301162E-2</v>
      </c>
      <c r="B200" s="86">
        <f t="shared" ca="1" si="420"/>
        <v>0.36684253663694805</v>
      </c>
      <c r="C200" s="86">
        <f t="shared" si="421"/>
        <v>31</v>
      </c>
      <c r="D200" s="139">
        <v>42736</v>
      </c>
      <c r="E200" s="173">
        <f ca="1">VLOOKUP($D200,Curves!$A$2:$H$1700,2)*$B200</f>
        <v>2.0066286754041056</v>
      </c>
      <c r="F200" s="172">
        <f ca="1">VLOOKUP($D200,Curves!$A$2:$H$1700,3)*$B200</f>
        <v>4.4021104396433766E-2</v>
      </c>
      <c r="G200" s="172">
        <f ca="1">VLOOKUP($D200,Curves!$A$2:$H$1700,7)*$B200</f>
        <v>-6.9700081961020136E-2</v>
      </c>
      <c r="H200" s="172">
        <f ca="1">VLOOKUP($D200,Curves!$A$2:$H$1700,5)*$B200</f>
        <v>0</v>
      </c>
      <c r="I200" s="172">
        <f ca="1">VLOOKUP($D200,Curves!$A$2:$H$1700,4)*$B200</f>
        <v>0</v>
      </c>
      <c r="J200" s="174">
        <f ca="1">VLOOKUP($D200,Curves!$A$2:$H$1700,8)*$B200</f>
        <v>0</v>
      </c>
      <c r="K200" s="172">
        <f t="shared" ca="1" si="422"/>
        <v>17.049715065530791</v>
      </c>
      <c r="L200" s="140">
        <f ca="1">VLOOKUP($D200,Curves!$N$2:$T$2600,2)*$B200</f>
        <v>19.284545308467724</v>
      </c>
      <c r="M200" s="141">
        <f ca="1">VLOOKUP($D200,Curves!$N$2:$T$2600,3)*$B200</f>
        <v>9.6422726542338619</v>
      </c>
      <c r="N200" s="181">
        <f t="shared" ca="1" si="423"/>
        <v>1</v>
      </c>
      <c r="O200" s="182">
        <f t="shared" ca="1" si="424"/>
        <v>0</v>
      </c>
      <c r="P200" s="173">
        <f t="shared" ca="1" si="419"/>
        <v>17.049715065530791</v>
      </c>
      <c r="Q200" s="140">
        <f ca="1">VLOOKUP($D200,Curves!$N$2:$T$2600,4)*$B200</f>
        <v>19.284545308467724</v>
      </c>
      <c r="R200" s="141">
        <f ca="1">VLOOKUP($D200,Curves!$N$2:$T$2600,5)*$B200</f>
        <v>9.6422726542338619</v>
      </c>
      <c r="S200" s="181">
        <f t="shared" ca="1" si="425"/>
        <v>1</v>
      </c>
      <c r="T200" s="182">
        <f t="shared" ca="1" si="426"/>
        <v>0</v>
      </c>
      <c r="U200" s="151">
        <f t="shared" ca="1" si="427"/>
        <v>16.526964450823144</v>
      </c>
      <c r="V200" s="151">
        <f t="shared" ca="1" si="428"/>
        <v>17.049715065530791</v>
      </c>
      <c r="W200" s="151">
        <f t="shared" ca="1" si="429"/>
        <v>17.049715065530791</v>
      </c>
      <c r="X200" s="343">
        <f ca="1">VLOOKUP($D200,[2]CurveFetch!$D$8:$S$13000,16,0)*$B200</f>
        <v>19.284545308467724</v>
      </c>
      <c r="Y200" s="141">
        <f ca="1">VLOOKUP($D200,Curves!$N$2:$T$2600,7)*$B200</f>
        <v>9.6422726542338619</v>
      </c>
      <c r="Z200" s="200">
        <f t="shared" ca="1" si="430"/>
        <v>1</v>
      </c>
      <c r="AA200" s="181">
        <f t="shared" ca="1" si="431"/>
        <v>0</v>
      </c>
      <c r="AB200" s="181">
        <f t="shared" ca="1" si="432"/>
        <v>1</v>
      </c>
      <c r="AC200" s="181">
        <f t="shared" ca="1" si="432"/>
        <v>1</v>
      </c>
      <c r="AD200" s="181">
        <f t="shared" ca="1" si="433"/>
        <v>1</v>
      </c>
      <c r="AE200" s="182">
        <f t="shared" ca="1" si="434"/>
        <v>0</v>
      </c>
      <c r="AF200" s="23">
        <f t="shared" ca="1" si="328"/>
        <v>5880</v>
      </c>
      <c r="AG200" s="23">
        <f t="shared" ca="1" si="329"/>
        <v>0</v>
      </c>
      <c r="AH200" s="23">
        <f t="shared" ca="1" si="318"/>
        <v>38400</v>
      </c>
      <c r="AI200" s="23">
        <f t="shared" ca="1" si="319"/>
        <v>0</v>
      </c>
      <c r="AJ200" s="23">
        <f t="shared" ca="1" si="330"/>
        <v>26160</v>
      </c>
      <c r="AK200" s="23">
        <f t="shared" ca="1" si="331"/>
        <v>0</v>
      </c>
      <c r="AL200" s="23">
        <f t="shared" ca="1" si="332"/>
        <v>26160</v>
      </c>
      <c r="AM200" s="23">
        <f t="shared" ca="1" si="333"/>
        <v>0</v>
      </c>
      <c r="AN200" s="23">
        <f t="shared" ca="1" si="351"/>
        <v>48000</v>
      </c>
      <c r="AO200" s="23">
        <f t="shared" ca="1" si="352"/>
        <v>0</v>
      </c>
      <c r="AP200" s="23">
        <f t="shared" ca="1" si="363"/>
        <v>54000</v>
      </c>
      <c r="AQ200" s="23">
        <f t="shared" ca="1" si="340"/>
        <v>0</v>
      </c>
      <c r="AR200" s="23">
        <f t="shared" ca="1" si="372"/>
        <v>60000</v>
      </c>
      <c r="AS200" s="23">
        <f t="shared" ca="1" si="373"/>
        <v>0</v>
      </c>
      <c r="AT200" s="23">
        <f t="shared" ca="1" si="380"/>
        <v>60000</v>
      </c>
      <c r="AU200" s="23">
        <f t="shared" ca="1" si="381"/>
        <v>0</v>
      </c>
      <c r="AV200" s="23">
        <f t="shared" ca="1" si="374"/>
        <v>86400</v>
      </c>
      <c r="AW200" s="23">
        <f t="shared" ca="1" si="375"/>
        <v>0</v>
      </c>
      <c r="AX200" s="23">
        <f t="shared" ca="1" si="384"/>
        <v>61200</v>
      </c>
      <c r="AY200" s="23">
        <f t="shared" ca="1" si="385"/>
        <v>0</v>
      </c>
      <c r="AZ200" s="23">
        <f t="shared" ca="1" si="390"/>
        <v>66000</v>
      </c>
      <c r="BA200" s="23">
        <f t="shared" ca="1" si="391"/>
        <v>0</v>
      </c>
      <c r="BB200" s="23">
        <f t="shared" ca="1" si="407"/>
        <v>132000</v>
      </c>
      <c r="BC200" s="23">
        <f t="shared" ca="1" si="408"/>
        <v>0</v>
      </c>
      <c r="BD200" s="228">
        <f t="shared" ca="1" si="302"/>
        <v>243000</v>
      </c>
      <c r="BE200" s="26">
        <f t="shared" ca="1" si="303"/>
        <v>604200</v>
      </c>
      <c r="BF200" s="228">
        <f t="shared" ca="1" si="304"/>
        <v>664200</v>
      </c>
      <c r="BG200" s="23">
        <f t="shared" ca="1" si="320"/>
        <v>62400</v>
      </c>
      <c r="BH200" s="23">
        <f t="shared" ca="1" si="321"/>
        <v>0</v>
      </c>
      <c r="BI200" s="23">
        <f t="shared" ca="1" si="334"/>
        <v>60000</v>
      </c>
      <c r="BJ200" s="23">
        <f t="shared" ca="1" si="335"/>
        <v>0</v>
      </c>
      <c r="BK200" s="23">
        <f t="shared" ca="1" si="322"/>
        <v>10560</v>
      </c>
      <c r="BL200" s="23">
        <f t="shared" ca="1" si="323"/>
        <v>0</v>
      </c>
      <c r="BM200" s="23">
        <f t="shared" ca="1" si="336"/>
        <v>6120</v>
      </c>
      <c r="BN200" s="23">
        <f t="shared" ca="1" si="337"/>
        <v>0</v>
      </c>
      <c r="BO200" s="23">
        <f t="shared" ca="1" si="343"/>
        <v>20400</v>
      </c>
      <c r="BP200" s="23">
        <f t="shared" ca="1" si="344"/>
        <v>0</v>
      </c>
      <c r="BQ200" s="23">
        <f t="shared" ca="1" si="324"/>
        <v>72000</v>
      </c>
      <c r="BR200" s="23">
        <f t="shared" ca="1" si="325"/>
        <v>0</v>
      </c>
      <c r="BS200" s="23">
        <f t="shared" ca="1" si="359"/>
        <v>105600</v>
      </c>
      <c r="BT200" s="23">
        <f t="shared" ca="1" si="360"/>
        <v>0</v>
      </c>
      <c r="BU200" s="23">
        <f t="shared" ca="1" si="361"/>
        <v>127200</v>
      </c>
      <c r="BV200" s="23">
        <f t="shared" ca="1" si="362"/>
        <v>0</v>
      </c>
      <c r="BW200" s="23">
        <f t="shared" ca="1" si="364"/>
        <v>60000</v>
      </c>
      <c r="BX200" s="23">
        <f t="shared" ca="1" si="365"/>
        <v>0</v>
      </c>
      <c r="BY200" s="23">
        <f t="shared" ca="1" si="382"/>
        <v>63600</v>
      </c>
      <c r="BZ200" s="23">
        <f t="shared" ca="1" si="383"/>
        <v>0</v>
      </c>
      <c r="CA200" s="23">
        <f t="shared" ca="1" si="395"/>
        <v>62400</v>
      </c>
      <c r="CB200" s="23">
        <f t="shared" ca="1" si="396"/>
        <v>0</v>
      </c>
      <c r="CC200" s="23">
        <f t="shared" ca="1" si="411"/>
        <v>132000</v>
      </c>
      <c r="CD200" s="23">
        <f t="shared" ca="1" si="412"/>
        <v>0</v>
      </c>
      <c r="CE200" s="23">
        <f t="shared" ca="1" si="413"/>
        <v>120000</v>
      </c>
      <c r="CF200" s="23">
        <f t="shared" ca="1" si="414"/>
        <v>0</v>
      </c>
      <c r="CG200" s="389">
        <f t="shared" ca="1" si="305"/>
        <v>371880</v>
      </c>
      <c r="CH200" s="224">
        <f t="shared" ca="1" si="306"/>
        <v>695880</v>
      </c>
      <c r="CI200" s="93">
        <f t="shared" ca="1" si="307"/>
        <v>902280</v>
      </c>
      <c r="CJ200" s="23">
        <f t="shared" ca="1" si="341"/>
        <v>125760</v>
      </c>
      <c r="CK200" s="23">
        <f t="shared" ca="1" si="342"/>
        <v>0</v>
      </c>
      <c r="CL200" s="23">
        <f t="shared" ca="1" si="366"/>
        <v>115200</v>
      </c>
      <c r="CM200" s="23">
        <f t="shared" ca="1" si="367"/>
        <v>0</v>
      </c>
      <c r="CN200" s="23">
        <f t="shared" ca="1" si="399"/>
        <v>120000</v>
      </c>
      <c r="CO200" s="23">
        <f t="shared" ca="1" si="400"/>
        <v>0</v>
      </c>
      <c r="CP200" s="228">
        <f t="shared" ca="1" si="308"/>
        <v>125760</v>
      </c>
      <c r="CQ200" s="224">
        <f t="shared" ca="1" si="309"/>
        <v>240960</v>
      </c>
      <c r="CR200" s="228">
        <f t="shared" ca="1" si="310"/>
        <v>360960</v>
      </c>
      <c r="CS200" s="23">
        <f t="shared" ca="1" si="311"/>
        <v>65400</v>
      </c>
      <c r="CT200" s="23">
        <f t="shared" ca="1" si="312"/>
        <v>32700</v>
      </c>
      <c r="CU200" s="23">
        <f t="shared" ca="1" si="316"/>
        <v>62400</v>
      </c>
      <c r="CV200" s="23">
        <f t="shared" ca="1" si="317"/>
        <v>31200</v>
      </c>
      <c r="CW200" s="23">
        <f t="shared" ca="1" si="326"/>
        <v>60000</v>
      </c>
      <c r="CX200" s="23">
        <f t="shared" ca="1" si="327"/>
        <v>30000</v>
      </c>
      <c r="CY200" s="23">
        <f t="shared" ca="1" si="338"/>
        <v>8400</v>
      </c>
      <c r="CZ200" s="23">
        <f t="shared" ca="1" si="339"/>
        <v>4200</v>
      </c>
      <c r="DA200" s="23">
        <f t="shared" ca="1" si="345"/>
        <v>27000</v>
      </c>
      <c r="DB200" s="23">
        <f t="shared" ca="1" si="346"/>
        <v>13500</v>
      </c>
      <c r="DC200" s="23">
        <f t="shared" ca="1" si="347"/>
        <v>15600</v>
      </c>
      <c r="DD200" s="23">
        <f t="shared" ca="1" si="348"/>
        <v>7800</v>
      </c>
      <c r="DE200" s="23">
        <f t="shared" ca="1" si="353"/>
        <v>42000</v>
      </c>
      <c r="DF200" s="23">
        <f t="shared" ca="1" si="354"/>
        <v>21000</v>
      </c>
      <c r="DG200" s="23">
        <f t="shared" ca="1" si="393"/>
        <v>63600</v>
      </c>
      <c r="DH200" s="23">
        <f t="shared" ca="1" si="394"/>
        <v>31800</v>
      </c>
      <c r="DI200" s="23">
        <f t="shared" ca="1" si="355"/>
        <v>72000</v>
      </c>
      <c r="DJ200" s="23">
        <f t="shared" ca="1" si="356"/>
        <v>36000</v>
      </c>
      <c r="DK200" s="23">
        <f t="shared" ca="1" si="368"/>
        <v>99000</v>
      </c>
      <c r="DL200" s="23">
        <f t="shared" ca="1" si="369"/>
        <v>49500</v>
      </c>
      <c r="DM200" s="23"/>
      <c r="DN200" s="23"/>
      <c r="DO200" s="23">
        <f t="shared" ca="1" si="370"/>
        <v>240000</v>
      </c>
      <c r="DP200" s="23">
        <f t="shared" ca="1" si="371"/>
        <v>120000</v>
      </c>
      <c r="DQ200" s="23">
        <f t="shared" ca="1" si="376"/>
        <v>120000</v>
      </c>
      <c r="DR200" s="23">
        <f t="shared" ca="1" si="377"/>
        <v>60000</v>
      </c>
      <c r="DS200" s="23">
        <f t="shared" ca="1" si="386"/>
        <v>127200</v>
      </c>
      <c r="DT200" s="23">
        <f t="shared" ca="1" si="387"/>
        <v>63600</v>
      </c>
      <c r="DU200" s="23">
        <f t="shared" ca="1" si="397"/>
        <v>63600</v>
      </c>
      <c r="DV200" s="23">
        <f t="shared" ca="1" si="398"/>
        <v>31800</v>
      </c>
      <c r="DW200" s="23">
        <f t="shared" ca="1" si="401"/>
        <v>150000</v>
      </c>
      <c r="DX200" s="23">
        <f t="shared" ca="1" si="402"/>
        <v>75000</v>
      </c>
      <c r="DY200" s="23">
        <f t="shared" ca="1" si="403"/>
        <v>66000</v>
      </c>
      <c r="DZ200" s="23">
        <f t="shared" ca="1" si="404"/>
        <v>33000</v>
      </c>
      <c r="EA200" s="23">
        <f t="shared" ca="1" si="417"/>
        <v>129600</v>
      </c>
      <c r="EB200" s="23">
        <f t="shared" ca="1" si="418"/>
        <v>64800</v>
      </c>
      <c r="EC200" s="228">
        <f t="shared" ca="1" si="313"/>
        <v>610200</v>
      </c>
      <c r="ED200" s="93">
        <f t="shared" ca="1" si="314"/>
        <v>1450800</v>
      </c>
      <c r="EE200" s="228">
        <f t="shared" ca="1" si="315"/>
        <v>2117700</v>
      </c>
      <c r="EJ200" s="23">
        <f t="shared" ca="1" si="349"/>
        <v>60000</v>
      </c>
      <c r="EK200" s="23">
        <f t="shared" ca="1" si="350"/>
        <v>30000</v>
      </c>
      <c r="EL200" s="23">
        <f t="shared" ca="1" si="357"/>
        <v>26400</v>
      </c>
      <c r="EM200" s="23">
        <f t="shared" ca="1" si="358"/>
        <v>13200</v>
      </c>
      <c r="EN200" s="23">
        <f t="shared" ca="1" si="378"/>
        <v>120000</v>
      </c>
      <c r="EO200" s="23">
        <f t="shared" ca="1" si="379"/>
        <v>60000</v>
      </c>
      <c r="EP200" s="23">
        <f t="shared" ca="1" si="409"/>
        <v>168000</v>
      </c>
      <c r="EQ200" s="23">
        <f t="shared" ca="1" si="410"/>
        <v>84000</v>
      </c>
      <c r="ER200" s="23">
        <f t="shared" ca="1" si="388"/>
        <v>60000</v>
      </c>
      <c r="ES200" s="23">
        <f t="shared" ca="1" si="389"/>
        <v>30000</v>
      </c>
      <c r="ET200" s="23">
        <f t="shared" ca="1" si="405"/>
        <v>60000</v>
      </c>
      <c r="EU200" s="23">
        <f t="shared" ca="1" si="406"/>
        <v>30000</v>
      </c>
      <c r="EV200" s="23">
        <f t="shared" ca="1" si="415"/>
        <v>120000</v>
      </c>
      <c r="EW200" s="23">
        <f t="shared" ca="1" si="416"/>
        <v>60000</v>
      </c>
      <c r="EX200" s="228">
        <f t="shared" ca="1" si="299"/>
        <v>39600</v>
      </c>
      <c r="EY200" s="93">
        <f t="shared" ca="1" si="300"/>
        <v>489600</v>
      </c>
      <c r="EZ200" s="93">
        <f t="shared" ca="1" si="301"/>
        <v>921600</v>
      </c>
    </row>
    <row r="201" spans="1:156" x14ac:dyDescent="0.2">
      <c r="A201" s="172">
        <f ca="1">VLOOKUP($D201,Curves!$A$2:$I$1700,9)</f>
        <v>6.3860133561077004E-2</v>
      </c>
      <c r="B201" s="86">
        <f t="shared" ca="1" si="420"/>
        <v>0.36475021571971017</v>
      </c>
      <c r="C201" s="86">
        <f t="shared" si="421"/>
        <v>28</v>
      </c>
      <c r="D201" s="139">
        <v>42767</v>
      </c>
      <c r="E201" s="173">
        <f ca="1">VLOOKUP($D201,Curves!$A$2:$H$1700,2)*$B201</f>
        <v>1.9565201571205253</v>
      </c>
      <c r="F201" s="172">
        <f ca="1">VLOOKUP($D201,Curves!$A$2:$H$1700,3)*$B201</f>
        <v>4.3770025886365221E-2</v>
      </c>
      <c r="G201" s="172">
        <f ca="1">VLOOKUP($D201,Curves!$A$2:$H$1700,7)*$B201</f>
        <v>-6.9302540986744932E-2</v>
      </c>
      <c r="H201" s="172">
        <f ca="1">VLOOKUP($D201,Curves!$A$2:$H$1700,5)*$B201</f>
        <v>0</v>
      </c>
      <c r="I201" s="172">
        <f ca="1">VLOOKUP($D201,Curves!$A$2:$H$1700,4)*$B201</f>
        <v>0</v>
      </c>
      <c r="J201" s="174">
        <f ca="1">VLOOKUP($D201,Curves!$A$2:$H$1700,8)*$B201</f>
        <v>0</v>
      </c>
      <c r="K201" s="172">
        <f t="shared" ca="1" si="422"/>
        <v>16.673901178403938</v>
      </c>
      <c r="L201" s="140">
        <f ca="1">VLOOKUP($D201,Curves!$N$2:$T$2600,2)*$B201</f>
        <v>15.527051932972343</v>
      </c>
      <c r="M201" s="141">
        <f ca="1">VLOOKUP($D201,Curves!$N$2:$T$2600,3)*$B201</f>
        <v>7.7635259664861715</v>
      </c>
      <c r="N201" s="181">
        <f t="shared" ca="1" si="423"/>
        <v>0</v>
      </c>
      <c r="O201" s="182">
        <f t="shared" ca="1" si="424"/>
        <v>0</v>
      </c>
      <c r="P201" s="173">
        <f t="shared" ca="1" si="419"/>
        <v>16.673901178403938</v>
      </c>
      <c r="Q201" s="140">
        <f ca="1">VLOOKUP($D201,Curves!$N$2:$T$2600,4)*$B201</f>
        <v>15.527051932972343</v>
      </c>
      <c r="R201" s="141">
        <f ca="1">VLOOKUP($D201,Curves!$N$2:$T$2600,5)*$B201</f>
        <v>7.7635259664861715</v>
      </c>
      <c r="S201" s="181">
        <f t="shared" ca="1" si="425"/>
        <v>0</v>
      </c>
      <c r="T201" s="182">
        <f t="shared" ca="1" si="426"/>
        <v>0</v>
      </c>
      <c r="U201" s="151">
        <f t="shared" ca="1" si="427"/>
        <v>16.15413212100335</v>
      </c>
      <c r="V201" s="151">
        <f t="shared" ca="1" si="428"/>
        <v>16.673901178403938</v>
      </c>
      <c r="W201" s="151">
        <f t="shared" ca="1" si="429"/>
        <v>16.673901178403938</v>
      </c>
      <c r="X201" s="343">
        <f ca="1">VLOOKUP($D201,[2]CurveFetch!$D$8:$S$13000,16,0)*$B201</f>
        <v>15.527051932972343</v>
      </c>
      <c r="Y201" s="141">
        <f ca="1">VLOOKUP($D201,Curves!$N$2:$T$2600,7)*$B201</f>
        <v>7.7635259664861715</v>
      </c>
      <c r="Z201" s="200">
        <f t="shared" ca="1" si="430"/>
        <v>0</v>
      </c>
      <c r="AA201" s="181">
        <f t="shared" ca="1" si="431"/>
        <v>0</v>
      </c>
      <c r="AB201" s="181">
        <f t="shared" ca="1" si="432"/>
        <v>0</v>
      </c>
      <c r="AC201" s="181">
        <f t="shared" ca="1" si="432"/>
        <v>0</v>
      </c>
      <c r="AD201" s="181">
        <f t="shared" ca="1" si="433"/>
        <v>0</v>
      </c>
      <c r="AE201" s="182">
        <f t="shared" ca="1" si="434"/>
        <v>0</v>
      </c>
      <c r="AF201" s="23">
        <f t="shared" ca="1" si="328"/>
        <v>0</v>
      </c>
      <c r="AG201" s="23">
        <f t="shared" ca="1" si="329"/>
        <v>0</v>
      </c>
      <c r="AH201" s="23">
        <f t="shared" ca="1" si="318"/>
        <v>0</v>
      </c>
      <c r="AI201" s="23">
        <f t="shared" ca="1" si="319"/>
        <v>0</v>
      </c>
      <c r="AJ201" s="23">
        <f t="shared" ca="1" si="330"/>
        <v>0</v>
      </c>
      <c r="AK201" s="23">
        <f t="shared" ca="1" si="331"/>
        <v>0</v>
      </c>
      <c r="AL201" s="23">
        <f t="shared" ca="1" si="332"/>
        <v>0</v>
      </c>
      <c r="AM201" s="23">
        <f t="shared" ca="1" si="333"/>
        <v>0</v>
      </c>
      <c r="AN201" s="23">
        <f t="shared" ca="1" si="351"/>
        <v>0</v>
      </c>
      <c r="AO201" s="23">
        <f t="shared" ca="1" si="352"/>
        <v>0</v>
      </c>
      <c r="AP201" s="23">
        <f t="shared" ca="1" si="363"/>
        <v>0</v>
      </c>
      <c r="AQ201" s="23">
        <f t="shared" ca="1" si="340"/>
        <v>0</v>
      </c>
      <c r="AR201" s="23">
        <f t="shared" ca="1" si="372"/>
        <v>0</v>
      </c>
      <c r="AS201" s="23">
        <f t="shared" ca="1" si="373"/>
        <v>0</v>
      </c>
      <c r="AT201" s="23">
        <f t="shared" ca="1" si="380"/>
        <v>0</v>
      </c>
      <c r="AU201" s="23">
        <f t="shared" ca="1" si="381"/>
        <v>0</v>
      </c>
      <c r="AV201" s="23">
        <f t="shared" ca="1" si="374"/>
        <v>0</v>
      </c>
      <c r="AW201" s="23">
        <f t="shared" ca="1" si="375"/>
        <v>0</v>
      </c>
      <c r="AX201" s="23">
        <f t="shared" ca="1" si="384"/>
        <v>0</v>
      </c>
      <c r="AY201" s="23">
        <f t="shared" ca="1" si="385"/>
        <v>0</v>
      </c>
      <c r="AZ201" s="23">
        <f t="shared" ca="1" si="390"/>
        <v>0</v>
      </c>
      <c r="BA201" s="23">
        <f t="shared" ca="1" si="391"/>
        <v>0</v>
      </c>
      <c r="BB201" s="23">
        <f t="shared" ca="1" si="407"/>
        <v>0</v>
      </c>
      <c r="BC201" s="23">
        <f t="shared" ca="1" si="408"/>
        <v>0</v>
      </c>
      <c r="BD201" s="228">
        <f t="shared" ca="1" si="302"/>
        <v>0</v>
      </c>
      <c r="BE201" s="26">
        <f t="shared" ca="1" si="303"/>
        <v>0</v>
      </c>
      <c r="BF201" s="228">
        <f t="shared" ca="1" si="304"/>
        <v>0</v>
      </c>
      <c r="BG201" s="23">
        <f t="shared" ca="1" si="320"/>
        <v>0</v>
      </c>
      <c r="BH201" s="23">
        <f t="shared" ca="1" si="321"/>
        <v>0</v>
      </c>
      <c r="BI201" s="23">
        <f t="shared" ca="1" si="334"/>
        <v>0</v>
      </c>
      <c r="BJ201" s="23">
        <f t="shared" ca="1" si="335"/>
        <v>0</v>
      </c>
      <c r="BK201" s="23">
        <f t="shared" ca="1" si="322"/>
        <v>0</v>
      </c>
      <c r="BL201" s="23">
        <f t="shared" ca="1" si="323"/>
        <v>0</v>
      </c>
      <c r="BM201" s="23">
        <f t="shared" ca="1" si="336"/>
        <v>0</v>
      </c>
      <c r="BN201" s="23">
        <f t="shared" ca="1" si="337"/>
        <v>0</v>
      </c>
      <c r="BO201" s="23">
        <f t="shared" ca="1" si="343"/>
        <v>0</v>
      </c>
      <c r="BP201" s="23">
        <f t="shared" ca="1" si="344"/>
        <v>0</v>
      </c>
      <c r="BQ201" s="23">
        <f t="shared" ca="1" si="324"/>
        <v>0</v>
      </c>
      <c r="BR201" s="23">
        <f t="shared" ca="1" si="325"/>
        <v>0</v>
      </c>
      <c r="BS201" s="23">
        <f t="shared" ca="1" si="359"/>
        <v>0</v>
      </c>
      <c r="BT201" s="23">
        <f t="shared" ca="1" si="360"/>
        <v>0</v>
      </c>
      <c r="BU201" s="23">
        <f t="shared" ca="1" si="361"/>
        <v>0</v>
      </c>
      <c r="BV201" s="23">
        <f t="shared" ca="1" si="362"/>
        <v>0</v>
      </c>
      <c r="BW201" s="23">
        <f t="shared" ca="1" si="364"/>
        <v>0</v>
      </c>
      <c r="BX201" s="23">
        <f t="shared" ca="1" si="365"/>
        <v>0</v>
      </c>
      <c r="BY201" s="23">
        <f t="shared" ca="1" si="382"/>
        <v>0</v>
      </c>
      <c r="BZ201" s="23">
        <f t="shared" ca="1" si="383"/>
        <v>0</v>
      </c>
      <c r="CA201" s="23">
        <f t="shared" ca="1" si="395"/>
        <v>0</v>
      </c>
      <c r="CB201" s="23">
        <f t="shared" ca="1" si="396"/>
        <v>0</v>
      </c>
      <c r="CC201" s="23">
        <f t="shared" ca="1" si="411"/>
        <v>0</v>
      </c>
      <c r="CD201" s="23">
        <f t="shared" ca="1" si="412"/>
        <v>0</v>
      </c>
      <c r="CE201" s="23">
        <f t="shared" ca="1" si="413"/>
        <v>0</v>
      </c>
      <c r="CF201" s="23">
        <f t="shared" ca="1" si="414"/>
        <v>0</v>
      </c>
      <c r="CG201" s="389">
        <f t="shared" ca="1" si="305"/>
        <v>0</v>
      </c>
      <c r="CH201" s="224">
        <f t="shared" ca="1" si="306"/>
        <v>0</v>
      </c>
      <c r="CI201" s="93">
        <f t="shared" ca="1" si="307"/>
        <v>0</v>
      </c>
      <c r="CJ201" s="23">
        <f t="shared" ca="1" si="341"/>
        <v>0</v>
      </c>
      <c r="CK201" s="23">
        <f t="shared" ca="1" si="342"/>
        <v>0</v>
      </c>
      <c r="CL201" s="23">
        <f t="shared" ca="1" si="366"/>
        <v>0</v>
      </c>
      <c r="CM201" s="23">
        <f t="shared" ca="1" si="367"/>
        <v>0</v>
      </c>
      <c r="CN201" s="23">
        <f t="shared" ca="1" si="399"/>
        <v>0</v>
      </c>
      <c r="CO201" s="23">
        <f t="shared" ca="1" si="400"/>
        <v>0</v>
      </c>
      <c r="CP201" s="228">
        <f t="shared" ca="1" si="308"/>
        <v>0</v>
      </c>
      <c r="CQ201" s="224">
        <f t="shared" ca="1" si="309"/>
        <v>0</v>
      </c>
      <c r="CR201" s="228">
        <f t="shared" ca="1" si="310"/>
        <v>0</v>
      </c>
      <c r="CS201" s="23">
        <f t="shared" ca="1" si="311"/>
        <v>0</v>
      </c>
      <c r="CT201" s="23">
        <f t="shared" ca="1" si="312"/>
        <v>0</v>
      </c>
      <c r="CU201" s="23">
        <f t="shared" ca="1" si="316"/>
        <v>0</v>
      </c>
      <c r="CV201" s="23">
        <f t="shared" ca="1" si="317"/>
        <v>0</v>
      </c>
      <c r="CW201" s="23">
        <f t="shared" ca="1" si="326"/>
        <v>0</v>
      </c>
      <c r="CX201" s="23">
        <f t="shared" ca="1" si="327"/>
        <v>0</v>
      </c>
      <c r="CY201" s="23">
        <f t="shared" ca="1" si="338"/>
        <v>0</v>
      </c>
      <c r="CZ201" s="23">
        <f t="shared" ca="1" si="339"/>
        <v>0</v>
      </c>
      <c r="DA201" s="23">
        <f t="shared" ca="1" si="345"/>
        <v>0</v>
      </c>
      <c r="DB201" s="23">
        <f t="shared" ca="1" si="346"/>
        <v>0</v>
      </c>
      <c r="DC201" s="23">
        <f t="shared" ca="1" si="347"/>
        <v>0</v>
      </c>
      <c r="DD201" s="23">
        <f t="shared" ca="1" si="348"/>
        <v>0</v>
      </c>
      <c r="DE201" s="23">
        <f t="shared" ca="1" si="353"/>
        <v>0</v>
      </c>
      <c r="DF201" s="23">
        <f t="shared" ca="1" si="354"/>
        <v>0</v>
      </c>
      <c r="DG201" s="23">
        <f t="shared" ca="1" si="393"/>
        <v>0</v>
      </c>
      <c r="DH201" s="23">
        <f t="shared" ca="1" si="394"/>
        <v>0</v>
      </c>
      <c r="DI201" s="23">
        <f t="shared" ca="1" si="355"/>
        <v>0</v>
      </c>
      <c r="DJ201" s="23">
        <f t="shared" ca="1" si="356"/>
        <v>0</v>
      </c>
      <c r="DK201" s="23">
        <f t="shared" ca="1" si="368"/>
        <v>0</v>
      </c>
      <c r="DL201" s="23">
        <f t="shared" ca="1" si="369"/>
        <v>0</v>
      </c>
      <c r="DM201" s="23"/>
      <c r="DN201" s="23"/>
      <c r="DO201" s="23">
        <f t="shared" ca="1" si="370"/>
        <v>0</v>
      </c>
      <c r="DP201" s="23">
        <f t="shared" ca="1" si="371"/>
        <v>0</v>
      </c>
      <c r="DQ201" s="23">
        <f t="shared" ca="1" si="376"/>
        <v>0</v>
      </c>
      <c r="DR201" s="23">
        <f t="shared" ca="1" si="377"/>
        <v>0</v>
      </c>
      <c r="DS201" s="23">
        <f t="shared" ca="1" si="386"/>
        <v>0</v>
      </c>
      <c r="DT201" s="23">
        <f t="shared" ca="1" si="387"/>
        <v>0</v>
      </c>
      <c r="DU201" s="23">
        <f t="shared" ca="1" si="397"/>
        <v>0</v>
      </c>
      <c r="DV201" s="23">
        <f t="shared" ca="1" si="398"/>
        <v>0</v>
      </c>
      <c r="DW201" s="23">
        <f t="shared" ca="1" si="401"/>
        <v>0</v>
      </c>
      <c r="DX201" s="23">
        <f t="shared" ca="1" si="402"/>
        <v>0</v>
      </c>
      <c r="DY201" s="23">
        <f t="shared" ca="1" si="403"/>
        <v>0</v>
      </c>
      <c r="DZ201" s="23">
        <f t="shared" ca="1" si="404"/>
        <v>0</v>
      </c>
      <c r="EA201" s="23">
        <f t="shared" ca="1" si="417"/>
        <v>0</v>
      </c>
      <c r="EB201" s="23">
        <f t="shared" ca="1" si="418"/>
        <v>0</v>
      </c>
      <c r="EC201" s="228">
        <f t="shared" ca="1" si="313"/>
        <v>0</v>
      </c>
      <c r="ED201" s="93">
        <f t="shared" ca="1" si="314"/>
        <v>0</v>
      </c>
      <c r="EE201" s="228">
        <f t="shared" ca="1" si="315"/>
        <v>0</v>
      </c>
      <c r="EJ201" s="23">
        <f t="shared" ca="1" si="349"/>
        <v>0</v>
      </c>
      <c r="EK201" s="23">
        <f t="shared" ca="1" si="350"/>
        <v>0</v>
      </c>
      <c r="EL201" s="23">
        <f t="shared" ca="1" si="357"/>
        <v>0</v>
      </c>
      <c r="EM201" s="23">
        <f t="shared" ca="1" si="358"/>
        <v>0</v>
      </c>
      <c r="EN201" s="23">
        <f t="shared" ca="1" si="378"/>
        <v>0</v>
      </c>
      <c r="EO201" s="23">
        <f t="shared" ca="1" si="379"/>
        <v>0</v>
      </c>
      <c r="EP201" s="23">
        <f t="shared" ca="1" si="409"/>
        <v>0</v>
      </c>
      <c r="EQ201" s="23">
        <f t="shared" ca="1" si="410"/>
        <v>0</v>
      </c>
      <c r="ER201" s="23">
        <f t="shared" ca="1" si="388"/>
        <v>0</v>
      </c>
      <c r="ES201" s="23">
        <f t="shared" ca="1" si="389"/>
        <v>0</v>
      </c>
      <c r="ET201" s="23">
        <f t="shared" ca="1" si="405"/>
        <v>0</v>
      </c>
      <c r="EU201" s="23">
        <f t="shared" ca="1" si="406"/>
        <v>0</v>
      </c>
      <c r="EV201" s="23">
        <f t="shared" ca="1" si="415"/>
        <v>0</v>
      </c>
      <c r="EW201" s="23">
        <f t="shared" ca="1" si="416"/>
        <v>0</v>
      </c>
      <c r="EX201" s="228">
        <f t="shared" ref="EX201:EX264" ca="1" si="435">SUM(EL201:EM201)</f>
        <v>0</v>
      </c>
      <c r="EY201" s="93">
        <f t="shared" ref="EY201:EY264" ca="1" si="436">SUM(EL201:EO201,ET201:EW201)</f>
        <v>0</v>
      </c>
      <c r="EZ201" s="93">
        <f t="shared" ref="EZ201:EZ264" ca="1" si="437">SUM(EJ201:EW201)</f>
        <v>0</v>
      </c>
    </row>
    <row r="202" spans="1:156" x14ac:dyDescent="0.2">
      <c r="A202" s="172">
        <f ca="1">VLOOKUP($D202,Curves!$A$2:$I$1700,9)</f>
        <v>6.3882597283344E-2</v>
      </c>
      <c r="B202" s="86">
        <f t="shared" ca="1" si="420"/>
        <v>0.3628693621443167</v>
      </c>
      <c r="C202" s="86">
        <f t="shared" si="421"/>
        <v>31</v>
      </c>
      <c r="D202" s="139">
        <v>42795</v>
      </c>
      <c r="E202" s="173">
        <f ca="1">VLOOKUP($D202,Curves!$A$2:$H$1700,2)*$B202</f>
        <v>1.8920008542204674</v>
      </c>
      <c r="F202" s="172">
        <f ca="1">VLOOKUP($D202,Curves!$A$2:$H$1700,3)*$B202</f>
        <v>4.3544323457317999E-2</v>
      </c>
      <c r="G202" s="172">
        <f ca="1">VLOOKUP($D202,Curves!$A$2:$H$1700,7)*$B202</f>
        <v>-6.8945178807420168E-2</v>
      </c>
      <c r="H202" s="172">
        <f ca="1">VLOOKUP($D202,Curves!$A$2:$H$1700,5)*$B202</f>
        <v>0</v>
      </c>
      <c r="I202" s="172">
        <f ca="1">VLOOKUP($D202,Curves!$A$2:$H$1700,4)*$B202</f>
        <v>0</v>
      </c>
      <c r="J202" s="174">
        <f ca="1">VLOOKUP($D202,Curves!$A$2:$H$1700,8)*$B202</f>
        <v>0</v>
      </c>
      <c r="K202" s="172">
        <f t="shared" ca="1" si="422"/>
        <v>16.190006406653506</v>
      </c>
      <c r="L202" s="140">
        <f ca="1">VLOOKUP($D202,Curves!$N$2:$T$2600,2)*$B202</f>
        <v>11.818292255678251</v>
      </c>
      <c r="M202" s="141">
        <f ca="1">VLOOKUP($D202,Curves!$N$2:$T$2600,3)*$B202</f>
        <v>5.9091461278391257</v>
      </c>
      <c r="N202" s="181">
        <f t="shared" ca="1" si="423"/>
        <v>0</v>
      </c>
      <c r="O202" s="182">
        <f t="shared" ca="1" si="424"/>
        <v>0</v>
      </c>
      <c r="P202" s="173">
        <f t="shared" ca="1" si="419"/>
        <v>16.190006406653506</v>
      </c>
      <c r="Q202" s="140">
        <f ca="1">VLOOKUP($D202,Curves!$N$2:$T$2600,4)*$B202</f>
        <v>11.818292255678251</v>
      </c>
      <c r="R202" s="141">
        <f ca="1">VLOOKUP($D202,Curves!$N$2:$T$2600,5)*$B202</f>
        <v>5.9091461278391257</v>
      </c>
      <c r="S202" s="181">
        <f t="shared" ca="1" si="425"/>
        <v>0</v>
      </c>
      <c r="T202" s="182">
        <f t="shared" ca="1" si="426"/>
        <v>0</v>
      </c>
      <c r="U202" s="151">
        <f t="shared" ca="1" si="427"/>
        <v>15.672917565597853</v>
      </c>
      <c r="V202" s="151">
        <f t="shared" ca="1" si="428"/>
        <v>16.190006406653506</v>
      </c>
      <c r="W202" s="151">
        <f t="shared" ca="1" si="429"/>
        <v>16.190006406653506</v>
      </c>
      <c r="X202" s="343">
        <f ca="1">VLOOKUP($D202,[2]CurveFetch!$D$8:$S$13000,16,0)*$B202</f>
        <v>11.818292255678251</v>
      </c>
      <c r="Y202" s="141">
        <f ca="1">VLOOKUP($D202,Curves!$N$2:$T$2600,7)*$B202</f>
        <v>5.9091461278391257</v>
      </c>
      <c r="Z202" s="200">
        <f t="shared" ca="1" si="430"/>
        <v>0</v>
      </c>
      <c r="AA202" s="181">
        <f t="shared" ca="1" si="431"/>
        <v>0</v>
      </c>
      <c r="AB202" s="181">
        <f t="shared" ca="1" si="432"/>
        <v>0</v>
      </c>
      <c r="AC202" s="181">
        <f t="shared" ca="1" si="432"/>
        <v>0</v>
      </c>
      <c r="AD202" s="181">
        <f t="shared" ca="1" si="433"/>
        <v>0</v>
      </c>
      <c r="AE202" s="182">
        <f t="shared" ca="1" si="434"/>
        <v>0</v>
      </c>
      <c r="AF202" s="23">
        <f t="shared" ca="1" si="328"/>
        <v>0</v>
      </c>
      <c r="AG202" s="23">
        <f t="shared" ca="1" si="329"/>
        <v>0</v>
      </c>
      <c r="AH202" s="23">
        <f t="shared" ca="1" si="318"/>
        <v>0</v>
      </c>
      <c r="AI202" s="23">
        <f t="shared" ca="1" si="319"/>
        <v>0</v>
      </c>
      <c r="AJ202" s="23">
        <f t="shared" ca="1" si="330"/>
        <v>0</v>
      </c>
      <c r="AK202" s="23">
        <f t="shared" ca="1" si="331"/>
        <v>0</v>
      </c>
      <c r="AL202" s="23">
        <f t="shared" ca="1" si="332"/>
        <v>0</v>
      </c>
      <c r="AM202" s="23">
        <f t="shared" ca="1" si="333"/>
        <v>0</v>
      </c>
      <c r="AN202" s="23">
        <f t="shared" ca="1" si="351"/>
        <v>0</v>
      </c>
      <c r="AO202" s="23">
        <f t="shared" ca="1" si="352"/>
        <v>0</v>
      </c>
      <c r="AP202" s="23">
        <f t="shared" ca="1" si="363"/>
        <v>0</v>
      </c>
      <c r="AQ202" s="23">
        <f t="shared" ca="1" si="340"/>
        <v>0</v>
      </c>
      <c r="AR202" s="23">
        <f t="shared" ca="1" si="372"/>
        <v>0</v>
      </c>
      <c r="AS202" s="23">
        <f t="shared" ca="1" si="373"/>
        <v>0</v>
      </c>
      <c r="AT202" s="23">
        <f t="shared" ca="1" si="380"/>
        <v>0</v>
      </c>
      <c r="AU202" s="23">
        <f t="shared" ca="1" si="381"/>
        <v>0</v>
      </c>
      <c r="AV202" s="23">
        <f t="shared" ca="1" si="374"/>
        <v>0</v>
      </c>
      <c r="AW202" s="23">
        <f t="shared" ca="1" si="375"/>
        <v>0</v>
      </c>
      <c r="AX202" s="23">
        <f t="shared" ca="1" si="384"/>
        <v>0</v>
      </c>
      <c r="AY202" s="23">
        <f t="shared" ca="1" si="385"/>
        <v>0</v>
      </c>
      <c r="AZ202" s="23">
        <f t="shared" ca="1" si="390"/>
        <v>0</v>
      </c>
      <c r="BA202" s="23">
        <f t="shared" ca="1" si="391"/>
        <v>0</v>
      </c>
      <c r="BB202" s="23">
        <f t="shared" ca="1" si="407"/>
        <v>0</v>
      </c>
      <c r="BC202" s="23">
        <f t="shared" ca="1" si="408"/>
        <v>0</v>
      </c>
      <c r="BD202" s="228">
        <f t="shared" ref="BD202:BD265" ca="1" si="438">SUM(AF202:AM202,AR202:AS202,AV202:AW202)</f>
        <v>0</v>
      </c>
      <c r="BE202" s="26">
        <f t="shared" ref="BE202:BE265" ca="1" si="439">SUM(AF202:AS202,AV202:BC202)</f>
        <v>0</v>
      </c>
      <c r="BF202" s="228">
        <f t="shared" ref="BF202:BF265" ca="1" si="440">SUM(AF202:BC202)</f>
        <v>0</v>
      </c>
      <c r="BG202" s="23">
        <f t="shared" ca="1" si="320"/>
        <v>0</v>
      </c>
      <c r="BH202" s="23">
        <f t="shared" ca="1" si="321"/>
        <v>0</v>
      </c>
      <c r="BI202" s="23">
        <f t="shared" ca="1" si="334"/>
        <v>0</v>
      </c>
      <c r="BJ202" s="23">
        <f t="shared" ca="1" si="335"/>
        <v>0</v>
      </c>
      <c r="BK202" s="23">
        <f t="shared" ca="1" si="322"/>
        <v>0</v>
      </c>
      <c r="BL202" s="23">
        <f t="shared" ca="1" si="323"/>
        <v>0</v>
      </c>
      <c r="BM202" s="23">
        <f t="shared" ca="1" si="336"/>
        <v>0</v>
      </c>
      <c r="BN202" s="23">
        <f t="shared" ca="1" si="337"/>
        <v>0</v>
      </c>
      <c r="BO202" s="23">
        <f t="shared" ca="1" si="343"/>
        <v>0</v>
      </c>
      <c r="BP202" s="23">
        <f t="shared" ca="1" si="344"/>
        <v>0</v>
      </c>
      <c r="BQ202" s="23">
        <f t="shared" ca="1" si="324"/>
        <v>0</v>
      </c>
      <c r="BR202" s="23">
        <f t="shared" ca="1" si="325"/>
        <v>0</v>
      </c>
      <c r="BS202" s="23">
        <f t="shared" ca="1" si="359"/>
        <v>0</v>
      </c>
      <c r="BT202" s="23">
        <f t="shared" ca="1" si="360"/>
        <v>0</v>
      </c>
      <c r="BU202" s="23">
        <f t="shared" ca="1" si="361"/>
        <v>0</v>
      </c>
      <c r="BV202" s="23">
        <f t="shared" ca="1" si="362"/>
        <v>0</v>
      </c>
      <c r="BW202" s="23">
        <f t="shared" ca="1" si="364"/>
        <v>0</v>
      </c>
      <c r="BX202" s="23">
        <f t="shared" ca="1" si="365"/>
        <v>0</v>
      </c>
      <c r="BY202" s="23">
        <f t="shared" ca="1" si="382"/>
        <v>0</v>
      </c>
      <c r="BZ202" s="23">
        <f t="shared" ca="1" si="383"/>
        <v>0</v>
      </c>
      <c r="CA202" s="23">
        <f t="shared" ca="1" si="395"/>
        <v>0</v>
      </c>
      <c r="CB202" s="23">
        <f t="shared" ca="1" si="396"/>
        <v>0</v>
      </c>
      <c r="CC202" s="23">
        <f t="shared" ca="1" si="411"/>
        <v>0</v>
      </c>
      <c r="CD202" s="23">
        <f t="shared" ca="1" si="412"/>
        <v>0</v>
      </c>
      <c r="CE202" s="23">
        <f t="shared" ca="1" si="413"/>
        <v>0</v>
      </c>
      <c r="CF202" s="23">
        <f t="shared" ca="1" si="414"/>
        <v>0</v>
      </c>
      <c r="CG202" s="389">
        <f t="shared" ref="CG202:CG265" ca="1" si="441">SUM(BG202:BN202,BS202:BV202)</f>
        <v>0</v>
      </c>
      <c r="CH202" s="224">
        <f t="shared" ref="CH202:CH265" ca="1" si="442">SUM(BG202:BN202,BQ202:BV202,CC202:CF202)</f>
        <v>0</v>
      </c>
      <c r="CI202" s="93">
        <f t="shared" ref="CI202:CI265" ca="1" si="443">SUM(BG202:CF202)</f>
        <v>0</v>
      </c>
      <c r="CJ202" s="23">
        <f t="shared" ca="1" si="341"/>
        <v>0</v>
      </c>
      <c r="CK202" s="23">
        <f t="shared" ca="1" si="342"/>
        <v>0</v>
      </c>
      <c r="CL202" s="23">
        <f t="shared" ca="1" si="366"/>
        <v>0</v>
      </c>
      <c r="CM202" s="23">
        <f t="shared" ca="1" si="367"/>
        <v>0</v>
      </c>
      <c r="CN202" s="23">
        <f t="shared" ca="1" si="399"/>
        <v>0</v>
      </c>
      <c r="CO202" s="23">
        <f t="shared" ca="1" si="400"/>
        <v>0</v>
      </c>
      <c r="CP202" s="228">
        <f t="shared" ref="CP202:CP265" ca="1" si="444">SUM(CJ202:CK202)</f>
        <v>0</v>
      </c>
      <c r="CQ202" s="224">
        <f t="shared" ref="CQ202:CQ265" ca="1" si="445">SUM(CJ202:CM202)</f>
        <v>0</v>
      </c>
      <c r="CR202" s="228">
        <f t="shared" ref="CR202:CR265" ca="1" si="446">SUM(CJ202:CO202)</f>
        <v>0</v>
      </c>
      <c r="CS202" s="23">
        <f t="shared" ref="CS202:CS265" ca="1" si="447">$CS$7*$J$2*$J$5*$AB202</f>
        <v>0</v>
      </c>
      <c r="CT202" s="23">
        <f t="shared" ref="CT202:CT265" ca="1" si="448">$CS$7*$J$3*$J$5*$AC202</f>
        <v>0</v>
      </c>
      <c r="CU202" s="23">
        <f t="shared" ca="1" si="316"/>
        <v>0</v>
      </c>
      <c r="CV202" s="23">
        <f t="shared" ca="1" si="317"/>
        <v>0</v>
      </c>
      <c r="CW202" s="23">
        <f t="shared" ca="1" si="326"/>
        <v>0</v>
      </c>
      <c r="CX202" s="23">
        <f t="shared" ca="1" si="327"/>
        <v>0</v>
      </c>
      <c r="CY202" s="23">
        <f t="shared" ca="1" si="338"/>
        <v>0</v>
      </c>
      <c r="CZ202" s="23">
        <f t="shared" ca="1" si="339"/>
        <v>0</v>
      </c>
      <c r="DA202" s="23">
        <f t="shared" ca="1" si="345"/>
        <v>0</v>
      </c>
      <c r="DB202" s="23">
        <f t="shared" ca="1" si="346"/>
        <v>0</v>
      </c>
      <c r="DC202" s="23">
        <f t="shared" ca="1" si="347"/>
        <v>0</v>
      </c>
      <c r="DD202" s="23">
        <f t="shared" ca="1" si="348"/>
        <v>0</v>
      </c>
      <c r="DE202" s="23">
        <f t="shared" ca="1" si="353"/>
        <v>0</v>
      </c>
      <c r="DF202" s="23">
        <f t="shared" ca="1" si="354"/>
        <v>0</v>
      </c>
      <c r="DG202" s="23">
        <f t="shared" ca="1" si="393"/>
        <v>0</v>
      </c>
      <c r="DH202" s="23">
        <f t="shared" ca="1" si="394"/>
        <v>0</v>
      </c>
      <c r="DI202" s="23">
        <f t="shared" ca="1" si="355"/>
        <v>0</v>
      </c>
      <c r="DJ202" s="23">
        <f t="shared" ca="1" si="356"/>
        <v>0</v>
      </c>
      <c r="DK202" s="23">
        <f t="shared" ca="1" si="368"/>
        <v>0</v>
      </c>
      <c r="DL202" s="23">
        <f t="shared" ca="1" si="369"/>
        <v>0</v>
      </c>
      <c r="DM202" s="23"/>
      <c r="DN202" s="23"/>
      <c r="DO202" s="23">
        <f t="shared" ca="1" si="370"/>
        <v>0</v>
      </c>
      <c r="DP202" s="23">
        <f t="shared" ca="1" si="371"/>
        <v>0</v>
      </c>
      <c r="DQ202" s="23">
        <f t="shared" ca="1" si="376"/>
        <v>0</v>
      </c>
      <c r="DR202" s="23">
        <f t="shared" ca="1" si="377"/>
        <v>0</v>
      </c>
      <c r="DS202" s="23">
        <f t="shared" ca="1" si="386"/>
        <v>0</v>
      </c>
      <c r="DT202" s="23">
        <f t="shared" ca="1" si="387"/>
        <v>0</v>
      </c>
      <c r="DU202" s="23">
        <f t="shared" ca="1" si="397"/>
        <v>0</v>
      </c>
      <c r="DV202" s="23">
        <f t="shared" ca="1" si="398"/>
        <v>0</v>
      </c>
      <c r="DW202" s="23">
        <f t="shared" ca="1" si="401"/>
        <v>0</v>
      </c>
      <c r="DX202" s="23">
        <f t="shared" ca="1" si="402"/>
        <v>0</v>
      </c>
      <c r="DY202" s="23">
        <f t="shared" ca="1" si="403"/>
        <v>0</v>
      </c>
      <c r="DZ202" s="23">
        <f t="shared" ca="1" si="404"/>
        <v>0</v>
      </c>
      <c r="EA202" s="23">
        <f t="shared" ca="1" si="417"/>
        <v>0</v>
      </c>
      <c r="EB202" s="23">
        <f t="shared" ca="1" si="418"/>
        <v>0</v>
      </c>
      <c r="EC202" s="228">
        <f t="shared" ref="EC202:EC265" ca="1" si="449">SUM(CS202:DB202,DG202:DH202,DQ202:DR202)</f>
        <v>0</v>
      </c>
      <c r="ED202" s="93">
        <f t="shared" ref="ED202:ED265" ca="1" si="450">SUM(CS202:DJ202,DM202:DV202)</f>
        <v>0</v>
      </c>
      <c r="EE202" s="228">
        <f t="shared" ref="EE202:EE265" ca="1" si="451">SUM(CS202:EB202)</f>
        <v>0</v>
      </c>
      <c r="EJ202" s="23">
        <f t="shared" ca="1" si="349"/>
        <v>0</v>
      </c>
      <c r="EK202" s="23">
        <f t="shared" ca="1" si="350"/>
        <v>0</v>
      </c>
      <c r="EL202" s="23">
        <f t="shared" ca="1" si="357"/>
        <v>0</v>
      </c>
      <c r="EM202" s="23">
        <f t="shared" ca="1" si="358"/>
        <v>0</v>
      </c>
      <c r="EN202" s="23">
        <f t="shared" ca="1" si="378"/>
        <v>0</v>
      </c>
      <c r="EO202" s="23">
        <f t="shared" ca="1" si="379"/>
        <v>0</v>
      </c>
      <c r="EP202" s="23">
        <f t="shared" ca="1" si="409"/>
        <v>0</v>
      </c>
      <c r="EQ202" s="23">
        <f t="shared" ca="1" si="410"/>
        <v>0</v>
      </c>
      <c r="ER202" s="23">
        <f t="shared" ca="1" si="388"/>
        <v>0</v>
      </c>
      <c r="ES202" s="23">
        <f t="shared" ca="1" si="389"/>
        <v>0</v>
      </c>
      <c r="ET202" s="23">
        <f t="shared" ca="1" si="405"/>
        <v>0</v>
      </c>
      <c r="EU202" s="23">
        <f t="shared" ca="1" si="406"/>
        <v>0</v>
      </c>
      <c r="EV202" s="23">
        <f t="shared" ca="1" si="415"/>
        <v>0</v>
      </c>
      <c r="EW202" s="23">
        <f t="shared" ca="1" si="416"/>
        <v>0</v>
      </c>
      <c r="EX202" s="228">
        <f t="shared" ca="1" si="435"/>
        <v>0</v>
      </c>
      <c r="EY202" s="93">
        <f t="shared" ca="1" si="436"/>
        <v>0</v>
      </c>
      <c r="EZ202" s="93">
        <f t="shared" ca="1" si="437"/>
        <v>0</v>
      </c>
    </row>
    <row r="203" spans="1:156" x14ac:dyDescent="0.2">
      <c r="A203" s="172">
        <f ca="1">VLOOKUP($D203,Curves!$A$2:$I$1700,9)</f>
        <v>6.3907467833189999E-2</v>
      </c>
      <c r="B203" s="86">
        <f t="shared" ca="1" si="420"/>
        <v>0.3607968965655019</v>
      </c>
      <c r="C203" s="86">
        <f t="shared" si="421"/>
        <v>30</v>
      </c>
      <c r="D203" s="139">
        <v>42826</v>
      </c>
      <c r="E203" s="173">
        <f ca="1">VLOOKUP($D203,Curves!$A$2:$H$1700,2)*$B203</f>
        <v>1.81516918662104</v>
      </c>
      <c r="F203" s="172">
        <f ca="1">VLOOKUP($D203,Curves!$A$2:$H$1700,3)*$B203</f>
        <v>0.10643508448682305</v>
      </c>
      <c r="G203" s="172">
        <f ca="1">VLOOKUP($D203,Curves!$A$2:$H$1700,7)*$B203</f>
        <v>-6.8551410347445357E-2</v>
      </c>
      <c r="H203" s="172">
        <f ca="1">VLOOKUP($D203,Curves!$A$2:$H$1700,5)*$B203</f>
        <v>0</v>
      </c>
      <c r="I203" s="172">
        <f ca="1">VLOOKUP($D203,Curves!$A$2:$H$1700,4)*$B203</f>
        <v>0</v>
      </c>
      <c r="J203" s="174">
        <f ca="1">VLOOKUP($D203,Curves!$A$2:$H$1700,8)*$B203</f>
        <v>0</v>
      </c>
      <c r="K203" s="172">
        <f t="shared" ca="1" si="422"/>
        <v>15.613768899657799</v>
      </c>
      <c r="L203" s="140">
        <f ca="1">VLOOKUP($D203,Curves!$N$2:$T$2600,2)*$B203</f>
        <v>11.336058091639787</v>
      </c>
      <c r="M203" s="141">
        <f ca="1">VLOOKUP($D203,Curves!$N$2:$T$2600,3)*$B203</f>
        <v>5.6680290458198934</v>
      </c>
      <c r="N203" s="181">
        <f t="shared" ca="1" si="423"/>
        <v>0</v>
      </c>
      <c r="O203" s="182">
        <f t="shared" ca="1" si="424"/>
        <v>0</v>
      </c>
      <c r="P203" s="173">
        <f t="shared" ca="1" si="419"/>
        <v>15.613768899657799</v>
      </c>
      <c r="Q203" s="140">
        <f ca="1">VLOOKUP($D203,Curves!$N$2:$T$2600,4)*$B203</f>
        <v>11.336058091639787</v>
      </c>
      <c r="R203" s="141">
        <f ca="1">VLOOKUP($D203,Curves!$N$2:$T$2600,5)*$B203</f>
        <v>5.6680290458198934</v>
      </c>
      <c r="S203" s="181">
        <f t="shared" ca="1" si="425"/>
        <v>0</v>
      </c>
      <c r="T203" s="182">
        <f t="shared" ca="1" si="426"/>
        <v>0</v>
      </c>
      <c r="U203" s="151">
        <f t="shared" ca="1" si="427"/>
        <v>15.099633322051959</v>
      </c>
      <c r="V203" s="151">
        <f t="shared" ca="1" si="428"/>
        <v>15.613768899657799</v>
      </c>
      <c r="W203" s="151">
        <f t="shared" ca="1" si="429"/>
        <v>15.613768899657799</v>
      </c>
      <c r="X203" s="343">
        <f ca="1">VLOOKUP($D203,[2]CurveFetch!$D$8:$S$13000,16,0)*$B203</f>
        <v>11.336058091639787</v>
      </c>
      <c r="Y203" s="141">
        <f ca="1">VLOOKUP($D203,Curves!$N$2:$T$2600,7)*$B203</f>
        <v>5.6680290458198934</v>
      </c>
      <c r="Z203" s="200">
        <f t="shared" ca="1" si="430"/>
        <v>0</v>
      </c>
      <c r="AA203" s="181">
        <f t="shared" ca="1" si="431"/>
        <v>0</v>
      </c>
      <c r="AB203" s="181">
        <f t="shared" ca="1" si="432"/>
        <v>0</v>
      </c>
      <c r="AC203" s="181">
        <f t="shared" ca="1" si="432"/>
        <v>0</v>
      </c>
      <c r="AD203" s="181">
        <f t="shared" ca="1" si="433"/>
        <v>0</v>
      </c>
      <c r="AE203" s="182">
        <f t="shared" ca="1" si="434"/>
        <v>0</v>
      </c>
      <c r="AF203" s="23">
        <f t="shared" ca="1" si="328"/>
        <v>0</v>
      </c>
      <c r="AG203" s="23">
        <f t="shared" ca="1" si="329"/>
        <v>0</v>
      </c>
      <c r="AH203" s="23">
        <f t="shared" ca="1" si="318"/>
        <v>0</v>
      </c>
      <c r="AI203" s="23">
        <f t="shared" ca="1" si="319"/>
        <v>0</v>
      </c>
      <c r="AJ203" s="23">
        <f t="shared" ca="1" si="330"/>
        <v>0</v>
      </c>
      <c r="AK203" s="23">
        <f t="shared" ca="1" si="331"/>
        <v>0</v>
      </c>
      <c r="AL203" s="23">
        <f t="shared" ca="1" si="332"/>
        <v>0</v>
      </c>
      <c r="AM203" s="23">
        <f t="shared" ca="1" si="333"/>
        <v>0</v>
      </c>
      <c r="AN203" s="23">
        <f t="shared" ca="1" si="351"/>
        <v>0</v>
      </c>
      <c r="AO203" s="23">
        <f t="shared" ca="1" si="352"/>
        <v>0</v>
      </c>
      <c r="AP203" s="23">
        <f t="shared" ca="1" si="363"/>
        <v>0</v>
      </c>
      <c r="AQ203" s="23">
        <f t="shared" ca="1" si="340"/>
        <v>0</v>
      </c>
      <c r="AR203" s="23">
        <f t="shared" ca="1" si="372"/>
        <v>0</v>
      </c>
      <c r="AS203" s="23">
        <f t="shared" ca="1" si="373"/>
        <v>0</v>
      </c>
      <c r="AT203" s="23">
        <f t="shared" ca="1" si="380"/>
        <v>0</v>
      </c>
      <c r="AU203" s="23">
        <f t="shared" ca="1" si="381"/>
        <v>0</v>
      </c>
      <c r="AV203" s="23">
        <f t="shared" ca="1" si="374"/>
        <v>0</v>
      </c>
      <c r="AW203" s="23">
        <f t="shared" ca="1" si="375"/>
        <v>0</v>
      </c>
      <c r="AX203" s="23">
        <f t="shared" ca="1" si="384"/>
        <v>0</v>
      </c>
      <c r="AY203" s="23">
        <f t="shared" ca="1" si="385"/>
        <v>0</v>
      </c>
      <c r="AZ203" s="23">
        <f t="shared" ca="1" si="390"/>
        <v>0</v>
      </c>
      <c r="BA203" s="23">
        <f t="shared" ca="1" si="391"/>
        <v>0</v>
      </c>
      <c r="BB203" s="23">
        <f t="shared" ca="1" si="407"/>
        <v>0</v>
      </c>
      <c r="BC203" s="23">
        <f t="shared" ca="1" si="408"/>
        <v>0</v>
      </c>
      <c r="BD203" s="228">
        <f t="shared" ca="1" si="438"/>
        <v>0</v>
      </c>
      <c r="BE203" s="26">
        <f t="shared" ca="1" si="439"/>
        <v>0</v>
      </c>
      <c r="BF203" s="228">
        <f t="shared" ca="1" si="440"/>
        <v>0</v>
      </c>
      <c r="BG203" s="23">
        <f t="shared" ca="1" si="320"/>
        <v>0</v>
      </c>
      <c r="BH203" s="23">
        <f t="shared" ca="1" si="321"/>
        <v>0</v>
      </c>
      <c r="BI203" s="23">
        <f t="shared" ca="1" si="334"/>
        <v>0</v>
      </c>
      <c r="BJ203" s="23">
        <f t="shared" ca="1" si="335"/>
        <v>0</v>
      </c>
      <c r="BK203" s="23">
        <f t="shared" ca="1" si="322"/>
        <v>0</v>
      </c>
      <c r="BL203" s="23">
        <f t="shared" ca="1" si="323"/>
        <v>0</v>
      </c>
      <c r="BM203" s="23">
        <f t="shared" ca="1" si="336"/>
        <v>0</v>
      </c>
      <c r="BN203" s="23">
        <f t="shared" ca="1" si="337"/>
        <v>0</v>
      </c>
      <c r="BO203" s="23">
        <f t="shared" ca="1" si="343"/>
        <v>0</v>
      </c>
      <c r="BP203" s="23">
        <f t="shared" ca="1" si="344"/>
        <v>0</v>
      </c>
      <c r="BQ203" s="23">
        <f t="shared" ca="1" si="324"/>
        <v>0</v>
      </c>
      <c r="BR203" s="23">
        <f t="shared" ca="1" si="325"/>
        <v>0</v>
      </c>
      <c r="BS203" s="23">
        <f t="shared" ca="1" si="359"/>
        <v>0</v>
      </c>
      <c r="BT203" s="23">
        <f t="shared" ca="1" si="360"/>
        <v>0</v>
      </c>
      <c r="BU203" s="23">
        <f t="shared" ca="1" si="361"/>
        <v>0</v>
      </c>
      <c r="BV203" s="23">
        <f t="shared" ca="1" si="362"/>
        <v>0</v>
      </c>
      <c r="BW203" s="23">
        <f t="shared" ca="1" si="364"/>
        <v>0</v>
      </c>
      <c r="BX203" s="23">
        <f t="shared" ca="1" si="365"/>
        <v>0</v>
      </c>
      <c r="BY203" s="23">
        <f t="shared" ca="1" si="382"/>
        <v>0</v>
      </c>
      <c r="BZ203" s="23">
        <f t="shared" ca="1" si="383"/>
        <v>0</v>
      </c>
      <c r="CA203" s="23">
        <f t="shared" ca="1" si="395"/>
        <v>0</v>
      </c>
      <c r="CB203" s="23">
        <f t="shared" ca="1" si="396"/>
        <v>0</v>
      </c>
      <c r="CC203" s="23">
        <f t="shared" ca="1" si="411"/>
        <v>0</v>
      </c>
      <c r="CD203" s="23">
        <f t="shared" ca="1" si="412"/>
        <v>0</v>
      </c>
      <c r="CE203" s="23">
        <f t="shared" ca="1" si="413"/>
        <v>0</v>
      </c>
      <c r="CF203" s="23">
        <f t="shared" ca="1" si="414"/>
        <v>0</v>
      </c>
      <c r="CG203" s="389">
        <f t="shared" ca="1" si="441"/>
        <v>0</v>
      </c>
      <c r="CH203" s="224">
        <f t="shared" ca="1" si="442"/>
        <v>0</v>
      </c>
      <c r="CI203" s="93">
        <f t="shared" ca="1" si="443"/>
        <v>0</v>
      </c>
      <c r="CJ203" s="23">
        <f t="shared" ca="1" si="341"/>
        <v>0</v>
      </c>
      <c r="CK203" s="23">
        <f t="shared" ca="1" si="342"/>
        <v>0</v>
      </c>
      <c r="CL203" s="23">
        <f t="shared" ca="1" si="366"/>
        <v>0</v>
      </c>
      <c r="CM203" s="23">
        <f t="shared" ca="1" si="367"/>
        <v>0</v>
      </c>
      <c r="CN203" s="23">
        <f t="shared" ca="1" si="399"/>
        <v>0</v>
      </c>
      <c r="CO203" s="23">
        <f t="shared" ca="1" si="400"/>
        <v>0</v>
      </c>
      <c r="CP203" s="228">
        <f t="shared" ca="1" si="444"/>
        <v>0</v>
      </c>
      <c r="CQ203" s="224">
        <f t="shared" ca="1" si="445"/>
        <v>0</v>
      </c>
      <c r="CR203" s="228">
        <f t="shared" ca="1" si="446"/>
        <v>0</v>
      </c>
      <c r="CS203" s="23">
        <f t="shared" ca="1" si="447"/>
        <v>0</v>
      </c>
      <c r="CT203" s="23">
        <f t="shared" ca="1" si="448"/>
        <v>0</v>
      </c>
      <c r="CU203" s="23">
        <f t="shared" ca="1" si="316"/>
        <v>0</v>
      </c>
      <c r="CV203" s="23">
        <f t="shared" ca="1" si="317"/>
        <v>0</v>
      </c>
      <c r="CW203" s="23">
        <f t="shared" ca="1" si="326"/>
        <v>0</v>
      </c>
      <c r="CX203" s="23">
        <f t="shared" ca="1" si="327"/>
        <v>0</v>
      </c>
      <c r="CY203" s="23">
        <f t="shared" ca="1" si="338"/>
        <v>0</v>
      </c>
      <c r="CZ203" s="23">
        <f t="shared" ca="1" si="339"/>
        <v>0</v>
      </c>
      <c r="DA203" s="23">
        <f t="shared" ca="1" si="345"/>
        <v>0</v>
      </c>
      <c r="DB203" s="23">
        <f t="shared" ca="1" si="346"/>
        <v>0</v>
      </c>
      <c r="DC203" s="23">
        <f t="shared" ca="1" si="347"/>
        <v>0</v>
      </c>
      <c r="DD203" s="23">
        <f t="shared" ca="1" si="348"/>
        <v>0</v>
      </c>
      <c r="DE203" s="23">
        <f t="shared" ca="1" si="353"/>
        <v>0</v>
      </c>
      <c r="DF203" s="23">
        <f t="shared" ca="1" si="354"/>
        <v>0</v>
      </c>
      <c r="DG203" s="23">
        <f t="shared" ca="1" si="393"/>
        <v>0</v>
      </c>
      <c r="DH203" s="23">
        <f t="shared" ca="1" si="394"/>
        <v>0</v>
      </c>
      <c r="DI203" s="23">
        <f t="shared" ca="1" si="355"/>
        <v>0</v>
      </c>
      <c r="DJ203" s="23">
        <f t="shared" ca="1" si="356"/>
        <v>0</v>
      </c>
      <c r="DK203" s="23">
        <f t="shared" ca="1" si="368"/>
        <v>0</v>
      </c>
      <c r="DL203" s="23">
        <f t="shared" ca="1" si="369"/>
        <v>0</v>
      </c>
      <c r="DM203" s="23"/>
      <c r="DN203" s="23"/>
      <c r="DO203" s="23">
        <f t="shared" ca="1" si="370"/>
        <v>0</v>
      </c>
      <c r="DP203" s="23">
        <f t="shared" ca="1" si="371"/>
        <v>0</v>
      </c>
      <c r="DQ203" s="23">
        <f t="shared" ca="1" si="376"/>
        <v>0</v>
      </c>
      <c r="DR203" s="23">
        <f t="shared" ca="1" si="377"/>
        <v>0</v>
      </c>
      <c r="DS203" s="23">
        <f t="shared" ca="1" si="386"/>
        <v>0</v>
      </c>
      <c r="DT203" s="23">
        <f t="shared" ca="1" si="387"/>
        <v>0</v>
      </c>
      <c r="DU203" s="23">
        <f t="shared" ca="1" si="397"/>
        <v>0</v>
      </c>
      <c r="DV203" s="23">
        <f t="shared" ca="1" si="398"/>
        <v>0</v>
      </c>
      <c r="DW203" s="23">
        <f t="shared" ca="1" si="401"/>
        <v>0</v>
      </c>
      <c r="DX203" s="23">
        <f t="shared" ca="1" si="402"/>
        <v>0</v>
      </c>
      <c r="DY203" s="23">
        <f t="shared" ca="1" si="403"/>
        <v>0</v>
      </c>
      <c r="DZ203" s="23">
        <f t="shared" ca="1" si="404"/>
        <v>0</v>
      </c>
      <c r="EA203" s="23">
        <f t="shared" ca="1" si="417"/>
        <v>0</v>
      </c>
      <c r="EB203" s="23">
        <f t="shared" ca="1" si="418"/>
        <v>0</v>
      </c>
      <c r="EC203" s="228">
        <f t="shared" ca="1" si="449"/>
        <v>0</v>
      </c>
      <c r="ED203" s="93">
        <f t="shared" ca="1" si="450"/>
        <v>0</v>
      </c>
      <c r="EE203" s="228">
        <f t="shared" ca="1" si="451"/>
        <v>0</v>
      </c>
      <c r="EJ203" s="23">
        <f t="shared" ca="1" si="349"/>
        <v>0</v>
      </c>
      <c r="EK203" s="23">
        <f t="shared" ca="1" si="350"/>
        <v>0</v>
      </c>
      <c r="EL203" s="23">
        <f t="shared" ca="1" si="357"/>
        <v>0</v>
      </c>
      <c r="EM203" s="23">
        <f t="shared" ca="1" si="358"/>
        <v>0</v>
      </c>
      <c r="EN203" s="23">
        <f t="shared" ca="1" si="378"/>
        <v>0</v>
      </c>
      <c r="EO203" s="23">
        <f t="shared" ca="1" si="379"/>
        <v>0</v>
      </c>
      <c r="EP203" s="23">
        <f t="shared" ca="1" si="409"/>
        <v>0</v>
      </c>
      <c r="EQ203" s="23">
        <f t="shared" ca="1" si="410"/>
        <v>0</v>
      </c>
      <c r="ER203" s="23">
        <f t="shared" ca="1" si="388"/>
        <v>0</v>
      </c>
      <c r="ES203" s="23">
        <f t="shared" ca="1" si="389"/>
        <v>0</v>
      </c>
      <c r="ET203" s="23">
        <f t="shared" ca="1" si="405"/>
        <v>0</v>
      </c>
      <c r="EU203" s="23">
        <f t="shared" ca="1" si="406"/>
        <v>0</v>
      </c>
      <c r="EV203" s="23">
        <f t="shared" ca="1" si="415"/>
        <v>0</v>
      </c>
      <c r="EW203" s="23">
        <f t="shared" ca="1" si="416"/>
        <v>0</v>
      </c>
      <c r="EX203" s="228">
        <f t="shared" ca="1" si="435"/>
        <v>0</v>
      </c>
      <c r="EY203" s="93">
        <f t="shared" ca="1" si="436"/>
        <v>0</v>
      </c>
      <c r="EZ203" s="93">
        <f t="shared" ca="1" si="437"/>
        <v>0</v>
      </c>
    </row>
    <row r="204" spans="1:156" x14ac:dyDescent="0.2">
      <c r="A204" s="172">
        <f ca="1">VLOOKUP($D204,Curves!$A$2:$I$1700,9)</f>
        <v>6.3931536107432005E-2</v>
      </c>
      <c r="B204" s="86">
        <f t="shared" ca="1" si="420"/>
        <v>0.3588011593788229</v>
      </c>
      <c r="C204" s="86">
        <f t="shared" si="421"/>
        <v>31</v>
      </c>
      <c r="D204" s="139">
        <v>42856</v>
      </c>
      <c r="E204" s="173">
        <f ca="1">VLOOKUP($D204,Curves!$A$2:$H$1700,2)*$B204</f>
        <v>1.7961586038503876</v>
      </c>
      <c r="F204" s="172">
        <f ca="1">VLOOKUP($D204,Curves!$A$2:$H$1700,3)*$B204</f>
        <v>0.10584634201675275</v>
      </c>
      <c r="G204" s="172">
        <f ca="1">VLOOKUP($D204,Curves!$A$2:$H$1700,7)*$B204</f>
        <v>-6.8172220281976351E-2</v>
      </c>
      <c r="H204" s="172">
        <f ca="1">VLOOKUP($D204,Curves!$A$2:$H$1700,5)*$B204</f>
        <v>0</v>
      </c>
      <c r="I204" s="172">
        <f ca="1">VLOOKUP($D204,Curves!$A$2:$H$1700,4)*$B204</f>
        <v>0</v>
      </c>
      <c r="J204" s="174">
        <f ca="1">VLOOKUP($D204,Curves!$A$2:$H$1700,8)*$B204</f>
        <v>0</v>
      </c>
      <c r="K204" s="172">
        <f t="shared" ca="1" si="422"/>
        <v>15.471189528877908</v>
      </c>
      <c r="L204" s="140">
        <f ca="1">VLOOKUP($D204,Curves!$N$2:$T$2600,2)*$B204</f>
        <v>13.06735882399704</v>
      </c>
      <c r="M204" s="141">
        <f ca="1">VLOOKUP($D204,Curves!$N$2:$T$2600,3)*$B204</f>
        <v>6.53367941199852</v>
      </c>
      <c r="N204" s="181">
        <f t="shared" ca="1" si="423"/>
        <v>0</v>
      </c>
      <c r="O204" s="182">
        <f t="shared" ca="1" si="424"/>
        <v>0</v>
      </c>
      <c r="P204" s="173">
        <f t="shared" ca="1" si="419"/>
        <v>15.471189528877908</v>
      </c>
      <c r="Q204" s="140">
        <f ca="1">VLOOKUP($D204,Curves!$N$2:$T$2600,4)*$B204</f>
        <v>13.06735882399704</v>
      </c>
      <c r="R204" s="141">
        <f ca="1">VLOOKUP($D204,Curves!$N$2:$T$2600,5)*$B204</f>
        <v>6.53367941199852</v>
      </c>
      <c r="S204" s="181">
        <f t="shared" ca="1" si="425"/>
        <v>0</v>
      </c>
      <c r="T204" s="182">
        <f t="shared" ca="1" si="426"/>
        <v>0</v>
      </c>
      <c r="U204" s="151">
        <f t="shared" ca="1" si="427"/>
        <v>14.959897876763085</v>
      </c>
      <c r="V204" s="151">
        <f t="shared" ca="1" si="428"/>
        <v>15.471189528877908</v>
      </c>
      <c r="W204" s="151">
        <f t="shared" ca="1" si="429"/>
        <v>15.471189528877908</v>
      </c>
      <c r="X204" s="343">
        <f ca="1">VLOOKUP($D204,[2]CurveFetch!$D$8:$S$13000,16,0)*$B204</f>
        <v>13.06735882399704</v>
      </c>
      <c r="Y204" s="141">
        <f ca="1">VLOOKUP($D204,Curves!$N$2:$T$2600,7)*$B204</f>
        <v>6.53367941199852</v>
      </c>
      <c r="Z204" s="200">
        <f t="shared" ca="1" si="430"/>
        <v>0</v>
      </c>
      <c r="AA204" s="181">
        <f t="shared" ca="1" si="431"/>
        <v>0</v>
      </c>
      <c r="AB204" s="181">
        <f t="shared" ca="1" si="432"/>
        <v>0</v>
      </c>
      <c r="AC204" s="181">
        <f t="shared" ca="1" si="432"/>
        <v>0</v>
      </c>
      <c r="AD204" s="181">
        <f t="shared" ca="1" si="433"/>
        <v>0</v>
      </c>
      <c r="AE204" s="182">
        <f t="shared" ca="1" si="434"/>
        <v>0</v>
      </c>
      <c r="AF204" s="23">
        <f t="shared" ca="1" si="328"/>
        <v>0</v>
      </c>
      <c r="AG204" s="23">
        <f t="shared" ca="1" si="329"/>
        <v>0</v>
      </c>
      <c r="AH204" s="23">
        <f t="shared" ca="1" si="318"/>
        <v>0</v>
      </c>
      <c r="AI204" s="23">
        <f t="shared" ca="1" si="319"/>
        <v>0</v>
      </c>
      <c r="AJ204" s="23">
        <f t="shared" ca="1" si="330"/>
        <v>0</v>
      </c>
      <c r="AK204" s="23">
        <f t="shared" ca="1" si="331"/>
        <v>0</v>
      </c>
      <c r="AL204" s="23">
        <f t="shared" ca="1" si="332"/>
        <v>0</v>
      </c>
      <c r="AM204" s="23">
        <f t="shared" ca="1" si="333"/>
        <v>0</v>
      </c>
      <c r="AN204" s="23">
        <f t="shared" ca="1" si="351"/>
        <v>0</v>
      </c>
      <c r="AO204" s="23">
        <f t="shared" ca="1" si="352"/>
        <v>0</v>
      </c>
      <c r="AP204" s="23">
        <f t="shared" ca="1" si="363"/>
        <v>0</v>
      </c>
      <c r="AQ204" s="23">
        <f t="shared" ca="1" si="340"/>
        <v>0</v>
      </c>
      <c r="AR204" s="23">
        <f t="shared" ca="1" si="372"/>
        <v>0</v>
      </c>
      <c r="AS204" s="23">
        <f t="shared" ca="1" si="373"/>
        <v>0</v>
      </c>
      <c r="AT204" s="23">
        <f t="shared" ca="1" si="380"/>
        <v>0</v>
      </c>
      <c r="AU204" s="23">
        <f t="shared" ca="1" si="381"/>
        <v>0</v>
      </c>
      <c r="AV204" s="23">
        <f t="shared" ca="1" si="374"/>
        <v>0</v>
      </c>
      <c r="AW204" s="23">
        <f t="shared" ca="1" si="375"/>
        <v>0</v>
      </c>
      <c r="AX204" s="23">
        <f t="shared" ca="1" si="384"/>
        <v>0</v>
      </c>
      <c r="AY204" s="23">
        <f t="shared" ca="1" si="385"/>
        <v>0</v>
      </c>
      <c r="AZ204" s="23">
        <f t="shared" ca="1" si="390"/>
        <v>0</v>
      </c>
      <c r="BA204" s="23">
        <f t="shared" ca="1" si="391"/>
        <v>0</v>
      </c>
      <c r="BB204" s="23">
        <f t="shared" ca="1" si="407"/>
        <v>0</v>
      </c>
      <c r="BC204" s="23">
        <f t="shared" ca="1" si="408"/>
        <v>0</v>
      </c>
      <c r="BD204" s="228">
        <f t="shared" ca="1" si="438"/>
        <v>0</v>
      </c>
      <c r="BE204" s="26">
        <f t="shared" ca="1" si="439"/>
        <v>0</v>
      </c>
      <c r="BF204" s="228">
        <f t="shared" ca="1" si="440"/>
        <v>0</v>
      </c>
      <c r="BG204" s="23">
        <f t="shared" ca="1" si="320"/>
        <v>0</v>
      </c>
      <c r="BH204" s="23">
        <f t="shared" ca="1" si="321"/>
        <v>0</v>
      </c>
      <c r="BI204" s="23">
        <f t="shared" ca="1" si="334"/>
        <v>0</v>
      </c>
      <c r="BJ204" s="23">
        <f t="shared" ca="1" si="335"/>
        <v>0</v>
      </c>
      <c r="BK204" s="23">
        <f t="shared" ca="1" si="322"/>
        <v>0</v>
      </c>
      <c r="BL204" s="23">
        <f t="shared" ca="1" si="323"/>
        <v>0</v>
      </c>
      <c r="BM204" s="23">
        <f t="shared" ca="1" si="336"/>
        <v>0</v>
      </c>
      <c r="BN204" s="23">
        <f t="shared" ca="1" si="337"/>
        <v>0</v>
      </c>
      <c r="BO204" s="23">
        <f t="shared" ca="1" si="343"/>
        <v>0</v>
      </c>
      <c r="BP204" s="23">
        <f t="shared" ca="1" si="344"/>
        <v>0</v>
      </c>
      <c r="BQ204" s="23">
        <f t="shared" ca="1" si="324"/>
        <v>0</v>
      </c>
      <c r="BR204" s="23">
        <f t="shared" ca="1" si="325"/>
        <v>0</v>
      </c>
      <c r="BS204" s="23">
        <f t="shared" ca="1" si="359"/>
        <v>0</v>
      </c>
      <c r="BT204" s="23">
        <f t="shared" ca="1" si="360"/>
        <v>0</v>
      </c>
      <c r="BU204" s="23">
        <f t="shared" ca="1" si="361"/>
        <v>0</v>
      </c>
      <c r="BV204" s="23">
        <f t="shared" ca="1" si="362"/>
        <v>0</v>
      </c>
      <c r="BW204" s="23">
        <f t="shared" ca="1" si="364"/>
        <v>0</v>
      </c>
      <c r="BX204" s="23">
        <f t="shared" ca="1" si="365"/>
        <v>0</v>
      </c>
      <c r="BY204" s="23">
        <f t="shared" ca="1" si="382"/>
        <v>0</v>
      </c>
      <c r="BZ204" s="23">
        <f t="shared" ca="1" si="383"/>
        <v>0</v>
      </c>
      <c r="CA204" s="23">
        <f t="shared" ca="1" si="395"/>
        <v>0</v>
      </c>
      <c r="CB204" s="23">
        <f t="shared" ca="1" si="396"/>
        <v>0</v>
      </c>
      <c r="CC204" s="23">
        <f t="shared" ca="1" si="411"/>
        <v>0</v>
      </c>
      <c r="CD204" s="23">
        <f t="shared" ca="1" si="412"/>
        <v>0</v>
      </c>
      <c r="CE204" s="23">
        <f t="shared" ca="1" si="413"/>
        <v>0</v>
      </c>
      <c r="CF204" s="23">
        <f t="shared" ca="1" si="414"/>
        <v>0</v>
      </c>
      <c r="CG204" s="389">
        <f t="shared" ca="1" si="441"/>
        <v>0</v>
      </c>
      <c r="CH204" s="224">
        <f t="shared" ca="1" si="442"/>
        <v>0</v>
      </c>
      <c r="CI204" s="93">
        <f t="shared" ca="1" si="443"/>
        <v>0</v>
      </c>
      <c r="CJ204" s="23">
        <f t="shared" ca="1" si="341"/>
        <v>0</v>
      </c>
      <c r="CK204" s="23">
        <f t="shared" ca="1" si="342"/>
        <v>0</v>
      </c>
      <c r="CL204" s="23">
        <f t="shared" ca="1" si="366"/>
        <v>0</v>
      </c>
      <c r="CM204" s="23">
        <f t="shared" ca="1" si="367"/>
        <v>0</v>
      </c>
      <c r="CN204" s="23">
        <f t="shared" ca="1" si="399"/>
        <v>0</v>
      </c>
      <c r="CO204" s="23">
        <f t="shared" ca="1" si="400"/>
        <v>0</v>
      </c>
      <c r="CP204" s="228">
        <f t="shared" ca="1" si="444"/>
        <v>0</v>
      </c>
      <c r="CQ204" s="224">
        <f t="shared" ca="1" si="445"/>
        <v>0</v>
      </c>
      <c r="CR204" s="228">
        <f t="shared" ca="1" si="446"/>
        <v>0</v>
      </c>
      <c r="CS204" s="23">
        <f t="shared" ca="1" si="447"/>
        <v>0</v>
      </c>
      <c r="CT204" s="23">
        <f t="shared" ca="1" si="448"/>
        <v>0</v>
      </c>
      <c r="CU204" s="23">
        <f t="shared" ref="CU204:CU267" ca="1" si="452">$CU$7*$J$2*$J$5*$AB204</f>
        <v>0</v>
      </c>
      <c r="CV204" s="23">
        <f t="shared" ref="CV204:CV267" ca="1" si="453">$CU$7*$J$3*$J$5*$AC204</f>
        <v>0</v>
      </c>
      <c r="CW204" s="23">
        <f t="shared" ca="1" si="326"/>
        <v>0</v>
      </c>
      <c r="CX204" s="23">
        <f t="shared" ca="1" si="327"/>
        <v>0</v>
      </c>
      <c r="CY204" s="23">
        <f t="shared" ca="1" si="338"/>
        <v>0</v>
      </c>
      <c r="CZ204" s="23">
        <f t="shared" ca="1" si="339"/>
        <v>0</v>
      </c>
      <c r="DA204" s="23">
        <f t="shared" ca="1" si="345"/>
        <v>0</v>
      </c>
      <c r="DB204" s="23">
        <f t="shared" ca="1" si="346"/>
        <v>0</v>
      </c>
      <c r="DC204" s="23">
        <f t="shared" ca="1" si="347"/>
        <v>0</v>
      </c>
      <c r="DD204" s="23">
        <f t="shared" ca="1" si="348"/>
        <v>0</v>
      </c>
      <c r="DE204" s="23">
        <f t="shared" ca="1" si="353"/>
        <v>0</v>
      </c>
      <c r="DF204" s="23">
        <f t="shared" ca="1" si="354"/>
        <v>0</v>
      </c>
      <c r="DG204" s="23">
        <f t="shared" ca="1" si="393"/>
        <v>0</v>
      </c>
      <c r="DH204" s="23">
        <f t="shared" ca="1" si="394"/>
        <v>0</v>
      </c>
      <c r="DI204" s="23">
        <f t="shared" ca="1" si="355"/>
        <v>0</v>
      </c>
      <c r="DJ204" s="23">
        <f t="shared" ca="1" si="356"/>
        <v>0</v>
      </c>
      <c r="DK204" s="23">
        <f t="shared" ca="1" si="368"/>
        <v>0</v>
      </c>
      <c r="DL204" s="23">
        <f t="shared" ca="1" si="369"/>
        <v>0</v>
      </c>
      <c r="DM204" s="23"/>
      <c r="DN204" s="23"/>
      <c r="DO204" s="23">
        <f t="shared" ca="1" si="370"/>
        <v>0</v>
      </c>
      <c r="DP204" s="23">
        <f t="shared" ca="1" si="371"/>
        <v>0</v>
      </c>
      <c r="DQ204" s="23">
        <f t="shared" ca="1" si="376"/>
        <v>0</v>
      </c>
      <c r="DR204" s="23">
        <f t="shared" ca="1" si="377"/>
        <v>0</v>
      </c>
      <c r="DS204" s="23">
        <f t="shared" ca="1" si="386"/>
        <v>0</v>
      </c>
      <c r="DT204" s="23">
        <f t="shared" ca="1" si="387"/>
        <v>0</v>
      </c>
      <c r="DU204" s="23">
        <f t="shared" ca="1" si="397"/>
        <v>0</v>
      </c>
      <c r="DV204" s="23">
        <f t="shared" ca="1" si="398"/>
        <v>0</v>
      </c>
      <c r="DW204" s="23">
        <f t="shared" ca="1" si="401"/>
        <v>0</v>
      </c>
      <c r="DX204" s="23">
        <f t="shared" ca="1" si="402"/>
        <v>0</v>
      </c>
      <c r="DY204" s="23">
        <f t="shared" ca="1" si="403"/>
        <v>0</v>
      </c>
      <c r="DZ204" s="23">
        <f t="shared" ca="1" si="404"/>
        <v>0</v>
      </c>
      <c r="EA204" s="23">
        <f t="shared" ca="1" si="417"/>
        <v>0</v>
      </c>
      <c r="EB204" s="23">
        <f t="shared" ca="1" si="418"/>
        <v>0</v>
      </c>
      <c r="EC204" s="228">
        <f t="shared" ca="1" si="449"/>
        <v>0</v>
      </c>
      <c r="ED204" s="93">
        <f t="shared" ca="1" si="450"/>
        <v>0</v>
      </c>
      <c r="EE204" s="228">
        <f t="shared" ca="1" si="451"/>
        <v>0</v>
      </c>
      <c r="EJ204" s="23">
        <f t="shared" ca="1" si="349"/>
        <v>0</v>
      </c>
      <c r="EK204" s="23">
        <f t="shared" ca="1" si="350"/>
        <v>0</v>
      </c>
      <c r="EL204" s="23">
        <f t="shared" ca="1" si="357"/>
        <v>0</v>
      </c>
      <c r="EM204" s="23">
        <f t="shared" ca="1" si="358"/>
        <v>0</v>
      </c>
      <c r="EN204" s="23">
        <f t="shared" ca="1" si="378"/>
        <v>0</v>
      </c>
      <c r="EO204" s="23">
        <f t="shared" ca="1" si="379"/>
        <v>0</v>
      </c>
      <c r="EP204" s="23">
        <f t="shared" ca="1" si="409"/>
        <v>0</v>
      </c>
      <c r="EQ204" s="23">
        <f t="shared" ca="1" si="410"/>
        <v>0</v>
      </c>
      <c r="ER204" s="23">
        <f t="shared" ca="1" si="388"/>
        <v>0</v>
      </c>
      <c r="ES204" s="23">
        <f t="shared" ca="1" si="389"/>
        <v>0</v>
      </c>
      <c r="ET204" s="23">
        <f t="shared" ca="1" si="405"/>
        <v>0</v>
      </c>
      <c r="EU204" s="23">
        <f t="shared" ca="1" si="406"/>
        <v>0</v>
      </c>
      <c r="EV204" s="23">
        <f t="shared" ca="1" si="415"/>
        <v>0</v>
      </c>
      <c r="EW204" s="23">
        <f t="shared" ca="1" si="416"/>
        <v>0</v>
      </c>
      <c r="EX204" s="228">
        <f t="shared" ca="1" si="435"/>
        <v>0</v>
      </c>
      <c r="EY204" s="93">
        <f t="shared" ca="1" si="436"/>
        <v>0</v>
      </c>
      <c r="EZ204" s="93">
        <f t="shared" ca="1" si="437"/>
        <v>0</v>
      </c>
    </row>
    <row r="205" spans="1:156" x14ac:dyDescent="0.2">
      <c r="A205" s="172">
        <f ca="1">VLOOKUP($D205,Curves!$A$2:$I$1700,9)</f>
        <v>6.3956406657682E-2</v>
      </c>
      <c r="B205" s="86">
        <f t="shared" ca="1" si="420"/>
        <v>0.35674906012868307</v>
      </c>
      <c r="C205" s="86">
        <f t="shared" si="421"/>
        <v>30</v>
      </c>
      <c r="D205" s="139">
        <v>42887</v>
      </c>
      <c r="E205" s="173">
        <f ca="1">VLOOKUP($D205,Curves!$A$2:$H$1700,2)*$B205</f>
        <v>1.7962315177479193</v>
      </c>
      <c r="F205" s="172">
        <f ca="1">VLOOKUP($D205,Curves!$A$2:$H$1700,3)*$B205</f>
        <v>0.1052409727379615</v>
      </c>
      <c r="G205" s="172">
        <f ca="1">VLOOKUP($D205,Curves!$A$2:$H$1700,7)*$B205</f>
        <v>-6.7782321424449787E-2</v>
      </c>
      <c r="H205" s="172">
        <f ca="1">VLOOKUP($D205,Curves!$A$2:$H$1700,5)*$B205</f>
        <v>0</v>
      </c>
      <c r="I205" s="172">
        <f ca="1">VLOOKUP($D205,Curves!$A$2:$H$1700,4)*$B205</f>
        <v>0</v>
      </c>
      <c r="J205" s="174">
        <f ca="1">VLOOKUP($D205,Curves!$A$2:$H$1700,8)*$B205</f>
        <v>0</v>
      </c>
      <c r="K205" s="172">
        <f t="shared" ca="1" si="422"/>
        <v>15.471736383109395</v>
      </c>
      <c r="L205" s="140">
        <f ca="1">VLOOKUP($D205,Curves!$N$2:$T$2600,2)*$B205</f>
        <v>21.91134889857365</v>
      </c>
      <c r="M205" s="141">
        <f ca="1">VLOOKUP($D205,Curves!$N$2:$T$2600,3)*$B205</f>
        <v>10.955674449286825</v>
      </c>
      <c r="N205" s="181">
        <f t="shared" ca="1" si="423"/>
        <v>1</v>
      </c>
      <c r="O205" s="182">
        <f t="shared" ca="1" si="424"/>
        <v>0</v>
      </c>
      <c r="P205" s="173">
        <f t="shared" ca="1" si="419"/>
        <v>15.471736383109395</v>
      </c>
      <c r="Q205" s="140">
        <f ca="1">VLOOKUP($D205,Curves!$N$2:$T$2600,4)*$B205</f>
        <v>21.91134889857365</v>
      </c>
      <c r="R205" s="141">
        <f ca="1">VLOOKUP($D205,Curves!$N$2:$T$2600,5)*$B205</f>
        <v>10.955674449286825</v>
      </c>
      <c r="S205" s="181">
        <f t="shared" ca="1" si="425"/>
        <v>1</v>
      </c>
      <c r="T205" s="182">
        <f t="shared" ca="1" si="426"/>
        <v>0</v>
      </c>
      <c r="U205" s="151">
        <f t="shared" ca="1" si="427"/>
        <v>14.963368972426021</v>
      </c>
      <c r="V205" s="151">
        <f t="shared" ca="1" si="428"/>
        <v>15.471736383109395</v>
      </c>
      <c r="W205" s="151">
        <f t="shared" ca="1" si="429"/>
        <v>15.471736383109395</v>
      </c>
      <c r="X205" s="343">
        <f ca="1">VLOOKUP($D205,[2]CurveFetch!$D$8:$S$13000,16,0)*$B205</f>
        <v>21.91134889857365</v>
      </c>
      <c r="Y205" s="141">
        <f ca="1">VLOOKUP($D205,Curves!$N$2:$T$2600,7)*$B205</f>
        <v>10.955674449286825</v>
      </c>
      <c r="Z205" s="200">
        <f t="shared" ca="1" si="430"/>
        <v>1</v>
      </c>
      <c r="AA205" s="181">
        <f t="shared" ca="1" si="431"/>
        <v>0</v>
      </c>
      <c r="AB205" s="181">
        <f t="shared" ca="1" si="432"/>
        <v>1</v>
      </c>
      <c r="AC205" s="181">
        <f t="shared" ca="1" si="432"/>
        <v>1</v>
      </c>
      <c r="AD205" s="181">
        <f t="shared" ca="1" si="433"/>
        <v>1</v>
      </c>
      <c r="AE205" s="182">
        <f t="shared" ca="1" si="434"/>
        <v>0</v>
      </c>
      <c r="AF205" s="23">
        <f t="shared" ca="1" si="328"/>
        <v>5880</v>
      </c>
      <c r="AG205" s="23">
        <f t="shared" ca="1" si="329"/>
        <v>0</v>
      </c>
      <c r="AH205" s="23">
        <f t="shared" ref="AH205:AH268" ca="1" si="454">$AH$7*$J$2*$J$5*$N205</f>
        <v>38400</v>
      </c>
      <c r="AI205" s="23">
        <f t="shared" ref="AI205:AI268" ca="1" si="455">$AH$7*$J$3*$J$5*$O205</f>
        <v>0</v>
      </c>
      <c r="AJ205" s="23">
        <f t="shared" ca="1" si="330"/>
        <v>26160</v>
      </c>
      <c r="AK205" s="23">
        <f t="shared" ca="1" si="331"/>
        <v>0</v>
      </c>
      <c r="AL205" s="23">
        <f t="shared" ca="1" si="332"/>
        <v>26160</v>
      </c>
      <c r="AM205" s="23">
        <f t="shared" ca="1" si="333"/>
        <v>0</v>
      </c>
      <c r="AN205" s="23">
        <f t="shared" ca="1" si="351"/>
        <v>48000</v>
      </c>
      <c r="AO205" s="23">
        <f t="shared" ca="1" si="352"/>
        <v>0</v>
      </c>
      <c r="AP205" s="23">
        <f t="shared" ca="1" si="363"/>
        <v>54000</v>
      </c>
      <c r="AQ205" s="23">
        <f t="shared" ca="1" si="340"/>
        <v>0</v>
      </c>
      <c r="AR205" s="23">
        <f t="shared" ca="1" si="372"/>
        <v>60000</v>
      </c>
      <c r="AS205" s="23">
        <f t="shared" ca="1" si="373"/>
        <v>0</v>
      </c>
      <c r="AT205" s="23">
        <f t="shared" ca="1" si="380"/>
        <v>60000</v>
      </c>
      <c r="AU205" s="23">
        <f t="shared" ca="1" si="381"/>
        <v>0</v>
      </c>
      <c r="AV205" s="23">
        <f t="shared" ca="1" si="374"/>
        <v>86400</v>
      </c>
      <c r="AW205" s="23">
        <f t="shared" ca="1" si="375"/>
        <v>0</v>
      </c>
      <c r="AX205" s="23">
        <f t="shared" ca="1" si="384"/>
        <v>61200</v>
      </c>
      <c r="AY205" s="23">
        <f t="shared" ca="1" si="385"/>
        <v>0</v>
      </c>
      <c r="AZ205" s="23">
        <f t="shared" ca="1" si="390"/>
        <v>66000</v>
      </c>
      <c r="BA205" s="23">
        <f t="shared" ca="1" si="391"/>
        <v>0</v>
      </c>
      <c r="BB205" s="23">
        <f t="shared" ca="1" si="407"/>
        <v>132000</v>
      </c>
      <c r="BC205" s="23">
        <f t="shared" ca="1" si="408"/>
        <v>0</v>
      </c>
      <c r="BD205" s="228">
        <f t="shared" ca="1" si="438"/>
        <v>243000</v>
      </c>
      <c r="BE205" s="26">
        <f t="shared" ca="1" si="439"/>
        <v>604200</v>
      </c>
      <c r="BF205" s="228">
        <f t="shared" ca="1" si="440"/>
        <v>664200</v>
      </c>
      <c r="BG205" s="23">
        <f t="shared" ref="BG205:BG268" ca="1" si="456">$BG$7*$J$2*$J$5*$S205</f>
        <v>62400</v>
      </c>
      <c r="BH205" s="23">
        <f t="shared" ref="BH205:BH268" ca="1" si="457">$BG$7*$J$3*$J$5*$T205</f>
        <v>0</v>
      </c>
      <c r="BI205" s="23">
        <f t="shared" ca="1" si="334"/>
        <v>60000</v>
      </c>
      <c r="BJ205" s="23">
        <f t="shared" ca="1" si="335"/>
        <v>0</v>
      </c>
      <c r="BK205" s="23">
        <f t="shared" ref="BK205:BK268" ca="1" si="458">$BK$7*$J$2*$J$5*$S205</f>
        <v>10560</v>
      </c>
      <c r="BL205" s="23">
        <f t="shared" ref="BL205:BL268" ca="1" si="459">$BK$7*$J$3*$J$5*$T205</f>
        <v>0</v>
      </c>
      <c r="BM205" s="23">
        <f t="shared" ca="1" si="336"/>
        <v>6120</v>
      </c>
      <c r="BN205" s="23">
        <f t="shared" ca="1" si="337"/>
        <v>0</v>
      </c>
      <c r="BO205" s="23">
        <f t="shared" ca="1" si="343"/>
        <v>20400</v>
      </c>
      <c r="BP205" s="23">
        <f t="shared" ca="1" si="344"/>
        <v>0</v>
      </c>
      <c r="BQ205" s="23">
        <f t="shared" ref="BQ205:BQ268" ca="1" si="460">$BQ$7*$J$2*$J$5*$S205</f>
        <v>72000</v>
      </c>
      <c r="BR205" s="23">
        <f t="shared" ref="BR205:BR268" ca="1" si="461">$BQ$7*$J$3*$J$5*$T205</f>
        <v>0</v>
      </c>
      <c r="BS205" s="23">
        <f t="shared" ca="1" si="359"/>
        <v>105600</v>
      </c>
      <c r="BT205" s="23">
        <f t="shared" ca="1" si="360"/>
        <v>0</v>
      </c>
      <c r="BU205" s="23">
        <f t="shared" ca="1" si="361"/>
        <v>127200</v>
      </c>
      <c r="BV205" s="23">
        <f t="shared" ca="1" si="362"/>
        <v>0</v>
      </c>
      <c r="BW205" s="23">
        <f t="shared" ca="1" si="364"/>
        <v>60000</v>
      </c>
      <c r="BX205" s="23">
        <f t="shared" ca="1" si="365"/>
        <v>0</v>
      </c>
      <c r="BY205" s="23">
        <f t="shared" ca="1" si="382"/>
        <v>63600</v>
      </c>
      <c r="BZ205" s="23">
        <f t="shared" ca="1" si="383"/>
        <v>0</v>
      </c>
      <c r="CA205" s="23">
        <f t="shared" ca="1" si="395"/>
        <v>62400</v>
      </c>
      <c r="CB205" s="23">
        <f t="shared" ca="1" si="396"/>
        <v>0</v>
      </c>
      <c r="CC205" s="23">
        <f t="shared" ca="1" si="411"/>
        <v>132000</v>
      </c>
      <c r="CD205" s="23">
        <f t="shared" ca="1" si="412"/>
        <v>0</v>
      </c>
      <c r="CE205" s="23">
        <f t="shared" ca="1" si="413"/>
        <v>120000</v>
      </c>
      <c r="CF205" s="23">
        <f t="shared" ca="1" si="414"/>
        <v>0</v>
      </c>
      <c r="CG205" s="389">
        <f t="shared" ca="1" si="441"/>
        <v>371880</v>
      </c>
      <c r="CH205" s="224">
        <f t="shared" ca="1" si="442"/>
        <v>695880</v>
      </c>
      <c r="CI205" s="93">
        <f t="shared" ca="1" si="443"/>
        <v>902280</v>
      </c>
      <c r="CJ205" s="23">
        <f t="shared" ca="1" si="341"/>
        <v>125760</v>
      </c>
      <c r="CK205" s="23">
        <f t="shared" ca="1" si="342"/>
        <v>0</v>
      </c>
      <c r="CL205" s="23">
        <f t="shared" ca="1" si="366"/>
        <v>115200</v>
      </c>
      <c r="CM205" s="23">
        <f t="shared" ca="1" si="367"/>
        <v>0</v>
      </c>
      <c r="CN205" s="23">
        <f t="shared" ca="1" si="399"/>
        <v>120000</v>
      </c>
      <c r="CO205" s="23">
        <f t="shared" ca="1" si="400"/>
        <v>0</v>
      </c>
      <c r="CP205" s="228">
        <f t="shared" ca="1" si="444"/>
        <v>125760</v>
      </c>
      <c r="CQ205" s="224">
        <f t="shared" ca="1" si="445"/>
        <v>240960</v>
      </c>
      <c r="CR205" s="228">
        <f t="shared" ca="1" si="446"/>
        <v>360960</v>
      </c>
      <c r="CS205" s="23">
        <f t="shared" ca="1" si="447"/>
        <v>65400</v>
      </c>
      <c r="CT205" s="23">
        <f t="shared" ca="1" si="448"/>
        <v>32700</v>
      </c>
      <c r="CU205" s="23">
        <f t="shared" ca="1" si="452"/>
        <v>62400</v>
      </c>
      <c r="CV205" s="23">
        <f t="shared" ca="1" si="453"/>
        <v>31200</v>
      </c>
      <c r="CW205" s="23">
        <f t="shared" ref="CW205:CW268" ca="1" si="462">$CW$7*$J$2*$J$5*$AB205</f>
        <v>60000</v>
      </c>
      <c r="CX205" s="23">
        <f t="shared" ref="CX205:CX268" ca="1" si="463">$CW$7*$J$3*$J$5*$AC205</f>
        <v>30000</v>
      </c>
      <c r="CY205" s="23">
        <f t="shared" ca="1" si="338"/>
        <v>8400</v>
      </c>
      <c r="CZ205" s="23">
        <f t="shared" ca="1" si="339"/>
        <v>4200</v>
      </c>
      <c r="DA205" s="23">
        <f t="shared" ca="1" si="345"/>
        <v>27000</v>
      </c>
      <c r="DB205" s="23">
        <f t="shared" ca="1" si="346"/>
        <v>13500</v>
      </c>
      <c r="DC205" s="23">
        <f t="shared" ca="1" si="347"/>
        <v>15600</v>
      </c>
      <c r="DD205" s="23">
        <f t="shared" ca="1" si="348"/>
        <v>7800</v>
      </c>
      <c r="DE205" s="23">
        <f t="shared" ca="1" si="353"/>
        <v>42000</v>
      </c>
      <c r="DF205" s="23">
        <f t="shared" ca="1" si="354"/>
        <v>21000</v>
      </c>
      <c r="DG205" s="23">
        <f t="shared" ca="1" si="393"/>
        <v>63600</v>
      </c>
      <c r="DH205" s="23">
        <f t="shared" ca="1" si="394"/>
        <v>31800</v>
      </c>
      <c r="DI205" s="23">
        <f t="shared" ca="1" si="355"/>
        <v>72000</v>
      </c>
      <c r="DJ205" s="23">
        <f t="shared" ca="1" si="356"/>
        <v>36000</v>
      </c>
      <c r="DK205" s="23">
        <f t="shared" ca="1" si="368"/>
        <v>99000</v>
      </c>
      <c r="DL205" s="23">
        <f t="shared" ca="1" si="369"/>
        <v>49500</v>
      </c>
      <c r="DM205" s="23"/>
      <c r="DN205" s="23"/>
      <c r="DO205" s="23">
        <f t="shared" ca="1" si="370"/>
        <v>240000</v>
      </c>
      <c r="DP205" s="23">
        <f t="shared" ca="1" si="371"/>
        <v>120000</v>
      </c>
      <c r="DQ205" s="23">
        <f t="shared" ca="1" si="376"/>
        <v>120000</v>
      </c>
      <c r="DR205" s="23">
        <f t="shared" ca="1" si="377"/>
        <v>60000</v>
      </c>
      <c r="DS205" s="23">
        <f t="shared" ca="1" si="386"/>
        <v>127200</v>
      </c>
      <c r="DT205" s="23">
        <f t="shared" ca="1" si="387"/>
        <v>63600</v>
      </c>
      <c r="DU205" s="23">
        <f t="shared" ca="1" si="397"/>
        <v>63600</v>
      </c>
      <c r="DV205" s="23">
        <f t="shared" ca="1" si="398"/>
        <v>31800</v>
      </c>
      <c r="DW205" s="23">
        <f t="shared" ca="1" si="401"/>
        <v>150000</v>
      </c>
      <c r="DX205" s="23">
        <f t="shared" ca="1" si="402"/>
        <v>75000</v>
      </c>
      <c r="DY205" s="23">
        <f t="shared" ca="1" si="403"/>
        <v>66000</v>
      </c>
      <c r="DZ205" s="23">
        <f t="shared" ca="1" si="404"/>
        <v>33000</v>
      </c>
      <c r="EA205" s="23">
        <f t="shared" ca="1" si="417"/>
        <v>129600</v>
      </c>
      <c r="EB205" s="23">
        <f t="shared" ca="1" si="418"/>
        <v>64800</v>
      </c>
      <c r="EC205" s="228">
        <f t="shared" ca="1" si="449"/>
        <v>610200</v>
      </c>
      <c r="ED205" s="93">
        <f t="shared" ca="1" si="450"/>
        <v>1450800</v>
      </c>
      <c r="EE205" s="228">
        <f t="shared" ca="1" si="451"/>
        <v>2117700</v>
      </c>
      <c r="EJ205" s="23">
        <f t="shared" ca="1" si="349"/>
        <v>60000</v>
      </c>
      <c r="EK205" s="23">
        <f t="shared" ca="1" si="350"/>
        <v>30000</v>
      </c>
      <c r="EL205" s="23">
        <f t="shared" ca="1" si="357"/>
        <v>26400</v>
      </c>
      <c r="EM205" s="23">
        <f t="shared" ca="1" si="358"/>
        <v>13200</v>
      </c>
      <c r="EN205" s="23">
        <f t="shared" ca="1" si="378"/>
        <v>120000</v>
      </c>
      <c r="EO205" s="23">
        <f t="shared" ca="1" si="379"/>
        <v>60000</v>
      </c>
      <c r="EP205" s="23">
        <f t="shared" ca="1" si="409"/>
        <v>168000</v>
      </c>
      <c r="EQ205" s="23">
        <f t="shared" ca="1" si="410"/>
        <v>84000</v>
      </c>
      <c r="ER205" s="23">
        <f t="shared" ca="1" si="388"/>
        <v>60000</v>
      </c>
      <c r="ES205" s="23">
        <f t="shared" ca="1" si="389"/>
        <v>30000</v>
      </c>
      <c r="ET205" s="23">
        <f t="shared" ca="1" si="405"/>
        <v>60000</v>
      </c>
      <c r="EU205" s="23">
        <f t="shared" ca="1" si="406"/>
        <v>30000</v>
      </c>
      <c r="EV205" s="23">
        <f t="shared" ca="1" si="415"/>
        <v>120000</v>
      </c>
      <c r="EW205" s="23">
        <f t="shared" ca="1" si="416"/>
        <v>60000</v>
      </c>
      <c r="EX205" s="228">
        <f t="shared" ca="1" si="435"/>
        <v>39600</v>
      </c>
      <c r="EY205" s="93">
        <f t="shared" ca="1" si="436"/>
        <v>489600</v>
      </c>
      <c r="EZ205" s="93">
        <f t="shared" ca="1" si="437"/>
        <v>921600</v>
      </c>
    </row>
    <row r="206" spans="1:156" x14ac:dyDescent="0.2">
      <c r="A206" s="172">
        <f ca="1">VLOOKUP($D206,Curves!$A$2:$I$1700,9)</f>
        <v>6.3980474932313999E-2</v>
      </c>
      <c r="B206" s="86">
        <f t="shared" ca="1" si="420"/>
        <v>0.3547729528786272</v>
      </c>
      <c r="C206" s="86">
        <f t="shared" si="421"/>
        <v>31</v>
      </c>
      <c r="D206" s="139">
        <v>42917</v>
      </c>
      <c r="E206" s="173">
        <f ca="1">VLOOKUP($D206,Curves!$A$2:$H$1700,2)*$B206</f>
        <v>1.7969250063302469</v>
      </c>
      <c r="F206" s="172">
        <f ca="1">VLOOKUP($D206,Curves!$A$2:$H$1700,3)*$B206</f>
        <v>0.10465802109919502</v>
      </c>
      <c r="G206" s="172">
        <f ca="1">VLOOKUP($D206,Curves!$A$2:$H$1700,7)*$B206</f>
        <v>-6.7406861046939173E-2</v>
      </c>
      <c r="H206" s="172">
        <f ca="1">VLOOKUP($D206,Curves!$A$2:$H$1700,5)*$B206</f>
        <v>0</v>
      </c>
      <c r="I206" s="172">
        <f ca="1">VLOOKUP($D206,Curves!$A$2:$H$1700,4)*$B206</f>
        <v>0</v>
      </c>
      <c r="J206" s="174">
        <f ca="1">VLOOKUP($D206,Curves!$A$2:$H$1700,8)*$B206</f>
        <v>0</v>
      </c>
      <c r="K206" s="172">
        <f t="shared" ca="1" si="422"/>
        <v>15.476937547476851</v>
      </c>
      <c r="L206" s="140">
        <f ca="1">VLOOKUP($D206,Curves!$N$2:$T$2600,2)*$B206</f>
        <v>19.857706491475401</v>
      </c>
      <c r="M206" s="141">
        <f ca="1">VLOOKUP($D206,Curves!$N$2:$T$2600,3)*$B206</f>
        <v>9.9288532457377006</v>
      </c>
      <c r="N206" s="181">
        <f t="shared" ca="1" si="423"/>
        <v>1</v>
      </c>
      <c r="O206" s="182">
        <f t="shared" ca="1" si="424"/>
        <v>0</v>
      </c>
      <c r="P206" s="173">
        <f t="shared" ca="1" si="419"/>
        <v>15.476937547476851</v>
      </c>
      <c r="Q206" s="140">
        <f ca="1">VLOOKUP($D206,Curves!$N$2:$T$2600,4)*$B206</f>
        <v>19.857706491475401</v>
      </c>
      <c r="R206" s="141">
        <f ca="1">VLOOKUP($D206,Curves!$N$2:$T$2600,5)*$B206</f>
        <v>9.9288532457377006</v>
      </c>
      <c r="S206" s="181">
        <f t="shared" ca="1" si="425"/>
        <v>1</v>
      </c>
      <c r="T206" s="182">
        <f t="shared" ca="1" si="426"/>
        <v>0</v>
      </c>
      <c r="U206" s="151">
        <f t="shared" ca="1" si="427"/>
        <v>14.971386089624808</v>
      </c>
      <c r="V206" s="151">
        <f t="shared" ca="1" si="428"/>
        <v>15.476937547476851</v>
      </c>
      <c r="W206" s="151">
        <f t="shared" ca="1" si="429"/>
        <v>15.476937547476851</v>
      </c>
      <c r="X206" s="343">
        <f ca="1">VLOOKUP($D206,[2]CurveFetch!$D$8:$S$13000,16,0)*$B206</f>
        <v>19.857706491475401</v>
      </c>
      <c r="Y206" s="141">
        <f ca="1">VLOOKUP($D206,Curves!$N$2:$T$2600,7)*$B206</f>
        <v>9.9288532457377006</v>
      </c>
      <c r="Z206" s="200">
        <f t="shared" ca="1" si="430"/>
        <v>1</v>
      </c>
      <c r="AA206" s="181">
        <f t="shared" ca="1" si="431"/>
        <v>0</v>
      </c>
      <c r="AB206" s="181">
        <f t="shared" ca="1" si="432"/>
        <v>1</v>
      </c>
      <c r="AC206" s="181">
        <f t="shared" ca="1" si="432"/>
        <v>1</v>
      </c>
      <c r="AD206" s="181">
        <f t="shared" ca="1" si="433"/>
        <v>1</v>
      </c>
      <c r="AE206" s="182">
        <f t="shared" ca="1" si="434"/>
        <v>0</v>
      </c>
      <c r="AF206" s="23">
        <f t="shared" ref="AF206:AF269" ca="1" si="464">$AF$7*$J$2*$J$5*$N206</f>
        <v>5880</v>
      </c>
      <c r="AG206" s="23">
        <f t="shared" ref="AG206:AG269" ca="1" si="465">$AF$7*$J$3*$J$5*$O206</f>
        <v>0</v>
      </c>
      <c r="AH206" s="23">
        <f t="shared" ca="1" si="454"/>
        <v>38400</v>
      </c>
      <c r="AI206" s="23">
        <f t="shared" ca="1" si="455"/>
        <v>0</v>
      </c>
      <c r="AJ206" s="23">
        <f t="shared" ref="AJ206:AJ269" ca="1" si="466">$AJ$7*$J$2*$J$5*$N206</f>
        <v>26160</v>
      </c>
      <c r="AK206" s="23">
        <f t="shared" ref="AK206:AK269" ca="1" si="467">$AJ$7*$J$3*$J$5*$O206</f>
        <v>0</v>
      </c>
      <c r="AL206" s="23">
        <f t="shared" ref="AL206:AL269" ca="1" si="468">$AL$7*$J$2*$J$5*$N206</f>
        <v>26160</v>
      </c>
      <c r="AM206" s="23">
        <f t="shared" ref="AM206:AM269" ca="1" si="469">$AL$7*$J$3*$J$5*$O206</f>
        <v>0</v>
      </c>
      <c r="AN206" s="23">
        <f t="shared" ca="1" si="351"/>
        <v>48000</v>
      </c>
      <c r="AO206" s="23">
        <f t="shared" ca="1" si="352"/>
        <v>0</v>
      </c>
      <c r="AP206" s="23">
        <f t="shared" ca="1" si="363"/>
        <v>54000</v>
      </c>
      <c r="AQ206" s="23">
        <f t="shared" ca="1" si="340"/>
        <v>0</v>
      </c>
      <c r="AR206" s="23">
        <f t="shared" ca="1" si="372"/>
        <v>60000</v>
      </c>
      <c r="AS206" s="23">
        <f t="shared" ca="1" si="373"/>
        <v>0</v>
      </c>
      <c r="AT206" s="23">
        <f t="shared" ca="1" si="380"/>
        <v>60000</v>
      </c>
      <c r="AU206" s="23">
        <f t="shared" ca="1" si="381"/>
        <v>0</v>
      </c>
      <c r="AV206" s="23">
        <f t="shared" ca="1" si="374"/>
        <v>86400</v>
      </c>
      <c r="AW206" s="23">
        <f t="shared" ca="1" si="375"/>
        <v>0</v>
      </c>
      <c r="AX206" s="23">
        <f t="shared" ca="1" si="384"/>
        <v>61200</v>
      </c>
      <c r="AY206" s="23">
        <f t="shared" ca="1" si="385"/>
        <v>0</v>
      </c>
      <c r="AZ206" s="23">
        <f t="shared" ca="1" si="390"/>
        <v>66000</v>
      </c>
      <c r="BA206" s="23">
        <f t="shared" ca="1" si="391"/>
        <v>0</v>
      </c>
      <c r="BB206" s="23">
        <f t="shared" ca="1" si="407"/>
        <v>132000</v>
      </c>
      <c r="BC206" s="23">
        <f t="shared" ca="1" si="408"/>
        <v>0</v>
      </c>
      <c r="BD206" s="228">
        <f t="shared" ca="1" si="438"/>
        <v>243000</v>
      </c>
      <c r="BE206" s="26">
        <f t="shared" ca="1" si="439"/>
        <v>604200</v>
      </c>
      <c r="BF206" s="228">
        <f t="shared" ca="1" si="440"/>
        <v>664200</v>
      </c>
      <c r="BG206" s="23">
        <f t="shared" ca="1" si="456"/>
        <v>62400</v>
      </c>
      <c r="BH206" s="23">
        <f t="shared" ca="1" si="457"/>
        <v>0</v>
      </c>
      <c r="BI206" s="23">
        <f t="shared" ref="BI206:BI269" ca="1" si="470">$BI$7*$J$2*$J$5*$S206</f>
        <v>60000</v>
      </c>
      <c r="BJ206" s="23">
        <f t="shared" ref="BJ206:BJ269" ca="1" si="471">$BI$7*$J$3*$J$5*$T206</f>
        <v>0</v>
      </c>
      <c r="BK206" s="23">
        <f t="shared" ca="1" si="458"/>
        <v>10560</v>
      </c>
      <c r="BL206" s="23">
        <f t="shared" ca="1" si="459"/>
        <v>0</v>
      </c>
      <c r="BM206" s="23">
        <f t="shared" ca="1" si="336"/>
        <v>6120</v>
      </c>
      <c r="BN206" s="23">
        <f t="shared" ca="1" si="337"/>
        <v>0</v>
      </c>
      <c r="BO206" s="23">
        <f t="shared" ca="1" si="343"/>
        <v>20400</v>
      </c>
      <c r="BP206" s="23">
        <f t="shared" ca="1" si="344"/>
        <v>0</v>
      </c>
      <c r="BQ206" s="23">
        <f t="shared" ca="1" si="460"/>
        <v>72000</v>
      </c>
      <c r="BR206" s="23">
        <f t="shared" ca="1" si="461"/>
        <v>0</v>
      </c>
      <c r="BS206" s="23">
        <f t="shared" ca="1" si="359"/>
        <v>105600</v>
      </c>
      <c r="BT206" s="23">
        <f t="shared" ca="1" si="360"/>
        <v>0</v>
      </c>
      <c r="BU206" s="23">
        <f t="shared" ca="1" si="361"/>
        <v>127200</v>
      </c>
      <c r="BV206" s="23">
        <f t="shared" ca="1" si="362"/>
        <v>0</v>
      </c>
      <c r="BW206" s="23">
        <f t="shared" ca="1" si="364"/>
        <v>60000</v>
      </c>
      <c r="BX206" s="23">
        <f t="shared" ca="1" si="365"/>
        <v>0</v>
      </c>
      <c r="BY206" s="23">
        <f t="shared" ca="1" si="382"/>
        <v>63600</v>
      </c>
      <c r="BZ206" s="23">
        <f t="shared" ca="1" si="383"/>
        <v>0</v>
      </c>
      <c r="CA206" s="23">
        <f t="shared" ca="1" si="395"/>
        <v>62400</v>
      </c>
      <c r="CB206" s="23">
        <f t="shared" ca="1" si="396"/>
        <v>0</v>
      </c>
      <c r="CC206" s="23">
        <f t="shared" ca="1" si="411"/>
        <v>132000</v>
      </c>
      <c r="CD206" s="23">
        <f t="shared" ca="1" si="412"/>
        <v>0</v>
      </c>
      <c r="CE206" s="23">
        <f t="shared" ca="1" si="413"/>
        <v>120000</v>
      </c>
      <c r="CF206" s="23">
        <f t="shared" ca="1" si="414"/>
        <v>0</v>
      </c>
      <c r="CG206" s="389">
        <f t="shared" ca="1" si="441"/>
        <v>371880</v>
      </c>
      <c r="CH206" s="224">
        <f t="shared" ca="1" si="442"/>
        <v>695880</v>
      </c>
      <c r="CI206" s="93">
        <f t="shared" ca="1" si="443"/>
        <v>902280</v>
      </c>
      <c r="CJ206" s="23">
        <f t="shared" ca="1" si="341"/>
        <v>125760</v>
      </c>
      <c r="CK206" s="23">
        <f t="shared" ca="1" si="342"/>
        <v>0</v>
      </c>
      <c r="CL206" s="23">
        <f t="shared" ca="1" si="366"/>
        <v>115200</v>
      </c>
      <c r="CM206" s="23">
        <f t="shared" ca="1" si="367"/>
        <v>0</v>
      </c>
      <c r="CN206" s="23">
        <f t="shared" ca="1" si="399"/>
        <v>120000</v>
      </c>
      <c r="CO206" s="23">
        <f t="shared" ca="1" si="400"/>
        <v>0</v>
      </c>
      <c r="CP206" s="228">
        <f t="shared" ca="1" si="444"/>
        <v>125760</v>
      </c>
      <c r="CQ206" s="224">
        <f t="shared" ca="1" si="445"/>
        <v>240960</v>
      </c>
      <c r="CR206" s="228">
        <f t="shared" ca="1" si="446"/>
        <v>360960</v>
      </c>
      <c r="CS206" s="23">
        <f t="shared" ca="1" si="447"/>
        <v>65400</v>
      </c>
      <c r="CT206" s="23">
        <f t="shared" ca="1" si="448"/>
        <v>32700</v>
      </c>
      <c r="CU206" s="23">
        <f t="shared" ca="1" si="452"/>
        <v>62400</v>
      </c>
      <c r="CV206" s="23">
        <f t="shared" ca="1" si="453"/>
        <v>31200</v>
      </c>
      <c r="CW206" s="23">
        <f t="shared" ca="1" si="462"/>
        <v>60000</v>
      </c>
      <c r="CX206" s="23">
        <f t="shared" ca="1" si="463"/>
        <v>30000</v>
      </c>
      <c r="CY206" s="23">
        <f t="shared" ca="1" si="338"/>
        <v>8400</v>
      </c>
      <c r="CZ206" s="23">
        <f t="shared" ca="1" si="339"/>
        <v>4200</v>
      </c>
      <c r="DA206" s="23">
        <f t="shared" ca="1" si="345"/>
        <v>27000</v>
      </c>
      <c r="DB206" s="23">
        <f t="shared" ca="1" si="346"/>
        <v>13500</v>
      </c>
      <c r="DC206" s="23">
        <f t="shared" ca="1" si="347"/>
        <v>15600</v>
      </c>
      <c r="DD206" s="23">
        <f t="shared" ca="1" si="348"/>
        <v>7800</v>
      </c>
      <c r="DE206" s="23">
        <f t="shared" ca="1" si="353"/>
        <v>42000</v>
      </c>
      <c r="DF206" s="23">
        <f t="shared" ca="1" si="354"/>
        <v>21000</v>
      </c>
      <c r="DG206" s="23">
        <f t="shared" ca="1" si="393"/>
        <v>63600</v>
      </c>
      <c r="DH206" s="23">
        <f t="shared" ca="1" si="394"/>
        <v>31800</v>
      </c>
      <c r="DI206" s="23">
        <f t="shared" ca="1" si="355"/>
        <v>72000</v>
      </c>
      <c r="DJ206" s="23">
        <f t="shared" ca="1" si="356"/>
        <v>36000</v>
      </c>
      <c r="DK206" s="23">
        <f t="shared" ca="1" si="368"/>
        <v>99000</v>
      </c>
      <c r="DL206" s="23">
        <f t="shared" ca="1" si="369"/>
        <v>49500</v>
      </c>
      <c r="DM206" s="23"/>
      <c r="DN206" s="23"/>
      <c r="DO206" s="23">
        <f t="shared" ca="1" si="370"/>
        <v>240000</v>
      </c>
      <c r="DP206" s="23">
        <f t="shared" ca="1" si="371"/>
        <v>120000</v>
      </c>
      <c r="DQ206" s="23">
        <f t="shared" ca="1" si="376"/>
        <v>120000</v>
      </c>
      <c r="DR206" s="23">
        <f t="shared" ca="1" si="377"/>
        <v>60000</v>
      </c>
      <c r="DS206" s="23">
        <f t="shared" ca="1" si="386"/>
        <v>127200</v>
      </c>
      <c r="DT206" s="23">
        <f t="shared" ca="1" si="387"/>
        <v>63600</v>
      </c>
      <c r="DU206" s="23">
        <f t="shared" ca="1" si="397"/>
        <v>63600</v>
      </c>
      <c r="DV206" s="23">
        <f t="shared" ca="1" si="398"/>
        <v>31800</v>
      </c>
      <c r="DW206" s="23">
        <f t="shared" ca="1" si="401"/>
        <v>150000</v>
      </c>
      <c r="DX206" s="23">
        <f t="shared" ca="1" si="402"/>
        <v>75000</v>
      </c>
      <c r="DY206" s="23">
        <f t="shared" ca="1" si="403"/>
        <v>66000</v>
      </c>
      <c r="DZ206" s="23">
        <f t="shared" ca="1" si="404"/>
        <v>33000</v>
      </c>
      <c r="EA206" s="23">
        <f t="shared" ca="1" si="417"/>
        <v>129600</v>
      </c>
      <c r="EB206" s="23">
        <f t="shared" ca="1" si="418"/>
        <v>64800</v>
      </c>
      <c r="EC206" s="228">
        <f t="shared" ca="1" si="449"/>
        <v>610200</v>
      </c>
      <c r="ED206" s="93">
        <f t="shared" ca="1" si="450"/>
        <v>1450800</v>
      </c>
      <c r="EE206" s="228">
        <f t="shared" ca="1" si="451"/>
        <v>2117700</v>
      </c>
      <c r="EJ206" s="23">
        <f t="shared" ca="1" si="349"/>
        <v>60000</v>
      </c>
      <c r="EK206" s="23">
        <f t="shared" ca="1" si="350"/>
        <v>30000</v>
      </c>
      <c r="EL206" s="23">
        <f t="shared" ca="1" si="357"/>
        <v>26400</v>
      </c>
      <c r="EM206" s="23">
        <f t="shared" ca="1" si="358"/>
        <v>13200</v>
      </c>
      <c r="EN206" s="23">
        <f t="shared" ca="1" si="378"/>
        <v>120000</v>
      </c>
      <c r="EO206" s="23">
        <f t="shared" ca="1" si="379"/>
        <v>60000</v>
      </c>
      <c r="EP206" s="23">
        <f t="shared" ca="1" si="409"/>
        <v>168000</v>
      </c>
      <c r="EQ206" s="23">
        <f t="shared" ca="1" si="410"/>
        <v>84000</v>
      </c>
      <c r="ER206" s="23">
        <f t="shared" ca="1" si="388"/>
        <v>60000</v>
      </c>
      <c r="ES206" s="23">
        <f t="shared" ca="1" si="389"/>
        <v>30000</v>
      </c>
      <c r="ET206" s="23">
        <f t="shared" ca="1" si="405"/>
        <v>60000</v>
      </c>
      <c r="EU206" s="23">
        <f t="shared" ca="1" si="406"/>
        <v>30000</v>
      </c>
      <c r="EV206" s="23">
        <f t="shared" ca="1" si="415"/>
        <v>120000</v>
      </c>
      <c r="EW206" s="23">
        <f t="shared" ca="1" si="416"/>
        <v>60000</v>
      </c>
      <c r="EX206" s="228">
        <f t="shared" ca="1" si="435"/>
        <v>39600</v>
      </c>
      <c r="EY206" s="93">
        <f t="shared" ca="1" si="436"/>
        <v>489600</v>
      </c>
      <c r="EZ206" s="93">
        <f t="shared" ca="1" si="437"/>
        <v>921600</v>
      </c>
    </row>
    <row r="207" spans="1:156" x14ac:dyDescent="0.2">
      <c r="A207" s="172">
        <f ca="1">VLOOKUP($D207,Curves!$A$2:$I$1700,9)</f>
        <v>6.4005345482968004E-2</v>
      </c>
      <c r="B207" s="86">
        <f t="shared" ca="1" si="420"/>
        <v>0.3527410560575896</v>
      </c>
      <c r="C207" s="86">
        <f t="shared" si="421"/>
        <v>31</v>
      </c>
      <c r="D207" s="139">
        <v>42948</v>
      </c>
      <c r="E207" s="173">
        <f ca="1">VLOOKUP($D207,Curves!$A$2:$H$1700,2)*$B207</f>
        <v>1.7936882700528431</v>
      </c>
      <c r="F207" s="172">
        <f ca="1">VLOOKUP($D207,Curves!$A$2:$H$1700,3)*$B207</f>
        <v>0.10405861153698892</v>
      </c>
      <c r="G207" s="172">
        <f ca="1">VLOOKUP($D207,Curves!$A$2:$H$1700,7)*$B207</f>
        <v>-6.7020800650942028E-2</v>
      </c>
      <c r="H207" s="172">
        <f ca="1">VLOOKUP($D207,Curves!$A$2:$H$1700,5)*$B207</f>
        <v>0</v>
      </c>
      <c r="I207" s="172">
        <f ca="1">VLOOKUP($D207,Curves!$A$2:$H$1700,4)*$B207</f>
        <v>0</v>
      </c>
      <c r="J207" s="174">
        <f ca="1">VLOOKUP($D207,Curves!$A$2:$H$1700,8)*$B207</f>
        <v>0</v>
      </c>
      <c r="K207" s="172">
        <f t="shared" ca="1" si="422"/>
        <v>15.452662025396323</v>
      </c>
      <c r="L207" s="140">
        <f ca="1">VLOOKUP($D207,Curves!$N$2:$T$2600,2)*$B207</f>
        <v>25.035090971575308</v>
      </c>
      <c r="M207" s="141">
        <f ca="1">VLOOKUP($D207,Curves!$N$2:$T$2600,3)*$B207</f>
        <v>12.517545485787654</v>
      </c>
      <c r="N207" s="181">
        <f t="shared" ca="1" si="423"/>
        <v>1</v>
      </c>
      <c r="O207" s="182">
        <f t="shared" ca="1" si="424"/>
        <v>0</v>
      </c>
      <c r="P207" s="173">
        <f t="shared" ca="1" si="419"/>
        <v>15.452662025396323</v>
      </c>
      <c r="Q207" s="140">
        <f ca="1">VLOOKUP($D207,Curves!$N$2:$T$2600,4)*$B207</f>
        <v>25.035090971575308</v>
      </c>
      <c r="R207" s="141">
        <f ca="1">VLOOKUP($D207,Curves!$N$2:$T$2600,5)*$B207</f>
        <v>12.517545485787654</v>
      </c>
      <c r="S207" s="181">
        <f t="shared" ca="1" si="425"/>
        <v>1</v>
      </c>
      <c r="T207" s="182">
        <f t="shared" ca="1" si="426"/>
        <v>0</v>
      </c>
      <c r="U207" s="151">
        <f t="shared" ca="1" si="427"/>
        <v>14.950006020514259</v>
      </c>
      <c r="V207" s="151">
        <f t="shared" ca="1" si="428"/>
        <v>15.452662025396323</v>
      </c>
      <c r="W207" s="151">
        <f t="shared" ca="1" si="429"/>
        <v>15.452662025396323</v>
      </c>
      <c r="X207" s="343">
        <f ca="1">VLOOKUP($D207,[2]CurveFetch!$D$8:$S$13000,16,0)*$B207</f>
        <v>25.035090971575308</v>
      </c>
      <c r="Y207" s="141">
        <f ca="1">VLOOKUP($D207,Curves!$N$2:$T$2600,7)*$B207</f>
        <v>12.517545485787654</v>
      </c>
      <c r="Z207" s="200">
        <f t="shared" ca="1" si="430"/>
        <v>1</v>
      </c>
      <c r="AA207" s="181">
        <f t="shared" ca="1" si="431"/>
        <v>0</v>
      </c>
      <c r="AB207" s="181">
        <f t="shared" ca="1" si="432"/>
        <v>1</v>
      </c>
      <c r="AC207" s="181">
        <f t="shared" ca="1" si="432"/>
        <v>1</v>
      </c>
      <c r="AD207" s="181">
        <f t="shared" ca="1" si="433"/>
        <v>1</v>
      </c>
      <c r="AE207" s="182">
        <f t="shared" ca="1" si="434"/>
        <v>0</v>
      </c>
      <c r="AF207" s="23">
        <f t="shared" ca="1" si="464"/>
        <v>5880</v>
      </c>
      <c r="AG207" s="23">
        <f t="shared" ca="1" si="465"/>
        <v>0</v>
      </c>
      <c r="AH207" s="23">
        <f t="shared" ca="1" si="454"/>
        <v>38400</v>
      </c>
      <c r="AI207" s="23">
        <f t="shared" ca="1" si="455"/>
        <v>0</v>
      </c>
      <c r="AJ207" s="23">
        <f t="shared" ca="1" si="466"/>
        <v>26160</v>
      </c>
      <c r="AK207" s="23">
        <f t="shared" ca="1" si="467"/>
        <v>0</v>
      </c>
      <c r="AL207" s="23">
        <f t="shared" ca="1" si="468"/>
        <v>26160</v>
      </c>
      <c r="AM207" s="23">
        <f t="shared" ca="1" si="469"/>
        <v>0</v>
      </c>
      <c r="AN207" s="23">
        <f t="shared" ca="1" si="351"/>
        <v>48000</v>
      </c>
      <c r="AO207" s="23">
        <f t="shared" ca="1" si="352"/>
        <v>0</v>
      </c>
      <c r="AP207" s="23">
        <f t="shared" ca="1" si="363"/>
        <v>54000</v>
      </c>
      <c r="AQ207" s="23">
        <f t="shared" ca="1" si="340"/>
        <v>0</v>
      </c>
      <c r="AR207" s="23">
        <f t="shared" ca="1" si="372"/>
        <v>60000</v>
      </c>
      <c r="AS207" s="23">
        <f t="shared" ca="1" si="373"/>
        <v>0</v>
      </c>
      <c r="AT207" s="23">
        <f t="shared" ca="1" si="380"/>
        <v>60000</v>
      </c>
      <c r="AU207" s="23">
        <f t="shared" ca="1" si="381"/>
        <v>0</v>
      </c>
      <c r="AV207" s="23">
        <f t="shared" ca="1" si="374"/>
        <v>86400</v>
      </c>
      <c r="AW207" s="23">
        <f t="shared" ca="1" si="375"/>
        <v>0</v>
      </c>
      <c r="AX207" s="23">
        <f t="shared" ca="1" si="384"/>
        <v>61200</v>
      </c>
      <c r="AY207" s="23">
        <f t="shared" ca="1" si="385"/>
        <v>0</v>
      </c>
      <c r="AZ207" s="23">
        <f t="shared" ca="1" si="390"/>
        <v>66000</v>
      </c>
      <c r="BA207" s="23">
        <f t="shared" ca="1" si="391"/>
        <v>0</v>
      </c>
      <c r="BB207" s="23">
        <f t="shared" ca="1" si="407"/>
        <v>132000</v>
      </c>
      <c r="BC207" s="23">
        <f t="shared" ca="1" si="408"/>
        <v>0</v>
      </c>
      <c r="BD207" s="228">
        <f t="shared" ca="1" si="438"/>
        <v>243000</v>
      </c>
      <c r="BE207" s="26">
        <f t="shared" ca="1" si="439"/>
        <v>604200</v>
      </c>
      <c r="BF207" s="228">
        <f t="shared" ca="1" si="440"/>
        <v>664200</v>
      </c>
      <c r="BG207" s="23">
        <f t="shared" ca="1" si="456"/>
        <v>62400</v>
      </c>
      <c r="BH207" s="23">
        <f t="shared" ca="1" si="457"/>
        <v>0</v>
      </c>
      <c r="BI207" s="23">
        <f t="shared" ca="1" si="470"/>
        <v>60000</v>
      </c>
      <c r="BJ207" s="23">
        <f t="shared" ca="1" si="471"/>
        <v>0</v>
      </c>
      <c r="BK207" s="23">
        <f t="shared" ca="1" si="458"/>
        <v>10560</v>
      </c>
      <c r="BL207" s="23">
        <f t="shared" ca="1" si="459"/>
        <v>0</v>
      </c>
      <c r="BM207" s="23">
        <f t="shared" ref="BM207:BM270" ca="1" si="472">$BM$7*$J$2*$J$5*$S207</f>
        <v>6120</v>
      </c>
      <c r="BN207" s="23">
        <f t="shared" ref="BN207:BN270" ca="1" si="473">$BM$7*$J$3*$J$5*$T207</f>
        <v>0</v>
      </c>
      <c r="BO207" s="23">
        <f t="shared" ca="1" si="343"/>
        <v>20400</v>
      </c>
      <c r="BP207" s="23">
        <f t="shared" ca="1" si="344"/>
        <v>0</v>
      </c>
      <c r="BQ207" s="23">
        <f t="shared" ca="1" si="460"/>
        <v>72000</v>
      </c>
      <c r="BR207" s="23">
        <f t="shared" ca="1" si="461"/>
        <v>0</v>
      </c>
      <c r="BS207" s="23">
        <f t="shared" ca="1" si="359"/>
        <v>105600</v>
      </c>
      <c r="BT207" s="23">
        <f t="shared" ca="1" si="360"/>
        <v>0</v>
      </c>
      <c r="BU207" s="23">
        <f t="shared" ca="1" si="361"/>
        <v>127200</v>
      </c>
      <c r="BV207" s="23">
        <f t="shared" ca="1" si="362"/>
        <v>0</v>
      </c>
      <c r="BW207" s="23">
        <f t="shared" ca="1" si="364"/>
        <v>60000</v>
      </c>
      <c r="BX207" s="23">
        <f t="shared" ca="1" si="365"/>
        <v>0</v>
      </c>
      <c r="BY207" s="23">
        <f t="shared" ca="1" si="382"/>
        <v>63600</v>
      </c>
      <c r="BZ207" s="23">
        <f t="shared" ca="1" si="383"/>
        <v>0</v>
      </c>
      <c r="CA207" s="23">
        <f t="shared" ca="1" si="395"/>
        <v>62400</v>
      </c>
      <c r="CB207" s="23">
        <f t="shared" ca="1" si="396"/>
        <v>0</v>
      </c>
      <c r="CC207" s="23">
        <f t="shared" ca="1" si="411"/>
        <v>132000</v>
      </c>
      <c r="CD207" s="23">
        <f t="shared" ca="1" si="412"/>
        <v>0</v>
      </c>
      <c r="CE207" s="23">
        <f t="shared" ca="1" si="413"/>
        <v>120000</v>
      </c>
      <c r="CF207" s="23">
        <f t="shared" ca="1" si="414"/>
        <v>0</v>
      </c>
      <c r="CG207" s="389">
        <f t="shared" ca="1" si="441"/>
        <v>371880</v>
      </c>
      <c r="CH207" s="224">
        <f t="shared" ca="1" si="442"/>
        <v>695880</v>
      </c>
      <c r="CI207" s="93">
        <f t="shared" ca="1" si="443"/>
        <v>902280</v>
      </c>
      <c r="CJ207" s="23">
        <f t="shared" ca="1" si="341"/>
        <v>125760</v>
      </c>
      <c r="CK207" s="23">
        <f t="shared" ca="1" si="342"/>
        <v>0</v>
      </c>
      <c r="CL207" s="23">
        <f t="shared" ca="1" si="366"/>
        <v>115200</v>
      </c>
      <c r="CM207" s="23">
        <f t="shared" ca="1" si="367"/>
        <v>0</v>
      </c>
      <c r="CN207" s="23">
        <f t="shared" ca="1" si="399"/>
        <v>120000</v>
      </c>
      <c r="CO207" s="23">
        <f t="shared" ca="1" si="400"/>
        <v>0</v>
      </c>
      <c r="CP207" s="228">
        <f t="shared" ca="1" si="444"/>
        <v>125760</v>
      </c>
      <c r="CQ207" s="224">
        <f t="shared" ca="1" si="445"/>
        <v>240960</v>
      </c>
      <c r="CR207" s="228">
        <f t="shared" ca="1" si="446"/>
        <v>360960</v>
      </c>
      <c r="CS207" s="23">
        <f t="shared" ca="1" si="447"/>
        <v>65400</v>
      </c>
      <c r="CT207" s="23">
        <f t="shared" ca="1" si="448"/>
        <v>32700</v>
      </c>
      <c r="CU207" s="23">
        <f t="shared" ca="1" si="452"/>
        <v>62400</v>
      </c>
      <c r="CV207" s="23">
        <f t="shared" ca="1" si="453"/>
        <v>31200</v>
      </c>
      <c r="CW207" s="23">
        <f t="shared" ca="1" si="462"/>
        <v>60000</v>
      </c>
      <c r="CX207" s="23">
        <f t="shared" ca="1" si="463"/>
        <v>30000</v>
      </c>
      <c r="CY207" s="23">
        <f t="shared" ref="CY207:CY270" ca="1" si="474">$CY$7*$J$2*$J$5*$AB207</f>
        <v>8400</v>
      </c>
      <c r="CZ207" s="23">
        <f t="shared" ref="CZ207:CZ270" ca="1" si="475">$CY$7*$J$3*$J$5*$AC207</f>
        <v>4200</v>
      </c>
      <c r="DA207" s="23">
        <f t="shared" ca="1" si="345"/>
        <v>27000</v>
      </c>
      <c r="DB207" s="23">
        <f t="shared" ca="1" si="346"/>
        <v>13500</v>
      </c>
      <c r="DC207" s="23">
        <f t="shared" ca="1" si="347"/>
        <v>15600</v>
      </c>
      <c r="DD207" s="23">
        <f t="shared" ca="1" si="348"/>
        <v>7800</v>
      </c>
      <c r="DE207" s="23">
        <f t="shared" ca="1" si="353"/>
        <v>42000</v>
      </c>
      <c r="DF207" s="23">
        <f t="shared" ca="1" si="354"/>
        <v>21000</v>
      </c>
      <c r="DG207" s="23">
        <f t="shared" ca="1" si="393"/>
        <v>63600</v>
      </c>
      <c r="DH207" s="23">
        <f t="shared" ca="1" si="394"/>
        <v>31800</v>
      </c>
      <c r="DI207" s="23">
        <f t="shared" ca="1" si="355"/>
        <v>72000</v>
      </c>
      <c r="DJ207" s="23">
        <f t="shared" ca="1" si="356"/>
        <v>36000</v>
      </c>
      <c r="DK207" s="23">
        <f t="shared" ca="1" si="368"/>
        <v>99000</v>
      </c>
      <c r="DL207" s="23">
        <f t="shared" ca="1" si="369"/>
        <v>49500</v>
      </c>
      <c r="DM207" s="23"/>
      <c r="DN207" s="23"/>
      <c r="DO207" s="23">
        <f t="shared" ca="1" si="370"/>
        <v>240000</v>
      </c>
      <c r="DP207" s="23">
        <f t="shared" ca="1" si="371"/>
        <v>120000</v>
      </c>
      <c r="DQ207" s="23">
        <f t="shared" ca="1" si="376"/>
        <v>120000</v>
      </c>
      <c r="DR207" s="23">
        <f t="shared" ca="1" si="377"/>
        <v>60000</v>
      </c>
      <c r="DS207" s="23">
        <f t="shared" ca="1" si="386"/>
        <v>127200</v>
      </c>
      <c r="DT207" s="23">
        <f t="shared" ca="1" si="387"/>
        <v>63600</v>
      </c>
      <c r="DU207" s="23">
        <f t="shared" ca="1" si="397"/>
        <v>63600</v>
      </c>
      <c r="DV207" s="23">
        <f t="shared" ca="1" si="398"/>
        <v>31800</v>
      </c>
      <c r="DW207" s="23">
        <f t="shared" ca="1" si="401"/>
        <v>150000</v>
      </c>
      <c r="DX207" s="23">
        <f t="shared" ca="1" si="402"/>
        <v>75000</v>
      </c>
      <c r="DY207" s="23">
        <f t="shared" ca="1" si="403"/>
        <v>66000</v>
      </c>
      <c r="DZ207" s="23">
        <f t="shared" ca="1" si="404"/>
        <v>33000</v>
      </c>
      <c r="EA207" s="23">
        <f t="shared" ca="1" si="417"/>
        <v>129600</v>
      </c>
      <c r="EB207" s="23">
        <f t="shared" ca="1" si="418"/>
        <v>64800</v>
      </c>
      <c r="EC207" s="228">
        <f t="shared" ca="1" si="449"/>
        <v>610200</v>
      </c>
      <c r="ED207" s="93">
        <f t="shared" ca="1" si="450"/>
        <v>1450800</v>
      </c>
      <c r="EE207" s="228">
        <f t="shared" ca="1" si="451"/>
        <v>2117700</v>
      </c>
      <c r="EJ207" s="23">
        <f t="shared" ca="1" si="349"/>
        <v>60000</v>
      </c>
      <c r="EK207" s="23">
        <f t="shared" ca="1" si="350"/>
        <v>30000</v>
      </c>
      <c r="EL207" s="23">
        <f t="shared" ca="1" si="357"/>
        <v>26400</v>
      </c>
      <c r="EM207" s="23">
        <f t="shared" ca="1" si="358"/>
        <v>13200</v>
      </c>
      <c r="EN207" s="23">
        <f t="shared" ca="1" si="378"/>
        <v>120000</v>
      </c>
      <c r="EO207" s="23">
        <f t="shared" ca="1" si="379"/>
        <v>60000</v>
      </c>
      <c r="EP207" s="23">
        <f t="shared" ca="1" si="409"/>
        <v>168000</v>
      </c>
      <c r="EQ207" s="23">
        <f t="shared" ca="1" si="410"/>
        <v>84000</v>
      </c>
      <c r="ER207" s="23">
        <f t="shared" ca="1" si="388"/>
        <v>60000</v>
      </c>
      <c r="ES207" s="23">
        <f t="shared" ca="1" si="389"/>
        <v>30000</v>
      </c>
      <c r="ET207" s="23">
        <f t="shared" ca="1" si="405"/>
        <v>60000</v>
      </c>
      <c r="EU207" s="23">
        <f t="shared" ca="1" si="406"/>
        <v>30000</v>
      </c>
      <c r="EV207" s="23">
        <f t="shared" ca="1" si="415"/>
        <v>120000</v>
      </c>
      <c r="EW207" s="23">
        <f t="shared" ca="1" si="416"/>
        <v>60000</v>
      </c>
      <c r="EX207" s="228">
        <f t="shared" ca="1" si="435"/>
        <v>39600</v>
      </c>
      <c r="EY207" s="93">
        <f t="shared" ca="1" si="436"/>
        <v>489600</v>
      </c>
      <c r="EZ207" s="93">
        <f t="shared" ca="1" si="437"/>
        <v>921600</v>
      </c>
    </row>
    <row r="208" spans="1:156" x14ac:dyDescent="0.2">
      <c r="A208" s="172">
        <f ca="1">VLOOKUP($D208,Curves!$A$2:$I$1700,9)</f>
        <v>6.4030216033826998E-2</v>
      </c>
      <c r="B208" s="86">
        <f t="shared" ca="1" si="420"/>
        <v>0.35071936351665967</v>
      </c>
      <c r="C208" s="86">
        <f t="shared" si="421"/>
        <v>30</v>
      </c>
      <c r="D208" s="139">
        <v>42979</v>
      </c>
      <c r="E208" s="173">
        <f ca="1">VLOOKUP($D208,Curves!$A$2:$H$1700,2)*$B208</f>
        <v>1.7907730701160642</v>
      </c>
      <c r="F208" s="172">
        <f ca="1">VLOOKUP($D208,Curves!$A$2:$H$1700,3)*$B208</f>
        <v>0.1034622122374146</v>
      </c>
      <c r="G208" s="172">
        <f ca="1">VLOOKUP($D208,Curves!$A$2:$H$1700,7)*$B208</f>
        <v>-6.6636679068165339E-2</v>
      </c>
      <c r="H208" s="172">
        <f ca="1">VLOOKUP($D208,Curves!$A$2:$H$1700,5)*$B208</f>
        <v>0</v>
      </c>
      <c r="I208" s="172">
        <f ca="1">VLOOKUP($D208,Curves!$A$2:$H$1700,4)*$B208</f>
        <v>0</v>
      </c>
      <c r="J208" s="174">
        <f ca="1">VLOOKUP($D208,Curves!$A$2:$H$1700,8)*$B208</f>
        <v>0</v>
      </c>
      <c r="K208" s="172">
        <f t="shared" ca="1" si="422"/>
        <v>15.430798025870482</v>
      </c>
      <c r="L208" s="140">
        <f ca="1">VLOOKUP($D208,Curves!$N$2:$T$2600,2)*$B208</f>
        <v>14.370024481368096</v>
      </c>
      <c r="M208" s="141">
        <f ca="1">VLOOKUP($D208,Curves!$N$2:$T$2600,3)*$B208</f>
        <v>7.1850122406840482</v>
      </c>
      <c r="N208" s="181">
        <f t="shared" ca="1" si="423"/>
        <v>0</v>
      </c>
      <c r="O208" s="182">
        <f t="shared" ca="1" si="424"/>
        <v>0</v>
      </c>
      <c r="P208" s="173">
        <f t="shared" ca="1" si="419"/>
        <v>15.430798025870482</v>
      </c>
      <c r="Q208" s="140">
        <f ca="1">VLOOKUP($D208,Curves!$N$2:$T$2600,4)*$B208</f>
        <v>14.370024481368096</v>
      </c>
      <c r="R208" s="141">
        <f ca="1">VLOOKUP($D208,Curves!$N$2:$T$2600,5)*$B208</f>
        <v>7.1850122406840482</v>
      </c>
      <c r="S208" s="181">
        <f t="shared" ca="1" si="425"/>
        <v>0</v>
      </c>
      <c r="T208" s="182">
        <f t="shared" ca="1" si="426"/>
        <v>0</v>
      </c>
      <c r="U208" s="151">
        <f t="shared" ca="1" si="427"/>
        <v>14.931022932859241</v>
      </c>
      <c r="V208" s="151">
        <f t="shared" ca="1" si="428"/>
        <v>15.430798025870482</v>
      </c>
      <c r="W208" s="151">
        <f t="shared" ca="1" si="429"/>
        <v>15.430798025870482</v>
      </c>
      <c r="X208" s="343">
        <f ca="1">VLOOKUP($D208,[2]CurveFetch!$D$8:$S$13000,16,0)*$B208</f>
        <v>14.370024481368096</v>
      </c>
      <c r="Y208" s="141">
        <f ca="1">VLOOKUP($D208,Curves!$N$2:$T$2600,7)*$B208</f>
        <v>7.1850122406840482</v>
      </c>
      <c r="Z208" s="200">
        <f t="shared" ca="1" si="430"/>
        <v>0</v>
      </c>
      <c r="AA208" s="181">
        <f t="shared" ca="1" si="431"/>
        <v>0</v>
      </c>
      <c r="AB208" s="181">
        <f t="shared" ca="1" si="432"/>
        <v>0</v>
      </c>
      <c r="AC208" s="181">
        <f t="shared" ca="1" si="432"/>
        <v>0</v>
      </c>
      <c r="AD208" s="181">
        <f t="shared" ca="1" si="433"/>
        <v>0</v>
      </c>
      <c r="AE208" s="182">
        <f t="shared" ca="1" si="434"/>
        <v>0</v>
      </c>
      <c r="AF208" s="23">
        <f t="shared" ca="1" si="464"/>
        <v>0</v>
      </c>
      <c r="AG208" s="23">
        <f t="shared" ca="1" si="465"/>
        <v>0</v>
      </c>
      <c r="AH208" s="23">
        <f t="shared" ca="1" si="454"/>
        <v>0</v>
      </c>
      <c r="AI208" s="23">
        <f t="shared" ca="1" si="455"/>
        <v>0</v>
      </c>
      <c r="AJ208" s="23">
        <f t="shared" ca="1" si="466"/>
        <v>0</v>
      </c>
      <c r="AK208" s="23">
        <f t="shared" ca="1" si="467"/>
        <v>0</v>
      </c>
      <c r="AL208" s="23">
        <f t="shared" ca="1" si="468"/>
        <v>0</v>
      </c>
      <c r="AM208" s="23">
        <f t="shared" ca="1" si="469"/>
        <v>0</v>
      </c>
      <c r="AN208" s="23">
        <f t="shared" ca="1" si="351"/>
        <v>0</v>
      </c>
      <c r="AO208" s="23">
        <f t="shared" ca="1" si="352"/>
        <v>0</v>
      </c>
      <c r="AP208" s="23">
        <f t="shared" ca="1" si="363"/>
        <v>0</v>
      </c>
      <c r="AQ208" s="23">
        <f t="shared" ref="AQ208:AQ271" ca="1" si="476">$AP$7*$J$3*$J$5*$O208</f>
        <v>0</v>
      </c>
      <c r="AR208" s="23">
        <f t="shared" ca="1" si="372"/>
        <v>0</v>
      </c>
      <c r="AS208" s="23">
        <f t="shared" ca="1" si="373"/>
        <v>0</v>
      </c>
      <c r="AT208" s="23">
        <f t="shared" ca="1" si="380"/>
        <v>0</v>
      </c>
      <c r="AU208" s="23">
        <f t="shared" ca="1" si="381"/>
        <v>0</v>
      </c>
      <c r="AV208" s="23">
        <f t="shared" ca="1" si="374"/>
        <v>0</v>
      </c>
      <c r="AW208" s="23">
        <f t="shared" ca="1" si="375"/>
        <v>0</v>
      </c>
      <c r="AX208" s="23">
        <f t="shared" ca="1" si="384"/>
        <v>0</v>
      </c>
      <c r="AY208" s="23">
        <f t="shared" ca="1" si="385"/>
        <v>0</v>
      </c>
      <c r="AZ208" s="23">
        <f t="shared" ca="1" si="390"/>
        <v>0</v>
      </c>
      <c r="BA208" s="23">
        <f t="shared" ca="1" si="391"/>
        <v>0</v>
      </c>
      <c r="BB208" s="23">
        <f t="shared" ca="1" si="407"/>
        <v>0</v>
      </c>
      <c r="BC208" s="23">
        <f t="shared" ca="1" si="408"/>
        <v>0</v>
      </c>
      <c r="BD208" s="228">
        <f t="shared" ca="1" si="438"/>
        <v>0</v>
      </c>
      <c r="BE208" s="26">
        <f t="shared" ca="1" si="439"/>
        <v>0</v>
      </c>
      <c r="BF208" s="228">
        <f t="shared" ca="1" si="440"/>
        <v>0</v>
      </c>
      <c r="BG208" s="23">
        <f t="shared" ca="1" si="456"/>
        <v>0</v>
      </c>
      <c r="BH208" s="23">
        <f t="shared" ca="1" si="457"/>
        <v>0</v>
      </c>
      <c r="BI208" s="23">
        <f t="shared" ca="1" si="470"/>
        <v>0</v>
      </c>
      <c r="BJ208" s="23">
        <f t="shared" ca="1" si="471"/>
        <v>0</v>
      </c>
      <c r="BK208" s="23">
        <f t="shared" ca="1" si="458"/>
        <v>0</v>
      </c>
      <c r="BL208" s="23">
        <f t="shared" ca="1" si="459"/>
        <v>0</v>
      </c>
      <c r="BM208" s="23">
        <f t="shared" ca="1" si="472"/>
        <v>0</v>
      </c>
      <c r="BN208" s="23">
        <f t="shared" ca="1" si="473"/>
        <v>0</v>
      </c>
      <c r="BO208" s="23">
        <f t="shared" ca="1" si="343"/>
        <v>0</v>
      </c>
      <c r="BP208" s="23">
        <f t="shared" ca="1" si="344"/>
        <v>0</v>
      </c>
      <c r="BQ208" s="23">
        <f t="shared" ca="1" si="460"/>
        <v>0</v>
      </c>
      <c r="BR208" s="23">
        <f t="shared" ca="1" si="461"/>
        <v>0</v>
      </c>
      <c r="BS208" s="23">
        <f t="shared" ca="1" si="359"/>
        <v>0</v>
      </c>
      <c r="BT208" s="23">
        <f t="shared" ca="1" si="360"/>
        <v>0</v>
      </c>
      <c r="BU208" s="23">
        <f t="shared" ca="1" si="361"/>
        <v>0</v>
      </c>
      <c r="BV208" s="23">
        <f t="shared" ca="1" si="362"/>
        <v>0</v>
      </c>
      <c r="BW208" s="23">
        <f t="shared" ca="1" si="364"/>
        <v>0</v>
      </c>
      <c r="BX208" s="23">
        <f t="shared" ca="1" si="365"/>
        <v>0</v>
      </c>
      <c r="BY208" s="23">
        <f t="shared" ca="1" si="382"/>
        <v>0</v>
      </c>
      <c r="BZ208" s="23">
        <f t="shared" ca="1" si="383"/>
        <v>0</v>
      </c>
      <c r="CA208" s="23">
        <f t="shared" ca="1" si="395"/>
        <v>0</v>
      </c>
      <c r="CB208" s="23">
        <f t="shared" ca="1" si="396"/>
        <v>0</v>
      </c>
      <c r="CC208" s="23">
        <f t="shared" ca="1" si="411"/>
        <v>0</v>
      </c>
      <c r="CD208" s="23">
        <f t="shared" ca="1" si="412"/>
        <v>0</v>
      </c>
      <c r="CE208" s="23">
        <f t="shared" ca="1" si="413"/>
        <v>0</v>
      </c>
      <c r="CF208" s="23">
        <f t="shared" ca="1" si="414"/>
        <v>0</v>
      </c>
      <c r="CG208" s="389">
        <f t="shared" ca="1" si="441"/>
        <v>0</v>
      </c>
      <c r="CH208" s="224">
        <f t="shared" ca="1" si="442"/>
        <v>0</v>
      </c>
      <c r="CI208" s="93">
        <f t="shared" ca="1" si="443"/>
        <v>0</v>
      </c>
      <c r="CJ208" s="23">
        <f t="shared" ref="CJ208:CJ271" ca="1" si="477">$CJ$7*$J$2*$J$5*$N208</f>
        <v>0</v>
      </c>
      <c r="CK208" s="23">
        <f t="shared" ref="CK208:CK271" ca="1" si="478">$CJ$7*$J$3*$J$5*$O208</f>
        <v>0</v>
      </c>
      <c r="CL208" s="23">
        <f t="shared" ca="1" si="366"/>
        <v>0</v>
      </c>
      <c r="CM208" s="23">
        <f t="shared" ca="1" si="367"/>
        <v>0</v>
      </c>
      <c r="CN208" s="23">
        <f t="shared" ca="1" si="399"/>
        <v>0</v>
      </c>
      <c r="CO208" s="23">
        <f t="shared" ca="1" si="400"/>
        <v>0</v>
      </c>
      <c r="CP208" s="228">
        <f t="shared" ca="1" si="444"/>
        <v>0</v>
      </c>
      <c r="CQ208" s="224">
        <f t="shared" ca="1" si="445"/>
        <v>0</v>
      </c>
      <c r="CR208" s="228">
        <f t="shared" ca="1" si="446"/>
        <v>0</v>
      </c>
      <c r="CS208" s="23">
        <f t="shared" ca="1" si="447"/>
        <v>0</v>
      </c>
      <c r="CT208" s="23">
        <f t="shared" ca="1" si="448"/>
        <v>0</v>
      </c>
      <c r="CU208" s="23">
        <f t="shared" ca="1" si="452"/>
        <v>0</v>
      </c>
      <c r="CV208" s="23">
        <f t="shared" ca="1" si="453"/>
        <v>0</v>
      </c>
      <c r="CW208" s="23">
        <f t="shared" ca="1" si="462"/>
        <v>0</v>
      </c>
      <c r="CX208" s="23">
        <f t="shared" ca="1" si="463"/>
        <v>0</v>
      </c>
      <c r="CY208" s="23">
        <f t="shared" ca="1" si="474"/>
        <v>0</v>
      </c>
      <c r="CZ208" s="23">
        <f t="shared" ca="1" si="475"/>
        <v>0</v>
      </c>
      <c r="DA208" s="23">
        <f t="shared" ca="1" si="345"/>
        <v>0</v>
      </c>
      <c r="DB208" s="23">
        <f t="shared" ca="1" si="346"/>
        <v>0</v>
      </c>
      <c r="DC208" s="23">
        <f t="shared" ca="1" si="347"/>
        <v>0</v>
      </c>
      <c r="DD208" s="23">
        <f t="shared" ca="1" si="348"/>
        <v>0</v>
      </c>
      <c r="DE208" s="23">
        <f t="shared" ca="1" si="353"/>
        <v>0</v>
      </c>
      <c r="DF208" s="23">
        <f t="shared" ca="1" si="354"/>
        <v>0</v>
      </c>
      <c r="DG208" s="23">
        <f t="shared" ca="1" si="393"/>
        <v>0</v>
      </c>
      <c r="DH208" s="23">
        <f t="shared" ca="1" si="394"/>
        <v>0</v>
      </c>
      <c r="DI208" s="23">
        <f t="shared" ca="1" si="355"/>
        <v>0</v>
      </c>
      <c r="DJ208" s="23">
        <f t="shared" ca="1" si="356"/>
        <v>0</v>
      </c>
      <c r="DK208" s="23">
        <f t="shared" ca="1" si="368"/>
        <v>0</v>
      </c>
      <c r="DL208" s="23">
        <f t="shared" ca="1" si="369"/>
        <v>0</v>
      </c>
      <c r="DM208" s="23"/>
      <c r="DN208" s="23"/>
      <c r="DO208" s="23">
        <f t="shared" ca="1" si="370"/>
        <v>0</v>
      </c>
      <c r="DP208" s="23">
        <f t="shared" ca="1" si="371"/>
        <v>0</v>
      </c>
      <c r="DQ208" s="23">
        <f t="shared" ca="1" si="376"/>
        <v>0</v>
      </c>
      <c r="DR208" s="23">
        <f t="shared" ca="1" si="377"/>
        <v>0</v>
      </c>
      <c r="DS208" s="23">
        <f t="shared" ca="1" si="386"/>
        <v>0</v>
      </c>
      <c r="DT208" s="23">
        <f t="shared" ca="1" si="387"/>
        <v>0</v>
      </c>
      <c r="DU208" s="23">
        <f t="shared" ca="1" si="397"/>
        <v>0</v>
      </c>
      <c r="DV208" s="23">
        <f t="shared" ca="1" si="398"/>
        <v>0</v>
      </c>
      <c r="DW208" s="23">
        <f t="shared" ca="1" si="401"/>
        <v>0</v>
      </c>
      <c r="DX208" s="23">
        <f t="shared" ca="1" si="402"/>
        <v>0</v>
      </c>
      <c r="DY208" s="23">
        <f t="shared" ca="1" si="403"/>
        <v>0</v>
      </c>
      <c r="DZ208" s="23">
        <f t="shared" ca="1" si="404"/>
        <v>0</v>
      </c>
      <c r="EA208" s="23">
        <f t="shared" ca="1" si="417"/>
        <v>0</v>
      </c>
      <c r="EB208" s="23">
        <f t="shared" ca="1" si="418"/>
        <v>0</v>
      </c>
      <c r="EC208" s="228">
        <f t="shared" ca="1" si="449"/>
        <v>0</v>
      </c>
      <c r="ED208" s="93">
        <f t="shared" ca="1" si="450"/>
        <v>0</v>
      </c>
      <c r="EE208" s="228">
        <f t="shared" ca="1" si="451"/>
        <v>0</v>
      </c>
      <c r="EJ208" s="23">
        <f t="shared" ca="1" si="349"/>
        <v>0</v>
      </c>
      <c r="EK208" s="23">
        <f t="shared" ca="1" si="350"/>
        <v>0</v>
      </c>
      <c r="EL208" s="23">
        <f t="shared" ca="1" si="357"/>
        <v>0</v>
      </c>
      <c r="EM208" s="23">
        <f t="shared" ca="1" si="358"/>
        <v>0</v>
      </c>
      <c r="EN208" s="23">
        <f t="shared" ca="1" si="378"/>
        <v>0</v>
      </c>
      <c r="EO208" s="23">
        <f t="shared" ca="1" si="379"/>
        <v>0</v>
      </c>
      <c r="EP208" s="23">
        <f t="shared" ca="1" si="409"/>
        <v>0</v>
      </c>
      <c r="EQ208" s="23">
        <f t="shared" ca="1" si="410"/>
        <v>0</v>
      </c>
      <c r="ER208" s="23">
        <f t="shared" ca="1" si="388"/>
        <v>0</v>
      </c>
      <c r="ES208" s="23">
        <f t="shared" ca="1" si="389"/>
        <v>0</v>
      </c>
      <c r="ET208" s="23">
        <f t="shared" ca="1" si="405"/>
        <v>0</v>
      </c>
      <c r="EU208" s="23">
        <f t="shared" ca="1" si="406"/>
        <v>0</v>
      </c>
      <c r="EV208" s="23">
        <f t="shared" ca="1" si="415"/>
        <v>0</v>
      </c>
      <c r="EW208" s="23">
        <f t="shared" ca="1" si="416"/>
        <v>0</v>
      </c>
      <c r="EX208" s="228">
        <f t="shared" ca="1" si="435"/>
        <v>0</v>
      </c>
      <c r="EY208" s="93">
        <f t="shared" ca="1" si="436"/>
        <v>0</v>
      </c>
      <c r="EZ208" s="93">
        <f t="shared" ca="1" si="437"/>
        <v>0</v>
      </c>
    </row>
    <row r="209" spans="1:156" x14ac:dyDescent="0.2">
      <c r="A209" s="172">
        <f ca="1">VLOOKUP($D209,Curves!$A$2:$I$1700,9)</f>
        <v>6.4054284309048998E-2</v>
      </c>
      <c r="B209" s="86">
        <f t="shared" ca="1" si="420"/>
        <v>0.34877256315155192</v>
      </c>
      <c r="C209" s="86">
        <f t="shared" si="421"/>
        <v>31</v>
      </c>
      <c r="D209" s="139">
        <v>43009</v>
      </c>
      <c r="E209" s="173">
        <f ca="1">VLOOKUP($D209,Curves!$A$2:$H$1700,2)*$B209</f>
        <v>1.7912958843463707</v>
      </c>
      <c r="F209" s="172">
        <f ca="1">VLOOKUP($D209,Curves!$A$2:$H$1700,3)*$B209</f>
        <v>0.10288790612970782</v>
      </c>
      <c r="G209" s="172">
        <f ca="1">VLOOKUP($D209,Curves!$A$2:$H$1700,7)*$B209</f>
        <v>-6.626678699879486E-2</v>
      </c>
      <c r="H209" s="172">
        <f ca="1">VLOOKUP($D209,Curves!$A$2:$H$1700,5)*$B209</f>
        <v>0</v>
      </c>
      <c r="I209" s="172">
        <f ca="1">VLOOKUP($D209,Curves!$A$2:$H$1700,4)*$B209</f>
        <v>0</v>
      </c>
      <c r="J209" s="174">
        <f ca="1">VLOOKUP($D209,Curves!$A$2:$H$1700,8)*$B209</f>
        <v>0</v>
      </c>
      <c r="K209" s="172">
        <f t="shared" ca="1" si="422"/>
        <v>15.434719132597779</v>
      </c>
      <c r="L209" s="140">
        <f ca="1">VLOOKUP($D209,Curves!$N$2:$T$2600,2)*$B209</f>
        <v>23.121423669800038</v>
      </c>
      <c r="M209" s="141">
        <f ca="1">VLOOKUP($D209,Curves!$N$2:$T$2600,3)*$B209</f>
        <v>11.560711834900019</v>
      </c>
      <c r="N209" s="181">
        <f t="shared" ca="1" si="423"/>
        <v>1</v>
      </c>
      <c r="O209" s="182">
        <f t="shared" ca="1" si="424"/>
        <v>0</v>
      </c>
      <c r="P209" s="173">
        <f t="shared" ca="1" si="419"/>
        <v>15.434719132597779</v>
      </c>
      <c r="Q209" s="140">
        <f ca="1">VLOOKUP($D209,Curves!$N$2:$T$2600,4)*$B209</f>
        <v>23.121423669800038</v>
      </c>
      <c r="R209" s="141">
        <f ca="1">VLOOKUP($D209,Curves!$N$2:$T$2600,5)*$B209</f>
        <v>11.560711834900019</v>
      </c>
      <c r="S209" s="181">
        <f t="shared" ca="1" si="425"/>
        <v>1</v>
      </c>
      <c r="T209" s="182">
        <f t="shared" ca="1" si="426"/>
        <v>0</v>
      </c>
      <c r="U209" s="151">
        <f t="shared" ca="1" si="427"/>
        <v>14.937718230106817</v>
      </c>
      <c r="V209" s="151">
        <f t="shared" ca="1" si="428"/>
        <v>15.434719132597779</v>
      </c>
      <c r="W209" s="151">
        <f t="shared" ca="1" si="429"/>
        <v>15.434719132597779</v>
      </c>
      <c r="X209" s="343">
        <f ca="1">VLOOKUP($D209,[2]CurveFetch!$D$8:$S$13000,16,0)*$B209</f>
        <v>23.121423669800038</v>
      </c>
      <c r="Y209" s="141">
        <f ca="1">VLOOKUP($D209,Curves!$N$2:$T$2600,7)*$B209</f>
        <v>11.560711834900019</v>
      </c>
      <c r="Z209" s="200">
        <f t="shared" ca="1" si="430"/>
        <v>1</v>
      </c>
      <c r="AA209" s="181">
        <f t="shared" ca="1" si="431"/>
        <v>0</v>
      </c>
      <c r="AB209" s="181">
        <f t="shared" ca="1" si="432"/>
        <v>1</v>
      </c>
      <c r="AC209" s="181">
        <f t="shared" ca="1" si="432"/>
        <v>1</v>
      </c>
      <c r="AD209" s="181">
        <f t="shared" ca="1" si="433"/>
        <v>1</v>
      </c>
      <c r="AE209" s="182">
        <f t="shared" ca="1" si="434"/>
        <v>0</v>
      </c>
      <c r="AF209" s="23">
        <f t="shared" ca="1" si="464"/>
        <v>5880</v>
      </c>
      <c r="AG209" s="23">
        <f t="shared" ca="1" si="465"/>
        <v>0</v>
      </c>
      <c r="AH209" s="23">
        <f t="shared" ca="1" si="454"/>
        <v>38400</v>
      </c>
      <c r="AI209" s="23">
        <f t="shared" ca="1" si="455"/>
        <v>0</v>
      </c>
      <c r="AJ209" s="23">
        <f t="shared" ca="1" si="466"/>
        <v>26160</v>
      </c>
      <c r="AK209" s="23">
        <f t="shared" ca="1" si="467"/>
        <v>0</v>
      </c>
      <c r="AL209" s="23">
        <f t="shared" ca="1" si="468"/>
        <v>26160</v>
      </c>
      <c r="AM209" s="23">
        <f t="shared" ca="1" si="469"/>
        <v>0</v>
      </c>
      <c r="AN209" s="23">
        <f t="shared" ca="1" si="351"/>
        <v>48000</v>
      </c>
      <c r="AO209" s="23">
        <f t="shared" ca="1" si="352"/>
        <v>0</v>
      </c>
      <c r="AP209" s="23">
        <f t="shared" ca="1" si="363"/>
        <v>54000</v>
      </c>
      <c r="AQ209" s="23">
        <f t="shared" ca="1" si="476"/>
        <v>0</v>
      </c>
      <c r="AR209" s="23">
        <f t="shared" ca="1" si="372"/>
        <v>60000</v>
      </c>
      <c r="AS209" s="23">
        <f t="shared" ca="1" si="373"/>
        <v>0</v>
      </c>
      <c r="AT209" s="23">
        <f t="shared" ca="1" si="380"/>
        <v>60000</v>
      </c>
      <c r="AU209" s="23">
        <f t="shared" ca="1" si="381"/>
        <v>0</v>
      </c>
      <c r="AV209" s="23">
        <f t="shared" ca="1" si="374"/>
        <v>86400</v>
      </c>
      <c r="AW209" s="23">
        <f t="shared" ca="1" si="375"/>
        <v>0</v>
      </c>
      <c r="AX209" s="23">
        <f t="shared" ca="1" si="384"/>
        <v>61200</v>
      </c>
      <c r="AY209" s="23">
        <f t="shared" ca="1" si="385"/>
        <v>0</v>
      </c>
      <c r="AZ209" s="23">
        <f t="shared" ca="1" si="390"/>
        <v>66000</v>
      </c>
      <c r="BA209" s="23">
        <f t="shared" ca="1" si="391"/>
        <v>0</v>
      </c>
      <c r="BB209" s="23">
        <f t="shared" ca="1" si="407"/>
        <v>132000</v>
      </c>
      <c r="BC209" s="23">
        <f t="shared" ca="1" si="408"/>
        <v>0</v>
      </c>
      <c r="BD209" s="228">
        <f t="shared" ca="1" si="438"/>
        <v>243000</v>
      </c>
      <c r="BE209" s="26">
        <f t="shared" ca="1" si="439"/>
        <v>604200</v>
      </c>
      <c r="BF209" s="228">
        <f t="shared" ca="1" si="440"/>
        <v>664200</v>
      </c>
      <c r="BG209" s="23">
        <f t="shared" ca="1" si="456"/>
        <v>62400</v>
      </c>
      <c r="BH209" s="23">
        <f t="shared" ca="1" si="457"/>
        <v>0</v>
      </c>
      <c r="BI209" s="23">
        <f t="shared" ca="1" si="470"/>
        <v>60000</v>
      </c>
      <c r="BJ209" s="23">
        <f t="shared" ca="1" si="471"/>
        <v>0</v>
      </c>
      <c r="BK209" s="23">
        <f t="shared" ca="1" si="458"/>
        <v>10560</v>
      </c>
      <c r="BL209" s="23">
        <f t="shared" ca="1" si="459"/>
        <v>0</v>
      </c>
      <c r="BM209" s="23">
        <f t="shared" ca="1" si="472"/>
        <v>6120</v>
      </c>
      <c r="BN209" s="23">
        <f t="shared" ca="1" si="473"/>
        <v>0</v>
      </c>
      <c r="BO209" s="23">
        <f t="shared" ca="1" si="343"/>
        <v>20400</v>
      </c>
      <c r="BP209" s="23">
        <f t="shared" ca="1" si="344"/>
        <v>0</v>
      </c>
      <c r="BQ209" s="23">
        <f t="shared" ca="1" si="460"/>
        <v>72000</v>
      </c>
      <c r="BR209" s="23">
        <f t="shared" ca="1" si="461"/>
        <v>0</v>
      </c>
      <c r="BS209" s="23">
        <f t="shared" ca="1" si="359"/>
        <v>105600</v>
      </c>
      <c r="BT209" s="23">
        <f t="shared" ca="1" si="360"/>
        <v>0</v>
      </c>
      <c r="BU209" s="23">
        <f t="shared" ca="1" si="361"/>
        <v>127200</v>
      </c>
      <c r="BV209" s="23">
        <f t="shared" ca="1" si="362"/>
        <v>0</v>
      </c>
      <c r="BW209" s="23">
        <f t="shared" ca="1" si="364"/>
        <v>60000</v>
      </c>
      <c r="BX209" s="23">
        <f t="shared" ca="1" si="365"/>
        <v>0</v>
      </c>
      <c r="BY209" s="23">
        <f t="shared" ca="1" si="382"/>
        <v>63600</v>
      </c>
      <c r="BZ209" s="23">
        <f t="shared" ca="1" si="383"/>
        <v>0</v>
      </c>
      <c r="CA209" s="23">
        <f t="shared" ca="1" si="395"/>
        <v>62400</v>
      </c>
      <c r="CB209" s="23">
        <f t="shared" ca="1" si="396"/>
        <v>0</v>
      </c>
      <c r="CC209" s="23">
        <f t="shared" ca="1" si="411"/>
        <v>132000</v>
      </c>
      <c r="CD209" s="23">
        <f t="shared" ca="1" si="412"/>
        <v>0</v>
      </c>
      <c r="CE209" s="23">
        <f t="shared" ca="1" si="413"/>
        <v>120000</v>
      </c>
      <c r="CF209" s="23">
        <f t="shared" ca="1" si="414"/>
        <v>0</v>
      </c>
      <c r="CG209" s="389">
        <f t="shared" ca="1" si="441"/>
        <v>371880</v>
      </c>
      <c r="CH209" s="224">
        <f t="shared" ca="1" si="442"/>
        <v>695880</v>
      </c>
      <c r="CI209" s="93">
        <f t="shared" ca="1" si="443"/>
        <v>902280</v>
      </c>
      <c r="CJ209" s="23">
        <f t="shared" ca="1" si="477"/>
        <v>125760</v>
      </c>
      <c r="CK209" s="23">
        <f t="shared" ca="1" si="478"/>
        <v>0</v>
      </c>
      <c r="CL209" s="23">
        <f t="shared" ca="1" si="366"/>
        <v>115200</v>
      </c>
      <c r="CM209" s="23">
        <f t="shared" ca="1" si="367"/>
        <v>0</v>
      </c>
      <c r="CN209" s="23">
        <f t="shared" ca="1" si="399"/>
        <v>120000</v>
      </c>
      <c r="CO209" s="23">
        <f t="shared" ca="1" si="400"/>
        <v>0</v>
      </c>
      <c r="CP209" s="228">
        <f t="shared" ca="1" si="444"/>
        <v>125760</v>
      </c>
      <c r="CQ209" s="224">
        <f t="shared" ca="1" si="445"/>
        <v>240960</v>
      </c>
      <c r="CR209" s="228">
        <f t="shared" ca="1" si="446"/>
        <v>360960</v>
      </c>
      <c r="CS209" s="23">
        <f t="shared" ca="1" si="447"/>
        <v>65400</v>
      </c>
      <c r="CT209" s="23">
        <f t="shared" ca="1" si="448"/>
        <v>32700</v>
      </c>
      <c r="CU209" s="23">
        <f t="shared" ca="1" si="452"/>
        <v>62400</v>
      </c>
      <c r="CV209" s="23">
        <f t="shared" ca="1" si="453"/>
        <v>31200</v>
      </c>
      <c r="CW209" s="23">
        <f t="shared" ca="1" si="462"/>
        <v>60000</v>
      </c>
      <c r="CX209" s="23">
        <f t="shared" ca="1" si="463"/>
        <v>30000</v>
      </c>
      <c r="CY209" s="23">
        <f t="shared" ca="1" si="474"/>
        <v>8400</v>
      </c>
      <c r="CZ209" s="23">
        <f t="shared" ca="1" si="475"/>
        <v>4200</v>
      </c>
      <c r="DA209" s="23">
        <f t="shared" ca="1" si="345"/>
        <v>27000</v>
      </c>
      <c r="DB209" s="23">
        <f t="shared" ca="1" si="346"/>
        <v>13500</v>
      </c>
      <c r="DC209" s="23">
        <f t="shared" ca="1" si="347"/>
        <v>15600</v>
      </c>
      <c r="DD209" s="23">
        <f t="shared" ca="1" si="348"/>
        <v>7800</v>
      </c>
      <c r="DE209" s="23">
        <f t="shared" ca="1" si="353"/>
        <v>42000</v>
      </c>
      <c r="DF209" s="23">
        <f t="shared" ca="1" si="354"/>
        <v>21000</v>
      </c>
      <c r="DG209" s="23">
        <f t="shared" ca="1" si="393"/>
        <v>63600</v>
      </c>
      <c r="DH209" s="23">
        <f t="shared" ca="1" si="394"/>
        <v>31800</v>
      </c>
      <c r="DI209" s="23">
        <f t="shared" ca="1" si="355"/>
        <v>72000</v>
      </c>
      <c r="DJ209" s="23">
        <f t="shared" ca="1" si="356"/>
        <v>36000</v>
      </c>
      <c r="DK209" s="23">
        <f t="shared" ca="1" si="368"/>
        <v>99000</v>
      </c>
      <c r="DL209" s="23">
        <f t="shared" ca="1" si="369"/>
        <v>49500</v>
      </c>
      <c r="DM209" s="23"/>
      <c r="DN209" s="23"/>
      <c r="DO209" s="23">
        <f t="shared" ca="1" si="370"/>
        <v>240000</v>
      </c>
      <c r="DP209" s="23">
        <f t="shared" ca="1" si="371"/>
        <v>120000</v>
      </c>
      <c r="DQ209" s="23">
        <f t="shared" ca="1" si="376"/>
        <v>120000</v>
      </c>
      <c r="DR209" s="23">
        <f t="shared" ca="1" si="377"/>
        <v>60000</v>
      </c>
      <c r="DS209" s="23">
        <f t="shared" ca="1" si="386"/>
        <v>127200</v>
      </c>
      <c r="DT209" s="23">
        <f t="shared" ca="1" si="387"/>
        <v>63600</v>
      </c>
      <c r="DU209" s="23">
        <f t="shared" ca="1" si="397"/>
        <v>63600</v>
      </c>
      <c r="DV209" s="23">
        <f t="shared" ca="1" si="398"/>
        <v>31800</v>
      </c>
      <c r="DW209" s="23">
        <f t="shared" ca="1" si="401"/>
        <v>150000</v>
      </c>
      <c r="DX209" s="23">
        <f t="shared" ca="1" si="402"/>
        <v>75000</v>
      </c>
      <c r="DY209" s="23">
        <f t="shared" ca="1" si="403"/>
        <v>66000</v>
      </c>
      <c r="DZ209" s="23">
        <f t="shared" ca="1" si="404"/>
        <v>33000</v>
      </c>
      <c r="EA209" s="23">
        <f t="shared" ca="1" si="417"/>
        <v>129600</v>
      </c>
      <c r="EB209" s="23">
        <f t="shared" ca="1" si="418"/>
        <v>64800</v>
      </c>
      <c r="EC209" s="228">
        <f t="shared" ca="1" si="449"/>
        <v>610200</v>
      </c>
      <c r="ED209" s="93">
        <f t="shared" ca="1" si="450"/>
        <v>1450800</v>
      </c>
      <c r="EE209" s="228">
        <f t="shared" ca="1" si="451"/>
        <v>2117700</v>
      </c>
      <c r="EJ209" s="23">
        <f t="shared" ca="1" si="349"/>
        <v>60000</v>
      </c>
      <c r="EK209" s="23">
        <f t="shared" ca="1" si="350"/>
        <v>30000</v>
      </c>
      <c r="EL209" s="23">
        <f t="shared" ca="1" si="357"/>
        <v>26400</v>
      </c>
      <c r="EM209" s="23">
        <f t="shared" ca="1" si="358"/>
        <v>13200</v>
      </c>
      <c r="EN209" s="23">
        <f t="shared" ca="1" si="378"/>
        <v>120000</v>
      </c>
      <c r="EO209" s="23">
        <f t="shared" ca="1" si="379"/>
        <v>60000</v>
      </c>
      <c r="EP209" s="23">
        <f t="shared" ca="1" si="409"/>
        <v>168000</v>
      </c>
      <c r="EQ209" s="23">
        <f t="shared" ca="1" si="410"/>
        <v>84000</v>
      </c>
      <c r="ER209" s="23">
        <f t="shared" ca="1" si="388"/>
        <v>60000</v>
      </c>
      <c r="ES209" s="23">
        <f t="shared" ca="1" si="389"/>
        <v>30000</v>
      </c>
      <c r="ET209" s="23">
        <f t="shared" ca="1" si="405"/>
        <v>60000</v>
      </c>
      <c r="EU209" s="23">
        <f t="shared" ca="1" si="406"/>
        <v>30000</v>
      </c>
      <c r="EV209" s="23">
        <f t="shared" ca="1" si="415"/>
        <v>120000</v>
      </c>
      <c r="EW209" s="23">
        <f t="shared" ca="1" si="416"/>
        <v>60000</v>
      </c>
      <c r="EX209" s="228">
        <f t="shared" ca="1" si="435"/>
        <v>39600</v>
      </c>
      <c r="EY209" s="93">
        <f t="shared" ca="1" si="436"/>
        <v>489600</v>
      </c>
      <c r="EZ209" s="93">
        <f t="shared" ca="1" si="437"/>
        <v>921600</v>
      </c>
    </row>
    <row r="210" spans="1:156" x14ac:dyDescent="0.2">
      <c r="A210" s="172">
        <f ca="1">VLOOKUP($D210,Curves!$A$2:$I$1700,9)</f>
        <v>6.4079154860312001E-2</v>
      </c>
      <c r="B210" s="86">
        <f t="shared" ca="1" si="420"/>
        <v>0.34677082751870481</v>
      </c>
      <c r="C210" s="86">
        <f t="shared" si="421"/>
        <v>30</v>
      </c>
      <c r="D210" s="139">
        <v>43040</v>
      </c>
      <c r="E210" s="173">
        <f ca="1">VLOOKUP($D210,Curves!$A$2:$H$1700,2)*$B210</f>
        <v>1.8295628859886865</v>
      </c>
      <c r="F210" s="172">
        <f ca="1">VLOOKUP($D210,Curves!$A$2:$H$1700,3)*$B210</f>
        <v>4.1612499302244574E-2</v>
      </c>
      <c r="G210" s="172">
        <f ca="1">VLOOKUP($D210,Curves!$A$2:$H$1700,7)*$B210</f>
        <v>-6.5886457228553907E-2</v>
      </c>
      <c r="H210" s="172">
        <f ca="1">VLOOKUP($D210,Curves!$A$2:$H$1700,5)*$B210</f>
        <v>0</v>
      </c>
      <c r="I210" s="172">
        <f ca="1">VLOOKUP($D210,Curves!$A$2:$H$1700,4)*$B210</f>
        <v>0</v>
      </c>
      <c r="J210" s="174">
        <f ca="1">VLOOKUP($D210,Curves!$A$2:$H$1700,8)*$B210</f>
        <v>0</v>
      </c>
      <c r="K210" s="172">
        <f t="shared" ca="1" si="422"/>
        <v>15.721721644915149</v>
      </c>
      <c r="L210" s="140">
        <f ca="1">VLOOKUP($D210,Curves!$N$2:$T$2600,2)*$B210</f>
        <v>12.585596382715616</v>
      </c>
      <c r="M210" s="141">
        <f ca="1">VLOOKUP($D210,Curves!$N$2:$T$2600,3)*$B210</f>
        <v>6.2927981913578082</v>
      </c>
      <c r="N210" s="181">
        <f t="shared" ca="1" si="423"/>
        <v>0</v>
      </c>
      <c r="O210" s="182">
        <f t="shared" ca="1" si="424"/>
        <v>0</v>
      </c>
      <c r="P210" s="173">
        <f t="shared" ca="1" si="419"/>
        <v>15.721721644915149</v>
      </c>
      <c r="Q210" s="140">
        <f ca="1">VLOOKUP($D210,Curves!$N$2:$T$2600,4)*$B210</f>
        <v>12.585596382715616</v>
      </c>
      <c r="R210" s="141">
        <f ca="1">VLOOKUP($D210,Curves!$N$2:$T$2600,5)*$B210</f>
        <v>6.2927981913578082</v>
      </c>
      <c r="S210" s="181">
        <f t="shared" ca="1" si="425"/>
        <v>0</v>
      </c>
      <c r="T210" s="182">
        <f t="shared" ca="1" si="426"/>
        <v>0</v>
      </c>
      <c r="U210" s="151">
        <f t="shared" ca="1" si="427"/>
        <v>15.227573215700994</v>
      </c>
      <c r="V210" s="151">
        <f t="shared" ca="1" si="428"/>
        <v>15.721721644915149</v>
      </c>
      <c r="W210" s="151">
        <f t="shared" ca="1" si="429"/>
        <v>15.721721644915149</v>
      </c>
      <c r="X210" s="343">
        <f ca="1">VLOOKUP($D210,[2]CurveFetch!$D$8:$S$13000,16,0)*$B210</f>
        <v>12.585596382715616</v>
      </c>
      <c r="Y210" s="141">
        <f ca="1">VLOOKUP($D210,Curves!$N$2:$T$2600,7)*$B210</f>
        <v>6.2927981913578082</v>
      </c>
      <c r="Z210" s="200">
        <f t="shared" ca="1" si="430"/>
        <v>0</v>
      </c>
      <c r="AA210" s="181">
        <f t="shared" ca="1" si="431"/>
        <v>0</v>
      </c>
      <c r="AB210" s="181">
        <f t="shared" ca="1" si="432"/>
        <v>0</v>
      </c>
      <c r="AC210" s="181">
        <f t="shared" ca="1" si="432"/>
        <v>0</v>
      </c>
      <c r="AD210" s="181">
        <f t="shared" ca="1" si="433"/>
        <v>0</v>
      </c>
      <c r="AE210" s="182">
        <f t="shared" ca="1" si="434"/>
        <v>0</v>
      </c>
      <c r="AF210" s="23">
        <f t="shared" ca="1" si="464"/>
        <v>0</v>
      </c>
      <c r="AG210" s="23">
        <f t="shared" ca="1" si="465"/>
        <v>0</v>
      </c>
      <c r="AH210" s="23">
        <f t="shared" ca="1" si="454"/>
        <v>0</v>
      </c>
      <c r="AI210" s="23">
        <f t="shared" ca="1" si="455"/>
        <v>0</v>
      </c>
      <c r="AJ210" s="23">
        <f t="shared" ca="1" si="466"/>
        <v>0</v>
      </c>
      <c r="AK210" s="23">
        <f t="shared" ca="1" si="467"/>
        <v>0</v>
      </c>
      <c r="AL210" s="23">
        <f t="shared" ca="1" si="468"/>
        <v>0</v>
      </c>
      <c r="AM210" s="23">
        <f t="shared" ca="1" si="469"/>
        <v>0</v>
      </c>
      <c r="AN210" s="23">
        <f t="shared" ca="1" si="351"/>
        <v>0</v>
      </c>
      <c r="AO210" s="23">
        <f t="shared" ca="1" si="352"/>
        <v>0</v>
      </c>
      <c r="AP210" s="23">
        <f t="shared" ca="1" si="363"/>
        <v>0</v>
      </c>
      <c r="AQ210" s="23">
        <f t="shared" ca="1" si="476"/>
        <v>0</v>
      </c>
      <c r="AR210" s="23">
        <f t="shared" ca="1" si="372"/>
        <v>0</v>
      </c>
      <c r="AS210" s="23">
        <f t="shared" ca="1" si="373"/>
        <v>0</v>
      </c>
      <c r="AT210" s="23">
        <f t="shared" ca="1" si="380"/>
        <v>0</v>
      </c>
      <c r="AU210" s="23">
        <f t="shared" ca="1" si="381"/>
        <v>0</v>
      </c>
      <c r="AV210" s="23">
        <f t="shared" ca="1" si="374"/>
        <v>0</v>
      </c>
      <c r="AW210" s="23">
        <f t="shared" ca="1" si="375"/>
        <v>0</v>
      </c>
      <c r="AX210" s="23">
        <f t="shared" ca="1" si="384"/>
        <v>0</v>
      </c>
      <c r="AY210" s="23">
        <f t="shared" ca="1" si="385"/>
        <v>0</v>
      </c>
      <c r="AZ210" s="23">
        <f t="shared" ca="1" si="390"/>
        <v>0</v>
      </c>
      <c r="BA210" s="23">
        <f t="shared" ca="1" si="391"/>
        <v>0</v>
      </c>
      <c r="BB210" s="23">
        <f t="shared" ca="1" si="407"/>
        <v>0</v>
      </c>
      <c r="BC210" s="23">
        <f t="shared" ca="1" si="408"/>
        <v>0</v>
      </c>
      <c r="BD210" s="228">
        <f t="shared" ca="1" si="438"/>
        <v>0</v>
      </c>
      <c r="BE210" s="26">
        <f t="shared" ca="1" si="439"/>
        <v>0</v>
      </c>
      <c r="BF210" s="228">
        <f t="shared" ca="1" si="440"/>
        <v>0</v>
      </c>
      <c r="BG210" s="23">
        <f t="shared" ca="1" si="456"/>
        <v>0</v>
      </c>
      <c r="BH210" s="23">
        <f t="shared" ca="1" si="457"/>
        <v>0</v>
      </c>
      <c r="BI210" s="23">
        <f t="shared" ca="1" si="470"/>
        <v>0</v>
      </c>
      <c r="BJ210" s="23">
        <f t="shared" ca="1" si="471"/>
        <v>0</v>
      </c>
      <c r="BK210" s="23">
        <f t="shared" ca="1" si="458"/>
        <v>0</v>
      </c>
      <c r="BL210" s="23">
        <f t="shared" ca="1" si="459"/>
        <v>0</v>
      </c>
      <c r="BM210" s="23">
        <f t="shared" ca="1" si="472"/>
        <v>0</v>
      </c>
      <c r="BN210" s="23">
        <f t="shared" ca="1" si="473"/>
        <v>0</v>
      </c>
      <c r="BO210" s="23">
        <f t="shared" ca="1" si="343"/>
        <v>0</v>
      </c>
      <c r="BP210" s="23">
        <f t="shared" ca="1" si="344"/>
        <v>0</v>
      </c>
      <c r="BQ210" s="23">
        <f t="shared" ca="1" si="460"/>
        <v>0</v>
      </c>
      <c r="BR210" s="23">
        <f t="shared" ca="1" si="461"/>
        <v>0</v>
      </c>
      <c r="BS210" s="23">
        <f t="shared" ca="1" si="359"/>
        <v>0</v>
      </c>
      <c r="BT210" s="23">
        <f t="shared" ca="1" si="360"/>
        <v>0</v>
      </c>
      <c r="BU210" s="23">
        <f t="shared" ca="1" si="361"/>
        <v>0</v>
      </c>
      <c r="BV210" s="23">
        <f t="shared" ca="1" si="362"/>
        <v>0</v>
      </c>
      <c r="BW210" s="23">
        <f t="shared" ca="1" si="364"/>
        <v>0</v>
      </c>
      <c r="BX210" s="23">
        <f t="shared" ca="1" si="365"/>
        <v>0</v>
      </c>
      <c r="BY210" s="23">
        <f t="shared" ca="1" si="382"/>
        <v>0</v>
      </c>
      <c r="BZ210" s="23">
        <f t="shared" ca="1" si="383"/>
        <v>0</v>
      </c>
      <c r="CA210" s="23">
        <f t="shared" ca="1" si="395"/>
        <v>0</v>
      </c>
      <c r="CB210" s="23">
        <f t="shared" ca="1" si="396"/>
        <v>0</v>
      </c>
      <c r="CC210" s="23">
        <f t="shared" ca="1" si="411"/>
        <v>0</v>
      </c>
      <c r="CD210" s="23">
        <f t="shared" ca="1" si="412"/>
        <v>0</v>
      </c>
      <c r="CE210" s="23">
        <f t="shared" ca="1" si="413"/>
        <v>0</v>
      </c>
      <c r="CF210" s="23">
        <f t="shared" ca="1" si="414"/>
        <v>0</v>
      </c>
      <c r="CG210" s="389">
        <f t="shared" ca="1" si="441"/>
        <v>0</v>
      </c>
      <c r="CH210" s="224">
        <f t="shared" ca="1" si="442"/>
        <v>0</v>
      </c>
      <c r="CI210" s="93">
        <f t="shared" ca="1" si="443"/>
        <v>0</v>
      </c>
      <c r="CJ210" s="23">
        <f t="shared" ca="1" si="477"/>
        <v>0</v>
      </c>
      <c r="CK210" s="23">
        <f t="shared" ca="1" si="478"/>
        <v>0</v>
      </c>
      <c r="CL210" s="23">
        <f t="shared" ca="1" si="366"/>
        <v>0</v>
      </c>
      <c r="CM210" s="23">
        <f t="shared" ca="1" si="367"/>
        <v>0</v>
      </c>
      <c r="CN210" s="23">
        <f t="shared" ca="1" si="399"/>
        <v>0</v>
      </c>
      <c r="CO210" s="23">
        <f t="shared" ca="1" si="400"/>
        <v>0</v>
      </c>
      <c r="CP210" s="228">
        <f t="shared" ca="1" si="444"/>
        <v>0</v>
      </c>
      <c r="CQ210" s="224">
        <f t="shared" ca="1" si="445"/>
        <v>0</v>
      </c>
      <c r="CR210" s="228">
        <f t="shared" ca="1" si="446"/>
        <v>0</v>
      </c>
      <c r="CS210" s="23">
        <f t="shared" ca="1" si="447"/>
        <v>0</v>
      </c>
      <c r="CT210" s="23">
        <f t="shared" ca="1" si="448"/>
        <v>0</v>
      </c>
      <c r="CU210" s="23">
        <f t="shared" ca="1" si="452"/>
        <v>0</v>
      </c>
      <c r="CV210" s="23">
        <f t="shared" ca="1" si="453"/>
        <v>0</v>
      </c>
      <c r="CW210" s="23">
        <f t="shared" ca="1" si="462"/>
        <v>0</v>
      </c>
      <c r="CX210" s="23">
        <f t="shared" ca="1" si="463"/>
        <v>0</v>
      </c>
      <c r="CY210" s="23">
        <f t="shared" ca="1" si="474"/>
        <v>0</v>
      </c>
      <c r="CZ210" s="23">
        <f t="shared" ca="1" si="475"/>
        <v>0</v>
      </c>
      <c r="DA210" s="23">
        <f t="shared" ca="1" si="345"/>
        <v>0</v>
      </c>
      <c r="DB210" s="23">
        <f t="shared" ca="1" si="346"/>
        <v>0</v>
      </c>
      <c r="DC210" s="23">
        <f t="shared" ca="1" si="347"/>
        <v>0</v>
      </c>
      <c r="DD210" s="23">
        <f t="shared" ca="1" si="348"/>
        <v>0</v>
      </c>
      <c r="DE210" s="23">
        <f t="shared" ca="1" si="353"/>
        <v>0</v>
      </c>
      <c r="DF210" s="23">
        <f t="shared" ca="1" si="354"/>
        <v>0</v>
      </c>
      <c r="DG210" s="23">
        <f t="shared" ca="1" si="393"/>
        <v>0</v>
      </c>
      <c r="DH210" s="23">
        <f t="shared" ca="1" si="394"/>
        <v>0</v>
      </c>
      <c r="DI210" s="23">
        <f t="shared" ca="1" si="355"/>
        <v>0</v>
      </c>
      <c r="DJ210" s="23">
        <f t="shared" ca="1" si="356"/>
        <v>0</v>
      </c>
      <c r="DK210" s="23">
        <f t="shared" ca="1" si="368"/>
        <v>0</v>
      </c>
      <c r="DL210" s="23">
        <f t="shared" ca="1" si="369"/>
        <v>0</v>
      </c>
      <c r="DM210" s="23"/>
      <c r="DN210" s="23"/>
      <c r="DO210" s="23">
        <f t="shared" ca="1" si="370"/>
        <v>0</v>
      </c>
      <c r="DP210" s="23">
        <f t="shared" ca="1" si="371"/>
        <v>0</v>
      </c>
      <c r="DQ210" s="23">
        <f t="shared" ca="1" si="376"/>
        <v>0</v>
      </c>
      <c r="DR210" s="23">
        <f t="shared" ca="1" si="377"/>
        <v>0</v>
      </c>
      <c r="DS210" s="23">
        <f t="shared" ca="1" si="386"/>
        <v>0</v>
      </c>
      <c r="DT210" s="23">
        <f t="shared" ca="1" si="387"/>
        <v>0</v>
      </c>
      <c r="DU210" s="23">
        <f t="shared" ca="1" si="397"/>
        <v>0</v>
      </c>
      <c r="DV210" s="23">
        <f t="shared" ca="1" si="398"/>
        <v>0</v>
      </c>
      <c r="DW210" s="23">
        <f t="shared" ca="1" si="401"/>
        <v>0</v>
      </c>
      <c r="DX210" s="23">
        <f t="shared" ca="1" si="402"/>
        <v>0</v>
      </c>
      <c r="DY210" s="23">
        <f t="shared" ca="1" si="403"/>
        <v>0</v>
      </c>
      <c r="DZ210" s="23">
        <f t="shared" ca="1" si="404"/>
        <v>0</v>
      </c>
      <c r="EA210" s="23">
        <f t="shared" ca="1" si="417"/>
        <v>0</v>
      </c>
      <c r="EB210" s="23">
        <f t="shared" ca="1" si="418"/>
        <v>0</v>
      </c>
      <c r="EC210" s="228">
        <f t="shared" ca="1" si="449"/>
        <v>0</v>
      </c>
      <c r="ED210" s="93">
        <f t="shared" ca="1" si="450"/>
        <v>0</v>
      </c>
      <c r="EE210" s="228">
        <f t="shared" ca="1" si="451"/>
        <v>0</v>
      </c>
      <c r="EJ210" s="23">
        <f t="shared" ca="1" si="349"/>
        <v>0</v>
      </c>
      <c r="EK210" s="23">
        <f t="shared" ca="1" si="350"/>
        <v>0</v>
      </c>
      <c r="EL210" s="23">
        <f t="shared" ca="1" si="357"/>
        <v>0</v>
      </c>
      <c r="EM210" s="23">
        <f t="shared" ca="1" si="358"/>
        <v>0</v>
      </c>
      <c r="EN210" s="23">
        <f t="shared" ca="1" si="378"/>
        <v>0</v>
      </c>
      <c r="EO210" s="23">
        <f t="shared" ca="1" si="379"/>
        <v>0</v>
      </c>
      <c r="EP210" s="23">
        <f t="shared" ca="1" si="409"/>
        <v>0</v>
      </c>
      <c r="EQ210" s="23">
        <f t="shared" ca="1" si="410"/>
        <v>0</v>
      </c>
      <c r="ER210" s="23">
        <f t="shared" ca="1" si="388"/>
        <v>0</v>
      </c>
      <c r="ES210" s="23">
        <f t="shared" ca="1" si="389"/>
        <v>0</v>
      </c>
      <c r="ET210" s="23">
        <f t="shared" ca="1" si="405"/>
        <v>0</v>
      </c>
      <c r="EU210" s="23">
        <f t="shared" ca="1" si="406"/>
        <v>0</v>
      </c>
      <c r="EV210" s="23">
        <f t="shared" ca="1" si="415"/>
        <v>0</v>
      </c>
      <c r="EW210" s="23">
        <f t="shared" ca="1" si="416"/>
        <v>0</v>
      </c>
      <c r="EX210" s="228">
        <f t="shared" ca="1" si="435"/>
        <v>0</v>
      </c>
      <c r="EY210" s="93">
        <f t="shared" ca="1" si="436"/>
        <v>0</v>
      </c>
      <c r="EZ210" s="93">
        <f t="shared" ca="1" si="437"/>
        <v>0</v>
      </c>
    </row>
    <row r="211" spans="1:156" x14ac:dyDescent="0.2">
      <c r="A211" s="172">
        <f ca="1">VLOOKUP($D211,Curves!$A$2:$I$1700,9)</f>
        <v>6.4103223135922996E-2</v>
      </c>
      <c r="B211" s="86">
        <f t="shared" ca="1" si="420"/>
        <v>0.3448432619496053</v>
      </c>
      <c r="C211" s="86">
        <f t="shared" si="421"/>
        <v>31</v>
      </c>
      <c r="D211" s="139">
        <v>43070</v>
      </c>
      <c r="E211" s="173">
        <f ca="1">VLOOKUP($D211,Curves!$A$2:$H$1700,2)*$B211</f>
        <v>1.862498457789818</v>
      </c>
      <c r="F211" s="172">
        <f ca="1">VLOOKUP($D211,Curves!$A$2:$H$1700,3)*$B211</f>
        <v>4.1381191433952635E-2</v>
      </c>
      <c r="G211" s="172">
        <f ca="1">VLOOKUP($D211,Curves!$A$2:$H$1700,7)*$B211</f>
        <v>-6.5520219770425006E-2</v>
      </c>
      <c r="H211" s="172">
        <f ca="1">VLOOKUP($D211,Curves!$A$2:$H$1700,5)*$B211</f>
        <v>0</v>
      </c>
      <c r="I211" s="172">
        <f ca="1">VLOOKUP($D211,Curves!$A$2:$H$1700,4)*$B211</f>
        <v>0</v>
      </c>
      <c r="J211" s="174">
        <f ca="1">VLOOKUP($D211,Curves!$A$2:$H$1700,8)*$B211</f>
        <v>0</v>
      </c>
      <c r="K211" s="172">
        <f t="shared" ca="1" si="422"/>
        <v>15.968738433423635</v>
      </c>
      <c r="L211" s="140">
        <f ca="1">VLOOKUP($D211,Curves!$N$2:$T$2600,2)*$B211</f>
        <v>7.3429889669763106</v>
      </c>
      <c r="M211" s="141">
        <f ca="1">VLOOKUP($D211,Curves!$N$2:$T$2600,3)*$B211</f>
        <v>3.6714944834881553</v>
      </c>
      <c r="N211" s="181">
        <f t="shared" ca="1" si="423"/>
        <v>0</v>
      </c>
      <c r="O211" s="182">
        <f t="shared" ca="1" si="424"/>
        <v>0</v>
      </c>
      <c r="P211" s="173">
        <f t="shared" ca="1" si="419"/>
        <v>15.968738433423635</v>
      </c>
      <c r="Q211" s="140">
        <f ca="1">VLOOKUP($D211,Curves!$N$2:$T$2600,4)*$B211</f>
        <v>7.3429889669763106</v>
      </c>
      <c r="R211" s="141">
        <f ca="1">VLOOKUP($D211,Curves!$N$2:$T$2600,5)*$B211</f>
        <v>3.6714944834881553</v>
      </c>
      <c r="S211" s="181">
        <f t="shared" ca="1" si="425"/>
        <v>0</v>
      </c>
      <c r="T211" s="182">
        <f t="shared" ca="1" si="426"/>
        <v>0</v>
      </c>
      <c r="U211" s="151">
        <f t="shared" ca="1" si="427"/>
        <v>15.477336785145448</v>
      </c>
      <c r="V211" s="151">
        <f t="shared" ca="1" si="428"/>
        <v>15.968738433423635</v>
      </c>
      <c r="W211" s="151">
        <f t="shared" ca="1" si="429"/>
        <v>15.968738433423635</v>
      </c>
      <c r="X211" s="343">
        <f ca="1">VLOOKUP($D211,[2]CurveFetch!$D$8:$S$13000,16,0)*$B211</f>
        <v>7.3429889669763106</v>
      </c>
      <c r="Y211" s="141">
        <f ca="1">VLOOKUP($D211,Curves!$N$2:$T$2600,7)*$B211</f>
        <v>3.6714944834881553</v>
      </c>
      <c r="Z211" s="200">
        <f t="shared" ca="1" si="430"/>
        <v>0</v>
      </c>
      <c r="AA211" s="181">
        <f t="shared" ca="1" si="431"/>
        <v>0</v>
      </c>
      <c r="AB211" s="181">
        <f t="shared" ca="1" si="432"/>
        <v>0</v>
      </c>
      <c r="AC211" s="181">
        <f t="shared" ca="1" si="432"/>
        <v>0</v>
      </c>
      <c r="AD211" s="181">
        <f t="shared" ca="1" si="433"/>
        <v>0</v>
      </c>
      <c r="AE211" s="182">
        <f t="shared" ca="1" si="434"/>
        <v>0</v>
      </c>
      <c r="AF211" s="23">
        <f t="shared" ca="1" si="464"/>
        <v>0</v>
      </c>
      <c r="AG211" s="23">
        <f t="shared" ca="1" si="465"/>
        <v>0</v>
      </c>
      <c r="AH211" s="23">
        <f t="shared" ca="1" si="454"/>
        <v>0</v>
      </c>
      <c r="AI211" s="23">
        <f t="shared" ca="1" si="455"/>
        <v>0</v>
      </c>
      <c r="AJ211" s="23">
        <f t="shared" ca="1" si="466"/>
        <v>0</v>
      </c>
      <c r="AK211" s="23">
        <f t="shared" ca="1" si="467"/>
        <v>0</v>
      </c>
      <c r="AL211" s="23">
        <f t="shared" ca="1" si="468"/>
        <v>0</v>
      </c>
      <c r="AM211" s="23">
        <f t="shared" ca="1" si="469"/>
        <v>0</v>
      </c>
      <c r="AN211" s="23">
        <f t="shared" ca="1" si="351"/>
        <v>0</v>
      </c>
      <c r="AO211" s="23">
        <f t="shared" ca="1" si="352"/>
        <v>0</v>
      </c>
      <c r="AP211" s="23">
        <f t="shared" ca="1" si="363"/>
        <v>0</v>
      </c>
      <c r="AQ211" s="23">
        <f t="shared" ca="1" si="476"/>
        <v>0</v>
      </c>
      <c r="AR211" s="23">
        <f t="shared" ca="1" si="372"/>
        <v>0</v>
      </c>
      <c r="AS211" s="23">
        <f t="shared" ca="1" si="373"/>
        <v>0</v>
      </c>
      <c r="AT211" s="23">
        <f t="shared" ca="1" si="380"/>
        <v>0</v>
      </c>
      <c r="AU211" s="23">
        <f t="shared" ca="1" si="381"/>
        <v>0</v>
      </c>
      <c r="AV211" s="23">
        <f t="shared" ca="1" si="374"/>
        <v>0</v>
      </c>
      <c r="AW211" s="23">
        <f t="shared" ca="1" si="375"/>
        <v>0</v>
      </c>
      <c r="AX211" s="23">
        <f t="shared" ca="1" si="384"/>
        <v>0</v>
      </c>
      <c r="AY211" s="23">
        <f t="shared" ca="1" si="385"/>
        <v>0</v>
      </c>
      <c r="AZ211" s="23">
        <f t="shared" ca="1" si="390"/>
        <v>0</v>
      </c>
      <c r="BA211" s="23">
        <f t="shared" ca="1" si="391"/>
        <v>0</v>
      </c>
      <c r="BB211" s="23">
        <f t="shared" ca="1" si="407"/>
        <v>0</v>
      </c>
      <c r="BC211" s="23">
        <f t="shared" ca="1" si="408"/>
        <v>0</v>
      </c>
      <c r="BD211" s="228">
        <f t="shared" ca="1" si="438"/>
        <v>0</v>
      </c>
      <c r="BE211" s="26">
        <f t="shared" ca="1" si="439"/>
        <v>0</v>
      </c>
      <c r="BF211" s="228">
        <f t="shared" ca="1" si="440"/>
        <v>0</v>
      </c>
      <c r="BG211" s="23">
        <f t="shared" ca="1" si="456"/>
        <v>0</v>
      </c>
      <c r="BH211" s="23">
        <f t="shared" ca="1" si="457"/>
        <v>0</v>
      </c>
      <c r="BI211" s="23">
        <f t="shared" ca="1" si="470"/>
        <v>0</v>
      </c>
      <c r="BJ211" s="23">
        <f t="shared" ca="1" si="471"/>
        <v>0</v>
      </c>
      <c r="BK211" s="23">
        <f t="shared" ca="1" si="458"/>
        <v>0</v>
      </c>
      <c r="BL211" s="23">
        <f t="shared" ca="1" si="459"/>
        <v>0</v>
      </c>
      <c r="BM211" s="23">
        <f t="shared" ca="1" si="472"/>
        <v>0</v>
      </c>
      <c r="BN211" s="23">
        <f t="shared" ca="1" si="473"/>
        <v>0</v>
      </c>
      <c r="BO211" s="23">
        <f t="shared" ref="BO211:BO278" ca="1" si="479">$BO$7*$J$2*$J$5*$S211</f>
        <v>0</v>
      </c>
      <c r="BP211" s="23">
        <f t="shared" ref="BP211:BP278" ca="1" si="480">$BO$7*$J$3*$J$5*$T211</f>
        <v>0</v>
      </c>
      <c r="BQ211" s="23">
        <f t="shared" ca="1" si="460"/>
        <v>0</v>
      </c>
      <c r="BR211" s="23">
        <f t="shared" ca="1" si="461"/>
        <v>0</v>
      </c>
      <c r="BS211" s="23">
        <f t="shared" ca="1" si="359"/>
        <v>0</v>
      </c>
      <c r="BT211" s="23">
        <f t="shared" ca="1" si="360"/>
        <v>0</v>
      </c>
      <c r="BU211" s="23">
        <f t="shared" ca="1" si="361"/>
        <v>0</v>
      </c>
      <c r="BV211" s="23">
        <f t="shared" ca="1" si="362"/>
        <v>0</v>
      </c>
      <c r="BW211" s="23">
        <f t="shared" ca="1" si="364"/>
        <v>0</v>
      </c>
      <c r="BX211" s="23">
        <f t="shared" ca="1" si="365"/>
        <v>0</v>
      </c>
      <c r="BY211" s="23">
        <f t="shared" ca="1" si="382"/>
        <v>0</v>
      </c>
      <c r="BZ211" s="23">
        <f t="shared" ca="1" si="383"/>
        <v>0</v>
      </c>
      <c r="CA211" s="23">
        <f t="shared" ca="1" si="395"/>
        <v>0</v>
      </c>
      <c r="CB211" s="23">
        <f t="shared" ca="1" si="396"/>
        <v>0</v>
      </c>
      <c r="CC211" s="23">
        <f t="shared" ca="1" si="411"/>
        <v>0</v>
      </c>
      <c r="CD211" s="23">
        <f t="shared" ca="1" si="412"/>
        <v>0</v>
      </c>
      <c r="CE211" s="23">
        <f t="shared" ca="1" si="413"/>
        <v>0</v>
      </c>
      <c r="CF211" s="23">
        <f t="shared" ca="1" si="414"/>
        <v>0</v>
      </c>
      <c r="CG211" s="389">
        <f t="shared" ca="1" si="441"/>
        <v>0</v>
      </c>
      <c r="CH211" s="224">
        <f t="shared" ca="1" si="442"/>
        <v>0</v>
      </c>
      <c r="CI211" s="93">
        <f t="shared" ca="1" si="443"/>
        <v>0</v>
      </c>
      <c r="CJ211" s="23">
        <f t="shared" ca="1" si="477"/>
        <v>0</v>
      </c>
      <c r="CK211" s="23">
        <f t="shared" ca="1" si="478"/>
        <v>0</v>
      </c>
      <c r="CL211" s="23">
        <f t="shared" ca="1" si="366"/>
        <v>0</v>
      </c>
      <c r="CM211" s="23">
        <f t="shared" ca="1" si="367"/>
        <v>0</v>
      </c>
      <c r="CN211" s="23">
        <f t="shared" ca="1" si="399"/>
        <v>0</v>
      </c>
      <c r="CO211" s="23">
        <f t="shared" ca="1" si="400"/>
        <v>0</v>
      </c>
      <c r="CP211" s="228">
        <f t="shared" ca="1" si="444"/>
        <v>0</v>
      </c>
      <c r="CQ211" s="224">
        <f t="shared" ca="1" si="445"/>
        <v>0</v>
      </c>
      <c r="CR211" s="228">
        <f t="shared" ca="1" si="446"/>
        <v>0</v>
      </c>
      <c r="CS211" s="23">
        <f t="shared" ca="1" si="447"/>
        <v>0</v>
      </c>
      <c r="CT211" s="23">
        <f t="shared" ca="1" si="448"/>
        <v>0</v>
      </c>
      <c r="CU211" s="23">
        <f t="shared" ca="1" si="452"/>
        <v>0</v>
      </c>
      <c r="CV211" s="23">
        <f t="shared" ca="1" si="453"/>
        <v>0</v>
      </c>
      <c r="CW211" s="23">
        <f t="shared" ca="1" si="462"/>
        <v>0</v>
      </c>
      <c r="CX211" s="23">
        <f t="shared" ca="1" si="463"/>
        <v>0</v>
      </c>
      <c r="CY211" s="23">
        <f t="shared" ca="1" si="474"/>
        <v>0</v>
      </c>
      <c r="CZ211" s="23">
        <f t="shared" ca="1" si="475"/>
        <v>0</v>
      </c>
      <c r="DA211" s="23">
        <f t="shared" ref="DA211:DA274" ca="1" si="481">$DA$7*$J$2*$J$5*$AB211</f>
        <v>0</v>
      </c>
      <c r="DB211" s="23">
        <f t="shared" ref="DB211:DB274" ca="1" si="482">$DA$7*$J$3*$J$5*$AC211</f>
        <v>0</v>
      </c>
      <c r="DC211" s="23">
        <f t="shared" ref="DC211:DC274" ca="1" si="483">$DC$7*$J$2*$J$5*$AB211</f>
        <v>0</v>
      </c>
      <c r="DD211" s="23">
        <f t="shared" ref="DD211:DD274" ca="1" si="484">$DC$7*$J$3*$J$5*$AC211</f>
        <v>0</v>
      </c>
      <c r="DE211" s="23">
        <f t="shared" ca="1" si="353"/>
        <v>0</v>
      </c>
      <c r="DF211" s="23">
        <f t="shared" ca="1" si="354"/>
        <v>0</v>
      </c>
      <c r="DG211" s="23">
        <f t="shared" ca="1" si="393"/>
        <v>0</v>
      </c>
      <c r="DH211" s="23">
        <f t="shared" ca="1" si="394"/>
        <v>0</v>
      </c>
      <c r="DI211" s="23">
        <f t="shared" ca="1" si="355"/>
        <v>0</v>
      </c>
      <c r="DJ211" s="23">
        <f t="shared" ca="1" si="356"/>
        <v>0</v>
      </c>
      <c r="DK211" s="23">
        <f t="shared" ca="1" si="368"/>
        <v>0</v>
      </c>
      <c r="DL211" s="23">
        <f t="shared" ca="1" si="369"/>
        <v>0</v>
      </c>
      <c r="DM211" s="23"/>
      <c r="DN211" s="23"/>
      <c r="DO211" s="23">
        <f t="shared" ca="1" si="370"/>
        <v>0</v>
      </c>
      <c r="DP211" s="23">
        <f t="shared" ca="1" si="371"/>
        <v>0</v>
      </c>
      <c r="DQ211" s="23">
        <f t="shared" ca="1" si="376"/>
        <v>0</v>
      </c>
      <c r="DR211" s="23">
        <f t="shared" ca="1" si="377"/>
        <v>0</v>
      </c>
      <c r="DS211" s="23">
        <f t="shared" ca="1" si="386"/>
        <v>0</v>
      </c>
      <c r="DT211" s="23">
        <f t="shared" ca="1" si="387"/>
        <v>0</v>
      </c>
      <c r="DU211" s="23">
        <f t="shared" ca="1" si="397"/>
        <v>0</v>
      </c>
      <c r="DV211" s="23">
        <f t="shared" ca="1" si="398"/>
        <v>0</v>
      </c>
      <c r="DW211" s="23">
        <f t="shared" ca="1" si="401"/>
        <v>0</v>
      </c>
      <c r="DX211" s="23">
        <f t="shared" ca="1" si="402"/>
        <v>0</v>
      </c>
      <c r="DY211" s="23">
        <f t="shared" ca="1" si="403"/>
        <v>0</v>
      </c>
      <c r="DZ211" s="23">
        <f t="shared" ca="1" si="404"/>
        <v>0</v>
      </c>
      <c r="EA211" s="23">
        <f t="shared" ca="1" si="417"/>
        <v>0</v>
      </c>
      <c r="EB211" s="23">
        <f t="shared" ca="1" si="418"/>
        <v>0</v>
      </c>
      <c r="EC211" s="228">
        <f t="shared" ca="1" si="449"/>
        <v>0</v>
      </c>
      <c r="ED211" s="93">
        <f t="shared" ca="1" si="450"/>
        <v>0</v>
      </c>
      <c r="EE211" s="228">
        <f t="shared" ca="1" si="451"/>
        <v>0</v>
      </c>
      <c r="EJ211" s="23">
        <f t="shared" ref="EJ211:EJ274" ca="1" si="485">$EJ$7*$J$2*$J$5*$AB211</f>
        <v>0</v>
      </c>
      <c r="EK211" s="23">
        <f t="shared" ref="EK211:EK274" ca="1" si="486">$EJ$7*$J$3*$J$5*$AC211</f>
        <v>0</v>
      </c>
      <c r="EL211" s="23">
        <f t="shared" ca="1" si="357"/>
        <v>0</v>
      </c>
      <c r="EM211" s="23">
        <f t="shared" ca="1" si="358"/>
        <v>0</v>
      </c>
      <c r="EN211" s="23">
        <f t="shared" ca="1" si="378"/>
        <v>0</v>
      </c>
      <c r="EO211" s="23">
        <f t="shared" ca="1" si="379"/>
        <v>0</v>
      </c>
      <c r="EP211" s="23">
        <f t="shared" ca="1" si="409"/>
        <v>0</v>
      </c>
      <c r="EQ211" s="23">
        <f t="shared" ca="1" si="410"/>
        <v>0</v>
      </c>
      <c r="ER211" s="23">
        <f t="shared" ca="1" si="388"/>
        <v>0</v>
      </c>
      <c r="ES211" s="23">
        <f t="shared" ca="1" si="389"/>
        <v>0</v>
      </c>
      <c r="ET211" s="23">
        <f t="shared" ca="1" si="405"/>
        <v>0</v>
      </c>
      <c r="EU211" s="23">
        <f t="shared" ca="1" si="406"/>
        <v>0</v>
      </c>
      <c r="EV211" s="23">
        <f t="shared" ca="1" si="415"/>
        <v>0</v>
      </c>
      <c r="EW211" s="23">
        <f t="shared" ca="1" si="416"/>
        <v>0</v>
      </c>
      <c r="EX211" s="228">
        <f t="shared" ca="1" si="435"/>
        <v>0</v>
      </c>
      <c r="EY211" s="93">
        <f t="shared" ca="1" si="436"/>
        <v>0</v>
      </c>
      <c r="EZ211" s="93">
        <f t="shared" ca="1" si="437"/>
        <v>0</v>
      </c>
    </row>
    <row r="212" spans="1:156" x14ac:dyDescent="0.2">
      <c r="A212" s="172">
        <f ca="1">VLOOKUP($D212,Curves!$A$2:$I$1700,9)</f>
        <v>6.4128093687588997E-2</v>
      </c>
      <c r="B212" s="86">
        <f t="shared" ca="1" si="420"/>
        <v>0.34286132154274851</v>
      </c>
      <c r="C212" s="86">
        <f t="shared" si="421"/>
        <v>31</v>
      </c>
      <c r="D212" s="139">
        <v>43101</v>
      </c>
      <c r="E212" s="173">
        <f ca="1">VLOOKUP($D212,Curves!$A$2:$H$1700,2)*$B212</f>
        <v>1.9131661742085366</v>
      </c>
      <c r="F212" s="172">
        <f ca="1">VLOOKUP($D212,Curves!$A$2:$H$1700,3)*$B212</f>
        <v>4.1143358585129818E-2</v>
      </c>
      <c r="G212" s="172">
        <f ca="1">VLOOKUP($D212,Curves!$A$2:$H$1700,7)*$B212</f>
        <v>-6.5143651093122215E-2</v>
      </c>
      <c r="H212" s="172">
        <f ca="1">VLOOKUP($D212,Curves!$A$2:$H$1700,5)*$B212</f>
        <v>0</v>
      </c>
      <c r="I212" s="172">
        <f ca="1">VLOOKUP($D212,Curves!$A$2:$H$1700,4)*$B212</f>
        <v>0</v>
      </c>
      <c r="J212" s="174">
        <f ca="1">VLOOKUP($D212,Curves!$A$2:$H$1700,8)*$B212</f>
        <v>0</v>
      </c>
      <c r="K212" s="172">
        <f t="shared" ca="1" si="422"/>
        <v>16.348746306564024</v>
      </c>
      <c r="L212" s="140">
        <f ca="1">VLOOKUP($D212,Curves!$N$2:$T$2600,2)*$B212</f>
        <v>18.101294898585099</v>
      </c>
      <c r="M212" s="141">
        <f ca="1">VLOOKUP($D212,Curves!$N$2:$T$2600,3)*$B212</f>
        <v>9.0506474492925495</v>
      </c>
      <c r="N212" s="181">
        <f t="shared" ca="1" si="423"/>
        <v>1</v>
      </c>
      <c r="O212" s="182">
        <f t="shared" ca="1" si="424"/>
        <v>0</v>
      </c>
      <c r="P212" s="173">
        <f t="shared" ca="1" si="419"/>
        <v>16.348746306564024</v>
      </c>
      <c r="Q212" s="140">
        <f ca="1">VLOOKUP($D212,Curves!$N$2:$T$2600,4)*$B212</f>
        <v>18.101294898585099</v>
      </c>
      <c r="R212" s="141">
        <f ca="1">VLOOKUP($D212,Curves!$N$2:$T$2600,5)*$B212</f>
        <v>9.0506474492925495</v>
      </c>
      <c r="S212" s="181">
        <f t="shared" ca="1" si="425"/>
        <v>1</v>
      </c>
      <c r="T212" s="182">
        <f t="shared" ca="1" si="426"/>
        <v>0</v>
      </c>
      <c r="U212" s="151">
        <f t="shared" ca="1" si="427"/>
        <v>15.860168923365608</v>
      </c>
      <c r="V212" s="151">
        <f t="shared" ca="1" si="428"/>
        <v>16.348746306564024</v>
      </c>
      <c r="W212" s="151">
        <f t="shared" ca="1" si="429"/>
        <v>16.348746306564024</v>
      </c>
      <c r="X212" s="343">
        <f ca="1">VLOOKUP($D212,[2]CurveFetch!$D$8:$S$13000,16,0)*$B212</f>
        <v>18.101294898585099</v>
      </c>
      <c r="Y212" s="141">
        <f ca="1">VLOOKUP($D212,Curves!$N$2:$T$2600,7)*$B212</f>
        <v>9.0506474492925495</v>
      </c>
      <c r="Z212" s="200">
        <f t="shared" ca="1" si="430"/>
        <v>1</v>
      </c>
      <c r="AA212" s="181">
        <f t="shared" ca="1" si="431"/>
        <v>0</v>
      </c>
      <c r="AB212" s="181">
        <f t="shared" ca="1" si="432"/>
        <v>1</v>
      </c>
      <c r="AC212" s="181">
        <f t="shared" ca="1" si="432"/>
        <v>1</v>
      </c>
      <c r="AD212" s="181">
        <f t="shared" ca="1" si="433"/>
        <v>1</v>
      </c>
      <c r="AE212" s="182">
        <f t="shared" ca="1" si="434"/>
        <v>0</v>
      </c>
      <c r="AF212" s="23">
        <f t="shared" ca="1" si="464"/>
        <v>5880</v>
      </c>
      <c r="AG212" s="23">
        <f t="shared" ca="1" si="465"/>
        <v>0</v>
      </c>
      <c r="AH212" s="23">
        <f t="shared" ca="1" si="454"/>
        <v>38400</v>
      </c>
      <c r="AI212" s="23">
        <f t="shared" ca="1" si="455"/>
        <v>0</v>
      </c>
      <c r="AJ212" s="23">
        <f t="shared" ca="1" si="466"/>
        <v>26160</v>
      </c>
      <c r="AK212" s="23">
        <f t="shared" ca="1" si="467"/>
        <v>0</v>
      </c>
      <c r="AL212" s="23">
        <f t="shared" ca="1" si="468"/>
        <v>26160</v>
      </c>
      <c r="AM212" s="23">
        <f t="shared" ca="1" si="469"/>
        <v>0</v>
      </c>
      <c r="AN212" s="23">
        <f t="shared" ref="AN212:AN275" ca="1" si="487">$AN$7*$J$2*$J$5*$N212</f>
        <v>48000</v>
      </c>
      <c r="AO212" s="23">
        <f t="shared" ref="AO212:AO275" ca="1" si="488">$AN$7*$J$3*$J$5*$O212</f>
        <v>0</v>
      </c>
      <c r="AP212" s="23">
        <f t="shared" ca="1" si="363"/>
        <v>54000</v>
      </c>
      <c r="AQ212" s="23">
        <f t="shared" ca="1" si="476"/>
        <v>0</v>
      </c>
      <c r="AR212" s="23">
        <f t="shared" ca="1" si="372"/>
        <v>60000</v>
      </c>
      <c r="AS212" s="23">
        <f t="shared" ca="1" si="373"/>
        <v>0</v>
      </c>
      <c r="AT212" s="23">
        <f t="shared" ca="1" si="380"/>
        <v>60000</v>
      </c>
      <c r="AU212" s="23">
        <f t="shared" ca="1" si="381"/>
        <v>0</v>
      </c>
      <c r="AV212" s="23">
        <f t="shared" ca="1" si="374"/>
        <v>86400</v>
      </c>
      <c r="AW212" s="23">
        <f t="shared" ca="1" si="375"/>
        <v>0</v>
      </c>
      <c r="AX212" s="23">
        <f t="shared" ca="1" si="384"/>
        <v>61200</v>
      </c>
      <c r="AY212" s="23">
        <f t="shared" ca="1" si="385"/>
        <v>0</v>
      </c>
      <c r="AZ212" s="23">
        <f t="shared" ca="1" si="390"/>
        <v>66000</v>
      </c>
      <c r="BA212" s="23">
        <f t="shared" ca="1" si="391"/>
        <v>0</v>
      </c>
      <c r="BB212" s="23">
        <f t="shared" ca="1" si="407"/>
        <v>132000</v>
      </c>
      <c r="BC212" s="23">
        <f t="shared" ca="1" si="408"/>
        <v>0</v>
      </c>
      <c r="BD212" s="228">
        <f t="shared" ca="1" si="438"/>
        <v>243000</v>
      </c>
      <c r="BE212" s="26">
        <f t="shared" ca="1" si="439"/>
        <v>604200</v>
      </c>
      <c r="BF212" s="228">
        <f t="shared" ca="1" si="440"/>
        <v>664200</v>
      </c>
      <c r="BG212" s="23">
        <f t="shared" ca="1" si="456"/>
        <v>62400</v>
      </c>
      <c r="BH212" s="23">
        <f t="shared" ca="1" si="457"/>
        <v>0</v>
      </c>
      <c r="BI212" s="23">
        <f t="shared" ca="1" si="470"/>
        <v>60000</v>
      </c>
      <c r="BJ212" s="23">
        <f t="shared" ca="1" si="471"/>
        <v>0</v>
      </c>
      <c r="BK212" s="23">
        <f t="shared" ca="1" si="458"/>
        <v>10560</v>
      </c>
      <c r="BL212" s="23">
        <f t="shared" ca="1" si="459"/>
        <v>0</v>
      </c>
      <c r="BM212" s="23">
        <f t="shared" ca="1" si="472"/>
        <v>6120</v>
      </c>
      <c r="BN212" s="23">
        <f t="shared" ca="1" si="473"/>
        <v>0</v>
      </c>
      <c r="BO212" s="23">
        <f t="shared" ca="1" si="479"/>
        <v>20400</v>
      </c>
      <c r="BP212" s="23">
        <f t="shared" ca="1" si="480"/>
        <v>0</v>
      </c>
      <c r="BQ212" s="23">
        <f t="shared" ca="1" si="460"/>
        <v>72000</v>
      </c>
      <c r="BR212" s="23">
        <f t="shared" ca="1" si="461"/>
        <v>0</v>
      </c>
      <c r="BS212" s="23">
        <f t="shared" ca="1" si="359"/>
        <v>105600</v>
      </c>
      <c r="BT212" s="23">
        <f t="shared" ca="1" si="360"/>
        <v>0</v>
      </c>
      <c r="BU212" s="23">
        <f t="shared" ca="1" si="361"/>
        <v>127200</v>
      </c>
      <c r="BV212" s="23">
        <f t="shared" ca="1" si="362"/>
        <v>0</v>
      </c>
      <c r="BW212" s="23">
        <f t="shared" ca="1" si="364"/>
        <v>60000</v>
      </c>
      <c r="BX212" s="23">
        <f t="shared" ca="1" si="365"/>
        <v>0</v>
      </c>
      <c r="BY212" s="23">
        <f t="shared" ca="1" si="382"/>
        <v>63600</v>
      </c>
      <c r="BZ212" s="23">
        <f t="shared" ca="1" si="383"/>
        <v>0</v>
      </c>
      <c r="CA212" s="23">
        <f t="shared" ca="1" si="395"/>
        <v>62400</v>
      </c>
      <c r="CB212" s="23">
        <f t="shared" ca="1" si="396"/>
        <v>0</v>
      </c>
      <c r="CC212" s="23">
        <f t="shared" ca="1" si="411"/>
        <v>132000</v>
      </c>
      <c r="CD212" s="23">
        <f t="shared" ca="1" si="412"/>
        <v>0</v>
      </c>
      <c r="CE212" s="23">
        <f t="shared" ca="1" si="413"/>
        <v>120000</v>
      </c>
      <c r="CF212" s="23">
        <f t="shared" ca="1" si="414"/>
        <v>0</v>
      </c>
      <c r="CG212" s="389">
        <f t="shared" ca="1" si="441"/>
        <v>371880</v>
      </c>
      <c r="CH212" s="224">
        <f t="shared" ca="1" si="442"/>
        <v>695880</v>
      </c>
      <c r="CI212" s="93">
        <f t="shared" ca="1" si="443"/>
        <v>902280</v>
      </c>
      <c r="CJ212" s="23">
        <f t="shared" ca="1" si="477"/>
        <v>125760</v>
      </c>
      <c r="CK212" s="23">
        <f t="shared" ca="1" si="478"/>
        <v>0</v>
      </c>
      <c r="CL212" s="23">
        <f t="shared" ca="1" si="366"/>
        <v>115200</v>
      </c>
      <c r="CM212" s="23">
        <f t="shared" ca="1" si="367"/>
        <v>0</v>
      </c>
      <c r="CN212" s="23">
        <f t="shared" ca="1" si="399"/>
        <v>120000</v>
      </c>
      <c r="CO212" s="23">
        <f t="shared" ca="1" si="400"/>
        <v>0</v>
      </c>
      <c r="CP212" s="228">
        <f t="shared" ca="1" si="444"/>
        <v>125760</v>
      </c>
      <c r="CQ212" s="224">
        <f t="shared" ca="1" si="445"/>
        <v>240960</v>
      </c>
      <c r="CR212" s="228">
        <f t="shared" ca="1" si="446"/>
        <v>360960</v>
      </c>
      <c r="CS212" s="23">
        <f t="shared" ca="1" si="447"/>
        <v>65400</v>
      </c>
      <c r="CT212" s="23">
        <f t="shared" ca="1" si="448"/>
        <v>32700</v>
      </c>
      <c r="CU212" s="23">
        <f t="shared" ca="1" si="452"/>
        <v>62400</v>
      </c>
      <c r="CV212" s="23">
        <f t="shared" ca="1" si="453"/>
        <v>31200</v>
      </c>
      <c r="CW212" s="23">
        <f t="shared" ca="1" si="462"/>
        <v>60000</v>
      </c>
      <c r="CX212" s="23">
        <f t="shared" ca="1" si="463"/>
        <v>30000</v>
      </c>
      <c r="CY212" s="23">
        <f t="shared" ca="1" si="474"/>
        <v>8400</v>
      </c>
      <c r="CZ212" s="23">
        <f t="shared" ca="1" si="475"/>
        <v>4200</v>
      </c>
      <c r="DA212" s="23">
        <f t="shared" ca="1" si="481"/>
        <v>27000</v>
      </c>
      <c r="DB212" s="23">
        <f t="shared" ca="1" si="482"/>
        <v>13500</v>
      </c>
      <c r="DC212" s="23">
        <f t="shared" ca="1" si="483"/>
        <v>15600</v>
      </c>
      <c r="DD212" s="23">
        <f t="shared" ca="1" si="484"/>
        <v>7800</v>
      </c>
      <c r="DE212" s="23">
        <f t="shared" ca="1" si="353"/>
        <v>42000</v>
      </c>
      <c r="DF212" s="23">
        <f t="shared" ca="1" si="354"/>
        <v>21000</v>
      </c>
      <c r="DG212" s="23">
        <f t="shared" ca="1" si="393"/>
        <v>63600</v>
      </c>
      <c r="DH212" s="23">
        <f t="shared" ca="1" si="394"/>
        <v>31800</v>
      </c>
      <c r="DI212" s="23">
        <f t="shared" ca="1" si="355"/>
        <v>72000</v>
      </c>
      <c r="DJ212" s="23">
        <f t="shared" ca="1" si="356"/>
        <v>36000</v>
      </c>
      <c r="DK212" s="23">
        <f t="shared" ca="1" si="368"/>
        <v>99000</v>
      </c>
      <c r="DL212" s="23">
        <f t="shared" ca="1" si="369"/>
        <v>49500</v>
      </c>
      <c r="DM212" s="23"/>
      <c r="DN212" s="23"/>
      <c r="DO212" s="23">
        <f t="shared" ca="1" si="370"/>
        <v>240000</v>
      </c>
      <c r="DP212" s="23">
        <f t="shared" ca="1" si="371"/>
        <v>120000</v>
      </c>
      <c r="DQ212" s="23">
        <f t="shared" ca="1" si="376"/>
        <v>120000</v>
      </c>
      <c r="DR212" s="23">
        <f t="shared" ca="1" si="377"/>
        <v>60000</v>
      </c>
      <c r="DS212" s="23">
        <f t="shared" ca="1" si="386"/>
        <v>127200</v>
      </c>
      <c r="DT212" s="23">
        <f t="shared" ca="1" si="387"/>
        <v>63600</v>
      </c>
      <c r="DU212" s="23">
        <f t="shared" ca="1" si="397"/>
        <v>63600</v>
      </c>
      <c r="DV212" s="23">
        <f t="shared" ca="1" si="398"/>
        <v>31800</v>
      </c>
      <c r="DW212" s="23">
        <f t="shared" ca="1" si="401"/>
        <v>150000</v>
      </c>
      <c r="DX212" s="23">
        <f t="shared" ca="1" si="402"/>
        <v>75000</v>
      </c>
      <c r="DY212" s="23">
        <f t="shared" ca="1" si="403"/>
        <v>66000</v>
      </c>
      <c r="DZ212" s="23">
        <f t="shared" ca="1" si="404"/>
        <v>33000</v>
      </c>
      <c r="EA212" s="23">
        <f t="shared" ca="1" si="417"/>
        <v>129600</v>
      </c>
      <c r="EB212" s="23">
        <f t="shared" ca="1" si="418"/>
        <v>64800</v>
      </c>
      <c r="EC212" s="228">
        <f t="shared" ca="1" si="449"/>
        <v>610200</v>
      </c>
      <c r="ED212" s="93">
        <f t="shared" ca="1" si="450"/>
        <v>1450800</v>
      </c>
      <c r="EE212" s="228">
        <f t="shared" ca="1" si="451"/>
        <v>2117700</v>
      </c>
      <c r="EJ212" s="23">
        <f t="shared" ca="1" si="485"/>
        <v>60000</v>
      </c>
      <c r="EK212" s="23">
        <f t="shared" ca="1" si="486"/>
        <v>30000</v>
      </c>
      <c r="EL212" s="23">
        <f t="shared" ca="1" si="357"/>
        <v>26400</v>
      </c>
      <c r="EM212" s="23">
        <f t="shared" ca="1" si="358"/>
        <v>13200</v>
      </c>
      <c r="EN212" s="23">
        <f t="shared" ca="1" si="378"/>
        <v>120000</v>
      </c>
      <c r="EO212" s="23">
        <f t="shared" ca="1" si="379"/>
        <v>60000</v>
      </c>
      <c r="EP212" s="23">
        <f t="shared" ca="1" si="409"/>
        <v>168000</v>
      </c>
      <c r="EQ212" s="23">
        <f t="shared" ca="1" si="410"/>
        <v>84000</v>
      </c>
      <c r="ER212" s="23">
        <f t="shared" ca="1" si="388"/>
        <v>60000</v>
      </c>
      <c r="ES212" s="23">
        <f t="shared" ca="1" si="389"/>
        <v>30000</v>
      </c>
      <c r="ET212" s="23">
        <f t="shared" ca="1" si="405"/>
        <v>60000</v>
      </c>
      <c r="EU212" s="23">
        <f t="shared" ca="1" si="406"/>
        <v>30000</v>
      </c>
      <c r="EV212" s="23">
        <f t="shared" ca="1" si="415"/>
        <v>120000</v>
      </c>
      <c r="EW212" s="23">
        <f t="shared" ca="1" si="416"/>
        <v>60000</v>
      </c>
      <c r="EX212" s="228">
        <f t="shared" ca="1" si="435"/>
        <v>39600</v>
      </c>
      <c r="EY212" s="93">
        <f t="shared" ca="1" si="436"/>
        <v>489600</v>
      </c>
      <c r="EZ212" s="93">
        <f t="shared" ca="1" si="437"/>
        <v>921600</v>
      </c>
    </row>
    <row r="213" spans="1:156" x14ac:dyDescent="0.2">
      <c r="A213" s="172">
        <f ca="1">VLOOKUP($D213,Curves!$A$2:$I$1700,9)</f>
        <v>6.4152964239460999E-2</v>
      </c>
      <c r="B213" s="86">
        <f t="shared" ca="1" si="420"/>
        <v>0.34088937932678526</v>
      </c>
      <c r="C213" s="86">
        <f t="shared" si="421"/>
        <v>28</v>
      </c>
      <c r="D213" s="139">
        <v>43132</v>
      </c>
      <c r="E213" s="173">
        <f ca="1">VLOOKUP($D213,Curves!$A$2:$H$1700,2)*$B213</f>
        <v>1.8660284624348227</v>
      </c>
      <c r="F213" s="172">
        <f ca="1">VLOOKUP($D213,Curves!$A$2:$H$1700,3)*$B213</f>
        <v>4.0906725519214232E-2</v>
      </c>
      <c r="G213" s="172">
        <f ca="1">VLOOKUP($D213,Curves!$A$2:$H$1700,7)*$B213</f>
        <v>-6.4768982072089198E-2</v>
      </c>
      <c r="H213" s="172">
        <f ca="1">VLOOKUP($D213,Curves!$A$2:$H$1700,5)*$B213</f>
        <v>0</v>
      </c>
      <c r="I213" s="172">
        <f ca="1">VLOOKUP($D213,Curves!$A$2:$H$1700,4)*$B213</f>
        <v>0</v>
      </c>
      <c r="J213" s="174">
        <f ca="1">VLOOKUP($D213,Curves!$A$2:$H$1700,8)*$B213</f>
        <v>0</v>
      </c>
      <c r="K213" s="172">
        <f t="shared" ca="1" si="422"/>
        <v>15.99521346826117</v>
      </c>
      <c r="L213" s="140">
        <f ca="1">VLOOKUP($D213,Curves!$N$2:$T$2600,2)*$B213</f>
        <v>14.588292810413911</v>
      </c>
      <c r="M213" s="141">
        <f ca="1">VLOOKUP($D213,Curves!$N$2:$T$2600,3)*$B213</f>
        <v>7.2941464052069556</v>
      </c>
      <c r="N213" s="181">
        <f t="shared" ca="1" si="423"/>
        <v>0</v>
      </c>
      <c r="O213" s="182">
        <f t="shared" ca="1" si="424"/>
        <v>0</v>
      </c>
      <c r="P213" s="173">
        <f t="shared" ca="1" si="419"/>
        <v>15.99521346826117</v>
      </c>
      <c r="Q213" s="140">
        <f ca="1">VLOOKUP($D213,Curves!$N$2:$T$2600,4)*$B213</f>
        <v>14.588292810413911</v>
      </c>
      <c r="R213" s="141">
        <f ca="1">VLOOKUP($D213,Curves!$N$2:$T$2600,5)*$B213</f>
        <v>7.2941464052069556</v>
      </c>
      <c r="S213" s="181">
        <f t="shared" ca="1" si="425"/>
        <v>0</v>
      </c>
      <c r="T213" s="182">
        <f t="shared" ca="1" si="426"/>
        <v>0</v>
      </c>
      <c r="U213" s="151">
        <f t="shared" ca="1" si="427"/>
        <v>15.509446102720501</v>
      </c>
      <c r="V213" s="151">
        <f t="shared" ca="1" si="428"/>
        <v>15.99521346826117</v>
      </c>
      <c r="W213" s="151">
        <f t="shared" ca="1" si="429"/>
        <v>15.99521346826117</v>
      </c>
      <c r="X213" s="343">
        <f ca="1">VLOOKUP($D213,[2]CurveFetch!$D$8:$S$13000,16,0)*$B213</f>
        <v>14.588292810413911</v>
      </c>
      <c r="Y213" s="141">
        <f ca="1">VLOOKUP($D213,Curves!$N$2:$T$2600,7)*$B213</f>
        <v>7.2941464052069556</v>
      </c>
      <c r="Z213" s="200">
        <f t="shared" ca="1" si="430"/>
        <v>0</v>
      </c>
      <c r="AA213" s="181">
        <f t="shared" ca="1" si="431"/>
        <v>0</v>
      </c>
      <c r="AB213" s="181">
        <f t="shared" ca="1" si="432"/>
        <v>0</v>
      </c>
      <c r="AC213" s="181">
        <f t="shared" ca="1" si="432"/>
        <v>0</v>
      </c>
      <c r="AD213" s="181">
        <f t="shared" ca="1" si="433"/>
        <v>0</v>
      </c>
      <c r="AE213" s="182">
        <f t="shared" ca="1" si="434"/>
        <v>0</v>
      </c>
      <c r="AF213" s="23">
        <f t="shared" ca="1" si="464"/>
        <v>0</v>
      </c>
      <c r="AG213" s="23">
        <f t="shared" ca="1" si="465"/>
        <v>0</v>
      </c>
      <c r="AH213" s="23">
        <f t="shared" ca="1" si="454"/>
        <v>0</v>
      </c>
      <c r="AI213" s="23">
        <f t="shared" ca="1" si="455"/>
        <v>0</v>
      </c>
      <c r="AJ213" s="23">
        <f t="shared" ca="1" si="466"/>
        <v>0</v>
      </c>
      <c r="AK213" s="23">
        <f t="shared" ca="1" si="467"/>
        <v>0</v>
      </c>
      <c r="AL213" s="23">
        <f t="shared" ca="1" si="468"/>
        <v>0</v>
      </c>
      <c r="AM213" s="23">
        <f t="shared" ca="1" si="469"/>
        <v>0</v>
      </c>
      <c r="AN213" s="23">
        <f t="shared" ca="1" si="487"/>
        <v>0</v>
      </c>
      <c r="AO213" s="23">
        <f t="shared" ca="1" si="488"/>
        <v>0</v>
      </c>
      <c r="AP213" s="23">
        <f t="shared" ca="1" si="363"/>
        <v>0</v>
      </c>
      <c r="AQ213" s="23">
        <f t="shared" ca="1" si="476"/>
        <v>0</v>
      </c>
      <c r="AR213" s="23">
        <f t="shared" ca="1" si="372"/>
        <v>0</v>
      </c>
      <c r="AS213" s="23">
        <f t="shared" ca="1" si="373"/>
        <v>0</v>
      </c>
      <c r="AT213" s="23">
        <f t="shared" ca="1" si="380"/>
        <v>0</v>
      </c>
      <c r="AU213" s="23">
        <f t="shared" ca="1" si="381"/>
        <v>0</v>
      </c>
      <c r="AV213" s="23">
        <f t="shared" ca="1" si="374"/>
        <v>0</v>
      </c>
      <c r="AW213" s="23">
        <f t="shared" ca="1" si="375"/>
        <v>0</v>
      </c>
      <c r="AX213" s="23">
        <f t="shared" ca="1" si="384"/>
        <v>0</v>
      </c>
      <c r="AY213" s="23">
        <f t="shared" ca="1" si="385"/>
        <v>0</v>
      </c>
      <c r="AZ213" s="23">
        <f t="shared" ca="1" si="390"/>
        <v>0</v>
      </c>
      <c r="BA213" s="23">
        <f t="shared" ca="1" si="391"/>
        <v>0</v>
      </c>
      <c r="BB213" s="23">
        <f t="shared" ca="1" si="407"/>
        <v>0</v>
      </c>
      <c r="BC213" s="23">
        <f t="shared" ca="1" si="408"/>
        <v>0</v>
      </c>
      <c r="BD213" s="228">
        <f t="shared" ca="1" si="438"/>
        <v>0</v>
      </c>
      <c r="BE213" s="26">
        <f t="shared" ca="1" si="439"/>
        <v>0</v>
      </c>
      <c r="BF213" s="228">
        <f t="shared" ca="1" si="440"/>
        <v>0</v>
      </c>
      <c r="BG213" s="23">
        <f t="shared" ca="1" si="456"/>
        <v>0</v>
      </c>
      <c r="BH213" s="23">
        <f t="shared" ca="1" si="457"/>
        <v>0</v>
      </c>
      <c r="BI213" s="23">
        <f t="shared" ca="1" si="470"/>
        <v>0</v>
      </c>
      <c r="BJ213" s="23">
        <f t="shared" ca="1" si="471"/>
        <v>0</v>
      </c>
      <c r="BK213" s="23">
        <f t="shared" ca="1" si="458"/>
        <v>0</v>
      </c>
      <c r="BL213" s="23">
        <f t="shared" ca="1" si="459"/>
        <v>0</v>
      </c>
      <c r="BM213" s="23">
        <f t="shared" ca="1" si="472"/>
        <v>0</v>
      </c>
      <c r="BN213" s="23">
        <f t="shared" ca="1" si="473"/>
        <v>0</v>
      </c>
      <c r="BO213" s="23">
        <f t="shared" ca="1" si="479"/>
        <v>0</v>
      </c>
      <c r="BP213" s="23">
        <f t="shared" ca="1" si="480"/>
        <v>0</v>
      </c>
      <c r="BQ213" s="23">
        <f t="shared" ca="1" si="460"/>
        <v>0</v>
      </c>
      <c r="BR213" s="23">
        <f t="shared" ca="1" si="461"/>
        <v>0</v>
      </c>
      <c r="BS213" s="23">
        <f t="shared" ca="1" si="359"/>
        <v>0</v>
      </c>
      <c r="BT213" s="23">
        <f t="shared" ca="1" si="360"/>
        <v>0</v>
      </c>
      <c r="BU213" s="23">
        <f t="shared" ca="1" si="361"/>
        <v>0</v>
      </c>
      <c r="BV213" s="23">
        <f t="shared" ca="1" si="362"/>
        <v>0</v>
      </c>
      <c r="BW213" s="23">
        <f t="shared" ca="1" si="364"/>
        <v>0</v>
      </c>
      <c r="BX213" s="23">
        <f t="shared" ca="1" si="365"/>
        <v>0</v>
      </c>
      <c r="BY213" s="23">
        <f t="shared" ca="1" si="382"/>
        <v>0</v>
      </c>
      <c r="BZ213" s="23">
        <f t="shared" ca="1" si="383"/>
        <v>0</v>
      </c>
      <c r="CA213" s="23">
        <f t="shared" ca="1" si="395"/>
        <v>0</v>
      </c>
      <c r="CB213" s="23">
        <f t="shared" ca="1" si="396"/>
        <v>0</v>
      </c>
      <c r="CC213" s="23">
        <f t="shared" ca="1" si="411"/>
        <v>0</v>
      </c>
      <c r="CD213" s="23">
        <f t="shared" ca="1" si="412"/>
        <v>0</v>
      </c>
      <c r="CE213" s="23">
        <f t="shared" ca="1" si="413"/>
        <v>0</v>
      </c>
      <c r="CF213" s="23">
        <f t="shared" ca="1" si="414"/>
        <v>0</v>
      </c>
      <c r="CG213" s="389">
        <f t="shared" ca="1" si="441"/>
        <v>0</v>
      </c>
      <c r="CH213" s="224">
        <f t="shared" ca="1" si="442"/>
        <v>0</v>
      </c>
      <c r="CI213" s="93">
        <f t="shared" ca="1" si="443"/>
        <v>0</v>
      </c>
      <c r="CJ213" s="23">
        <f t="shared" ca="1" si="477"/>
        <v>0</v>
      </c>
      <c r="CK213" s="23">
        <f t="shared" ca="1" si="478"/>
        <v>0</v>
      </c>
      <c r="CL213" s="23">
        <f t="shared" ca="1" si="366"/>
        <v>0</v>
      </c>
      <c r="CM213" s="23">
        <f t="shared" ca="1" si="367"/>
        <v>0</v>
      </c>
      <c r="CN213" s="23">
        <f t="shared" ca="1" si="399"/>
        <v>0</v>
      </c>
      <c r="CO213" s="23">
        <f t="shared" ca="1" si="400"/>
        <v>0</v>
      </c>
      <c r="CP213" s="228">
        <f t="shared" ca="1" si="444"/>
        <v>0</v>
      </c>
      <c r="CQ213" s="224">
        <f t="shared" ca="1" si="445"/>
        <v>0</v>
      </c>
      <c r="CR213" s="228">
        <f t="shared" ca="1" si="446"/>
        <v>0</v>
      </c>
      <c r="CS213" s="23">
        <f t="shared" ca="1" si="447"/>
        <v>0</v>
      </c>
      <c r="CT213" s="23">
        <f t="shared" ca="1" si="448"/>
        <v>0</v>
      </c>
      <c r="CU213" s="23">
        <f t="shared" ca="1" si="452"/>
        <v>0</v>
      </c>
      <c r="CV213" s="23">
        <f t="shared" ca="1" si="453"/>
        <v>0</v>
      </c>
      <c r="CW213" s="23">
        <f t="shared" ca="1" si="462"/>
        <v>0</v>
      </c>
      <c r="CX213" s="23">
        <f t="shared" ca="1" si="463"/>
        <v>0</v>
      </c>
      <c r="CY213" s="23">
        <f t="shared" ca="1" si="474"/>
        <v>0</v>
      </c>
      <c r="CZ213" s="23">
        <f t="shared" ca="1" si="475"/>
        <v>0</v>
      </c>
      <c r="DA213" s="23">
        <f t="shared" ca="1" si="481"/>
        <v>0</v>
      </c>
      <c r="DB213" s="23">
        <f t="shared" ca="1" si="482"/>
        <v>0</v>
      </c>
      <c r="DC213" s="23">
        <f t="shared" ca="1" si="483"/>
        <v>0</v>
      </c>
      <c r="DD213" s="23">
        <f t="shared" ca="1" si="484"/>
        <v>0</v>
      </c>
      <c r="DE213" s="23">
        <f t="shared" ca="1" si="353"/>
        <v>0</v>
      </c>
      <c r="DF213" s="23">
        <f t="shared" ca="1" si="354"/>
        <v>0</v>
      </c>
      <c r="DG213" s="23">
        <f t="shared" ca="1" si="393"/>
        <v>0</v>
      </c>
      <c r="DH213" s="23">
        <f t="shared" ca="1" si="394"/>
        <v>0</v>
      </c>
      <c r="DI213" s="23">
        <f t="shared" ca="1" si="355"/>
        <v>0</v>
      </c>
      <c r="DJ213" s="23">
        <f t="shared" ca="1" si="356"/>
        <v>0</v>
      </c>
      <c r="DK213" s="23">
        <f t="shared" ca="1" si="368"/>
        <v>0</v>
      </c>
      <c r="DL213" s="23">
        <f t="shared" ca="1" si="369"/>
        <v>0</v>
      </c>
      <c r="DM213" s="23"/>
      <c r="DN213" s="23"/>
      <c r="DO213" s="23">
        <f t="shared" ca="1" si="370"/>
        <v>0</v>
      </c>
      <c r="DP213" s="23">
        <f t="shared" ca="1" si="371"/>
        <v>0</v>
      </c>
      <c r="DQ213" s="23">
        <f t="shared" ca="1" si="376"/>
        <v>0</v>
      </c>
      <c r="DR213" s="23">
        <f t="shared" ca="1" si="377"/>
        <v>0</v>
      </c>
      <c r="DS213" s="23">
        <f t="shared" ca="1" si="386"/>
        <v>0</v>
      </c>
      <c r="DT213" s="23">
        <f t="shared" ca="1" si="387"/>
        <v>0</v>
      </c>
      <c r="DU213" s="23">
        <f t="shared" ca="1" si="397"/>
        <v>0</v>
      </c>
      <c r="DV213" s="23">
        <f t="shared" ca="1" si="398"/>
        <v>0</v>
      </c>
      <c r="DW213" s="23">
        <f t="shared" ca="1" si="401"/>
        <v>0</v>
      </c>
      <c r="DX213" s="23">
        <f t="shared" ca="1" si="402"/>
        <v>0</v>
      </c>
      <c r="DY213" s="23">
        <f t="shared" ca="1" si="403"/>
        <v>0</v>
      </c>
      <c r="DZ213" s="23">
        <f t="shared" ca="1" si="404"/>
        <v>0</v>
      </c>
      <c r="EA213" s="23">
        <f t="shared" ca="1" si="417"/>
        <v>0</v>
      </c>
      <c r="EB213" s="23">
        <f t="shared" ca="1" si="418"/>
        <v>0</v>
      </c>
      <c r="EC213" s="228">
        <f t="shared" ca="1" si="449"/>
        <v>0</v>
      </c>
      <c r="ED213" s="93">
        <f t="shared" ca="1" si="450"/>
        <v>0</v>
      </c>
      <c r="EE213" s="228">
        <f t="shared" ca="1" si="451"/>
        <v>0</v>
      </c>
      <c r="EJ213" s="23">
        <f t="shared" ca="1" si="485"/>
        <v>0</v>
      </c>
      <c r="EK213" s="23">
        <f t="shared" ca="1" si="486"/>
        <v>0</v>
      </c>
      <c r="EL213" s="23">
        <f t="shared" ca="1" si="357"/>
        <v>0</v>
      </c>
      <c r="EM213" s="23">
        <f t="shared" ca="1" si="358"/>
        <v>0</v>
      </c>
      <c r="EN213" s="23">
        <f t="shared" ca="1" si="378"/>
        <v>0</v>
      </c>
      <c r="EO213" s="23">
        <f t="shared" ca="1" si="379"/>
        <v>0</v>
      </c>
      <c r="EP213" s="23">
        <f t="shared" ca="1" si="409"/>
        <v>0</v>
      </c>
      <c r="EQ213" s="23">
        <f t="shared" ca="1" si="410"/>
        <v>0</v>
      </c>
      <c r="ER213" s="23">
        <f t="shared" ca="1" si="388"/>
        <v>0</v>
      </c>
      <c r="ES213" s="23">
        <f t="shared" ca="1" si="389"/>
        <v>0</v>
      </c>
      <c r="ET213" s="23">
        <f t="shared" ca="1" si="405"/>
        <v>0</v>
      </c>
      <c r="EU213" s="23">
        <f t="shared" ca="1" si="406"/>
        <v>0</v>
      </c>
      <c r="EV213" s="23">
        <f t="shared" ca="1" si="415"/>
        <v>0</v>
      </c>
      <c r="EW213" s="23">
        <f t="shared" ca="1" si="416"/>
        <v>0</v>
      </c>
      <c r="EX213" s="228">
        <f t="shared" ca="1" si="435"/>
        <v>0</v>
      </c>
      <c r="EY213" s="93">
        <f t="shared" ca="1" si="436"/>
        <v>0</v>
      </c>
      <c r="EZ213" s="93">
        <f t="shared" ca="1" si="437"/>
        <v>0</v>
      </c>
    </row>
    <row r="214" spans="1:156" x14ac:dyDescent="0.2">
      <c r="A214" s="172">
        <f ca="1">VLOOKUP($D214,Curves!$A$2:$I$1700,9)</f>
        <v>6.4175427963909001E-2</v>
      </c>
      <c r="B214" s="86">
        <f t="shared" ca="1" si="420"/>
        <v>0.33911682943818899</v>
      </c>
      <c r="C214" s="86">
        <f t="shared" si="421"/>
        <v>31</v>
      </c>
      <c r="D214" s="139">
        <v>43160</v>
      </c>
      <c r="E214" s="173">
        <f ca="1">VLOOKUP($D214,Curves!$A$2:$H$1700,2)*$B214</f>
        <v>1.8054579999289182</v>
      </c>
      <c r="F214" s="172">
        <f ca="1">VLOOKUP($D214,Curves!$A$2:$H$1700,3)*$B214</f>
        <v>4.0694019532582677E-2</v>
      </c>
      <c r="G214" s="172">
        <f ca="1">VLOOKUP($D214,Curves!$A$2:$H$1700,7)*$B214</f>
        <v>-6.4432197593255913E-2</v>
      </c>
      <c r="H214" s="172">
        <f ca="1">VLOOKUP($D214,Curves!$A$2:$H$1700,5)*$B214</f>
        <v>0</v>
      </c>
      <c r="I214" s="172">
        <f ca="1">VLOOKUP($D214,Curves!$A$2:$H$1700,4)*$B214</f>
        <v>0</v>
      </c>
      <c r="J214" s="174">
        <f ca="1">VLOOKUP($D214,Curves!$A$2:$H$1700,8)*$B214</f>
        <v>0</v>
      </c>
      <c r="K214" s="172">
        <f t="shared" ca="1" si="422"/>
        <v>15.540934999466886</v>
      </c>
      <c r="L214" s="140">
        <f ca="1">VLOOKUP($D214,Curves!$N$2:$T$2600,2)*$B214</f>
        <v>11.121268598059521</v>
      </c>
      <c r="M214" s="141">
        <f ca="1">VLOOKUP($D214,Curves!$N$2:$T$2600,3)*$B214</f>
        <v>5.5606342990297604</v>
      </c>
      <c r="N214" s="181">
        <f t="shared" ca="1" si="423"/>
        <v>0</v>
      </c>
      <c r="O214" s="182">
        <f t="shared" ca="1" si="424"/>
        <v>0</v>
      </c>
      <c r="P214" s="173">
        <f t="shared" ca="1" si="419"/>
        <v>15.540934999466886</v>
      </c>
      <c r="Q214" s="140">
        <f ca="1">VLOOKUP($D214,Curves!$N$2:$T$2600,4)*$B214</f>
        <v>11.121268598059521</v>
      </c>
      <c r="R214" s="141">
        <f ca="1">VLOOKUP($D214,Curves!$N$2:$T$2600,5)*$B214</f>
        <v>5.5606342990297604</v>
      </c>
      <c r="S214" s="181">
        <f t="shared" ca="1" si="425"/>
        <v>0</v>
      </c>
      <c r="T214" s="182">
        <f t="shared" ca="1" si="426"/>
        <v>0</v>
      </c>
      <c r="U214" s="151">
        <f t="shared" ca="1" si="427"/>
        <v>15.057693517517468</v>
      </c>
      <c r="V214" s="151">
        <f t="shared" ca="1" si="428"/>
        <v>15.540934999466886</v>
      </c>
      <c r="W214" s="151">
        <f t="shared" ca="1" si="429"/>
        <v>15.540934999466886</v>
      </c>
      <c r="X214" s="343">
        <f ca="1">VLOOKUP($D214,[2]CurveFetch!$D$8:$S$13000,16,0)*$B214</f>
        <v>11.121268598059521</v>
      </c>
      <c r="Y214" s="141">
        <f ca="1">VLOOKUP($D214,Curves!$N$2:$T$2600,7)*$B214</f>
        <v>5.5606342990297604</v>
      </c>
      <c r="Z214" s="200">
        <f t="shared" ca="1" si="430"/>
        <v>0</v>
      </c>
      <c r="AA214" s="181">
        <f t="shared" ca="1" si="431"/>
        <v>0</v>
      </c>
      <c r="AB214" s="181">
        <f t="shared" ca="1" si="432"/>
        <v>0</v>
      </c>
      <c r="AC214" s="181">
        <f t="shared" ca="1" si="432"/>
        <v>0</v>
      </c>
      <c r="AD214" s="181">
        <f t="shared" ca="1" si="433"/>
        <v>0</v>
      </c>
      <c r="AE214" s="182">
        <f t="shared" ca="1" si="434"/>
        <v>0</v>
      </c>
      <c r="AF214" s="23">
        <f t="shared" ca="1" si="464"/>
        <v>0</v>
      </c>
      <c r="AG214" s="23">
        <f t="shared" ca="1" si="465"/>
        <v>0</v>
      </c>
      <c r="AH214" s="23">
        <f t="shared" ca="1" si="454"/>
        <v>0</v>
      </c>
      <c r="AI214" s="23">
        <f t="shared" ca="1" si="455"/>
        <v>0</v>
      </c>
      <c r="AJ214" s="23">
        <f t="shared" ca="1" si="466"/>
        <v>0</v>
      </c>
      <c r="AK214" s="23">
        <f t="shared" ca="1" si="467"/>
        <v>0</v>
      </c>
      <c r="AL214" s="23">
        <f t="shared" ca="1" si="468"/>
        <v>0</v>
      </c>
      <c r="AM214" s="23">
        <f t="shared" ca="1" si="469"/>
        <v>0</v>
      </c>
      <c r="AN214" s="23">
        <f t="shared" ca="1" si="487"/>
        <v>0</v>
      </c>
      <c r="AO214" s="23">
        <f t="shared" ca="1" si="488"/>
        <v>0</v>
      </c>
      <c r="AP214" s="23">
        <f t="shared" ca="1" si="363"/>
        <v>0</v>
      </c>
      <c r="AQ214" s="23">
        <f t="shared" ca="1" si="476"/>
        <v>0</v>
      </c>
      <c r="AR214" s="23">
        <f t="shared" ca="1" si="372"/>
        <v>0</v>
      </c>
      <c r="AS214" s="23">
        <f t="shared" ca="1" si="373"/>
        <v>0</v>
      </c>
      <c r="AT214" s="23">
        <f t="shared" ca="1" si="380"/>
        <v>0</v>
      </c>
      <c r="AU214" s="23">
        <f t="shared" ca="1" si="381"/>
        <v>0</v>
      </c>
      <c r="AV214" s="23">
        <f t="shared" ca="1" si="374"/>
        <v>0</v>
      </c>
      <c r="AW214" s="23">
        <f t="shared" ca="1" si="375"/>
        <v>0</v>
      </c>
      <c r="AX214" s="23">
        <f t="shared" ca="1" si="384"/>
        <v>0</v>
      </c>
      <c r="AY214" s="23">
        <f t="shared" ca="1" si="385"/>
        <v>0</v>
      </c>
      <c r="AZ214" s="23">
        <f t="shared" ca="1" si="390"/>
        <v>0</v>
      </c>
      <c r="BA214" s="23">
        <f t="shared" ca="1" si="391"/>
        <v>0</v>
      </c>
      <c r="BB214" s="23">
        <f t="shared" ca="1" si="407"/>
        <v>0</v>
      </c>
      <c r="BC214" s="23">
        <f t="shared" ca="1" si="408"/>
        <v>0</v>
      </c>
      <c r="BD214" s="228">
        <f t="shared" ca="1" si="438"/>
        <v>0</v>
      </c>
      <c r="BE214" s="26">
        <f t="shared" ca="1" si="439"/>
        <v>0</v>
      </c>
      <c r="BF214" s="228">
        <f t="shared" ca="1" si="440"/>
        <v>0</v>
      </c>
      <c r="BG214" s="23">
        <f t="shared" ca="1" si="456"/>
        <v>0</v>
      </c>
      <c r="BH214" s="23">
        <f t="shared" ca="1" si="457"/>
        <v>0</v>
      </c>
      <c r="BI214" s="23">
        <f t="shared" ca="1" si="470"/>
        <v>0</v>
      </c>
      <c r="BJ214" s="23">
        <f t="shared" ca="1" si="471"/>
        <v>0</v>
      </c>
      <c r="BK214" s="23">
        <f t="shared" ca="1" si="458"/>
        <v>0</v>
      </c>
      <c r="BL214" s="23">
        <f t="shared" ca="1" si="459"/>
        <v>0</v>
      </c>
      <c r="BM214" s="23">
        <f t="shared" ca="1" si="472"/>
        <v>0</v>
      </c>
      <c r="BN214" s="23">
        <f t="shared" ca="1" si="473"/>
        <v>0</v>
      </c>
      <c r="BO214" s="23">
        <f t="shared" ca="1" si="479"/>
        <v>0</v>
      </c>
      <c r="BP214" s="23">
        <f t="shared" ca="1" si="480"/>
        <v>0</v>
      </c>
      <c r="BQ214" s="23">
        <f t="shared" ca="1" si="460"/>
        <v>0</v>
      </c>
      <c r="BR214" s="23">
        <f t="shared" ca="1" si="461"/>
        <v>0</v>
      </c>
      <c r="BS214" s="23">
        <f t="shared" ca="1" si="359"/>
        <v>0</v>
      </c>
      <c r="BT214" s="23">
        <f t="shared" ca="1" si="360"/>
        <v>0</v>
      </c>
      <c r="BU214" s="23">
        <f t="shared" ca="1" si="361"/>
        <v>0</v>
      </c>
      <c r="BV214" s="23">
        <f t="shared" ca="1" si="362"/>
        <v>0</v>
      </c>
      <c r="BW214" s="23">
        <f t="shared" ca="1" si="364"/>
        <v>0</v>
      </c>
      <c r="BX214" s="23">
        <f t="shared" ca="1" si="365"/>
        <v>0</v>
      </c>
      <c r="BY214" s="23">
        <f t="shared" ca="1" si="382"/>
        <v>0</v>
      </c>
      <c r="BZ214" s="23">
        <f t="shared" ca="1" si="383"/>
        <v>0</v>
      </c>
      <c r="CA214" s="23">
        <f t="shared" ca="1" si="395"/>
        <v>0</v>
      </c>
      <c r="CB214" s="23">
        <f t="shared" ca="1" si="396"/>
        <v>0</v>
      </c>
      <c r="CC214" s="23">
        <f t="shared" ca="1" si="411"/>
        <v>0</v>
      </c>
      <c r="CD214" s="23">
        <f t="shared" ca="1" si="412"/>
        <v>0</v>
      </c>
      <c r="CE214" s="23">
        <f t="shared" ca="1" si="413"/>
        <v>0</v>
      </c>
      <c r="CF214" s="23">
        <f t="shared" ca="1" si="414"/>
        <v>0</v>
      </c>
      <c r="CG214" s="389">
        <f t="shared" ca="1" si="441"/>
        <v>0</v>
      </c>
      <c r="CH214" s="224">
        <f t="shared" ca="1" si="442"/>
        <v>0</v>
      </c>
      <c r="CI214" s="93">
        <f t="shared" ca="1" si="443"/>
        <v>0</v>
      </c>
      <c r="CJ214" s="23">
        <f t="shared" ca="1" si="477"/>
        <v>0</v>
      </c>
      <c r="CK214" s="23">
        <f t="shared" ca="1" si="478"/>
        <v>0</v>
      </c>
      <c r="CL214" s="23">
        <f t="shared" ca="1" si="366"/>
        <v>0</v>
      </c>
      <c r="CM214" s="23">
        <f t="shared" ca="1" si="367"/>
        <v>0</v>
      </c>
      <c r="CN214" s="23">
        <f t="shared" ca="1" si="399"/>
        <v>0</v>
      </c>
      <c r="CO214" s="23">
        <f t="shared" ca="1" si="400"/>
        <v>0</v>
      </c>
      <c r="CP214" s="228">
        <f t="shared" ca="1" si="444"/>
        <v>0</v>
      </c>
      <c r="CQ214" s="224">
        <f t="shared" ca="1" si="445"/>
        <v>0</v>
      </c>
      <c r="CR214" s="228">
        <f t="shared" ca="1" si="446"/>
        <v>0</v>
      </c>
      <c r="CS214" s="23">
        <f t="shared" ca="1" si="447"/>
        <v>0</v>
      </c>
      <c r="CT214" s="23">
        <f t="shared" ca="1" si="448"/>
        <v>0</v>
      </c>
      <c r="CU214" s="23">
        <f t="shared" ca="1" si="452"/>
        <v>0</v>
      </c>
      <c r="CV214" s="23">
        <f t="shared" ca="1" si="453"/>
        <v>0</v>
      </c>
      <c r="CW214" s="23">
        <f t="shared" ca="1" si="462"/>
        <v>0</v>
      </c>
      <c r="CX214" s="23">
        <f t="shared" ca="1" si="463"/>
        <v>0</v>
      </c>
      <c r="CY214" s="23">
        <f t="shared" ca="1" si="474"/>
        <v>0</v>
      </c>
      <c r="CZ214" s="23">
        <f t="shared" ca="1" si="475"/>
        <v>0</v>
      </c>
      <c r="DA214" s="23">
        <f t="shared" ca="1" si="481"/>
        <v>0</v>
      </c>
      <c r="DB214" s="23">
        <f t="shared" ca="1" si="482"/>
        <v>0</v>
      </c>
      <c r="DC214" s="23">
        <f t="shared" ca="1" si="483"/>
        <v>0</v>
      </c>
      <c r="DD214" s="23">
        <f t="shared" ca="1" si="484"/>
        <v>0</v>
      </c>
      <c r="DE214" s="23">
        <f t="shared" ref="DE214:DE280" ca="1" si="489">$DE$7*$J$2*$J$5*$AB214</f>
        <v>0</v>
      </c>
      <c r="DF214" s="23">
        <f t="shared" ref="DF214:DF280" ca="1" si="490">$DE$7*$J$3*$J$5*$AC214</f>
        <v>0</v>
      </c>
      <c r="DG214" s="23">
        <f t="shared" ca="1" si="393"/>
        <v>0</v>
      </c>
      <c r="DH214" s="23">
        <f t="shared" ca="1" si="394"/>
        <v>0</v>
      </c>
      <c r="DI214" s="23">
        <f t="shared" ca="1" si="355"/>
        <v>0</v>
      </c>
      <c r="DJ214" s="23">
        <f t="shared" ca="1" si="356"/>
        <v>0</v>
      </c>
      <c r="DK214" s="23">
        <f t="shared" ca="1" si="368"/>
        <v>0</v>
      </c>
      <c r="DL214" s="23">
        <f t="shared" ca="1" si="369"/>
        <v>0</v>
      </c>
      <c r="DM214" s="23"/>
      <c r="DN214" s="23"/>
      <c r="DO214" s="23">
        <f t="shared" ca="1" si="370"/>
        <v>0</v>
      </c>
      <c r="DP214" s="23">
        <f t="shared" ca="1" si="371"/>
        <v>0</v>
      </c>
      <c r="DQ214" s="23">
        <f t="shared" ca="1" si="376"/>
        <v>0</v>
      </c>
      <c r="DR214" s="23">
        <f t="shared" ca="1" si="377"/>
        <v>0</v>
      </c>
      <c r="DS214" s="23">
        <f t="shared" ca="1" si="386"/>
        <v>0</v>
      </c>
      <c r="DT214" s="23">
        <f t="shared" ca="1" si="387"/>
        <v>0</v>
      </c>
      <c r="DU214" s="23">
        <f t="shared" ca="1" si="397"/>
        <v>0</v>
      </c>
      <c r="DV214" s="23">
        <f t="shared" ca="1" si="398"/>
        <v>0</v>
      </c>
      <c r="DW214" s="23">
        <f t="shared" ca="1" si="401"/>
        <v>0</v>
      </c>
      <c r="DX214" s="23">
        <f t="shared" ca="1" si="402"/>
        <v>0</v>
      </c>
      <c r="DY214" s="23">
        <f t="shared" ca="1" si="403"/>
        <v>0</v>
      </c>
      <c r="DZ214" s="23">
        <f t="shared" ca="1" si="404"/>
        <v>0</v>
      </c>
      <c r="EA214" s="23">
        <f t="shared" ca="1" si="417"/>
        <v>0</v>
      </c>
      <c r="EB214" s="23">
        <f t="shared" ca="1" si="418"/>
        <v>0</v>
      </c>
      <c r="EC214" s="228">
        <f t="shared" ca="1" si="449"/>
        <v>0</v>
      </c>
      <c r="ED214" s="93">
        <f t="shared" ca="1" si="450"/>
        <v>0</v>
      </c>
      <c r="EE214" s="228">
        <f t="shared" ca="1" si="451"/>
        <v>0</v>
      </c>
      <c r="EJ214" s="23">
        <f t="shared" ca="1" si="485"/>
        <v>0</v>
      </c>
      <c r="EK214" s="23">
        <f t="shared" ca="1" si="486"/>
        <v>0</v>
      </c>
      <c r="EL214" s="23">
        <f t="shared" ca="1" si="357"/>
        <v>0</v>
      </c>
      <c r="EM214" s="23">
        <f t="shared" ca="1" si="358"/>
        <v>0</v>
      </c>
      <c r="EN214" s="23">
        <f t="shared" ca="1" si="378"/>
        <v>0</v>
      </c>
      <c r="EO214" s="23">
        <f t="shared" ca="1" si="379"/>
        <v>0</v>
      </c>
      <c r="EP214" s="23">
        <f t="shared" ca="1" si="409"/>
        <v>0</v>
      </c>
      <c r="EQ214" s="23">
        <f t="shared" ca="1" si="410"/>
        <v>0</v>
      </c>
      <c r="ER214" s="23">
        <f t="shared" ca="1" si="388"/>
        <v>0</v>
      </c>
      <c r="ES214" s="23">
        <f t="shared" ca="1" si="389"/>
        <v>0</v>
      </c>
      <c r="ET214" s="23">
        <f t="shared" ca="1" si="405"/>
        <v>0</v>
      </c>
      <c r="EU214" s="23">
        <f t="shared" ca="1" si="406"/>
        <v>0</v>
      </c>
      <c r="EV214" s="23">
        <f t="shared" ca="1" si="415"/>
        <v>0</v>
      </c>
      <c r="EW214" s="23">
        <f t="shared" ca="1" si="416"/>
        <v>0</v>
      </c>
      <c r="EX214" s="228">
        <f t="shared" ca="1" si="435"/>
        <v>0</v>
      </c>
      <c r="EY214" s="93">
        <f t="shared" ca="1" si="436"/>
        <v>0</v>
      </c>
      <c r="EZ214" s="93">
        <f t="shared" ca="1" si="437"/>
        <v>0</v>
      </c>
    </row>
    <row r="215" spans="1:156" x14ac:dyDescent="0.2">
      <c r="A215" s="172">
        <f ca="1">VLOOKUP($D215,Curves!$A$2:$I$1700,9)</f>
        <v>6.4200298516170998E-2</v>
      </c>
      <c r="B215" s="86">
        <f t="shared" ca="1" si="420"/>
        <v>0.33716380172274868</v>
      </c>
      <c r="C215" s="86">
        <f t="shared" si="421"/>
        <v>30</v>
      </c>
      <c r="D215" s="139">
        <v>43191</v>
      </c>
      <c r="E215" s="173">
        <f ca="1">VLOOKUP($D215,Curves!$A$2:$H$1700,2)*$B215</f>
        <v>1.733359104656651</v>
      </c>
      <c r="F215" s="172">
        <f ca="1">VLOOKUP($D215,Curves!$A$2:$H$1700,3)*$B215</f>
        <v>9.9463321508210856E-2</v>
      </c>
      <c r="G215" s="172">
        <f ca="1">VLOOKUP($D215,Curves!$A$2:$H$1700,7)*$B215</f>
        <v>-6.4061122327322251E-2</v>
      </c>
      <c r="H215" s="172">
        <f ca="1">VLOOKUP($D215,Curves!$A$2:$H$1700,5)*$B215</f>
        <v>0</v>
      </c>
      <c r="I215" s="172">
        <f ca="1">VLOOKUP($D215,Curves!$A$2:$H$1700,4)*$B215</f>
        <v>0</v>
      </c>
      <c r="J215" s="174">
        <f ca="1">VLOOKUP($D215,Curves!$A$2:$H$1700,8)*$B215</f>
        <v>0</v>
      </c>
      <c r="K215" s="172">
        <f t="shared" ca="1" si="422"/>
        <v>15.000193284924883</v>
      </c>
      <c r="L215" s="140">
        <f ca="1">VLOOKUP($D215,Curves!$N$2:$T$2600,2)*$B215</f>
        <v>10.671133175384478</v>
      </c>
      <c r="M215" s="141">
        <f ca="1">VLOOKUP($D215,Curves!$N$2:$T$2600,3)*$B215</f>
        <v>5.3355665876922389</v>
      </c>
      <c r="N215" s="181">
        <f t="shared" ca="1" si="423"/>
        <v>0</v>
      </c>
      <c r="O215" s="182">
        <f t="shared" ca="1" si="424"/>
        <v>0</v>
      </c>
      <c r="P215" s="173">
        <f t="shared" ca="1" si="419"/>
        <v>15.000193284924883</v>
      </c>
      <c r="Q215" s="140">
        <f ca="1">VLOOKUP($D215,Curves!$N$2:$T$2600,4)*$B215</f>
        <v>10.671133175384478</v>
      </c>
      <c r="R215" s="141">
        <f ca="1">VLOOKUP($D215,Curves!$N$2:$T$2600,5)*$B215</f>
        <v>5.3355665876922389</v>
      </c>
      <c r="S215" s="181">
        <f t="shared" ca="1" si="425"/>
        <v>0</v>
      </c>
      <c r="T215" s="182">
        <f t="shared" ca="1" si="426"/>
        <v>0</v>
      </c>
      <c r="U215" s="151">
        <f t="shared" ca="1" si="427"/>
        <v>14.519734867469966</v>
      </c>
      <c r="V215" s="151">
        <f t="shared" ca="1" si="428"/>
        <v>15.000193284924883</v>
      </c>
      <c r="W215" s="151">
        <f t="shared" ca="1" si="429"/>
        <v>15.000193284924883</v>
      </c>
      <c r="X215" s="343">
        <f ca="1">VLOOKUP($D215,[2]CurveFetch!$D$8:$S$13000,16,0)*$B215</f>
        <v>10.671133175384478</v>
      </c>
      <c r="Y215" s="141">
        <f ca="1">VLOOKUP($D215,Curves!$N$2:$T$2600,7)*$B215</f>
        <v>5.3355665876922389</v>
      </c>
      <c r="Z215" s="200">
        <f t="shared" ca="1" si="430"/>
        <v>0</v>
      </c>
      <c r="AA215" s="181">
        <f t="shared" ca="1" si="431"/>
        <v>0</v>
      </c>
      <c r="AB215" s="181">
        <f t="shared" ca="1" si="432"/>
        <v>0</v>
      </c>
      <c r="AC215" s="181">
        <f t="shared" ca="1" si="432"/>
        <v>0</v>
      </c>
      <c r="AD215" s="181">
        <f t="shared" ca="1" si="433"/>
        <v>0</v>
      </c>
      <c r="AE215" s="182">
        <f t="shared" ca="1" si="434"/>
        <v>0</v>
      </c>
      <c r="AF215" s="23">
        <f t="shared" ca="1" si="464"/>
        <v>0</v>
      </c>
      <c r="AG215" s="23">
        <f t="shared" ca="1" si="465"/>
        <v>0</v>
      </c>
      <c r="AH215" s="23">
        <f t="shared" ca="1" si="454"/>
        <v>0</v>
      </c>
      <c r="AI215" s="23">
        <f t="shared" ca="1" si="455"/>
        <v>0</v>
      </c>
      <c r="AJ215" s="23">
        <f t="shared" ca="1" si="466"/>
        <v>0</v>
      </c>
      <c r="AK215" s="23">
        <f t="shared" ca="1" si="467"/>
        <v>0</v>
      </c>
      <c r="AL215" s="23">
        <f t="shared" ca="1" si="468"/>
        <v>0</v>
      </c>
      <c r="AM215" s="23">
        <f t="shared" ca="1" si="469"/>
        <v>0</v>
      </c>
      <c r="AN215" s="23">
        <f t="shared" ca="1" si="487"/>
        <v>0</v>
      </c>
      <c r="AO215" s="23">
        <f t="shared" ca="1" si="488"/>
        <v>0</v>
      </c>
      <c r="AP215" s="23">
        <f t="shared" ca="1" si="363"/>
        <v>0</v>
      </c>
      <c r="AQ215" s="23">
        <f t="shared" ca="1" si="476"/>
        <v>0</v>
      </c>
      <c r="AR215" s="23">
        <f t="shared" ca="1" si="372"/>
        <v>0</v>
      </c>
      <c r="AS215" s="23">
        <f t="shared" ca="1" si="373"/>
        <v>0</v>
      </c>
      <c r="AT215" s="23">
        <f t="shared" ca="1" si="380"/>
        <v>0</v>
      </c>
      <c r="AU215" s="23">
        <f t="shared" ca="1" si="381"/>
        <v>0</v>
      </c>
      <c r="AV215" s="23">
        <f t="shared" ca="1" si="374"/>
        <v>0</v>
      </c>
      <c r="AW215" s="23">
        <f t="shared" ca="1" si="375"/>
        <v>0</v>
      </c>
      <c r="AX215" s="23">
        <f t="shared" ca="1" si="384"/>
        <v>0</v>
      </c>
      <c r="AY215" s="23">
        <f t="shared" ca="1" si="385"/>
        <v>0</v>
      </c>
      <c r="AZ215" s="23">
        <f t="shared" ca="1" si="390"/>
        <v>0</v>
      </c>
      <c r="BA215" s="23">
        <f t="shared" ca="1" si="391"/>
        <v>0</v>
      </c>
      <c r="BB215" s="23">
        <f t="shared" ca="1" si="407"/>
        <v>0</v>
      </c>
      <c r="BC215" s="23">
        <f t="shared" ca="1" si="408"/>
        <v>0</v>
      </c>
      <c r="BD215" s="228">
        <f t="shared" ca="1" si="438"/>
        <v>0</v>
      </c>
      <c r="BE215" s="26">
        <f t="shared" ca="1" si="439"/>
        <v>0</v>
      </c>
      <c r="BF215" s="228">
        <f t="shared" ca="1" si="440"/>
        <v>0</v>
      </c>
      <c r="BG215" s="23">
        <f t="shared" ca="1" si="456"/>
        <v>0</v>
      </c>
      <c r="BH215" s="23">
        <f t="shared" ca="1" si="457"/>
        <v>0</v>
      </c>
      <c r="BI215" s="23">
        <f t="shared" ca="1" si="470"/>
        <v>0</v>
      </c>
      <c r="BJ215" s="23">
        <f t="shared" ca="1" si="471"/>
        <v>0</v>
      </c>
      <c r="BK215" s="23">
        <f t="shared" ca="1" si="458"/>
        <v>0</v>
      </c>
      <c r="BL215" s="23">
        <f t="shared" ca="1" si="459"/>
        <v>0</v>
      </c>
      <c r="BM215" s="23">
        <f t="shared" ca="1" si="472"/>
        <v>0</v>
      </c>
      <c r="BN215" s="23">
        <f t="shared" ca="1" si="473"/>
        <v>0</v>
      </c>
      <c r="BO215" s="23">
        <f t="shared" ca="1" si="479"/>
        <v>0</v>
      </c>
      <c r="BP215" s="23">
        <f t="shared" ca="1" si="480"/>
        <v>0</v>
      </c>
      <c r="BQ215" s="23">
        <f t="shared" ca="1" si="460"/>
        <v>0</v>
      </c>
      <c r="BR215" s="23">
        <f t="shared" ca="1" si="461"/>
        <v>0</v>
      </c>
      <c r="BS215" s="23">
        <f t="shared" ca="1" si="359"/>
        <v>0</v>
      </c>
      <c r="BT215" s="23">
        <f t="shared" ca="1" si="360"/>
        <v>0</v>
      </c>
      <c r="BU215" s="23">
        <f t="shared" ca="1" si="361"/>
        <v>0</v>
      </c>
      <c r="BV215" s="23">
        <f t="shared" ca="1" si="362"/>
        <v>0</v>
      </c>
      <c r="BW215" s="23">
        <f t="shared" ca="1" si="364"/>
        <v>0</v>
      </c>
      <c r="BX215" s="23">
        <f t="shared" ca="1" si="365"/>
        <v>0</v>
      </c>
      <c r="BY215" s="23">
        <f t="shared" ca="1" si="382"/>
        <v>0</v>
      </c>
      <c r="BZ215" s="23">
        <f t="shared" ca="1" si="383"/>
        <v>0</v>
      </c>
      <c r="CA215" s="23">
        <f t="shared" ca="1" si="395"/>
        <v>0</v>
      </c>
      <c r="CB215" s="23">
        <f t="shared" ca="1" si="396"/>
        <v>0</v>
      </c>
      <c r="CC215" s="23">
        <f t="shared" ca="1" si="411"/>
        <v>0</v>
      </c>
      <c r="CD215" s="23">
        <f t="shared" ca="1" si="412"/>
        <v>0</v>
      </c>
      <c r="CE215" s="23">
        <f t="shared" ca="1" si="413"/>
        <v>0</v>
      </c>
      <c r="CF215" s="23">
        <f t="shared" ca="1" si="414"/>
        <v>0</v>
      </c>
      <c r="CG215" s="389">
        <f t="shared" ca="1" si="441"/>
        <v>0</v>
      </c>
      <c r="CH215" s="224">
        <f t="shared" ca="1" si="442"/>
        <v>0</v>
      </c>
      <c r="CI215" s="93">
        <f t="shared" ca="1" si="443"/>
        <v>0</v>
      </c>
      <c r="CJ215" s="23">
        <f t="shared" ca="1" si="477"/>
        <v>0</v>
      </c>
      <c r="CK215" s="23">
        <f t="shared" ca="1" si="478"/>
        <v>0</v>
      </c>
      <c r="CL215" s="23">
        <f t="shared" ca="1" si="366"/>
        <v>0</v>
      </c>
      <c r="CM215" s="23">
        <f t="shared" ca="1" si="367"/>
        <v>0</v>
      </c>
      <c r="CN215" s="23">
        <f t="shared" ca="1" si="399"/>
        <v>0</v>
      </c>
      <c r="CO215" s="23">
        <f t="shared" ca="1" si="400"/>
        <v>0</v>
      </c>
      <c r="CP215" s="228">
        <f t="shared" ca="1" si="444"/>
        <v>0</v>
      </c>
      <c r="CQ215" s="224">
        <f t="shared" ca="1" si="445"/>
        <v>0</v>
      </c>
      <c r="CR215" s="228">
        <f t="shared" ca="1" si="446"/>
        <v>0</v>
      </c>
      <c r="CS215" s="23">
        <f t="shared" ca="1" si="447"/>
        <v>0</v>
      </c>
      <c r="CT215" s="23">
        <f t="shared" ca="1" si="448"/>
        <v>0</v>
      </c>
      <c r="CU215" s="23">
        <f t="shared" ca="1" si="452"/>
        <v>0</v>
      </c>
      <c r="CV215" s="23">
        <f t="shared" ca="1" si="453"/>
        <v>0</v>
      </c>
      <c r="CW215" s="23">
        <f t="shared" ca="1" si="462"/>
        <v>0</v>
      </c>
      <c r="CX215" s="23">
        <f t="shared" ca="1" si="463"/>
        <v>0</v>
      </c>
      <c r="CY215" s="23">
        <f t="shared" ca="1" si="474"/>
        <v>0</v>
      </c>
      <c r="CZ215" s="23">
        <f t="shared" ca="1" si="475"/>
        <v>0</v>
      </c>
      <c r="DA215" s="23">
        <f t="shared" ca="1" si="481"/>
        <v>0</v>
      </c>
      <c r="DB215" s="23">
        <f t="shared" ca="1" si="482"/>
        <v>0</v>
      </c>
      <c r="DC215" s="23">
        <f t="shared" ca="1" si="483"/>
        <v>0</v>
      </c>
      <c r="DD215" s="23">
        <f t="shared" ca="1" si="484"/>
        <v>0</v>
      </c>
      <c r="DE215" s="23">
        <f t="shared" ca="1" si="489"/>
        <v>0</v>
      </c>
      <c r="DF215" s="23">
        <f t="shared" ca="1" si="490"/>
        <v>0</v>
      </c>
      <c r="DG215" s="23">
        <f t="shared" ca="1" si="393"/>
        <v>0</v>
      </c>
      <c r="DH215" s="23">
        <f t="shared" ca="1" si="394"/>
        <v>0</v>
      </c>
      <c r="DI215" s="23">
        <f t="shared" ca="1" si="355"/>
        <v>0</v>
      </c>
      <c r="DJ215" s="23">
        <f t="shared" ca="1" si="356"/>
        <v>0</v>
      </c>
      <c r="DK215" s="23">
        <f t="shared" ca="1" si="368"/>
        <v>0</v>
      </c>
      <c r="DL215" s="23">
        <f t="shared" ca="1" si="369"/>
        <v>0</v>
      </c>
      <c r="DM215" s="23"/>
      <c r="DN215" s="23"/>
      <c r="DO215" s="23">
        <f t="shared" ca="1" si="370"/>
        <v>0</v>
      </c>
      <c r="DP215" s="23">
        <f t="shared" ca="1" si="371"/>
        <v>0</v>
      </c>
      <c r="DQ215" s="23">
        <f t="shared" ca="1" si="376"/>
        <v>0</v>
      </c>
      <c r="DR215" s="23">
        <f t="shared" ca="1" si="377"/>
        <v>0</v>
      </c>
      <c r="DS215" s="23">
        <f t="shared" ca="1" si="386"/>
        <v>0</v>
      </c>
      <c r="DT215" s="23">
        <f t="shared" ca="1" si="387"/>
        <v>0</v>
      </c>
      <c r="DU215" s="23">
        <f t="shared" ca="1" si="397"/>
        <v>0</v>
      </c>
      <c r="DV215" s="23">
        <f t="shared" ca="1" si="398"/>
        <v>0</v>
      </c>
      <c r="DW215" s="23">
        <f t="shared" ca="1" si="401"/>
        <v>0</v>
      </c>
      <c r="DX215" s="23">
        <f t="shared" ca="1" si="402"/>
        <v>0</v>
      </c>
      <c r="DY215" s="23">
        <f t="shared" ca="1" si="403"/>
        <v>0</v>
      </c>
      <c r="DZ215" s="23">
        <f t="shared" ca="1" si="404"/>
        <v>0</v>
      </c>
      <c r="EA215" s="23">
        <f t="shared" ca="1" si="417"/>
        <v>0</v>
      </c>
      <c r="EB215" s="23">
        <f t="shared" ca="1" si="418"/>
        <v>0</v>
      </c>
      <c r="EC215" s="228">
        <f t="shared" ca="1" si="449"/>
        <v>0</v>
      </c>
      <c r="ED215" s="93">
        <f t="shared" ca="1" si="450"/>
        <v>0</v>
      </c>
      <c r="EE215" s="228">
        <f t="shared" ca="1" si="451"/>
        <v>0</v>
      </c>
      <c r="EJ215" s="23">
        <f t="shared" ca="1" si="485"/>
        <v>0</v>
      </c>
      <c r="EK215" s="23">
        <f t="shared" ca="1" si="486"/>
        <v>0</v>
      </c>
      <c r="EL215" s="23">
        <f t="shared" ca="1" si="357"/>
        <v>0</v>
      </c>
      <c r="EM215" s="23">
        <f t="shared" ca="1" si="358"/>
        <v>0</v>
      </c>
      <c r="EN215" s="23">
        <f t="shared" ca="1" si="378"/>
        <v>0</v>
      </c>
      <c r="EO215" s="23">
        <f t="shared" ca="1" si="379"/>
        <v>0</v>
      </c>
      <c r="EP215" s="23">
        <f t="shared" ca="1" si="409"/>
        <v>0</v>
      </c>
      <c r="EQ215" s="23">
        <f t="shared" ca="1" si="410"/>
        <v>0</v>
      </c>
      <c r="ER215" s="23">
        <f t="shared" ca="1" si="388"/>
        <v>0</v>
      </c>
      <c r="ES215" s="23">
        <f t="shared" ca="1" si="389"/>
        <v>0</v>
      </c>
      <c r="ET215" s="23">
        <f t="shared" ca="1" si="405"/>
        <v>0</v>
      </c>
      <c r="EU215" s="23">
        <f t="shared" ca="1" si="406"/>
        <v>0</v>
      </c>
      <c r="EV215" s="23">
        <f t="shared" ca="1" si="415"/>
        <v>0</v>
      </c>
      <c r="EW215" s="23">
        <f t="shared" ca="1" si="416"/>
        <v>0</v>
      </c>
      <c r="EX215" s="228">
        <f t="shared" ca="1" si="435"/>
        <v>0</v>
      </c>
      <c r="EY215" s="93">
        <f t="shared" ca="1" si="436"/>
        <v>0</v>
      </c>
      <c r="EZ215" s="93">
        <f t="shared" ca="1" si="437"/>
        <v>0</v>
      </c>
    </row>
    <row r="216" spans="1:156" x14ac:dyDescent="0.2">
      <c r="A216" s="172">
        <f ca="1">VLOOKUP($D216,Curves!$A$2:$I$1700,9)</f>
        <v>6.4224366792749996E-2</v>
      </c>
      <c r="B216" s="86">
        <f t="shared" ca="1" si="420"/>
        <v>0.33528318076356506</v>
      </c>
      <c r="C216" s="86">
        <f t="shared" si="421"/>
        <v>31</v>
      </c>
      <c r="D216" s="139">
        <v>43221</v>
      </c>
      <c r="E216" s="173">
        <f ca="1">VLOOKUP($D216,Curves!$A$2:$H$1700,2)*$B216</f>
        <v>1.7153087527863988</v>
      </c>
      <c r="F216" s="172">
        <f ca="1">VLOOKUP($D216,Curves!$A$2:$H$1700,3)*$B216</f>
        <v>9.8908538325251691E-2</v>
      </c>
      <c r="G216" s="172">
        <f ca="1">VLOOKUP($D216,Curves!$A$2:$H$1700,7)*$B216</f>
        <v>-6.3703804345077358E-2</v>
      </c>
      <c r="H216" s="172">
        <f ca="1">VLOOKUP($D216,Curves!$A$2:$H$1700,5)*$B216</f>
        <v>0</v>
      </c>
      <c r="I216" s="172">
        <f ca="1">VLOOKUP($D216,Curves!$A$2:$H$1700,4)*$B216</f>
        <v>0</v>
      </c>
      <c r="J216" s="174">
        <f ca="1">VLOOKUP($D216,Curves!$A$2:$H$1700,8)*$B216</f>
        <v>0</v>
      </c>
      <c r="K216" s="172">
        <f t="shared" ca="1" si="422"/>
        <v>14.864815645897991</v>
      </c>
      <c r="L216" s="140">
        <f ca="1">VLOOKUP($D216,Curves!$N$2:$T$2600,2)*$B216</f>
        <v>12.288027990030431</v>
      </c>
      <c r="M216" s="141">
        <f ca="1">VLOOKUP($D216,Curves!$N$2:$T$2600,3)*$B216</f>
        <v>6.1440139950152153</v>
      </c>
      <c r="N216" s="181">
        <f t="shared" ca="1" si="423"/>
        <v>0</v>
      </c>
      <c r="O216" s="182">
        <f t="shared" ca="1" si="424"/>
        <v>0</v>
      </c>
      <c r="P216" s="173">
        <f t="shared" ca="1" si="419"/>
        <v>14.864815645897991</v>
      </c>
      <c r="Q216" s="140">
        <f ca="1">VLOOKUP($D216,Curves!$N$2:$T$2600,4)*$B216</f>
        <v>12.288027990030431</v>
      </c>
      <c r="R216" s="141">
        <f ca="1">VLOOKUP($D216,Curves!$N$2:$T$2600,5)*$B216</f>
        <v>6.1440139950152153</v>
      </c>
      <c r="S216" s="181">
        <f t="shared" ca="1" si="425"/>
        <v>0</v>
      </c>
      <c r="T216" s="182">
        <f t="shared" ca="1" si="426"/>
        <v>0</v>
      </c>
      <c r="U216" s="151">
        <f t="shared" ca="1" si="427"/>
        <v>14.387037113309912</v>
      </c>
      <c r="V216" s="151">
        <f t="shared" ca="1" si="428"/>
        <v>14.864815645897991</v>
      </c>
      <c r="W216" s="151">
        <f t="shared" ca="1" si="429"/>
        <v>14.864815645897991</v>
      </c>
      <c r="X216" s="343">
        <f ca="1">VLOOKUP($D216,[2]CurveFetch!$D$8:$S$13000,16,0)*$B216</f>
        <v>12.288027990030431</v>
      </c>
      <c r="Y216" s="141">
        <f ca="1">VLOOKUP($D216,Curves!$N$2:$T$2600,7)*$B216</f>
        <v>6.1440139950152153</v>
      </c>
      <c r="Z216" s="200">
        <f t="shared" ca="1" si="430"/>
        <v>0</v>
      </c>
      <c r="AA216" s="181">
        <f t="shared" ca="1" si="431"/>
        <v>0</v>
      </c>
      <c r="AB216" s="181">
        <f t="shared" ca="1" si="432"/>
        <v>0</v>
      </c>
      <c r="AC216" s="181">
        <f t="shared" ca="1" si="432"/>
        <v>0</v>
      </c>
      <c r="AD216" s="181">
        <f t="shared" ca="1" si="433"/>
        <v>0</v>
      </c>
      <c r="AE216" s="182">
        <f t="shared" ca="1" si="434"/>
        <v>0</v>
      </c>
      <c r="AF216" s="23">
        <f t="shared" ca="1" si="464"/>
        <v>0</v>
      </c>
      <c r="AG216" s="23">
        <f t="shared" ca="1" si="465"/>
        <v>0</v>
      </c>
      <c r="AH216" s="23">
        <f t="shared" ca="1" si="454"/>
        <v>0</v>
      </c>
      <c r="AI216" s="23">
        <f t="shared" ca="1" si="455"/>
        <v>0</v>
      </c>
      <c r="AJ216" s="23">
        <f t="shared" ca="1" si="466"/>
        <v>0</v>
      </c>
      <c r="AK216" s="23">
        <f t="shared" ca="1" si="467"/>
        <v>0</v>
      </c>
      <c r="AL216" s="23">
        <f t="shared" ca="1" si="468"/>
        <v>0</v>
      </c>
      <c r="AM216" s="23">
        <f t="shared" ca="1" si="469"/>
        <v>0</v>
      </c>
      <c r="AN216" s="23">
        <f t="shared" ca="1" si="487"/>
        <v>0</v>
      </c>
      <c r="AO216" s="23">
        <f t="shared" ca="1" si="488"/>
        <v>0</v>
      </c>
      <c r="AP216" s="23">
        <f t="shared" ca="1" si="363"/>
        <v>0</v>
      </c>
      <c r="AQ216" s="23">
        <f t="shared" ca="1" si="476"/>
        <v>0</v>
      </c>
      <c r="AR216" s="23">
        <f t="shared" ca="1" si="372"/>
        <v>0</v>
      </c>
      <c r="AS216" s="23">
        <f t="shared" ca="1" si="373"/>
        <v>0</v>
      </c>
      <c r="AT216" s="23">
        <f t="shared" ca="1" si="380"/>
        <v>0</v>
      </c>
      <c r="AU216" s="23">
        <f t="shared" ca="1" si="381"/>
        <v>0</v>
      </c>
      <c r="AV216" s="23">
        <f t="shared" ca="1" si="374"/>
        <v>0</v>
      </c>
      <c r="AW216" s="23">
        <f t="shared" ca="1" si="375"/>
        <v>0</v>
      </c>
      <c r="AX216" s="23">
        <f t="shared" ca="1" si="384"/>
        <v>0</v>
      </c>
      <c r="AY216" s="23">
        <f t="shared" ca="1" si="385"/>
        <v>0</v>
      </c>
      <c r="AZ216" s="23">
        <f t="shared" ca="1" si="390"/>
        <v>0</v>
      </c>
      <c r="BA216" s="23">
        <f t="shared" ca="1" si="391"/>
        <v>0</v>
      </c>
      <c r="BB216" s="23">
        <f t="shared" ca="1" si="407"/>
        <v>0</v>
      </c>
      <c r="BC216" s="23">
        <f t="shared" ca="1" si="408"/>
        <v>0</v>
      </c>
      <c r="BD216" s="228">
        <f t="shared" ca="1" si="438"/>
        <v>0</v>
      </c>
      <c r="BE216" s="26">
        <f t="shared" ca="1" si="439"/>
        <v>0</v>
      </c>
      <c r="BF216" s="228">
        <f t="shared" ca="1" si="440"/>
        <v>0</v>
      </c>
      <c r="BG216" s="23">
        <f t="shared" ca="1" si="456"/>
        <v>0</v>
      </c>
      <c r="BH216" s="23">
        <f t="shared" ca="1" si="457"/>
        <v>0</v>
      </c>
      <c r="BI216" s="23">
        <f t="shared" ca="1" si="470"/>
        <v>0</v>
      </c>
      <c r="BJ216" s="23">
        <f t="shared" ca="1" si="471"/>
        <v>0</v>
      </c>
      <c r="BK216" s="23">
        <f t="shared" ca="1" si="458"/>
        <v>0</v>
      </c>
      <c r="BL216" s="23">
        <f t="shared" ca="1" si="459"/>
        <v>0</v>
      </c>
      <c r="BM216" s="23">
        <f t="shared" ca="1" si="472"/>
        <v>0</v>
      </c>
      <c r="BN216" s="23">
        <f t="shared" ca="1" si="473"/>
        <v>0</v>
      </c>
      <c r="BO216" s="23">
        <f t="shared" ca="1" si="479"/>
        <v>0</v>
      </c>
      <c r="BP216" s="23">
        <f t="shared" ca="1" si="480"/>
        <v>0</v>
      </c>
      <c r="BQ216" s="23">
        <f t="shared" ca="1" si="460"/>
        <v>0</v>
      </c>
      <c r="BR216" s="23">
        <f t="shared" ca="1" si="461"/>
        <v>0</v>
      </c>
      <c r="BS216" s="23">
        <f t="shared" ca="1" si="359"/>
        <v>0</v>
      </c>
      <c r="BT216" s="23">
        <f t="shared" ca="1" si="360"/>
        <v>0</v>
      </c>
      <c r="BU216" s="23">
        <f t="shared" ca="1" si="361"/>
        <v>0</v>
      </c>
      <c r="BV216" s="23">
        <f t="shared" ca="1" si="362"/>
        <v>0</v>
      </c>
      <c r="BW216" s="23">
        <f t="shared" ca="1" si="364"/>
        <v>0</v>
      </c>
      <c r="BX216" s="23">
        <f t="shared" ca="1" si="365"/>
        <v>0</v>
      </c>
      <c r="BY216" s="23">
        <f t="shared" ca="1" si="382"/>
        <v>0</v>
      </c>
      <c r="BZ216" s="23">
        <f t="shared" ca="1" si="383"/>
        <v>0</v>
      </c>
      <c r="CA216" s="23">
        <f t="shared" ca="1" si="395"/>
        <v>0</v>
      </c>
      <c r="CB216" s="23">
        <f t="shared" ca="1" si="396"/>
        <v>0</v>
      </c>
      <c r="CC216" s="23">
        <f t="shared" ca="1" si="411"/>
        <v>0</v>
      </c>
      <c r="CD216" s="23">
        <f t="shared" ca="1" si="412"/>
        <v>0</v>
      </c>
      <c r="CE216" s="23">
        <f t="shared" ca="1" si="413"/>
        <v>0</v>
      </c>
      <c r="CF216" s="23">
        <f t="shared" ca="1" si="414"/>
        <v>0</v>
      </c>
      <c r="CG216" s="389">
        <f t="shared" ca="1" si="441"/>
        <v>0</v>
      </c>
      <c r="CH216" s="224">
        <f t="shared" ca="1" si="442"/>
        <v>0</v>
      </c>
      <c r="CI216" s="93">
        <f t="shared" ca="1" si="443"/>
        <v>0</v>
      </c>
      <c r="CJ216" s="23">
        <f t="shared" ca="1" si="477"/>
        <v>0</v>
      </c>
      <c r="CK216" s="23">
        <f t="shared" ca="1" si="478"/>
        <v>0</v>
      </c>
      <c r="CL216" s="23">
        <f t="shared" ca="1" si="366"/>
        <v>0</v>
      </c>
      <c r="CM216" s="23">
        <f t="shared" ca="1" si="367"/>
        <v>0</v>
      </c>
      <c r="CN216" s="23">
        <f t="shared" ca="1" si="399"/>
        <v>0</v>
      </c>
      <c r="CO216" s="23">
        <f t="shared" ca="1" si="400"/>
        <v>0</v>
      </c>
      <c r="CP216" s="228">
        <f t="shared" ca="1" si="444"/>
        <v>0</v>
      </c>
      <c r="CQ216" s="224">
        <f t="shared" ca="1" si="445"/>
        <v>0</v>
      </c>
      <c r="CR216" s="228">
        <f t="shared" ca="1" si="446"/>
        <v>0</v>
      </c>
      <c r="CS216" s="23">
        <f t="shared" ca="1" si="447"/>
        <v>0</v>
      </c>
      <c r="CT216" s="23">
        <f t="shared" ca="1" si="448"/>
        <v>0</v>
      </c>
      <c r="CU216" s="23">
        <f t="shared" ca="1" si="452"/>
        <v>0</v>
      </c>
      <c r="CV216" s="23">
        <f t="shared" ca="1" si="453"/>
        <v>0</v>
      </c>
      <c r="CW216" s="23">
        <f t="shared" ca="1" si="462"/>
        <v>0</v>
      </c>
      <c r="CX216" s="23">
        <f t="shared" ca="1" si="463"/>
        <v>0</v>
      </c>
      <c r="CY216" s="23">
        <f t="shared" ca="1" si="474"/>
        <v>0</v>
      </c>
      <c r="CZ216" s="23">
        <f t="shared" ca="1" si="475"/>
        <v>0</v>
      </c>
      <c r="DA216" s="23">
        <f t="shared" ca="1" si="481"/>
        <v>0</v>
      </c>
      <c r="DB216" s="23">
        <f t="shared" ca="1" si="482"/>
        <v>0</v>
      </c>
      <c r="DC216" s="23">
        <f t="shared" ca="1" si="483"/>
        <v>0</v>
      </c>
      <c r="DD216" s="23">
        <f t="shared" ca="1" si="484"/>
        <v>0</v>
      </c>
      <c r="DE216" s="23">
        <f t="shared" ca="1" si="489"/>
        <v>0</v>
      </c>
      <c r="DF216" s="23">
        <f t="shared" ca="1" si="490"/>
        <v>0</v>
      </c>
      <c r="DG216" s="23">
        <f t="shared" ca="1" si="393"/>
        <v>0</v>
      </c>
      <c r="DH216" s="23">
        <f t="shared" ca="1" si="394"/>
        <v>0</v>
      </c>
      <c r="DI216" s="23">
        <f t="shared" ca="1" si="355"/>
        <v>0</v>
      </c>
      <c r="DJ216" s="23">
        <f t="shared" ca="1" si="356"/>
        <v>0</v>
      </c>
      <c r="DK216" s="23">
        <f t="shared" ca="1" si="368"/>
        <v>0</v>
      </c>
      <c r="DL216" s="23">
        <f t="shared" ca="1" si="369"/>
        <v>0</v>
      </c>
      <c r="DM216" s="23"/>
      <c r="DN216" s="23"/>
      <c r="DO216" s="23">
        <f t="shared" ca="1" si="370"/>
        <v>0</v>
      </c>
      <c r="DP216" s="23">
        <f t="shared" ca="1" si="371"/>
        <v>0</v>
      </c>
      <c r="DQ216" s="23">
        <f t="shared" ca="1" si="376"/>
        <v>0</v>
      </c>
      <c r="DR216" s="23">
        <f t="shared" ca="1" si="377"/>
        <v>0</v>
      </c>
      <c r="DS216" s="23">
        <f t="shared" ca="1" si="386"/>
        <v>0</v>
      </c>
      <c r="DT216" s="23">
        <f t="shared" ca="1" si="387"/>
        <v>0</v>
      </c>
      <c r="DU216" s="23">
        <f t="shared" ca="1" si="397"/>
        <v>0</v>
      </c>
      <c r="DV216" s="23">
        <f t="shared" ca="1" si="398"/>
        <v>0</v>
      </c>
      <c r="DW216" s="23">
        <f t="shared" ca="1" si="401"/>
        <v>0</v>
      </c>
      <c r="DX216" s="23">
        <f t="shared" ca="1" si="402"/>
        <v>0</v>
      </c>
      <c r="DY216" s="23">
        <f t="shared" ca="1" si="403"/>
        <v>0</v>
      </c>
      <c r="DZ216" s="23">
        <f t="shared" ca="1" si="404"/>
        <v>0</v>
      </c>
      <c r="EA216" s="23">
        <f t="shared" ca="1" si="417"/>
        <v>0</v>
      </c>
      <c r="EB216" s="23">
        <f t="shared" ca="1" si="418"/>
        <v>0</v>
      </c>
      <c r="EC216" s="228">
        <f t="shared" ca="1" si="449"/>
        <v>0</v>
      </c>
      <c r="ED216" s="93">
        <f t="shared" ca="1" si="450"/>
        <v>0</v>
      </c>
      <c r="EE216" s="228">
        <f t="shared" ca="1" si="451"/>
        <v>0</v>
      </c>
      <c r="EJ216" s="23">
        <f t="shared" ca="1" si="485"/>
        <v>0</v>
      </c>
      <c r="EK216" s="23">
        <f t="shared" ca="1" si="486"/>
        <v>0</v>
      </c>
      <c r="EL216" s="23">
        <f t="shared" ca="1" si="357"/>
        <v>0</v>
      </c>
      <c r="EM216" s="23">
        <f t="shared" ca="1" si="358"/>
        <v>0</v>
      </c>
      <c r="EN216" s="23">
        <f t="shared" ca="1" si="378"/>
        <v>0</v>
      </c>
      <c r="EO216" s="23">
        <f t="shared" ca="1" si="379"/>
        <v>0</v>
      </c>
      <c r="EP216" s="23">
        <f t="shared" ca="1" si="409"/>
        <v>0</v>
      </c>
      <c r="EQ216" s="23">
        <f t="shared" ca="1" si="410"/>
        <v>0</v>
      </c>
      <c r="ER216" s="23">
        <f t="shared" ca="1" si="388"/>
        <v>0</v>
      </c>
      <c r="ES216" s="23">
        <f t="shared" ca="1" si="389"/>
        <v>0</v>
      </c>
      <c r="ET216" s="23">
        <f t="shared" ca="1" si="405"/>
        <v>0</v>
      </c>
      <c r="EU216" s="23">
        <f t="shared" ca="1" si="406"/>
        <v>0</v>
      </c>
      <c r="EV216" s="23">
        <f t="shared" ca="1" si="415"/>
        <v>0</v>
      </c>
      <c r="EW216" s="23">
        <f t="shared" ca="1" si="416"/>
        <v>0</v>
      </c>
      <c r="EX216" s="228">
        <f t="shared" ca="1" si="435"/>
        <v>0</v>
      </c>
      <c r="EY216" s="93">
        <f t="shared" ca="1" si="436"/>
        <v>0</v>
      </c>
      <c r="EZ216" s="93">
        <f t="shared" ca="1" si="437"/>
        <v>0</v>
      </c>
    </row>
    <row r="217" spans="1:156" x14ac:dyDescent="0.2">
      <c r="A217" s="172">
        <f ca="1">VLOOKUP($D217,Curves!$A$2:$I$1700,9)</f>
        <v>6.4249237345415003E-2</v>
      </c>
      <c r="B217" s="86">
        <f t="shared" ca="1" si="420"/>
        <v>0.33334955185041454</v>
      </c>
      <c r="C217" s="86">
        <f t="shared" si="421"/>
        <v>30</v>
      </c>
      <c r="D217" s="139">
        <v>43252</v>
      </c>
      <c r="E217" s="173">
        <f ca="1">VLOOKUP($D217,Curves!$A$2:$H$1700,2)*$B217</f>
        <v>1.7150834442703826</v>
      </c>
      <c r="F217" s="172">
        <f ca="1">VLOOKUP($D217,Curves!$A$2:$H$1700,3)*$B217</f>
        <v>9.8338117795872287E-2</v>
      </c>
      <c r="G217" s="172">
        <f ca="1">VLOOKUP($D217,Curves!$A$2:$H$1700,7)*$B217</f>
        <v>-6.3336414851578759E-2</v>
      </c>
      <c r="H217" s="172">
        <f ca="1">VLOOKUP($D217,Curves!$A$2:$H$1700,5)*$B217</f>
        <v>0</v>
      </c>
      <c r="I217" s="172">
        <f ca="1">VLOOKUP($D217,Curves!$A$2:$H$1700,4)*$B217</f>
        <v>0</v>
      </c>
      <c r="J217" s="174">
        <f ca="1">VLOOKUP($D217,Curves!$A$2:$H$1700,8)*$B217</f>
        <v>0</v>
      </c>
      <c r="K217" s="172">
        <f t="shared" ca="1" si="422"/>
        <v>14.863125832027869</v>
      </c>
      <c r="L217" s="140">
        <f ca="1">VLOOKUP($D217,Curves!$N$2:$T$2600,2)*$B217</f>
        <v>20.550899866712502</v>
      </c>
      <c r="M217" s="141">
        <f ca="1">VLOOKUP($D217,Curves!$N$2:$T$2600,3)*$B217</f>
        <v>10.275449933356251</v>
      </c>
      <c r="N217" s="181">
        <f t="shared" ca="1" si="423"/>
        <v>1</v>
      </c>
      <c r="O217" s="182">
        <f t="shared" ca="1" si="424"/>
        <v>0</v>
      </c>
      <c r="P217" s="173">
        <f t="shared" ca="1" si="419"/>
        <v>14.863125832027869</v>
      </c>
      <c r="Q217" s="140">
        <f ca="1">VLOOKUP($D217,Curves!$N$2:$T$2600,4)*$B217</f>
        <v>20.550899866712502</v>
      </c>
      <c r="R217" s="141">
        <f ca="1">VLOOKUP($D217,Curves!$N$2:$T$2600,5)*$B217</f>
        <v>10.275449933356251</v>
      </c>
      <c r="S217" s="181">
        <f t="shared" ca="1" si="425"/>
        <v>1</v>
      </c>
      <c r="T217" s="182">
        <f t="shared" ca="1" si="426"/>
        <v>0</v>
      </c>
      <c r="U217" s="151">
        <f t="shared" ca="1" si="427"/>
        <v>14.388102720641029</v>
      </c>
      <c r="V217" s="151">
        <f t="shared" ca="1" si="428"/>
        <v>14.863125832027869</v>
      </c>
      <c r="W217" s="151">
        <f t="shared" ca="1" si="429"/>
        <v>14.863125832027869</v>
      </c>
      <c r="X217" s="343">
        <f ca="1">VLOOKUP($D217,[2]CurveFetch!$D$8:$S$13000,16,0)*$B217</f>
        <v>20.550899866712502</v>
      </c>
      <c r="Y217" s="141">
        <f ca="1">VLOOKUP($D217,Curves!$N$2:$T$2600,7)*$B217</f>
        <v>10.275449933356251</v>
      </c>
      <c r="Z217" s="200">
        <f t="shared" ca="1" si="430"/>
        <v>1</v>
      </c>
      <c r="AA217" s="181">
        <f t="shared" ca="1" si="431"/>
        <v>0</v>
      </c>
      <c r="AB217" s="181">
        <f t="shared" ca="1" si="432"/>
        <v>1</v>
      </c>
      <c r="AC217" s="181">
        <f t="shared" ca="1" si="432"/>
        <v>1</v>
      </c>
      <c r="AD217" s="181">
        <f t="shared" ca="1" si="433"/>
        <v>1</v>
      </c>
      <c r="AE217" s="182">
        <f t="shared" ca="1" si="434"/>
        <v>0</v>
      </c>
      <c r="AF217" s="23">
        <f t="shared" ca="1" si="464"/>
        <v>5880</v>
      </c>
      <c r="AG217" s="23">
        <f t="shared" ca="1" si="465"/>
        <v>0</v>
      </c>
      <c r="AH217" s="23">
        <f t="shared" ca="1" si="454"/>
        <v>38400</v>
      </c>
      <c r="AI217" s="23">
        <f t="shared" ca="1" si="455"/>
        <v>0</v>
      </c>
      <c r="AJ217" s="23">
        <f t="shared" ca="1" si="466"/>
        <v>26160</v>
      </c>
      <c r="AK217" s="23">
        <f t="shared" ca="1" si="467"/>
        <v>0</v>
      </c>
      <c r="AL217" s="23">
        <f t="shared" ca="1" si="468"/>
        <v>26160</v>
      </c>
      <c r="AM217" s="23">
        <f t="shared" ca="1" si="469"/>
        <v>0</v>
      </c>
      <c r="AN217" s="23">
        <f t="shared" ca="1" si="487"/>
        <v>48000</v>
      </c>
      <c r="AO217" s="23">
        <f t="shared" ca="1" si="488"/>
        <v>0</v>
      </c>
      <c r="AP217" s="23">
        <f t="shared" ca="1" si="363"/>
        <v>54000</v>
      </c>
      <c r="AQ217" s="23">
        <f t="shared" ca="1" si="476"/>
        <v>0</v>
      </c>
      <c r="AR217" s="23">
        <f t="shared" ca="1" si="372"/>
        <v>60000</v>
      </c>
      <c r="AS217" s="23">
        <f t="shared" ca="1" si="373"/>
        <v>0</v>
      </c>
      <c r="AT217" s="23">
        <f t="shared" ca="1" si="380"/>
        <v>60000</v>
      </c>
      <c r="AU217" s="23">
        <f t="shared" ca="1" si="381"/>
        <v>0</v>
      </c>
      <c r="AV217" s="23">
        <f t="shared" ca="1" si="374"/>
        <v>86400</v>
      </c>
      <c r="AW217" s="23">
        <f t="shared" ca="1" si="375"/>
        <v>0</v>
      </c>
      <c r="AX217" s="23">
        <f t="shared" ca="1" si="384"/>
        <v>61200</v>
      </c>
      <c r="AY217" s="23">
        <f t="shared" ca="1" si="385"/>
        <v>0</v>
      </c>
      <c r="AZ217" s="23">
        <f t="shared" ca="1" si="390"/>
        <v>66000</v>
      </c>
      <c r="BA217" s="23">
        <f t="shared" ca="1" si="391"/>
        <v>0</v>
      </c>
      <c r="BB217" s="23">
        <f t="shared" ca="1" si="407"/>
        <v>132000</v>
      </c>
      <c r="BC217" s="23">
        <f t="shared" ca="1" si="408"/>
        <v>0</v>
      </c>
      <c r="BD217" s="228">
        <f t="shared" ca="1" si="438"/>
        <v>243000</v>
      </c>
      <c r="BE217" s="26">
        <f t="shared" ca="1" si="439"/>
        <v>604200</v>
      </c>
      <c r="BF217" s="228">
        <f t="shared" ca="1" si="440"/>
        <v>664200</v>
      </c>
      <c r="BG217" s="23">
        <f t="shared" ca="1" si="456"/>
        <v>62400</v>
      </c>
      <c r="BH217" s="23">
        <f t="shared" ca="1" si="457"/>
        <v>0</v>
      </c>
      <c r="BI217" s="23">
        <f t="shared" ca="1" si="470"/>
        <v>60000</v>
      </c>
      <c r="BJ217" s="23">
        <f t="shared" ca="1" si="471"/>
        <v>0</v>
      </c>
      <c r="BK217" s="23">
        <f t="shared" ca="1" si="458"/>
        <v>10560</v>
      </c>
      <c r="BL217" s="23">
        <f t="shared" ca="1" si="459"/>
        <v>0</v>
      </c>
      <c r="BM217" s="23">
        <f t="shared" ca="1" si="472"/>
        <v>6120</v>
      </c>
      <c r="BN217" s="23">
        <f t="shared" ca="1" si="473"/>
        <v>0</v>
      </c>
      <c r="BO217" s="23">
        <f t="shared" ca="1" si="479"/>
        <v>20400</v>
      </c>
      <c r="BP217" s="23">
        <f t="shared" ca="1" si="480"/>
        <v>0</v>
      </c>
      <c r="BQ217" s="23">
        <f t="shared" ca="1" si="460"/>
        <v>72000</v>
      </c>
      <c r="BR217" s="23">
        <f t="shared" ca="1" si="461"/>
        <v>0</v>
      </c>
      <c r="BS217" s="23">
        <f t="shared" ca="1" si="359"/>
        <v>105600</v>
      </c>
      <c r="BT217" s="23">
        <f t="shared" ca="1" si="360"/>
        <v>0</v>
      </c>
      <c r="BU217" s="23">
        <f t="shared" ca="1" si="361"/>
        <v>127200</v>
      </c>
      <c r="BV217" s="23">
        <f t="shared" ca="1" si="362"/>
        <v>0</v>
      </c>
      <c r="BW217" s="23">
        <f t="shared" ca="1" si="364"/>
        <v>60000</v>
      </c>
      <c r="BX217" s="23">
        <f t="shared" ca="1" si="365"/>
        <v>0</v>
      </c>
      <c r="BY217" s="23">
        <f t="shared" ca="1" si="382"/>
        <v>63600</v>
      </c>
      <c r="BZ217" s="23">
        <f t="shared" ca="1" si="383"/>
        <v>0</v>
      </c>
      <c r="CA217" s="23">
        <f t="shared" ca="1" si="395"/>
        <v>62400</v>
      </c>
      <c r="CB217" s="23">
        <f t="shared" ca="1" si="396"/>
        <v>0</v>
      </c>
      <c r="CC217" s="23">
        <f t="shared" ca="1" si="411"/>
        <v>132000</v>
      </c>
      <c r="CD217" s="23">
        <f t="shared" ca="1" si="412"/>
        <v>0</v>
      </c>
      <c r="CE217" s="23">
        <f t="shared" ca="1" si="413"/>
        <v>120000</v>
      </c>
      <c r="CF217" s="23">
        <f t="shared" ca="1" si="414"/>
        <v>0</v>
      </c>
      <c r="CG217" s="389">
        <f t="shared" ca="1" si="441"/>
        <v>371880</v>
      </c>
      <c r="CH217" s="224">
        <f t="shared" ca="1" si="442"/>
        <v>695880</v>
      </c>
      <c r="CI217" s="93">
        <f t="shared" ca="1" si="443"/>
        <v>902280</v>
      </c>
      <c r="CJ217" s="23">
        <f t="shared" ca="1" si="477"/>
        <v>125760</v>
      </c>
      <c r="CK217" s="23">
        <f t="shared" ca="1" si="478"/>
        <v>0</v>
      </c>
      <c r="CL217" s="23">
        <f t="shared" ca="1" si="366"/>
        <v>115200</v>
      </c>
      <c r="CM217" s="23">
        <f t="shared" ca="1" si="367"/>
        <v>0</v>
      </c>
      <c r="CN217" s="23">
        <f t="shared" ca="1" si="399"/>
        <v>120000</v>
      </c>
      <c r="CO217" s="23">
        <f t="shared" ca="1" si="400"/>
        <v>0</v>
      </c>
      <c r="CP217" s="228">
        <f t="shared" ca="1" si="444"/>
        <v>125760</v>
      </c>
      <c r="CQ217" s="224">
        <f t="shared" ca="1" si="445"/>
        <v>240960</v>
      </c>
      <c r="CR217" s="228">
        <f t="shared" ca="1" si="446"/>
        <v>360960</v>
      </c>
      <c r="CS217" s="23">
        <f t="shared" ca="1" si="447"/>
        <v>65400</v>
      </c>
      <c r="CT217" s="23">
        <f t="shared" ca="1" si="448"/>
        <v>32700</v>
      </c>
      <c r="CU217" s="23">
        <f t="shared" ca="1" si="452"/>
        <v>62400</v>
      </c>
      <c r="CV217" s="23">
        <f t="shared" ca="1" si="453"/>
        <v>31200</v>
      </c>
      <c r="CW217" s="23">
        <f t="shared" ca="1" si="462"/>
        <v>60000</v>
      </c>
      <c r="CX217" s="23">
        <f t="shared" ca="1" si="463"/>
        <v>30000</v>
      </c>
      <c r="CY217" s="23">
        <f t="shared" ca="1" si="474"/>
        <v>8400</v>
      </c>
      <c r="CZ217" s="23">
        <f t="shared" ca="1" si="475"/>
        <v>4200</v>
      </c>
      <c r="DA217" s="23">
        <f t="shared" ca="1" si="481"/>
        <v>27000</v>
      </c>
      <c r="DB217" s="23">
        <f t="shared" ca="1" si="482"/>
        <v>13500</v>
      </c>
      <c r="DC217" s="23">
        <f t="shared" ca="1" si="483"/>
        <v>15600</v>
      </c>
      <c r="DD217" s="23">
        <f t="shared" ca="1" si="484"/>
        <v>7800</v>
      </c>
      <c r="DE217" s="23">
        <f t="shared" ca="1" si="489"/>
        <v>42000</v>
      </c>
      <c r="DF217" s="23">
        <f t="shared" ca="1" si="490"/>
        <v>21000</v>
      </c>
      <c r="DG217" s="23">
        <f t="shared" ca="1" si="393"/>
        <v>63600</v>
      </c>
      <c r="DH217" s="23">
        <f t="shared" ca="1" si="394"/>
        <v>31800</v>
      </c>
      <c r="DI217" s="23">
        <f t="shared" ref="DI217:DI278" ca="1" si="491">$DI$7*$J$2*$J$5*$AB217</f>
        <v>72000</v>
      </c>
      <c r="DJ217" s="23">
        <f t="shared" ref="DJ217:DJ278" ca="1" si="492">$DI$7*$J$3*$J$5*$AC217</f>
        <v>36000</v>
      </c>
      <c r="DK217" s="23">
        <f t="shared" ca="1" si="368"/>
        <v>99000</v>
      </c>
      <c r="DL217" s="23">
        <f t="shared" ca="1" si="369"/>
        <v>49500</v>
      </c>
      <c r="DM217" s="23"/>
      <c r="DN217" s="23"/>
      <c r="DO217" s="23">
        <f t="shared" ca="1" si="370"/>
        <v>240000</v>
      </c>
      <c r="DP217" s="23">
        <f t="shared" ca="1" si="371"/>
        <v>120000</v>
      </c>
      <c r="DQ217" s="23">
        <f t="shared" ca="1" si="376"/>
        <v>120000</v>
      </c>
      <c r="DR217" s="23">
        <f t="shared" ca="1" si="377"/>
        <v>60000</v>
      </c>
      <c r="DS217" s="23">
        <f t="shared" ca="1" si="386"/>
        <v>127200</v>
      </c>
      <c r="DT217" s="23">
        <f t="shared" ca="1" si="387"/>
        <v>63600</v>
      </c>
      <c r="DU217" s="23">
        <f t="shared" ca="1" si="397"/>
        <v>63600</v>
      </c>
      <c r="DV217" s="23">
        <f t="shared" ca="1" si="398"/>
        <v>31800</v>
      </c>
      <c r="DW217" s="23">
        <f t="shared" ca="1" si="401"/>
        <v>150000</v>
      </c>
      <c r="DX217" s="23">
        <f t="shared" ca="1" si="402"/>
        <v>75000</v>
      </c>
      <c r="DY217" s="23">
        <f t="shared" ca="1" si="403"/>
        <v>66000</v>
      </c>
      <c r="DZ217" s="23">
        <f t="shared" ca="1" si="404"/>
        <v>33000</v>
      </c>
      <c r="EA217" s="23">
        <f t="shared" ca="1" si="417"/>
        <v>129600</v>
      </c>
      <c r="EB217" s="23">
        <f t="shared" ca="1" si="418"/>
        <v>64800</v>
      </c>
      <c r="EC217" s="228">
        <f t="shared" ca="1" si="449"/>
        <v>610200</v>
      </c>
      <c r="ED217" s="93">
        <f t="shared" ca="1" si="450"/>
        <v>1450800</v>
      </c>
      <c r="EE217" s="228">
        <f t="shared" ca="1" si="451"/>
        <v>2117700</v>
      </c>
      <c r="EJ217" s="23">
        <f t="shared" ca="1" si="485"/>
        <v>60000</v>
      </c>
      <c r="EK217" s="23">
        <f t="shared" ca="1" si="486"/>
        <v>30000</v>
      </c>
      <c r="EL217" s="23">
        <f t="shared" ref="EL217:EL280" ca="1" si="493">$EL$7*$J$2*$J$5*$AB217</f>
        <v>26400</v>
      </c>
      <c r="EM217" s="23">
        <f t="shared" ref="EM217:EM280" ca="1" si="494">$EL$7*$J$3*$J$5*$AC217</f>
        <v>13200</v>
      </c>
      <c r="EN217" s="23">
        <f t="shared" ca="1" si="378"/>
        <v>120000</v>
      </c>
      <c r="EO217" s="23">
        <f t="shared" ca="1" si="379"/>
        <v>60000</v>
      </c>
      <c r="EP217" s="23">
        <f t="shared" ca="1" si="409"/>
        <v>168000</v>
      </c>
      <c r="EQ217" s="23">
        <f t="shared" ca="1" si="410"/>
        <v>84000</v>
      </c>
      <c r="ER217" s="23">
        <f t="shared" ca="1" si="388"/>
        <v>60000</v>
      </c>
      <c r="ES217" s="23">
        <f t="shared" ca="1" si="389"/>
        <v>30000</v>
      </c>
      <c r="ET217" s="23">
        <f t="shared" ca="1" si="405"/>
        <v>60000</v>
      </c>
      <c r="EU217" s="23">
        <f t="shared" ca="1" si="406"/>
        <v>30000</v>
      </c>
      <c r="EV217" s="23">
        <f t="shared" ca="1" si="415"/>
        <v>120000</v>
      </c>
      <c r="EW217" s="23">
        <f t="shared" ca="1" si="416"/>
        <v>60000</v>
      </c>
      <c r="EX217" s="228">
        <f t="shared" ca="1" si="435"/>
        <v>39600</v>
      </c>
      <c r="EY217" s="93">
        <f t="shared" ca="1" si="436"/>
        <v>489600</v>
      </c>
      <c r="EZ217" s="93">
        <f t="shared" ca="1" si="437"/>
        <v>921600</v>
      </c>
    </row>
    <row r="218" spans="1:156" x14ac:dyDescent="0.2">
      <c r="A218" s="172">
        <f ca="1">VLOOKUP($D218,Curves!$A$2:$I$1700,9)</f>
        <v>6.4273305622383994E-2</v>
      </c>
      <c r="B218" s="86">
        <f t="shared" ca="1" si="420"/>
        <v>0.33148762707280954</v>
      </c>
      <c r="C218" s="86">
        <f t="shared" si="421"/>
        <v>31</v>
      </c>
      <c r="D218" s="139">
        <v>43282</v>
      </c>
      <c r="E218" s="173">
        <f ca="1">VLOOKUP($D218,Curves!$A$2:$H$1700,2)*$B218</f>
        <v>1.7154484701017894</v>
      </c>
      <c r="F218" s="172">
        <f ca="1">VLOOKUP($D218,Curves!$A$2:$H$1700,3)*$B218</f>
        <v>9.7788849986478812E-2</v>
      </c>
      <c r="G218" s="172">
        <f ca="1">VLOOKUP($D218,Curves!$A$2:$H$1700,7)*$B218</f>
        <v>-6.2982649143833808E-2</v>
      </c>
      <c r="H218" s="172">
        <f ca="1">VLOOKUP($D218,Curves!$A$2:$H$1700,5)*$B218</f>
        <v>0</v>
      </c>
      <c r="I218" s="172">
        <f ca="1">VLOOKUP($D218,Curves!$A$2:$H$1700,4)*$B218</f>
        <v>0</v>
      </c>
      <c r="J218" s="174">
        <f ca="1">VLOOKUP($D218,Curves!$A$2:$H$1700,8)*$B218</f>
        <v>0</v>
      </c>
      <c r="K218" s="172">
        <f t="shared" ca="1" si="422"/>
        <v>14.86586352576342</v>
      </c>
      <c r="L218" s="140">
        <f ca="1">VLOOKUP($D218,Curves!$N$2:$T$2600,2)*$B218</f>
        <v>18.666963297063003</v>
      </c>
      <c r="M218" s="141">
        <f ca="1">VLOOKUP($D218,Curves!$N$2:$T$2600,3)*$B218</f>
        <v>9.3334816485315013</v>
      </c>
      <c r="N218" s="181">
        <f t="shared" ca="1" si="423"/>
        <v>1</v>
      </c>
      <c r="O218" s="182">
        <f t="shared" ca="1" si="424"/>
        <v>0</v>
      </c>
      <c r="P218" s="173">
        <f t="shared" ca="1" si="419"/>
        <v>14.86586352576342</v>
      </c>
      <c r="Q218" s="140">
        <f ca="1">VLOOKUP($D218,Curves!$N$2:$T$2600,4)*$B218</f>
        <v>18.666963297063003</v>
      </c>
      <c r="R218" s="141">
        <f ca="1">VLOOKUP($D218,Curves!$N$2:$T$2600,5)*$B218</f>
        <v>9.3334816485315013</v>
      </c>
      <c r="S218" s="181">
        <f t="shared" ca="1" si="425"/>
        <v>1</v>
      </c>
      <c r="T218" s="182">
        <f t="shared" ca="1" si="426"/>
        <v>0</v>
      </c>
      <c r="U218" s="151">
        <f t="shared" ca="1" si="427"/>
        <v>14.393493657184665</v>
      </c>
      <c r="V218" s="151">
        <f t="shared" ca="1" si="428"/>
        <v>14.86586352576342</v>
      </c>
      <c r="W218" s="151">
        <f t="shared" ca="1" si="429"/>
        <v>14.86586352576342</v>
      </c>
      <c r="X218" s="343">
        <f ca="1">VLOOKUP($D218,[2]CurveFetch!$D$8:$S$13000,16,0)*$B218</f>
        <v>18.666963297063003</v>
      </c>
      <c r="Y218" s="141">
        <f ca="1">VLOOKUP($D218,Curves!$N$2:$T$2600,7)*$B218</f>
        <v>9.3334816485315013</v>
      </c>
      <c r="Z218" s="200">
        <f t="shared" ca="1" si="430"/>
        <v>1</v>
      </c>
      <c r="AA218" s="181">
        <f t="shared" ca="1" si="431"/>
        <v>0</v>
      </c>
      <c r="AB218" s="181">
        <f t="shared" ca="1" si="432"/>
        <v>1</v>
      </c>
      <c r="AC218" s="181">
        <f t="shared" ca="1" si="432"/>
        <v>1</v>
      </c>
      <c r="AD218" s="181">
        <f t="shared" ca="1" si="433"/>
        <v>1</v>
      </c>
      <c r="AE218" s="182">
        <f t="shared" ca="1" si="434"/>
        <v>0</v>
      </c>
      <c r="AF218" s="23">
        <f t="shared" ca="1" si="464"/>
        <v>5880</v>
      </c>
      <c r="AG218" s="23">
        <f t="shared" ca="1" si="465"/>
        <v>0</v>
      </c>
      <c r="AH218" s="23">
        <f t="shared" ca="1" si="454"/>
        <v>38400</v>
      </c>
      <c r="AI218" s="23">
        <f t="shared" ca="1" si="455"/>
        <v>0</v>
      </c>
      <c r="AJ218" s="23">
        <f t="shared" ca="1" si="466"/>
        <v>26160</v>
      </c>
      <c r="AK218" s="23">
        <f t="shared" ca="1" si="467"/>
        <v>0</v>
      </c>
      <c r="AL218" s="23">
        <f t="shared" ca="1" si="468"/>
        <v>26160</v>
      </c>
      <c r="AM218" s="23">
        <f t="shared" ca="1" si="469"/>
        <v>0</v>
      </c>
      <c r="AN218" s="23">
        <f t="shared" ca="1" si="487"/>
        <v>48000</v>
      </c>
      <c r="AO218" s="23">
        <f t="shared" ca="1" si="488"/>
        <v>0</v>
      </c>
      <c r="AP218" s="23">
        <f t="shared" ca="1" si="363"/>
        <v>54000</v>
      </c>
      <c r="AQ218" s="23">
        <f t="shared" ca="1" si="476"/>
        <v>0</v>
      </c>
      <c r="AR218" s="23">
        <f t="shared" ca="1" si="372"/>
        <v>60000</v>
      </c>
      <c r="AS218" s="23">
        <f t="shared" ca="1" si="373"/>
        <v>0</v>
      </c>
      <c r="AT218" s="23">
        <f t="shared" ca="1" si="380"/>
        <v>60000</v>
      </c>
      <c r="AU218" s="23">
        <f t="shared" ca="1" si="381"/>
        <v>0</v>
      </c>
      <c r="AV218" s="23">
        <f t="shared" ca="1" si="374"/>
        <v>86400</v>
      </c>
      <c r="AW218" s="23">
        <f t="shared" ca="1" si="375"/>
        <v>0</v>
      </c>
      <c r="AX218" s="23">
        <f t="shared" ca="1" si="384"/>
        <v>61200</v>
      </c>
      <c r="AY218" s="23">
        <f t="shared" ca="1" si="385"/>
        <v>0</v>
      </c>
      <c r="AZ218" s="23">
        <f t="shared" ca="1" si="390"/>
        <v>66000</v>
      </c>
      <c r="BA218" s="23">
        <f t="shared" ca="1" si="391"/>
        <v>0</v>
      </c>
      <c r="BB218" s="23">
        <f t="shared" ca="1" si="407"/>
        <v>132000</v>
      </c>
      <c r="BC218" s="23">
        <f t="shared" ca="1" si="408"/>
        <v>0</v>
      </c>
      <c r="BD218" s="228">
        <f t="shared" ca="1" si="438"/>
        <v>243000</v>
      </c>
      <c r="BE218" s="26">
        <f t="shared" ca="1" si="439"/>
        <v>604200</v>
      </c>
      <c r="BF218" s="228">
        <f t="shared" ca="1" si="440"/>
        <v>664200</v>
      </c>
      <c r="BG218" s="23">
        <f t="shared" ca="1" si="456"/>
        <v>62400</v>
      </c>
      <c r="BH218" s="23">
        <f t="shared" ca="1" si="457"/>
        <v>0</v>
      </c>
      <c r="BI218" s="23">
        <f t="shared" ca="1" si="470"/>
        <v>60000</v>
      </c>
      <c r="BJ218" s="23">
        <f t="shared" ca="1" si="471"/>
        <v>0</v>
      </c>
      <c r="BK218" s="23">
        <f t="shared" ca="1" si="458"/>
        <v>10560</v>
      </c>
      <c r="BL218" s="23">
        <f t="shared" ca="1" si="459"/>
        <v>0</v>
      </c>
      <c r="BM218" s="23">
        <f t="shared" ca="1" si="472"/>
        <v>6120</v>
      </c>
      <c r="BN218" s="23">
        <f t="shared" ca="1" si="473"/>
        <v>0</v>
      </c>
      <c r="BO218" s="23">
        <f t="shared" ca="1" si="479"/>
        <v>20400</v>
      </c>
      <c r="BP218" s="23">
        <f t="shared" ca="1" si="480"/>
        <v>0</v>
      </c>
      <c r="BQ218" s="23">
        <f t="shared" ca="1" si="460"/>
        <v>72000</v>
      </c>
      <c r="BR218" s="23">
        <f t="shared" ca="1" si="461"/>
        <v>0</v>
      </c>
      <c r="BS218" s="23">
        <f t="shared" ref="BS218:BS279" ca="1" si="495">$BS$7*$J$2*$J$5*$S218</f>
        <v>105600</v>
      </c>
      <c r="BT218" s="23">
        <f t="shared" ref="BT218:BT279" ca="1" si="496">$BS$7*$J$3*$J$5*$T218</f>
        <v>0</v>
      </c>
      <c r="BU218" s="23">
        <f t="shared" ref="BU218:BU277" ca="1" si="497">$BU$7*$J$2*$J$5*$S218</f>
        <v>127200</v>
      </c>
      <c r="BV218" s="23">
        <f t="shared" ref="BV218:BV277" ca="1" si="498">$BU$7*$J$3*$J$5*$T218</f>
        <v>0</v>
      </c>
      <c r="BW218" s="23">
        <f t="shared" ca="1" si="364"/>
        <v>60000</v>
      </c>
      <c r="BX218" s="23">
        <f t="shared" ca="1" si="365"/>
        <v>0</v>
      </c>
      <c r="BY218" s="23">
        <f t="shared" ca="1" si="382"/>
        <v>63600</v>
      </c>
      <c r="BZ218" s="23">
        <f t="shared" ca="1" si="383"/>
        <v>0</v>
      </c>
      <c r="CA218" s="23">
        <f t="shared" ca="1" si="395"/>
        <v>62400</v>
      </c>
      <c r="CB218" s="23">
        <f t="shared" ca="1" si="396"/>
        <v>0</v>
      </c>
      <c r="CC218" s="23">
        <f t="shared" ca="1" si="411"/>
        <v>132000</v>
      </c>
      <c r="CD218" s="23">
        <f t="shared" ca="1" si="412"/>
        <v>0</v>
      </c>
      <c r="CE218" s="23">
        <f t="shared" ca="1" si="413"/>
        <v>120000</v>
      </c>
      <c r="CF218" s="23">
        <f t="shared" ca="1" si="414"/>
        <v>0</v>
      </c>
      <c r="CG218" s="389">
        <f t="shared" ca="1" si="441"/>
        <v>371880</v>
      </c>
      <c r="CH218" s="224">
        <f t="shared" ca="1" si="442"/>
        <v>695880</v>
      </c>
      <c r="CI218" s="93">
        <f t="shared" ca="1" si="443"/>
        <v>902280</v>
      </c>
      <c r="CJ218" s="23">
        <f t="shared" ca="1" si="477"/>
        <v>125760</v>
      </c>
      <c r="CK218" s="23">
        <f t="shared" ca="1" si="478"/>
        <v>0</v>
      </c>
      <c r="CL218" s="23">
        <f t="shared" ca="1" si="366"/>
        <v>115200</v>
      </c>
      <c r="CM218" s="23">
        <f t="shared" ca="1" si="367"/>
        <v>0</v>
      </c>
      <c r="CN218" s="23">
        <f t="shared" ca="1" si="399"/>
        <v>120000</v>
      </c>
      <c r="CO218" s="23">
        <f t="shared" ca="1" si="400"/>
        <v>0</v>
      </c>
      <c r="CP218" s="228">
        <f t="shared" ca="1" si="444"/>
        <v>125760</v>
      </c>
      <c r="CQ218" s="224">
        <f t="shared" ca="1" si="445"/>
        <v>240960</v>
      </c>
      <c r="CR218" s="228">
        <f t="shared" ca="1" si="446"/>
        <v>360960</v>
      </c>
      <c r="CS218" s="23">
        <f t="shared" ca="1" si="447"/>
        <v>65400</v>
      </c>
      <c r="CT218" s="23">
        <f t="shared" ca="1" si="448"/>
        <v>32700</v>
      </c>
      <c r="CU218" s="23">
        <f t="shared" ca="1" si="452"/>
        <v>62400</v>
      </c>
      <c r="CV218" s="23">
        <f t="shared" ca="1" si="453"/>
        <v>31200</v>
      </c>
      <c r="CW218" s="23">
        <f t="shared" ca="1" si="462"/>
        <v>60000</v>
      </c>
      <c r="CX218" s="23">
        <f t="shared" ca="1" si="463"/>
        <v>30000</v>
      </c>
      <c r="CY218" s="23">
        <f t="shared" ca="1" si="474"/>
        <v>8400</v>
      </c>
      <c r="CZ218" s="23">
        <f t="shared" ca="1" si="475"/>
        <v>4200</v>
      </c>
      <c r="DA218" s="23">
        <f t="shared" ca="1" si="481"/>
        <v>27000</v>
      </c>
      <c r="DB218" s="23">
        <f t="shared" ca="1" si="482"/>
        <v>13500</v>
      </c>
      <c r="DC218" s="23">
        <f t="shared" ca="1" si="483"/>
        <v>15600</v>
      </c>
      <c r="DD218" s="23">
        <f t="shared" ca="1" si="484"/>
        <v>7800</v>
      </c>
      <c r="DE218" s="23">
        <f t="shared" ca="1" si="489"/>
        <v>42000</v>
      </c>
      <c r="DF218" s="23">
        <f t="shared" ca="1" si="490"/>
        <v>21000</v>
      </c>
      <c r="DG218" s="23">
        <f t="shared" ca="1" si="393"/>
        <v>63600</v>
      </c>
      <c r="DH218" s="23">
        <f t="shared" ca="1" si="394"/>
        <v>31800</v>
      </c>
      <c r="DI218" s="23">
        <f t="shared" ca="1" si="491"/>
        <v>72000</v>
      </c>
      <c r="DJ218" s="23">
        <f t="shared" ca="1" si="492"/>
        <v>36000</v>
      </c>
      <c r="DK218" s="23">
        <f t="shared" ca="1" si="368"/>
        <v>99000</v>
      </c>
      <c r="DL218" s="23">
        <f t="shared" ca="1" si="369"/>
        <v>49500</v>
      </c>
      <c r="DM218" s="23"/>
      <c r="DN218" s="23"/>
      <c r="DO218" s="23">
        <f t="shared" ca="1" si="370"/>
        <v>240000</v>
      </c>
      <c r="DP218" s="23">
        <f t="shared" ca="1" si="371"/>
        <v>120000</v>
      </c>
      <c r="DQ218" s="23">
        <f t="shared" ca="1" si="376"/>
        <v>120000</v>
      </c>
      <c r="DR218" s="23">
        <f t="shared" ca="1" si="377"/>
        <v>60000</v>
      </c>
      <c r="DS218" s="23">
        <f t="shared" ca="1" si="386"/>
        <v>127200</v>
      </c>
      <c r="DT218" s="23">
        <f t="shared" ca="1" si="387"/>
        <v>63600</v>
      </c>
      <c r="DU218" s="23">
        <f t="shared" ca="1" si="397"/>
        <v>63600</v>
      </c>
      <c r="DV218" s="23">
        <f t="shared" ca="1" si="398"/>
        <v>31800</v>
      </c>
      <c r="DW218" s="23">
        <f t="shared" ca="1" si="401"/>
        <v>150000</v>
      </c>
      <c r="DX218" s="23">
        <f t="shared" ca="1" si="402"/>
        <v>75000</v>
      </c>
      <c r="DY218" s="23">
        <f t="shared" ca="1" si="403"/>
        <v>66000</v>
      </c>
      <c r="DZ218" s="23">
        <f t="shared" ca="1" si="404"/>
        <v>33000</v>
      </c>
      <c r="EA218" s="23">
        <f t="shared" ca="1" si="417"/>
        <v>129600</v>
      </c>
      <c r="EB218" s="23">
        <f t="shared" ca="1" si="418"/>
        <v>64800</v>
      </c>
      <c r="EC218" s="228">
        <f t="shared" ca="1" si="449"/>
        <v>610200</v>
      </c>
      <c r="ED218" s="93">
        <f t="shared" ca="1" si="450"/>
        <v>1450800</v>
      </c>
      <c r="EE218" s="228">
        <f t="shared" ca="1" si="451"/>
        <v>2117700</v>
      </c>
      <c r="EJ218" s="23">
        <f t="shared" ca="1" si="485"/>
        <v>60000</v>
      </c>
      <c r="EK218" s="23">
        <f t="shared" ca="1" si="486"/>
        <v>30000</v>
      </c>
      <c r="EL218" s="23">
        <f t="shared" ca="1" si="493"/>
        <v>26400</v>
      </c>
      <c r="EM218" s="23">
        <f t="shared" ca="1" si="494"/>
        <v>13200</v>
      </c>
      <c r="EN218" s="23">
        <f t="shared" ca="1" si="378"/>
        <v>120000</v>
      </c>
      <c r="EO218" s="23">
        <f t="shared" ca="1" si="379"/>
        <v>60000</v>
      </c>
      <c r="EP218" s="23">
        <f t="shared" ca="1" si="409"/>
        <v>168000</v>
      </c>
      <c r="EQ218" s="23">
        <f t="shared" ca="1" si="410"/>
        <v>84000</v>
      </c>
      <c r="ER218" s="23">
        <f t="shared" ca="1" si="388"/>
        <v>60000</v>
      </c>
      <c r="ES218" s="23">
        <f t="shared" ca="1" si="389"/>
        <v>30000</v>
      </c>
      <c r="ET218" s="23">
        <f t="shared" ca="1" si="405"/>
        <v>60000</v>
      </c>
      <c r="EU218" s="23">
        <f t="shared" ca="1" si="406"/>
        <v>30000</v>
      </c>
      <c r="EV218" s="23">
        <f t="shared" ca="1" si="415"/>
        <v>120000</v>
      </c>
      <c r="EW218" s="23">
        <f t="shared" ca="1" si="416"/>
        <v>60000</v>
      </c>
      <c r="EX218" s="228">
        <f t="shared" ca="1" si="435"/>
        <v>39600</v>
      </c>
      <c r="EY218" s="93">
        <f t="shared" ca="1" si="436"/>
        <v>489600</v>
      </c>
      <c r="EZ218" s="93">
        <f t="shared" ca="1" si="437"/>
        <v>921600</v>
      </c>
    </row>
    <row r="219" spans="1:156" x14ac:dyDescent="0.2">
      <c r="A219" s="172">
        <f ca="1">VLOOKUP($D219,Curves!$A$2:$I$1700,9)</f>
        <v>6.4298176175452998E-2</v>
      </c>
      <c r="B219" s="86">
        <f t="shared" ca="1" si="420"/>
        <v>0.32957323835509844</v>
      </c>
      <c r="C219" s="86">
        <f t="shared" si="421"/>
        <v>31</v>
      </c>
      <c r="D219" s="139">
        <v>43313</v>
      </c>
      <c r="E219" s="173">
        <f ca="1">VLOOKUP($D219,Curves!$A$2:$H$1700,2)*$B219</f>
        <v>1.7121329732547366</v>
      </c>
      <c r="F219" s="172">
        <f ca="1">VLOOKUP($D219,Curves!$A$2:$H$1700,3)*$B219</f>
        <v>9.7224105314754034E-2</v>
      </c>
      <c r="G219" s="172">
        <f ca="1">VLOOKUP($D219,Curves!$A$2:$H$1700,7)*$B219</f>
        <v>-6.2618915287468699E-2</v>
      </c>
      <c r="H219" s="172">
        <f ca="1">VLOOKUP($D219,Curves!$A$2:$H$1700,5)*$B219</f>
        <v>0</v>
      </c>
      <c r="I219" s="172">
        <f ca="1">VLOOKUP($D219,Curves!$A$2:$H$1700,4)*$B219</f>
        <v>0</v>
      </c>
      <c r="J219" s="174">
        <f ca="1">VLOOKUP($D219,Curves!$A$2:$H$1700,8)*$B219</f>
        <v>0</v>
      </c>
      <c r="K219" s="172">
        <f t="shared" ca="1" si="422"/>
        <v>14.840997299410525</v>
      </c>
      <c r="L219" s="140">
        <f ca="1">VLOOKUP($D219,Curves!$N$2:$T$2600,2)*$B219</f>
        <v>23.50275747484563</v>
      </c>
      <c r="M219" s="141">
        <f ca="1">VLOOKUP($D219,Curves!$N$2:$T$2600,3)*$B219</f>
        <v>11.751378737422815</v>
      </c>
      <c r="N219" s="181">
        <f t="shared" ca="1" si="423"/>
        <v>1</v>
      </c>
      <c r="O219" s="182">
        <f t="shared" ca="1" si="424"/>
        <v>0</v>
      </c>
      <c r="P219" s="173">
        <f t="shared" ca="1" si="419"/>
        <v>14.840997299410525</v>
      </c>
      <c r="Q219" s="140">
        <f ca="1">VLOOKUP($D219,Curves!$N$2:$T$2600,4)*$B219</f>
        <v>23.50275747484563</v>
      </c>
      <c r="R219" s="141">
        <f ca="1">VLOOKUP($D219,Curves!$N$2:$T$2600,5)*$B219</f>
        <v>11.751378737422815</v>
      </c>
      <c r="S219" s="181">
        <f t="shared" ca="1" si="425"/>
        <v>1</v>
      </c>
      <c r="T219" s="182">
        <f t="shared" ca="1" si="426"/>
        <v>0</v>
      </c>
      <c r="U219" s="151">
        <f t="shared" ca="1" si="427"/>
        <v>14.371355434754509</v>
      </c>
      <c r="V219" s="151">
        <f t="shared" ca="1" si="428"/>
        <v>14.840997299410525</v>
      </c>
      <c r="W219" s="151">
        <f t="shared" ca="1" si="429"/>
        <v>14.840997299410525</v>
      </c>
      <c r="X219" s="343">
        <f ca="1">VLOOKUP($D219,[2]CurveFetch!$D$8:$S$13000,16,0)*$B219</f>
        <v>23.50275747484563</v>
      </c>
      <c r="Y219" s="141">
        <f ca="1">VLOOKUP($D219,Curves!$N$2:$T$2600,7)*$B219</f>
        <v>11.751378737422815</v>
      </c>
      <c r="Z219" s="200">
        <f t="shared" ca="1" si="430"/>
        <v>1</v>
      </c>
      <c r="AA219" s="181">
        <f t="shared" ca="1" si="431"/>
        <v>0</v>
      </c>
      <c r="AB219" s="181">
        <f t="shared" ca="1" si="432"/>
        <v>1</v>
      </c>
      <c r="AC219" s="181">
        <f t="shared" ca="1" si="432"/>
        <v>1</v>
      </c>
      <c r="AD219" s="181">
        <f t="shared" ca="1" si="433"/>
        <v>1</v>
      </c>
      <c r="AE219" s="182">
        <f t="shared" ca="1" si="434"/>
        <v>0</v>
      </c>
      <c r="AF219" s="23">
        <f t="shared" ca="1" si="464"/>
        <v>5880</v>
      </c>
      <c r="AG219" s="23">
        <f t="shared" ca="1" si="465"/>
        <v>0</v>
      </c>
      <c r="AH219" s="23">
        <f t="shared" ca="1" si="454"/>
        <v>38400</v>
      </c>
      <c r="AI219" s="23">
        <f t="shared" ca="1" si="455"/>
        <v>0</v>
      </c>
      <c r="AJ219" s="23">
        <f t="shared" ca="1" si="466"/>
        <v>26160</v>
      </c>
      <c r="AK219" s="23">
        <f t="shared" ca="1" si="467"/>
        <v>0</v>
      </c>
      <c r="AL219" s="23">
        <f t="shared" ca="1" si="468"/>
        <v>26160</v>
      </c>
      <c r="AM219" s="23">
        <f t="shared" ca="1" si="469"/>
        <v>0</v>
      </c>
      <c r="AN219" s="23">
        <f t="shared" ca="1" si="487"/>
        <v>48000</v>
      </c>
      <c r="AO219" s="23">
        <f t="shared" ca="1" si="488"/>
        <v>0</v>
      </c>
      <c r="AP219" s="23">
        <f t="shared" ca="1" si="363"/>
        <v>54000</v>
      </c>
      <c r="AQ219" s="23">
        <f t="shared" ca="1" si="476"/>
        <v>0</v>
      </c>
      <c r="AR219" s="23">
        <f t="shared" ca="1" si="372"/>
        <v>60000</v>
      </c>
      <c r="AS219" s="23">
        <f t="shared" ca="1" si="373"/>
        <v>0</v>
      </c>
      <c r="AT219" s="23">
        <f t="shared" ca="1" si="380"/>
        <v>60000</v>
      </c>
      <c r="AU219" s="23">
        <f t="shared" ca="1" si="381"/>
        <v>0</v>
      </c>
      <c r="AV219" s="23">
        <f t="shared" ca="1" si="374"/>
        <v>86400</v>
      </c>
      <c r="AW219" s="23">
        <f t="shared" ca="1" si="375"/>
        <v>0</v>
      </c>
      <c r="AX219" s="23">
        <f t="shared" ca="1" si="384"/>
        <v>61200</v>
      </c>
      <c r="AY219" s="23">
        <f t="shared" ca="1" si="385"/>
        <v>0</v>
      </c>
      <c r="AZ219" s="23">
        <f t="shared" ca="1" si="390"/>
        <v>66000</v>
      </c>
      <c r="BA219" s="23">
        <f t="shared" ca="1" si="391"/>
        <v>0</v>
      </c>
      <c r="BB219" s="23">
        <f t="shared" ca="1" si="407"/>
        <v>132000</v>
      </c>
      <c r="BC219" s="23">
        <f t="shared" ca="1" si="408"/>
        <v>0</v>
      </c>
      <c r="BD219" s="228">
        <f t="shared" ca="1" si="438"/>
        <v>243000</v>
      </c>
      <c r="BE219" s="26">
        <f t="shared" ca="1" si="439"/>
        <v>604200</v>
      </c>
      <c r="BF219" s="228">
        <f t="shared" ca="1" si="440"/>
        <v>664200</v>
      </c>
      <c r="BG219" s="23">
        <f t="shared" ca="1" si="456"/>
        <v>62400</v>
      </c>
      <c r="BH219" s="23">
        <f t="shared" ca="1" si="457"/>
        <v>0</v>
      </c>
      <c r="BI219" s="23">
        <f t="shared" ca="1" si="470"/>
        <v>60000</v>
      </c>
      <c r="BJ219" s="23">
        <f t="shared" ca="1" si="471"/>
        <v>0</v>
      </c>
      <c r="BK219" s="23">
        <f t="shared" ca="1" si="458"/>
        <v>10560</v>
      </c>
      <c r="BL219" s="23">
        <f t="shared" ca="1" si="459"/>
        <v>0</v>
      </c>
      <c r="BM219" s="23">
        <f t="shared" ca="1" si="472"/>
        <v>6120</v>
      </c>
      <c r="BN219" s="23">
        <f t="shared" ca="1" si="473"/>
        <v>0</v>
      </c>
      <c r="BO219" s="23">
        <f t="shared" ca="1" si="479"/>
        <v>20400</v>
      </c>
      <c r="BP219" s="23">
        <f t="shared" ca="1" si="480"/>
        <v>0</v>
      </c>
      <c r="BQ219" s="23">
        <f t="shared" ca="1" si="460"/>
        <v>72000</v>
      </c>
      <c r="BR219" s="23">
        <f t="shared" ca="1" si="461"/>
        <v>0</v>
      </c>
      <c r="BS219" s="23">
        <f t="shared" ca="1" si="495"/>
        <v>105600</v>
      </c>
      <c r="BT219" s="23">
        <f t="shared" ca="1" si="496"/>
        <v>0</v>
      </c>
      <c r="BU219" s="23">
        <f t="shared" ca="1" si="497"/>
        <v>127200</v>
      </c>
      <c r="BV219" s="23">
        <f t="shared" ca="1" si="498"/>
        <v>0</v>
      </c>
      <c r="BW219" s="23">
        <f t="shared" ca="1" si="364"/>
        <v>60000</v>
      </c>
      <c r="BX219" s="23">
        <f t="shared" ca="1" si="365"/>
        <v>0</v>
      </c>
      <c r="BY219" s="23">
        <f t="shared" ca="1" si="382"/>
        <v>63600</v>
      </c>
      <c r="BZ219" s="23">
        <f t="shared" ca="1" si="383"/>
        <v>0</v>
      </c>
      <c r="CA219" s="23">
        <f t="shared" ca="1" si="395"/>
        <v>62400</v>
      </c>
      <c r="CB219" s="23">
        <f t="shared" ca="1" si="396"/>
        <v>0</v>
      </c>
      <c r="CC219" s="23">
        <f t="shared" ca="1" si="411"/>
        <v>132000</v>
      </c>
      <c r="CD219" s="23">
        <f t="shared" ca="1" si="412"/>
        <v>0</v>
      </c>
      <c r="CE219" s="23">
        <f t="shared" ca="1" si="413"/>
        <v>120000</v>
      </c>
      <c r="CF219" s="23">
        <f t="shared" ca="1" si="414"/>
        <v>0</v>
      </c>
      <c r="CG219" s="389">
        <f t="shared" ca="1" si="441"/>
        <v>371880</v>
      </c>
      <c r="CH219" s="224">
        <f t="shared" ca="1" si="442"/>
        <v>695880</v>
      </c>
      <c r="CI219" s="93">
        <f t="shared" ca="1" si="443"/>
        <v>902280</v>
      </c>
      <c r="CJ219" s="23">
        <f t="shared" ca="1" si="477"/>
        <v>125760</v>
      </c>
      <c r="CK219" s="23">
        <f t="shared" ca="1" si="478"/>
        <v>0</v>
      </c>
      <c r="CL219" s="23">
        <f t="shared" ca="1" si="366"/>
        <v>115200</v>
      </c>
      <c r="CM219" s="23">
        <f t="shared" ca="1" si="367"/>
        <v>0</v>
      </c>
      <c r="CN219" s="23">
        <f t="shared" ca="1" si="399"/>
        <v>120000</v>
      </c>
      <c r="CO219" s="23">
        <f t="shared" ca="1" si="400"/>
        <v>0</v>
      </c>
      <c r="CP219" s="228">
        <f t="shared" ca="1" si="444"/>
        <v>125760</v>
      </c>
      <c r="CQ219" s="224">
        <f t="shared" ca="1" si="445"/>
        <v>240960</v>
      </c>
      <c r="CR219" s="228">
        <f t="shared" ca="1" si="446"/>
        <v>360960</v>
      </c>
      <c r="CS219" s="23">
        <f t="shared" ca="1" si="447"/>
        <v>65400</v>
      </c>
      <c r="CT219" s="23">
        <f t="shared" ca="1" si="448"/>
        <v>32700</v>
      </c>
      <c r="CU219" s="23">
        <f t="shared" ca="1" si="452"/>
        <v>62400</v>
      </c>
      <c r="CV219" s="23">
        <f t="shared" ca="1" si="453"/>
        <v>31200</v>
      </c>
      <c r="CW219" s="23">
        <f t="shared" ca="1" si="462"/>
        <v>60000</v>
      </c>
      <c r="CX219" s="23">
        <f t="shared" ca="1" si="463"/>
        <v>30000</v>
      </c>
      <c r="CY219" s="23">
        <f t="shared" ca="1" si="474"/>
        <v>8400</v>
      </c>
      <c r="CZ219" s="23">
        <f t="shared" ca="1" si="475"/>
        <v>4200</v>
      </c>
      <c r="DA219" s="23">
        <f t="shared" ca="1" si="481"/>
        <v>27000</v>
      </c>
      <c r="DB219" s="23">
        <f t="shared" ca="1" si="482"/>
        <v>13500</v>
      </c>
      <c r="DC219" s="23">
        <f t="shared" ca="1" si="483"/>
        <v>15600</v>
      </c>
      <c r="DD219" s="23">
        <f t="shared" ca="1" si="484"/>
        <v>7800</v>
      </c>
      <c r="DE219" s="23">
        <f t="shared" ca="1" si="489"/>
        <v>42000</v>
      </c>
      <c r="DF219" s="23">
        <f t="shared" ca="1" si="490"/>
        <v>21000</v>
      </c>
      <c r="DG219" s="23">
        <f t="shared" ca="1" si="393"/>
        <v>63600</v>
      </c>
      <c r="DH219" s="23">
        <f t="shared" ca="1" si="394"/>
        <v>31800</v>
      </c>
      <c r="DI219" s="23">
        <f t="shared" ca="1" si="491"/>
        <v>72000</v>
      </c>
      <c r="DJ219" s="23">
        <f t="shared" ca="1" si="492"/>
        <v>36000</v>
      </c>
      <c r="DK219" s="23">
        <f t="shared" ca="1" si="368"/>
        <v>99000</v>
      </c>
      <c r="DL219" s="23">
        <f t="shared" ca="1" si="369"/>
        <v>49500</v>
      </c>
      <c r="DM219" s="23"/>
      <c r="DN219" s="23"/>
      <c r="DO219" s="23">
        <f t="shared" ca="1" si="370"/>
        <v>240000</v>
      </c>
      <c r="DP219" s="23">
        <f t="shared" ca="1" si="371"/>
        <v>120000</v>
      </c>
      <c r="DQ219" s="23">
        <f t="shared" ca="1" si="376"/>
        <v>120000</v>
      </c>
      <c r="DR219" s="23">
        <f t="shared" ca="1" si="377"/>
        <v>60000</v>
      </c>
      <c r="DS219" s="23">
        <f t="shared" ca="1" si="386"/>
        <v>127200</v>
      </c>
      <c r="DT219" s="23">
        <f t="shared" ca="1" si="387"/>
        <v>63600</v>
      </c>
      <c r="DU219" s="23">
        <f t="shared" ca="1" si="397"/>
        <v>63600</v>
      </c>
      <c r="DV219" s="23">
        <f t="shared" ca="1" si="398"/>
        <v>31800</v>
      </c>
      <c r="DW219" s="23">
        <f t="shared" ca="1" si="401"/>
        <v>150000</v>
      </c>
      <c r="DX219" s="23">
        <f t="shared" ca="1" si="402"/>
        <v>75000</v>
      </c>
      <c r="DY219" s="23">
        <f t="shared" ca="1" si="403"/>
        <v>66000</v>
      </c>
      <c r="DZ219" s="23">
        <f t="shared" ca="1" si="404"/>
        <v>33000</v>
      </c>
      <c r="EA219" s="23">
        <f t="shared" ca="1" si="417"/>
        <v>129600</v>
      </c>
      <c r="EB219" s="23">
        <f t="shared" ca="1" si="418"/>
        <v>64800</v>
      </c>
      <c r="EC219" s="228">
        <f t="shared" ca="1" si="449"/>
        <v>610200</v>
      </c>
      <c r="ED219" s="93">
        <f t="shared" ca="1" si="450"/>
        <v>1450800</v>
      </c>
      <c r="EE219" s="228">
        <f t="shared" ca="1" si="451"/>
        <v>2117700</v>
      </c>
      <c r="EJ219" s="23">
        <f t="shared" ca="1" si="485"/>
        <v>60000</v>
      </c>
      <c r="EK219" s="23">
        <f t="shared" ca="1" si="486"/>
        <v>30000</v>
      </c>
      <c r="EL219" s="23">
        <f t="shared" ca="1" si="493"/>
        <v>26400</v>
      </c>
      <c r="EM219" s="23">
        <f t="shared" ca="1" si="494"/>
        <v>13200</v>
      </c>
      <c r="EN219" s="23">
        <f t="shared" ca="1" si="378"/>
        <v>120000</v>
      </c>
      <c r="EO219" s="23">
        <f t="shared" ca="1" si="379"/>
        <v>60000</v>
      </c>
      <c r="EP219" s="23">
        <f t="shared" ca="1" si="409"/>
        <v>168000</v>
      </c>
      <c r="EQ219" s="23">
        <f t="shared" ca="1" si="410"/>
        <v>84000</v>
      </c>
      <c r="ER219" s="23">
        <f t="shared" ca="1" si="388"/>
        <v>60000</v>
      </c>
      <c r="ES219" s="23">
        <f t="shared" ca="1" si="389"/>
        <v>30000</v>
      </c>
      <c r="ET219" s="23">
        <f t="shared" ca="1" si="405"/>
        <v>60000</v>
      </c>
      <c r="EU219" s="23">
        <f t="shared" ca="1" si="406"/>
        <v>30000</v>
      </c>
      <c r="EV219" s="23">
        <f t="shared" ca="1" si="415"/>
        <v>120000</v>
      </c>
      <c r="EW219" s="23">
        <f t="shared" ca="1" si="416"/>
        <v>60000</v>
      </c>
      <c r="EX219" s="228">
        <f t="shared" ca="1" si="435"/>
        <v>39600</v>
      </c>
      <c r="EY219" s="93">
        <f t="shared" ca="1" si="436"/>
        <v>489600</v>
      </c>
      <c r="EZ219" s="93">
        <f t="shared" ca="1" si="437"/>
        <v>921600</v>
      </c>
    </row>
    <row r="220" spans="1:156" x14ac:dyDescent="0.2">
      <c r="A220" s="172">
        <f ca="1">VLOOKUP($D220,Curves!$A$2:$I$1700,9)</f>
        <v>6.4323046728727004E-2</v>
      </c>
      <c r="B220" s="86">
        <f t="shared" ca="1" si="420"/>
        <v>0.32766856694225227</v>
      </c>
      <c r="C220" s="86">
        <f t="shared" si="421"/>
        <v>30</v>
      </c>
      <c r="D220" s="139">
        <v>43344</v>
      </c>
      <c r="E220" s="173">
        <f ca="1">VLOOKUP($D220,Curves!$A$2:$H$1700,2)*$B220</f>
        <v>1.7091192451707879</v>
      </c>
      <c r="F220" s="172">
        <f ca="1">VLOOKUP($D220,Curves!$A$2:$H$1700,3)*$B220</f>
        <v>9.6662227247964416E-2</v>
      </c>
      <c r="G220" s="172">
        <f ca="1">VLOOKUP($D220,Curves!$A$2:$H$1700,7)*$B220</f>
        <v>-6.2257027719027934E-2</v>
      </c>
      <c r="H220" s="172">
        <f ca="1">VLOOKUP($D220,Curves!$A$2:$H$1700,5)*$B220</f>
        <v>0</v>
      </c>
      <c r="I220" s="172">
        <f ca="1">VLOOKUP($D220,Curves!$A$2:$H$1700,4)*$B220</f>
        <v>0</v>
      </c>
      <c r="J220" s="174">
        <f ca="1">VLOOKUP($D220,Curves!$A$2:$H$1700,8)*$B220</f>
        <v>0</v>
      </c>
      <c r="K220" s="172">
        <f t="shared" ca="1" si="422"/>
        <v>14.818394338780909</v>
      </c>
      <c r="L220" s="140">
        <f ca="1">VLOOKUP($D220,Curves!$N$2:$T$2600,2)*$B220</f>
        <v>13.536873205515185</v>
      </c>
      <c r="M220" s="141">
        <f ca="1">VLOOKUP($D220,Curves!$N$2:$T$2600,3)*$B220</f>
        <v>6.7684366027575926</v>
      </c>
      <c r="N220" s="181">
        <f t="shared" ca="1" si="423"/>
        <v>0</v>
      </c>
      <c r="O220" s="182">
        <f t="shared" ca="1" si="424"/>
        <v>0</v>
      </c>
      <c r="P220" s="173">
        <f t="shared" ca="1" si="419"/>
        <v>14.818394338780909</v>
      </c>
      <c r="Q220" s="140">
        <f ca="1">VLOOKUP($D220,Curves!$N$2:$T$2600,4)*$B220</f>
        <v>13.536873205515185</v>
      </c>
      <c r="R220" s="141">
        <f ca="1">VLOOKUP($D220,Curves!$N$2:$T$2600,5)*$B220</f>
        <v>6.7684366027575926</v>
      </c>
      <c r="S220" s="181">
        <f t="shared" ca="1" si="425"/>
        <v>0</v>
      </c>
      <c r="T220" s="182">
        <f t="shared" ca="1" si="426"/>
        <v>0</v>
      </c>
      <c r="U220" s="151">
        <f t="shared" ca="1" si="427"/>
        <v>14.351466630888201</v>
      </c>
      <c r="V220" s="151">
        <f t="shared" ca="1" si="428"/>
        <v>14.818394338780909</v>
      </c>
      <c r="W220" s="151">
        <f t="shared" ca="1" si="429"/>
        <v>14.818394338780909</v>
      </c>
      <c r="X220" s="343">
        <f ca="1">VLOOKUP($D220,[2]CurveFetch!$D$8:$S$13000,16,0)*$B220</f>
        <v>13.536873205515185</v>
      </c>
      <c r="Y220" s="141">
        <f ca="1">VLOOKUP($D220,Curves!$N$2:$T$2600,7)*$B220</f>
        <v>6.7684366027575926</v>
      </c>
      <c r="Z220" s="200">
        <f t="shared" ca="1" si="430"/>
        <v>0</v>
      </c>
      <c r="AA220" s="181">
        <f t="shared" ca="1" si="431"/>
        <v>0</v>
      </c>
      <c r="AB220" s="181">
        <f t="shared" ca="1" si="432"/>
        <v>0</v>
      </c>
      <c r="AC220" s="181">
        <f t="shared" ca="1" si="432"/>
        <v>0</v>
      </c>
      <c r="AD220" s="181">
        <f t="shared" ca="1" si="433"/>
        <v>0</v>
      </c>
      <c r="AE220" s="182">
        <f t="shared" ca="1" si="434"/>
        <v>0</v>
      </c>
      <c r="AF220" s="23">
        <f t="shared" ca="1" si="464"/>
        <v>0</v>
      </c>
      <c r="AG220" s="23">
        <f t="shared" ca="1" si="465"/>
        <v>0</v>
      </c>
      <c r="AH220" s="23">
        <f t="shared" ca="1" si="454"/>
        <v>0</v>
      </c>
      <c r="AI220" s="23">
        <f t="shared" ca="1" si="455"/>
        <v>0</v>
      </c>
      <c r="AJ220" s="23">
        <f t="shared" ca="1" si="466"/>
        <v>0</v>
      </c>
      <c r="AK220" s="23">
        <f t="shared" ca="1" si="467"/>
        <v>0</v>
      </c>
      <c r="AL220" s="23">
        <f t="shared" ca="1" si="468"/>
        <v>0</v>
      </c>
      <c r="AM220" s="23">
        <f t="shared" ca="1" si="469"/>
        <v>0</v>
      </c>
      <c r="AN220" s="23">
        <f t="shared" ca="1" si="487"/>
        <v>0</v>
      </c>
      <c r="AO220" s="23">
        <f t="shared" ca="1" si="488"/>
        <v>0</v>
      </c>
      <c r="AP220" s="23">
        <f t="shared" ref="AP220:AP282" ca="1" si="499">$AP$7*$J$2*$J$5*$N220</f>
        <v>0</v>
      </c>
      <c r="AQ220" s="23">
        <f t="shared" ca="1" si="476"/>
        <v>0</v>
      </c>
      <c r="AR220" s="23">
        <f t="shared" ca="1" si="372"/>
        <v>0</v>
      </c>
      <c r="AS220" s="23">
        <f t="shared" ca="1" si="373"/>
        <v>0</v>
      </c>
      <c r="AT220" s="23">
        <f t="shared" ca="1" si="380"/>
        <v>0</v>
      </c>
      <c r="AU220" s="23">
        <f t="shared" ca="1" si="381"/>
        <v>0</v>
      </c>
      <c r="AV220" s="23">
        <f t="shared" ca="1" si="374"/>
        <v>0</v>
      </c>
      <c r="AW220" s="23">
        <f t="shared" ca="1" si="375"/>
        <v>0</v>
      </c>
      <c r="AX220" s="23">
        <f t="shared" ca="1" si="384"/>
        <v>0</v>
      </c>
      <c r="AY220" s="23">
        <f t="shared" ca="1" si="385"/>
        <v>0</v>
      </c>
      <c r="AZ220" s="23">
        <f t="shared" ca="1" si="390"/>
        <v>0</v>
      </c>
      <c r="BA220" s="23">
        <f t="shared" ca="1" si="391"/>
        <v>0</v>
      </c>
      <c r="BB220" s="23">
        <f t="shared" ca="1" si="407"/>
        <v>0</v>
      </c>
      <c r="BC220" s="23">
        <f t="shared" ca="1" si="408"/>
        <v>0</v>
      </c>
      <c r="BD220" s="228">
        <f t="shared" ca="1" si="438"/>
        <v>0</v>
      </c>
      <c r="BE220" s="26">
        <f t="shared" ca="1" si="439"/>
        <v>0</v>
      </c>
      <c r="BF220" s="228">
        <f t="shared" ca="1" si="440"/>
        <v>0</v>
      </c>
      <c r="BG220" s="23">
        <f t="shared" ca="1" si="456"/>
        <v>0</v>
      </c>
      <c r="BH220" s="23">
        <f t="shared" ca="1" si="457"/>
        <v>0</v>
      </c>
      <c r="BI220" s="23">
        <f t="shared" ca="1" si="470"/>
        <v>0</v>
      </c>
      <c r="BJ220" s="23">
        <f t="shared" ca="1" si="471"/>
        <v>0</v>
      </c>
      <c r="BK220" s="23">
        <f t="shared" ca="1" si="458"/>
        <v>0</v>
      </c>
      <c r="BL220" s="23">
        <f t="shared" ca="1" si="459"/>
        <v>0</v>
      </c>
      <c r="BM220" s="23">
        <f t="shared" ca="1" si="472"/>
        <v>0</v>
      </c>
      <c r="BN220" s="23">
        <f t="shared" ca="1" si="473"/>
        <v>0</v>
      </c>
      <c r="BO220" s="23">
        <f t="shared" ca="1" si="479"/>
        <v>0</v>
      </c>
      <c r="BP220" s="23">
        <f t="shared" ca="1" si="480"/>
        <v>0</v>
      </c>
      <c r="BQ220" s="23">
        <f t="shared" ca="1" si="460"/>
        <v>0</v>
      </c>
      <c r="BR220" s="23">
        <f t="shared" ca="1" si="461"/>
        <v>0</v>
      </c>
      <c r="BS220" s="23">
        <f t="shared" ca="1" si="495"/>
        <v>0</v>
      </c>
      <c r="BT220" s="23">
        <f t="shared" ca="1" si="496"/>
        <v>0</v>
      </c>
      <c r="BU220" s="23">
        <f t="shared" ca="1" si="497"/>
        <v>0</v>
      </c>
      <c r="BV220" s="23">
        <f t="shared" ca="1" si="498"/>
        <v>0</v>
      </c>
      <c r="BW220" s="23">
        <f t="shared" ca="1" si="364"/>
        <v>0</v>
      </c>
      <c r="BX220" s="23">
        <f t="shared" ca="1" si="365"/>
        <v>0</v>
      </c>
      <c r="BY220" s="23">
        <f t="shared" ca="1" si="382"/>
        <v>0</v>
      </c>
      <c r="BZ220" s="23">
        <f t="shared" ca="1" si="383"/>
        <v>0</v>
      </c>
      <c r="CA220" s="23">
        <f t="shared" ca="1" si="395"/>
        <v>0</v>
      </c>
      <c r="CB220" s="23">
        <f t="shared" ca="1" si="396"/>
        <v>0</v>
      </c>
      <c r="CC220" s="23">
        <f t="shared" ca="1" si="411"/>
        <v>0</v>
      </c>
      <c r="CD220" s="23">
        <f t="shared" ca="1" si="412"/>
        <v>0</v>
      </c>
      <c r="CE220" s="23">
        <f t="shared" ca="1" si="413"/>
        <v>0</v>
      </c>
      <c r="CF220" s="23">
        <f t="shared" ca="1" si="414"/>
        <v>0</v>
      </c>
      <c r="CG220" s="389">
        <f t="shared" ca="1" si="441"/>
        <v>0</v>
      </c>
      <c r="CH220" s="224">
        <f t="shared" ca="1" si="442"/>
        <v>0</v>
      </c>
      <c r="CI220" s="93">
        <f t="shared" ca="1" si="443"/>
        <v>0</v>
      </c>
      <c r="CJ220" s="23">
        <f t="shared" ca="1" si="477"/>
        <v>0</v>
      </c>
      <c r="CK220" s="23">
        <f t="shared" ca="1" si="478"/>
        <v>0</v>
      </c>
      <c r="CL220" s="23">
        <f t="shared" ca="1" si="366"/>
        <v>0</v>
      </c>
      <c r="CM220" s="23">
        <f t="shared" ca="1" si="367"/>
        <v>0</v>
      </c>
      <c r="CN220" s="23">
        <f t="shared" ca="1" si="399"/>
        <v>0</v>
      </c>
      <c r="CO220" s="23">
        <f t="shared" ca="1" si="400"/>
        <v>0</v>
      </c>
      <c r="CP220" s="228">
        <f t="shared" ca="1" si="444"/>
        <v>0</v>
      </c>
      <c r="CQ220" s="224">
        <f t="shared" ca="1" si="445"/>
        <v>0</v>
      </c>
      <c r="CR220" s="228">
        <f t="shared" ca="1" si="446"/>
        <v>0</v>
      </c>
      <c r="CS220" s="23">
        <f t="shared" ca="1" si="447"/>
        <v>0</v>
      </c>
      <c r="CT220" s="23">
        <f t="shared" ca="1" si="448"/>
        <v>0</v>
      </c>
      <c r="CU220" s="23">
        <f t="shared" ca="1" si="452"/>
        <v>0</v>
      </c>
      <c r="CV220" s="23">
        <f t="shared" ca="1" si="453"/>
        <v>0</v>
      </c>
      <c r="CW220" s="23">
        <f t="shared" ca="1" si="462"/>
        <v>0</v>
      </c>
      <c r="CX220" s="23">
        <f t="shared" ca="1" si="463"/>
        <v>0</v>
      </c>
      <c r="CY220" s="23">
        <f t="shared" ca="1" si="474"/>
        <v>0</v>
      </c>
      <c r="CZ220" s="23">
        <f t="shared" ca="1" si="475"/>
        <v>0</v>
      </c>
      <c r="DA220" s="23">
        <f t="shared" ca="1" si="481"/>
        <v>0</v>
      </c>
      <c r="DB220" s="23">
        <f t="shared" ca="1" si="482"/>
        <v>0</v>
      </c>
      <c r="DC220" s="23">
        <f t="shared" ca="1" si="483"/>
        <v>0</v>
      </c>
      <c r="DD220" s="23">
        <f t="shared" ca="1" si="484"/>
        <v>0</v>
      </c>
      <c r="DE220" s="23">
        <f t="shared" ca="1" si="489"/>
        <v>0</v>
      </c>
      <c r="DF220" s="23">
        <f t="shared" ca="1" si="490"/>
        <v>0</v>
      </c>
      <c r="DG220" s="23">
        <f t="shared" ca="1" si="393"/>
        <v>0</v>
      </c>
      <c r="DH220" s="23">
        <f t="shared" ca="1" si="394"/>
        <v>0</v>
      </c>
      <c r="DI220" s="23">
        <f t="shared" ca="1" si="491"/>
        <v>0</v>
      </c>
      <c r="DJ220" s="23">
        <f t="shared" ca="1" si="492"/>
        <v>0</v>
      </c>
      <c r="DK220" s="23">
        <f t="shared" ca="1" si="368"/>
        <v>0</v>
      </c>
      <c r="DL220" s="23">
        <f t="shared" ca="1" si="369"/>
        <v>0</v>
      </c>
      <c r="DM220" s="23"/>
      <c r="DN220" s="23"/>
      <c r="DO220" s="23">
        <f t="shared" ca="1" si="370"/>
        <v>0</v>
      </c>
      <c r="DP220" s="23">
        <f t="shared" ca="1" si="371"/>
        <v>0</v>
      </c>
      <c r="DQ220" s="23">
        <f t="shared" ca="1" si="376"/>
        <v>0</v>
      </c>
      <c r="DR220" s="23">
        <f t="shared" ca="1" si="377"/>
        <v>0</v>
      </c>
      <c r="DS220" s="23">
        <f t="shared" ca="1" si="386"/>
        <v>0</v>
      </c>
      <c r="DT220" s="23">
        <f t="shared" ca="1" si="387"/>
        <v>0</v>
      </c>
      <c r="DU220" s="23">
        <f t="shared" ca="1" si="397"/>
        <v>0</v>
      </c>
      <c r="DV220" s="23">
        <f t="shared" ca="1" si="398"/>
        <v>0</v>
      </c>
      <c r="DW220" s="23">
        <f t="shared" ca="1" si="401"/>
        <v>0</v>
      </c>
      <c r="DX220" s="23">
        <f t="shared" ca="1" si="402"/>
        <v>0</v>
      </c>
      <c r="DY220" s="23">
        <f t="shared" ca="1" si="403"/>
        <v>0</v>
      </c>
      <c r="DZ220" s="23">
        <f t="shared" ca="1" si="404"/>
        <v>0</v>
      </c>
      <c r="EA220" s="23">
        <f t="shared" ca="1" si="417"/>
        <v>0</v>
      </c>
      <c r="EB220" s="23">
        <f t="shared" ca="1" si="418"/>
        <v>0</v>
      </c>
      <c r="EC220" s="228">
        <f t="shared" ca="1" si="449"/>
        <v>0</v>
      </c>
      <c r="ED220" s="93">
        <f t="shared" ca="1" si="450"/>
        <v>0</v>
      </c>
      <c r="EE220" s="228">
        <f t="shared" ca="1" si="451"/>
        <v>0</v>
      </c>
      <c r="EJ220" s="23">
        <f t="shared" ca="1" si="485"/>
        <v>0</v>
      </c>
      <c r="EK220" s="23">
        <f t="shared" ca="1" si="486"/>
        <v>0</v>
      </c>
      <c r="EL220" s="23">
        <f t="shared" ca="1" si="493"/>
        <v>0</v>
      </c>
      <c r="EM220" s="23">
        <f t="shared" ca="1" si="494"/>
        <v>0</v>
      </c>
      <c r="EN220" s="23">
        <f t="shared" ca="1" si="378"/>
        <v>0</v>
      </c>
      <c r="EO220" s="23">
        <f t="shared" ca="1" si="379"/>
        <v>0</v>
      </c>
      <c r="EP220" s="23">
        <f t="shared" ca="1" si="409"/>
        <v>0</v>
      </c>
      <c r="EQ220" s="23">
        <f t="shared" ca="1" si="410"/>
        <v>0</v>
      </c>
      <c r="ER220" s="23">
        <f t="shared" ca="1" si="388"/>
        <v>0</v>
      </c>
      <c r="ES220" s="23">
        <f t="shared" ca="1" si="389"/>
        <v>0</v>
      </c>
      <c r="ET220" s="23">
        <f t="shared" ca="1" si="405"/>
        <v>0</v>
      </c>
      <c r="EU220" s="23">
        <f t="shared" ca="1" si="406"/>
        <v>0</v>
      </c>
      <c r="EV220" s="23">
        <f t="shared" ca="1" si="415"/>
        <v>0</v>
      </c>
      <c r="EW220" s="23">
        <f t="shared" ca="1" si="416"/>
        <v>0</v>
      </c>
      <c r="EX220" s="228">
        <f t="shared" ca="1" si="435"/>
        <v>0</v>
      </c>
      <c r="EY220" s="93">
        <f t="shared" ca="1" si="436"/>
        <v>0</v>
      </c>
      <c r="EZ220" s="93">
        <f t="shared" ca="1" si="437"/>
        <v>0</v>
      </c>
    </row>
    <row r="221" spans="1:156" x14ac:dyDescent="0.2">
      <c r="A221" s="172">
        <f ca="1">VLOOKUP($D221,Curves!$A$2:$I$1700,9)</f>
        <v>6.4347115006284997E-2</v>
      </c>
      <c r="B221" s="86">
        <f t="shared" ca="1" si="420"/>
        <v>0.32583455045275878</v>
      </c>
      <c r="C221" s="86">
        <f t="shared" si="421"/>
        <v>31</v>
      </c>
      <c r="D221" s="139">
        <v>43374</v>
      </c>
      <c r="E221" s="173">
        <f ca="1">VLOOKUP($D221,Curves!$A$2:$H$1700,2)*$B221</f>
        <v>1.7093280516751728</v>
      </c>
      <c r="F221" s="172">
        <f ca="1">VLOOKUP($D221,Curves!$A$2:$H$1700,3)*$B221</f>
        <v>9.6121192383563828E-2</v>
      </c>
      <c r="G221" s="172">
        <f ca="1">VLOOKUP($D221,Curves!$A$2:$H$1700,7)*$B221</f>
        <v>-6.1908564586024166E-2</v>
      </c>
      <c r="H221" s="172">
        <f ca="1">VLOOKUP($D221,Curves!$A$2:$H$1700,5)*$B221</f>
        <v>0</v>
      </c>
      <c r="I221" s="172">
        <f ca="1">VLOOKUP($D221,Curves!$A$2:$H$1700,4)*$B221</f>
        <v>0</v>
      </c>
      <c r="J221" s="174">
        <f ca="1">VLOOKUP($D221,Curves!$A$2:$H$1700,8)*$B221</f>
        <v>0</v>
      </c>
      <c r="K221" s="172">
        <f t="shared" ca="1" si="422"/>
        <v>14.819960387563796</v>
      </c>
      <c r="L221" s="140">
        <f ca="1">VLOOKUP($D221,Curves!$N$2:$T$2600,2)*$B221</f>
        <v>21.670995282972626</v>
      </c>
      <c r="M221" s="141">
        <f ca="1">VLOOKUP($D221,Curves!$N$2:$T$2600,3)*$B221</f>
        <v>10.835497641486313</v>
      </c>
      <c r="N221" s="181">
        <f t="shared" ca="1" si="423"/>
        <v>1</v>
      </c>
      <c r="O221" s="182">
        <f t="shared" ca="1" si="424"/>
        <v>0</v>
      </c>
      <c r="P221" s="173">
        <f t="shared" ca="1" si="419"/>
        <v>14.819960387563796</v>
      </c>
      <c r="Q221" s="140">
        <f ca="1">VLOOKUP($D221,Curves!$N$2:$T$2600,4)*$B221</f>
        <v>21.670995282972626</v>
      </c>
      <c r="R221" s="141">
        <f ca="1">VLOOKUP($D221,Curves!$N$2:$T$2600,5)*$B221</f>
        <v>10.835497641486313</v>
      </c>
      <c r="S221" s="181">
        <f t="shared" ca="1" si="425"/>
        <v>1</v>
      </c>
      <c r="T221" s="182">
        <f t="shared" ca="1" si="426"/>
        <v>0</v>
      </c>
      <c r="U221" s="151">
        <f t="shared" ca="1" si="427"/>
        <v>14.355646153168614</v>
      </c>
      <c r="V221" s="151">
        <f t="shared" ca="1" si="428"/>
        <v>14.819960387563796</v>
      </c>
      <c r="W221" s="151">
        <f t="shared" ca="1" si="429"/>
        <v>14.819960387563796</v>
      </c>
      <c r="X221" s="343">
        <f ca="1">VLOOKUP($D221,[2]CurveFetch!$D$8:$S$13000,16,0)*$B221</f>
        <v>21.670995282972626</v>
      </c>
      <c r="Y221" s="141">
        <f ca="1">VLOOKUP($D221,Curves!$N$2:$T$2600,7)*$B221</f>
        <v>10.835497641486313</v>
      </c>
      <c r="Z221" s="200">
        <f t="shared" ca="1" si="430"/>
        <v>1</v>
      </c>
      <c r="AA221" s="181">
        <f t="shared" ca="1" si="431"/>
        <v>0</v>
      </c>
      <c r="AB221" s="181">
        <f t="shared" ca="1" si="432"/>
        <v>1</v>
      </c>
      <c r="AC221" s="181">
        <f t="shared" ca="1" si="432"/>
        <v>1</v>
      </c>
      <c r="AD221" s="181">
        <f t="shared" ca="1" si="433"/>
        <v>1</v>
      </c>
      <c r="AE221" s="182">
        <f t="shared" ca="1" si="434"/>
        <v>0</v>
      </c>
      <c r="AF221" s="23">
        <f t="shared" ca="1" si="464"/>
        <v>5880</v>
      </c>
      <c r="AG221" s="23">
        <f t="shared" ca="1" si="465"/>
        <v>0</v>
      </c>
      <c r="AH221" s="23">
        <f t="shared" ca="1" si="454"/>
        <v>38400</v>
      </c>
      <c r="AI221" s="23">
        <f t="shared" ca="1" si="455"/>
        <v>0</v>
      </c>
      <c r="AJ221" s="23">
        <f t="shared" ca="1" si="466"/>
        <v>26160</v>
      </c>
      <c r="AK221" s="23">
        <f t="shared" ca="1" si="467"/>
        <v>0</v>
      </c>
      <c r="AL221" s="23">
        <f t="shared" ca="1" si="468"/>
        <v>26160</v>
      </c>
      <c r="AM221" s="23">
        <f t="shared" ca="1" si="469"/>
        <v>0</v>
      </c>
      <c r="AN221" s="23">
        <f t="shared" ca="1" si="487"/>
        <v>48000</v>
      </c>
      <c r="AO221" s="23">
        <f t="shared" ca="1" si="488"/>
        <v>0</v>
      </c>
      <c r="AP221" s="23">
        <f t="shared" ca="1" si="499"/>
        <v>54000</v>
      </c>
      <c r="AQ221" s="23">
        <f t="shared" ca="1" si="476"/>
        <v>0</v>
      </c>
      <c r="AR221" s="23">
        <f t="shared" ca="1" si="372"/>
        <v>60000</v>
      </c>
      <c r="AS221" s="23">
        <f t="shared" ca="1" si="373"/>
        <v>0</v>
      </c>
      <c r="AT221" s="23">
        <f t="shared" ca="1" si="380"/>
        <v>60000</v>
      </c>
      <c r="AU221" s="23">
        <f t="shared" ca="1" si="381"/>
        <v>0</v>
      </c>
      <c r="AV221" s="23">
        <f t="shared" ca="1" si="374"/>
        <v>86400</v>
      </c>
      <c r="AW221" s="23">
        <f t="shared" ca="1" si="375"/>
        <v>0</v>
      </c>
      <c r="AX221" s="23">
        <f t="shared" ca="1" si="384"/>
        <v>61200</v>
      </c>
      <c r="AY221" s="23">
        <f t="shared" ca="1" si="385"/>
        <v>0</v>
      </c>
      <c r="AZ221" s="23">
        <f t="shared" ca="1" si="390"/>
        <v>66000</v>
      </c>
      <c r="BA221" s="23">
        <f t="shared" ca="1" si="391"/>
        <v>0</v>
      </c>
      <c r="BB221" s="23">
        <f t="shared" ca="1" si="407"/>
        <v>132000</v>
      </c>
      <c r="BC221" s="23">
        <f t="shared" ca="1" si="408"/>
        <v>0</v>
      </c>
      <c r="BD221" s="228">
        <f t="shared" ca="1" si="438"/>
        <v>243000</v>
      </c>
      <c r="BE221" s="26">
        <f t="shared" ca="1" si="439"/>
        <v>604200</v>
      </c>
      <c r="BF221" s="228">
        <f t="shared" ca="1" si="440"/>
        <v>664200</v>
      </c>
      <c r="BG221" s="23">
        <f t="shared" ca="1" si="456"/>
        <v>62400</v>
      </c>
      <c r="BH221" s="23">
        <f t="shared" ca="1" si="457"/>
        <v>0</v>
      </c>
      <c r="BI221" s="23">
        <f t="shared" ca="1" si="470"/>
        <v>60000</v>
      </c>
      <c r="BJ221" s="23">
        <f t="shared" ca="1" si="471"/>
        <v>0</v>
      </c>
      <c r="BK221" s="23">
        <f t="shared" ca="1" si="458"/>
        <v>10560</v>
      </c>
      <c r="BL221" s="23">
        <f t="shared" ca="1" si="459"/>
        <v>0</v>
      </c>
      <c r="BM221" s="23">
        <f t="shared" ca="1" si="472"/>
        <v>6120</v>
      </c>
      <c r="BN221" s="23">
        <f t="shared" ca="1" si="473"/>
        <v>0</v>
      </c>
      <c r="BO221" s="23">
        <f t="shared" ca="1" si="479"/>
        <v>20400</v>
      </c>
      <c r="BP221" s="23">
        <f t="shared" ca="1" si="480"/>
        <v>0</v>
      </c>
      <c r="BQ221" s="23">
        <f t="shared" ca="1" si="460"/>
        <v>72000</v>
      </c>
      <c r="BR221" s="23">
        <f t="shared" ca="1" si="461"/>
        <v>0</v>
      </c>
      <c r="BS221" s="23">
        <f t="shared" ca="1" si="495"/>
        <v>105600</v>
      </c>
      <c r="BT221" s="23">
        <f t="shared" ca="1" si="496"/>
        <v>0</v>
      </c>
      <c r="BU221" s="23">
        <f t="shared" ca="1" si="497"/>
        <v>127200</v>
      </c>
      <c r="BV221" s="23">
        <f t="shared" ca="1" si="498"/>
        <v>0</v>
      </c>
      <c r="BW221" s="23">
        <f t="shared" ca="1" si="364"/>
        <v>60000</v>
      </c>
      <c r="BX221" s="23">
        <f t="shared" ca="1" si="365"/>
        <v>0</v>
      </c>
      <c r="BY221" s="23">
        <f t="shared" ca="1" si="382"/>
        <v>63600</v>
      </c>
      <c r="BZ221" s="23">
        <f t="shared" ca="1" si="383"/>
        <v>0</v>
      </c>
      <c r="CA221" s="23">
        <f t="shared" ca="1" si="395"/>
        <v>62400</v>
      </c>
      <c r="CB221" s="23">
        <f t="shared" ca="1" si="396"/>
        <v>0</v>
      </c>
      <c r="CC221" s="23">
        <f t="shared" ca="1" si="411"/>
        <v>132000</v>
      </c>
      <c r="CD221" s="23">
        <f t="shared" ca="1" si="412"/>
        <v>0</v>
      </c>
      <c r="CE221" s="23">
        <f t="shared" ca="1" si="413"/>
        <v>120000</v>
      </c>
      <c r="CF221" s="23">
        <f t="shared" ca="1" si="414"/>
        <v>0</v>
      </c>
      <c r="CG221" s="389">
        <f t="shared" ca="1" si="441"/>
        <v>371880</v>
      </c>
      <c r="CH221" s="224">
        <f t="shared" ca="1" si="442"/>
        <v>695880</v>
      </c>
      <c r="CI221" s="93">
        <f t="shared" ca="1" si="443"/>
        <v>902280</v>
      </c>
      <c r="CJ221" s="23">
        <f t="shared" ca="1" si="477"/>
        <v>125760</v>
      </c>
      <c r="CK221" s="23">
        <f t="shared" ca="1" si="478"/>
        <v>0</v>
      </c>
      <c r="CL221" s="23">
        <f t="shared" ca="1" si="366"/>
        <v>115200</v>
      </c>
      <c r="CM221" s="23">
        <f t="shared" ca="1" si="367"/>
        <v>0</v>
      </c>
      <c r="CN221" s="23">
        <f t="shared" ca="1" si="399"/>
        <v>120000</v>
      </c>
      <c r="CO221" s="23">
        <f t="shared" ca="1" si="400"/>
        <v>0</v>
      </c>
      <c r="CP221" s="228">
        <f t="shared" ca="1" si="444"/>
        <v>125760</v>
      </c>
      <c r="CQ221" s="224">
        <f t="shared" ca="1" si="445"/>
        <v>240960</v>
      </c>
      <c r="CR221" s="228">
        <f t="shared" ca="1" si="446"/>
        <v>360960</v>
      </c>
      <c r="CS221" s="23">
        <f t="shared" ca="1" si="447"/>
        <v>65400</v>
      </c>
      <c r="CT221" s="23">
        <f t="shared" ca="1" si="448"/>
        <v>32700</v>
      </c>
      <c r="CU221" s="23">
        <f t="shared" ca="1" si="452"/>
        <v>62400</v>
      </c>
      <c r="CV221" s="23">
        <f t="shared" ca="1" si="453"/>
        <v>31200</v>
      </c>
      <c r="CW221" s="23">
        <f t="shared" ca="1" si="462"/>
        <v>60000</v>
      </c>
      <c r="CX221" s="23">
        <f t="shared" ca="1" si="463"/>
        <v>30000</v>
      </c>
      <c r="CY221" s="23">
        <f t="shared" ca="1" si="474"/>
        <v>8400</v>
      </c>
      <c r="CZ221" s="23">
        <f t="shared" ca="1" si="475"/>
        <v>4200</v>
      </c>
      <c r="DA221" s="23">
        <f t="shared" ca="1" si="481"/>
        <v>27000</v>
      </c>
      <c r="DB221" s="23">
        <f t="shared" ca="1" si="482"/>
        <v>13500</v>
      </c>
      <c r="DC221" s="23">
        <f t="shared" ca="1" si="483"/>
        <v>15600</v>
      </c>
      <c r="DD221" s="23">
        <f t="shared" ca="1" si="484"/>
        <v>7800</v>
      </c>
      <c r="DE221" s="23">
        <f t="shared" ca="1" si="489"/>
        <v>42000</v>
      </c>
      <c r="DF221" s="23">
        <f t="shared" ca="1" si="490"/>
        <v>21000</v>
      </c>
      <c r="DG221" s="23">
        <f t="shared" ca="1" si="393"/>
        <v>63600</v>
      </c>
      <c r="DH221" s="23">
        <f t="shared" ca="1" si="394"/>
        <v>31800</v>
      </c>
      <c r="DI221" s="23">
        <f t="shared" ca="1" si="491"/>
        <v>72000</v>
      </c>
      <c r="DJ221" s="23">
        <f t="shared" ca="1" si="492"/>
        <v>36000</v>
      </c>
      <c r="DK221" s="23">
        <f t="shared" ca="1" si="368"/>
        <v>99000</v>
      </c>
      <c r="DL221" s="23">
        <f t="shared" ca="1" si="369"/>
        <v>49500</v>
      </c>
      <c r="DM221" s="23"/>
      <c r="DN221" s="23"/>
      <c r="DO221" s="23">
        <f t="shared" ca="1" si="370"/>
        <v>240000</v>
      </c>
      <c r="DP221" s="23">
        <f t="shared" ca="1" si="371"/>
        <v>120000</v>
      </c>
      <c r="DQ221" s="23">
        <f t="shared" ca="1" si="376"/>
        <v>120000</v>
      </c>
      <c r="DR221" s="23">
        <f t="shared" ca="1" si="377"/>
        <v>60000</v>
      </c>
      <c r="DS221" s="23">
        <f t="shared" ca="1" si="386"/>
        <v>127200</v>
      </c>
      <c r="DT221" s="23">
        <f t="shared" ca="1" si="387"/>
        <v>63600</v>
      </c>
      <c r="DU221" s="23">
        <f t="shared" ca="1" si="397"/>
        <v>63600</v>
      </c>
      <c r="DV221" s="23">
        <f t="shared" ca="1" si="398"/>
        <v>31800</v>
      </c>
      <c r="DW221" s="23">
        <f t="shared" ca="1" si="401"/>
        <v>150000</v>
      </c>
      <c r="DX221" s="23">
        <f t="shared" ca="1" si="402"/>
        <v>75000</v>
      </c>
      <c r="DY221" s="23">
        <f t="shared" ca="1" si="403"/>
        <v>66000</v>
      </c>
      <c r="DZ221" s="23">
        <f t="shared" ca="1" si="404"/>
        <v>33000</v>
      </c>
      <c r="EA221" s="23">
        <f t="shared" ca="1" si="417"/>
        <v>129600</v>
      </c>
      <c r="EB221" s="23">
        <f t="shared" ca="1" si="418"/>
        <v>64800</v>
      </c>
      <c r="EC221" s="228">
        <f t="shared" ca="1" si="449"/>
        <v>610200</v>
      </c>
      <c r="ED221" s="93">
        <f t="shared" ca="1" si="450"/>
        <v>1450800</v>
      </c>
      <c r="EE221" s="228">
        <f t="shared" ca="1" si="451"/>
        <v>2117700</v>
      </c>
      <c r="EJ221" s="23">
        <f t="shared" ca="1" si="485"/>
        <v>60000</v>
      </c>
      <c r="EK221" s="23">
        <f t="shared" ca="1" si="486"/>
        <v>30000</v>
      </c>
      <c r="EL221" s="23">
        <f t="shared" ca="1" si="493"/>
        <v>26400</v>
      </c>
      <c r="EM221" s="23">
        <f t="shared" ca="1" si="494"/>
        <v>13200</v>
      </c>
      <c r="EN221" s="23">
        <f t="shared" ca="1" si="378"/>
        <v>120000</v>
      </c>
      <c r="EO221" s="23">
        <f t="shared" ca="1" si="379"/>
        <v>60000</v>
      </c>
      <c r="EP221" s="23">
        <f t="shared" ca="1" si="409"/>
        <v>168000</v>
      </c>
      <c r="EQ221" s="23">
        <f t="shared" ca="1" si="410"/>
        <v>84000</v>
      </c>
      <c r="ER221" s="23">
        <f t="shared" ca="1" si="388"/>
        <v>60000</v>
      </c>
      <c r="ES221" s="23">
        <f t="shared" ca="1" si="389"/>
        <v>30000</v>
      </c>
      <c r="ET221" s="23">
        <f t="shared" ca="1" si="405"/>
        <v>60000</v>
      </c>
      <c r="EU221" s="23">
        <f t="shared" ca="1" si="406"/>
        <v>30000</v>
      </c>
      <c r="EV221" s="23">
        <f t="shared" ca="1" si="415"/>
        <v>120000</v>
      </c>
      <c r="EW221" s="23">
        <f t="shared" ca="1" si="416"/>
        <v>60000</v>
      </c>
      <c r="EX221" s="228">
        <f t="shared" ca="1" si="435"/>
        <v>39600</v>
      </c>
      <c r="EY221" s="93">
        <f t="shared" ca="1" si="436"/>
        <v>489600</v>
      </c>
      <c r="EZ221" s="93">
        <f t="shared" ca="1" si="437"/>
        <v>921600</v>
      </c>
    </row>
    <row r="222" spans="1:156" x14ac:dyDescent="0.2">
      <c r="A222" s="172">
        <f ca="1">VLOOKUP($D222,Curves!$A$2:$I$1700,9)</f>
        <v>6.4371985559962999E-2</v>
      </c>
      <c r="B222" s="86">
        <f t="shared" ca="1" si="420"/>
        <v>0.32394888169903174</v>
      </c>
      <c r="C222" s="86">
        <f t="shared" si="421"/>
        <v>30</v>
      </c>
      <c r="D222" s="139">
        <v>43405</v>
      </c>
      <c r="E222" s="173">
        <f ca="1">VLOOKUP($D222,Curves!$A$2:$H$1700,2)*$B222</f>
        <v>1.744788676830985</v>
      </c>
      <c r="F222" s="172">
        <f ca="1">VLOOKUP($D222,Curves!$A$2:$H$1700,3)*$B222</f>
        <v>3.8873865803883807E-2</v>
      </c>
      <c r="G222" s="172">
        <f ca="1">VLOOKUP($D222,Curves!$A$2:$H$1700,7)*$B222</f>
        <v>-6.1550287522816029E-2</v>
      </c>
      <c r="H222" s="172">
        <f ca="1">VLOOKUP($D222,Curves!$A$2:$H$1700,5)*$B222</f>
        <v>0</v>
      </c>
      <c r="I222" s="172">
        <f ca="1">VLOOKUP($D222,Curves!$A$2:$H$1700,4)*$B222</f>
        <v>0</v>
      </c>
      <c r="J222" s="174">
        <f ca="1">VLOOKUP($D222,Curves!$A$2:$H$1700,8)*$B222</f>
        <v>0</v>
      </c>
      <c r="K222" s="172">
        <f t="shared" ca="1" si="422"/>
        <v>15.085915076232387</v>
      </c>
      <c r="L222" s="140">
        <f ca="1">VLOOKUP($D222,Curves!$N$2:$T$2600,2)*$B222</f>
        <v>11.82711451172629</v>
      </c>
      <c r="M222" s="141">
        <f ca="1">VLOOKUP($D222,Curves!$N$2:$T$2600,3)*$B222</f>
        <v>5.9135572558631448</v>
      </c>
      <c r="N222" s="181">
        <f t="shared" ca="1" si="423"/>
        <v>0</v>
      </c>
      <c r="O222" s="182">
        <f t="shared" ca="1" si="424"/>
        <v>0</v>
      </c>
      <c r="P222" s="173">
        <f t="shared" ca="1" si="419"/>
        <v>15.085915076232387</v>
      </c>
      <c r="Q222" s="140">
        <f ca="1">VLOOKUP($D222,Curves!$N$2:$T$2600,4)*$B222</f>
        <v>11.82711451172629</v>
      </c>
      <c r="R222" s="141">
        <f ca="1">VLOOKUP($D222,Curves!$N$2:$T$2600,5)*$B222</f>
        <v>5.9135572558631448</v>
      </c>
      <c r="S222" s="181">
        <f t="shared" ca="1" si="425"/>
        <v>0</v>
      </c>
      <c r="T222" s="182">
        <f t="shared" ca="1" si="426"/>
        <v>0</v>
      </c>
      <c r="U222" s="151">
        <f t="shared" ca="1" si="427"/>
        <v>14.624287919811268</v>
      </c>
      <c r="V222" s="151">
        <f t="shared" ca="1" si="428"/>
        <v>15.085915076232387</v>
      </c>
      <c r="W222" s="151">
        <f t="shared" ca="1" si="429"/>
        <v>15.085915076232387</v>
      </c>
      <c r="X222" s="343">
        <f ca="1">VLOOKUP($D222,[2]CurveFetch!$D$8:$S$13000,16,0)*$B222</f>
        <v>11.82711451172629</v>
      </c>
      <c r="Y222" s="141">
        <f ca="1">VLOOKUP($D222,Curves!$N$2:$T$2600,7)*$B222</f>
        <v>5.9135572558631448</v>
      </c>
      <c r="Z222" s="200">
        <f t="shared" ca="1" si="430"/>
        <v>0</v>
      </c>
      <c r="AA222" s="181">
        <f t="shared" ca="1" si="431"/>
        <v>0</v>
      </c>
      <c r="AB222" s="181">
        <f t="shared" ca="1" si="432"/>
        <v>0</v>
      </c>
      <c r="AC222" s="181">
        <f t="shared" ca="1" si="432"/>
        <v>0</v>
      </c>
      <c r="AD222" s="181">
        <f t="shared" ca="1" si="433"/>
        <v>0</v>
      </c>
      <c r="AE222" s="182">
        <f t="shared" ca="1" si="434"/>
        <v>0</v>
      </c>
      <c r="AF222" s="23">
        <f t="shared" ca="1" si="464"/>
        <v>0</v>
      </c>
      <c r="AG222" s="23">
        <f t="shared" ca="1" si="465"/>
        <v>0</v>
      </c>
      <c r="AH222" s="23">
        <f t="shared" ca="1" si="454"/>
        <v>0</v>
      </c>
      <c r="AI222" s="23">
        <f t="shared" ca="1" si="455"/>
        <v>0</v>
      </c>
      <c r="AJ222" s="23">
        <f t="shared" ca="1" si="466"/>
        <v>0</v>
      </c>
      <c r="AK222" s="23">
        <f t="shared" ca="1" si="467"/>
        <v>0</v>
      </c>
      <c r="AL222" s="23">
        <f t="shared" ca="1" si="468"/>
        <v>0</v>
      </c>
      <c r="AM222" s="23">
        <f t="shared" ca="1" si="469"/>
        <v>0</v>
      </c>
      <c r="AN222" s="23">
        <f t="shared" ca="1" si="487"/>
        <v>0</v>
      </c>
      <c r="AO222" s="23">
        <f t="shared" ca="1" si="488"/>
        <v>0</v>
      </c>
      <c r="AP222" s="23">
        <f t="shared" ca="1" si="499"/>
        <v>0</v>
      </c>
      <c r="AQ222" s="23">
        <f t="shared" ca="1" si="476"/>
        <v>0</v>
      </c>
      <c r="AR222" s="23">
        <f t="shared" ca="1" si="372"/>
        <v>0</v>
      </c>
      <c r="AS222" s="23">
        <f t="shared" ca="1" si="373"/>
        <v>0</v>
      </c>
      <c r="AT222" s="23">
        <f t="shared" ca="1" si="380"/>
        <v>0</v>
      </c>
      <c r="AU222" s="23">
        <f t="shared" ca="1" si="381"/>
        <v>0</v>
      </c>
      <c r="AV222" s="23">
        <f t="shared" ca="1" si="374"/>
        <v>0</v>
      </c>
      <c r="AW222" s="23">
        <f t="shared" ca="1" si="375"/>
        <v>0</v>
      </c>
      <c r="AX222" s="23">
        <f t="shared" ca="1" si="384"/>
        <v>0</v>
      </c>
      <c r="AY222" s="23">
        <f t="shared" ca="1" si="385"/>
        <v>0</v>
      </c>
      <c r="AZ222" s="23">
        <f t="shared" ca="1" si="390"/>
        <v>0</v>
      </c>
      <c r="BA222" s="23">
        <f t="shared" ca="1" si="391"/>
        <v>0</v>
      </c>
      <c r="BB222" s="23">
        <f t="shared" ca="1" si="407"/>
        <v>0</v>
      </c>
      <c r="BC222" s="23">
        <f t="shared" ca="1" si="408"/>
        <v>0</v>
      </c>
      <c r="BD222" s="228">
        <f t="shared" ca="1" si="438"/>
        <v>0</v>
      </c>
      <c r="BE222" s="26">
        <f t="shared" ca="1" si="439"/>
        <v>0</v>
      </c>
      <c r="BF222" s="228">
        <f t="shared" ca="1" si="440"/>
        <v>0</v>
      </c>
      <c r="BG222" s="23">
        <f t="shared" ca="1" si="456"/>
        <v>0</v>
      </c>
      <c r="BH222" s="23">
        <f t="shared" ca="1" si="457"/>
        <v>0</v>
      </c>
      <c r="BI222" s="23">
        <f t="shared" ca="1" si="470"/>
        <v>0</v>
      </c>
      <c r="BJ222" s="23">
        <f t="shared" ca="1" si="471"/>
        <v>0</v>
      </c>
      <c r="BK222" s="23">
        <f t="shared" ca="1" si="458"/>
        <v>0</v>
      </c>
      <c r="BL222" s="23">
        <f t="shared" ca="1" si="459"/>
        <v>0</v>
      </c>
      <c r="BM222" s="23">
        <f t="shared" ca="1" si="472"/>
        <v>0</v>
      </c>
      <c r="BN222" s="23">
        <f t="shared" ca="1" si="473"/>
        <v>0</v>
      </c>
      <c r="BO222" s="23">
        <f t="shared" ca="1" si="479"/>
        <v>0</v>
      </c>
      <c r="BP222" s="23">
        <f t="shared" ca="1" si="480"/>
        <v>0</v>
      </c>
      <c r="BQ222" s="23">
        <f t="shared" ca="1" si="460"/>
        <v>0</v>
      </c>
      <c r="BR222" s="23">
        <f t="shared" ca="1" si="461"/>
        <v>0</v>
      </c>
      <c r="BS222" s="23">
        <f t="shared" ca="1" si="495"/>
        <v>0</v>
      </c>
      <c r="BT222" s="23">
        <f t="shared" ca="1" si="496"/>
        <v>0</v>
      </c>
      <c r="BU222" s="23">
        <f t="shared" ca="1" si="497"/>
        <v>0</v>
      </c>
      <c r="BV222" s="23">
        <f t="shared" ca="1" si="498"/>
        <v>0</v>
      </c>
      <c r="BW222" s="23">
        <f t="shared" ca="1" si="364"/>
        <v>0</v>
      </c>
      <c r="BX222" s="23">
        <f t="shared" ca="1" si="365"/>
        <v>0</v>
      </c>
      <c r="BY222" s="23">
        <f t="shared" ca="1" si="382"/>
        <v>0</v>
      </c>
      <c r="BZ222" s="23">
        <f t="shared" ca="1" si="383"/>
        <v>0</v>
      </c>
      <c r="CA222" s="23">
        <f t="shared" ca="1" si="395"/>
        <v>0</v>
      </c>
      <c r="CB222" s="23">
        <f t="shared" ca="1" si="396"/>
        <v>0</v>
      </c>
      <c r="CC222" s="23">
        <f t="shared" ca="1" si="411"/>
        <v>0</v>
      </c>
      <c r="CD222" s="23">
        <f t="shared" ca="1" si="412"/>
        <v>0</v>
      </c>
      <c r="CE222" s="23">
        <f t="shared" ca="1" si="413"/>
        <v>0</v>
      </c>
      <c r="CF222" s="23">
        <f t="shared" ca="1" si="414"/>
        <v>0</v>
      </c>
      <c r="CG222" s="389">
        <f t="shared" ca="1" si="441"/>
        <v>0</v>
      </c>
      <c r="CH222" s="224">
        <f t="shared" ca="1" si="442"/>
        <v>0</v>
      </c>
      <c r="CI222" s="93">
        <f t="shared" ca="1" si="443"/>
        <v>0</v>
      </c>
      <c r="CJ222" s="23">
        <f t="shared" ca="1" si="477"/>
        <v>0</v>
      </c>
      <c r="CK222" s="23">
        <f t="shared" ca="1" si="478"/>
        <v>0</v>
      </c>
      <c r="CL222" s="23">
        <f t="shared" ca="1" si="366"/>
        <v>0</v>
      </c>
      <c r="CM222" s="23">
        <f t="shared" ca="1" si="367"/>
        <v>0</v>
      </c>
      <c r="CN222" s="23">
        <f t="shared" ca="1" si="399"/>
        <v>0</v>
      </c>
      <c r="CO222" s="23">
        <f t="shared" ca="1" si="400"/>
        <v>0</v>
      </c>
      <c r="CP222" s="228">
        <f t="shared" ca="1" si="444"/>
        <v>0</v>
      </c>
      <c r="CQ222" s="224">
        <f t="shared" ca="1" si="445"/>
        <v>0</v>
      </c>
      <c r="CR222" s="228">
        <f t="shared" ca="1" si="446"/>
        <v>0</v>
      </c>
      <c r="CS222" s="23">
        <f t="shared" ca="1" si="447"/>
        <v>0</v>
      </c>
      <c r="CT222" s="23">
        <f t="shared" ca="1" si="448"/>
        <v>0</v>
      </c>
      <c r="CU222" s="23">
        <f t="shared" ca="1" si="452"/>
        <v>0</v>
      </c>
      <c r="CV222" s="23">
        <f t="shared" ca="1" si="453"/>
        <v>0</v>
      </c>
      <c r="CW222" s="23">
        <f t="shared" ca="1" si="462"/>
        <v>0</v>
      </c>
      <c r="CX222" s="23">
        <f t="shared" ca="1" si="463"/>
        <v>0</v>
      </c>
      <c r="CY222" s="23">
        <f t="shared" ca="1" si="474"/>
        <v>0</v>
      </c>
      <c r="CZ222" s="23">
        <f t="shared" ca="1" si="475"/>
        <v>0</v>
      </c>
      <c r="DA222" s="23">
        <f t="shared" ca="1" si="481"/>
        <v>0</v>
      </c>
      <c r="DB222" s="23">
        <f t="shared" ca="1" si="482"/>
        <v>0</v>
      </c>
      <c r="DC222" s="23">
        <f t="shared" ca="1" si="483"/>
        <v>0</v>
      </c>
      <c r="DD222" s="23">
        <f t="shared" ca="1" si="484"/>
        <v>0</v>
      </c>
      <c r="DE222" s="23">
        <f t="shared" ca="1" si="489"/>
        <v>0</v>
      </c>
      <c r="DF222" s="23">
        <f t="shared" ca="1" si="490"/>
        <v>0</v>
      </c>
      <c r="DG222" s="23">
        <f t="shared" ca="1" si="393"/>
        <v>0</v>
      </c>
      <c r="DH222" s="23">
        <f t="shared" ca="1" si="394"/>
        <v>0</v>
      </c>
      <c r="DI222" s="23">
        <f t="shared" ca="1" si="491"/>
        <v>0</v>
      </c>
      <c r="DJ222" s="23">
        <f t="shared" ca="1" si="492"/>
        <v>0</v>
      </c>
      <c r="DK222" s="23">
        <f t="shared" ca="1" si="368"/>
        <v>0</v>
      </c>
      <c r="DL222" s="23">
        <f t="shared" ca="1" si="369"/>
        <v>0</v>
      </c>
      <c r="DM222" s="23"/>
      <c r="DN222" s="23"/>
      <c r="DO222" s="23">
        <f t="shared" ca="1" si="370"/>
        <v>0</v>
      </c>
      <c r="DP222" s="23">
        <f t="shared" ca="1" si="371"/>
        <v>0</v>
      </c>
      <c r="DQ222" s="23">
        <f t="shared" ca="1" si="376"/>
        <v>0</v>
      </c>
      <c r="DR222" s="23">
        <f t="shared" ca="1" si="377"/>
        <v>0</v>
      </c>
      <c r="DS222" s="23">
        <f t="shared" ca="1" si="386"/>
        <v>0</v>
      </c>
      <c r="DT222" s="23">
        <f t="shared" ca="1" si="387"/>
        <v>0</v>
      </c>
      <c r="DU222" s="23">
        <f t="shared" ca="1" si="397"/>
        <v>0</v>
      </c>
      <c r="DV222" s="23">
        <f t="shared" ca="1" si="398"/>
        <v>0</v>
      </c>
      <c r="DW222" s="23">
        <f t="shared" ca="1" si="401"/>
        <v>0</v>
      </c>
      <c r="DX222" s="23">
        <f t="shared" ca="1" si="402"/>
        <v>0</v>
      </c>
      <c r="DY222" s="23">
        <f t="shared" ca="1" si="403"/>
        <v>0</v>
      </c>
      <c r="DZ222" s="23">
        <f t="shared" ca="1" si="404"/>
        <v>0</v>
      </c>
      <c r="EA222" s="23">
        <f t="shared" ca="1" si="417"/>
        <v>0</v>
      </c>
      <c r="EB222" s="23">
        <f t="shared" ca="1" si="418"/>
        <v>0</v>
      </c>
      <c r="EC222" s="228">
        <f t="shared" ca="1" si="449"/>
        <v>0</v>
      </c>
      <c r="ED222" s="93">
        <f t="shared" ca="1" si="450"/>
        <v>0</v>
      </c>
      <c r="EE222" s="228">
        <f t="shared" ca="1" si="451"/>
        <v>0</v>
      </c>
      <c r="EJ222" s="23">
        <f t="shared" ca="1" si="485"/>
        <v>0</v>
      </c>
      <c r="EK222" s="23">
        <f t="shared" ca="1" si="486"/>
        <v>0</v>
      </c>
      <c r="EL222" s="23">
        <f t="shared" ca="1" si="493"/>
        <v>0</v>
      </c>
      <c r="EM222" s="23">
        <f t="shared" ca="1" si="494"/>
        <v>0</v>
      </c>
      <c r="EN222" s="23">
        <f t="shared" ca="1" si="378"/>
        <v>0</v>
      </c>
      <c r="EO222" s="23">
        <f t="shared" ca="1" si="379"/>
        <v>0</v>
      </c>
      <c r="EP222" s="23">
        <f t="shared" ca="1" si="409"/>
        <v>0</v>
      </c>
      <c r="EQ222" s="23">
        <f t="shared" ca="1" si="410"/>
        <v>0</v>
      </c>
      <c r="ER222" s="23">
        <f t="shared" ca="1" si="388"/>
        <v>0</v>
      </c>
      <c r="ES222" s="23">
        <f t="shared" ca="1" si="389"/>
        <v>0</v>
      </c>
      <c r="ET222" s="23">
        <f t="shared" ca="1" si="405"/>
        <v>0</v>
      </c>
      <c r="EU222" s="23">
        <f t="shared" ca="1" si="406"/>
        <v>0</v>
      </c>
      <c r="EV222" s="23">
        <f t="shared" ca="1" si="415"/>
        <v>0</v>
      </c>
      <c r="EW222" s="23">
        <f t="shared" ca="1" si="416"/>
        <v>0</v>
      </c>
      <c r="EX222" s="228">
        <f t="shared" ca="1" si="435"/>
        <v>0</v>
      </c>
      <c r="EY222" s="93">
        <f t="shared" ca="1" si="436"/>
        <v>0</v>
      </c>
      <c r="EZ222" s="93">
        <f t="shared" ca="1" si="437"/>
        <v>0</v>
      </c>
    </row>
    <row r="223" spans="1:156" x14ac:dyDescent="0.2">
      <c r="A223" s="172">
        <f ca="1">VLOOKUP($D223,Curves!$A$2:$I$1700,9)</f>
        <v>6.4396053837910999E-2</v>
      </c>
      <c r="B223" s="86">
        <f t="shared" ca="1" si="420"/>
        <v>0.32213317910087141</v>
      </c>
      <c r="C223" s="86">
        <f t="shared" si="421"/>
        <v>31</v>
      </c>
      <c r="D223" s="139">
        <v>43435</v>
      </c>
      <c r="E223" s="173">
        <f ca="1">VLOOKUP($D223,Curves!$A$2:$H$1700,2)*$B223</f>
        <v>1.7752759500249025</v>
      </c>
      <c r="F223" s="172">
        <f ca="1">VLOOKUP($D223,Curves!$A$2:$H$1700,3)*$B223</f>
        <v>3.8655981492104571E-2</v>
      </c>
      <c r="G223" s="172">
        <f ca="1">VLOOKUP($D223,Curves!$A$2:$H$1700,7)*$B223</f>
        <v>-6.1205304029165568E-2</v>
      </c>
      <c r="H223" s="172">
        <f ca="1">VLOOKUP($D223,Curves!$A$2:$H$1700,5)*$B223</f>
        <v>0</v>
      </c>
      <c r="I223" s="172">
        <f ca="1">VLOOKUP($D223,Curves!$A$2:$H$1700,4)*$B223</f>
        <v>0</v>
      </c>
      <c r="J223" s="174">
        <f ca="1">VLOOKUP($D223,Curves!$A$2:$H$1700,8)*$B223</f>
        <v>0</v>
      </c>
      <c r="K223" s="172">
        <f t="shared" ca="1" si="422"/>
        <v>15.314569625186769</v>
      </c>
      <c r="L223" s="140">
        <f ca="1">VLOOKUP($D223,Curves!$N$2:$T$2600,2)*$B223</f>
        <v>6.9288269759164631</v>
      </c>
      <c r="M223" s="141">
        <f ca="1">VLOOKUP($D223,Curves!$N$2:$T$2600,3)*$B223</f>
        <v>3.4644134879582316</v>
      </c>
      <c r="N223" s="181">
        <f t="shared" ca="1" si="423"/>
        <v>0</v>
      </c>
      <c r="O223" s="182">
        <f t="shared" ca="1" si="424"/>
        <v>0</v>
      </c>
      <c r="P223" s="173">
        <f t="shared" ca="1" si="419"/>
        <v>15.314569625186769</v>
      </c>
      <c r="Q223" s="140">
        <f ca="1">VLOOKUP($D223,Curves!$N$2:$T$2600,4)*$B223</f>
        <v>6.9288269759164631</v>
      </c>
      <c r="R223" s="141">
        <f ca="1">VLOOKUP($D223,Curves!$N$2:$T$2600,5)*$B223</f>
        <v>3.4644134879582316</v>
      </c>
      <c r="S223" s="181">
        <f t="shared" ca="1" si="425"/>
        <v>0</v>
      </c>
      <c r="T223" s="182">
        <f t="shared" ca="1" si="426"/>
        <v>0</v>
      </c>
      <c r="U223" s="151">
        <f t="shared" ca="1" si="427"/>
        <v>14.855529844968027</v>
      </c>
      <c r="V223" s="151">
        <f t="shared" ca="1" si="428"/>
        <v>15.314569625186769</v>
      </c>
      <c r="W223" s="151">
        <f t="shared" ca="1" si="429"/>
        <v>15.314569625186769</v>
      </c>
      <c r="X223" s="343">
        <f ca="1">VLOOKUP($D223,[2]CurveFetch!$D$8:$S$13000,16,0)*$B223</f>
        <v>6.9288269759164631</v>
      </c>
      <c r="Y223" s="141">
        <f ca="1">VLOOKUP($D223,Curves!$N$2:$T$2600,7)*$B223</f>
        <v>3.4644134879582316</v>
      </c>
      <c r="Z223" s="200">
        <f t="shared" ca="1" si="430"/>
        <v>0</v>
      </c>
      <c r="AA223" s="181">
        <f t="shared" ca="1" si="431"/>
        <v>0</v>
      </c>
      <c r="AB223" s="181">
        <f t="shared" ca="1" si="432"/>
        <v>0</v>
      </c>
      <c r="AC223" s="181">
        <f t="shared" ca="1" si="432"/>
        <v>0</v>
      </c>
      <c r="AD223" s="181">
        <f t="shared" ca="1" si="433"/>
        <v>0</v>
      </c>
      <c r="AE223" s="182">
        <f t="shared" ca="1" si="434"/>
        <v>0</v>
      </c>
      <c r="AF223" s="23">
        <f t="shared" ca="1" si="464"/>
        <v>0</v>
      </c>
      <c r="AG223" s="23">
        <f t="shared" ca="1" si="465"/>
        <v>0</v>
      </c>
      <c r="AH223" s="23">
        <f t="shared" ca="1" si="454"/>
        <v>0</v>
      </c>
      <c r="AI223" s="23">
        <f t="shared" ca="1" si="455"/>
        <v>0</v>
      </c>
      <c r="AJ223" s="23">
        <f t="shared" ca="1" si="466"/>
        <v>0</v>
      </c>
      <c r="AK223" s="23">
        <f t="shared" ca="1" si="467"/>
        <v>0</v>
      </c>
      <c r="AL223" s="23">
        <f t="shared" ca="1" si="468"/>
        <v>0</v>
      </c>
      <c r="AM223" s="23">
        <f t="shared" ca="1" si="469"/>
        <v>0</v>
      </c>
      <c r="AN223" s="23">
        <f t="shared" ca="1" si="487"/>
        <v>0</v>
      </c>
      <c r="AO223" s="23">
        <f t="shared" ca="1" si="488"/>
        <v>0</v>
      </c>
      <c r="AP223" s="23">
        <f t="shared" ca="1" si="499"/>
        <v>0</v>
      </c>
      <c r="AQ223" s="23">
        <f t="shared" ca="1" si="476"/>
        <v>0</v>
      </c>
      <c r="AR223" s="23">
        <f t="shared" ca="1" si="372"/>
        <v>0</v>
      </c>
      <c r="AS223" s="23">
        <f t="shared" ca="1" si="373"/>
        <v>0</v>
      </c>
      <c r="AT223" s="23">
        <f t="shared" ca="1" si="380"/>
        <v>0</v>
      </c>
      <c r="AU223" s="23">
        <f t="shared" ca="1" si="381"/>
        <v>0</v>
      </c>
      <c r="AV223" s="23">
        <f t="shared" ca="1" si="374"/>
        <v>0</v>
      </c>
      <c r="AW223" s="23">
        <f t="shared" ca="1" si="375"/>
        <v>0</v>
      </c>
      <c r="AX223" s="23">
        <f t="shared" ca="1" si="384"/>
        <v>0</v>
      </c>
      <c r="AY223" s="23">
        <f t="shared" ca="1" si="385"/>
        <v>0</v>
      </c>
      <c r="AZ223" s="23">
        <f t="shared" ca="1" si="390"/>
        <v>0</v>
      </c>
      <c r="BA223" s="23">
        <f t="shared" ca="1" si="391"/>
        <v>0</v>
      </c>
      <c r="BB223" s="23">
        <f t="shared" ca="1" si="407"/>
        <v>0</v>
      </c>
      <c r="BC223" s="23">
        <f t="shared" ca="1" si="408"/>
        <v>0</v>
      </c>
      <c r="BD223" s="228">
        <f t="shared" ca="1" si="438"/>
        <v>0</v>
      </c>
      <c r="BE223" s="26">
        <f t="shared" ca="1" si="439"/>
        <v>0</v>
      </c>
      <c r="BF223" s="228">
        <f t="shared" ca="1" si="440"/>
        <v>0</v>
      </c>
      <c r="BG223" s="23">
        <f t="shared" ca="1" si="456"/>
        <v>0</v>
      </c>
      <c r="BH223" s="23">
        <f t="shared" ca="1" si="457"/>
        <v>0</v>
      </c>
      <c r="BI223" s="23">
        <f t="shared" ca="1" si="470"/>
        <v>0</v>
      </c>
      <c r="BJ223" s="23">
        <f t="shared" ca="1" si="471"/>
        <v>0</v>
      </c>
      <c r="BK223" s="23">
        <f t="shared" ca="1" si="458"/>
        <v>0</v>
      </c>
      <c r="BL223" s="23">
        <f t="shared" ca="1" si="459"/>
        <v>0</v>
      </c>
      <c r="BM223" s="23">
        <f t="shared" ca="1" si="472"/>
        <v>0</v>
      </c>
      <c r="BN223" s="23">
        <f t="shared" ca="1" si="473"/>
        <v>0</v>
      </c>
      <c r="BO223" s="23">
        <f t="shared" ca="1" si="479"/>
        <v>0</v>
      </c>
      <c r="BP223" s="23">
        <f t="shared" ca="1" si="480"/>
        <v>0</v>
      </c>
      <c r="BQ223" s="23">
        <f t="shared" ca="1" si="460"/>
        <v>0</v>
      </c>
      <c r="BR223" s="23">
        <f t="shared" ca="1" si="461"/>
        <v>0</v>
      </c>
      <c r="BS223" s="23">
        <f t="shared" ca="1" si="495"/>
        <v>0</v>
      </c>
      <c r="BT223" s="23">
        <f t="shared" ca="1" si="496"/>
        <v>0</v>
      </c>
      <c r="BU223" s="23">
        <f t="shared" ca="1" si="497"/>
        <v>0</v>
      </c>
      <c r="BV223" s="23">
        <f t="shared" ca="1" si="498"/>
        <v>0</v>
      </c>
      <c r="BW223" s="23">
        <f t="shared" ref="BW223:BW279" ca="1" si="500">$BW$7*$J$2*$J$5*$S223</f>
        <v>0</v>
      </c>
      <c r="BX223" s="23">
        <f t="shared" ref="BX223:BX279" ca="1" si="501">$BW$7*$J$3*$J$5*$T223</f>
        <v>0</v>
      </c>
      <c r="BY223" s="23">
        <f t="shared" ca="1" si="382"/>
        <v>0</v>
      </c>
      <c r="BZ223" s="23">
        <f t="shared" ca="1" si="383"/>
        <v>0</v>
      </c>
      <c r="CA223" s="23">
        <f t="shared" ca="1" si="395"/>
        <v>0</v>
      </c>
      <c r="CB223" s="23">
        <f t="shared" ca="1" si="396"/>
        <v>0</v>
      </c>
      <c r="CC223" s="23">
        <f t="shared" ca="1" si="411"/>
        <v>0</v>
      </c>
      <c r="CD223" s="23">
        <f t="shared" ca="1" si="412"/>
        <v>0</v>
      </c>
      <c r="CE223" s="23">
        <f t="shared" ca="1" si="413"/>
        <v>0</v>
      </c>
      <c r="CF223" s="23">
        <f t="shared" ca="1" si="414"/>
        <v>0</v>
      </c>
      <c r="CG223" s="389">
        <f t="shared" ca="1" si="441"/>
        <v>0</v>
      </c>
      <c r="CH223" s="224">
        <f t="shared" ca="1" si="442"/>
        <v>0</v>
      </c>
      <c r="CI223" s="93">
        <f t="shared" ca="1" si="443"/>
        <v>0</v>
      </c>
      <c r="CJ223" s="23">
        <f t="shared" ca="1" si="477"/>
        <v>0</v>
      </c>
      <c r="CK223" s="23">
        <f t="shared" ca="1" si="478"/>
        <v>0</v>
      </c>
      <c r="CL223" s="23">
        <f t="shared" ref="CL223:CL280" ca="1" si="502">$CL$7*$J$2*$J$5*$N223</f>
        <v>0</v>
      </c>
      <c r="CM223" s="23">
        <f t="shared" ref="CM223:CM280" ca="1" si="503">$CL$7*$J$3*$J$5*$O223</f>
        <v>0</v>
      </c>
      <c r="CN223" s="23">
        <f t="shared" ca="1" si="399"/>
        <v>0</v>
      </c>
      <c r="CO223" s="23">
        <f t="shared" ca="1" si="400"/>
        <v>0</v>
      </c>
      <c r="CP223" s="228">
        <f t="shared" ca="1" si="444"/>
        <v>0</v>
      </c>
      <c r="CQ223" s="224">
        <f t="shared" ca="1" si="445"/>
        <v>0</v>
      </c>
      <c r="CR223" s="228">
        <f t="shared" ca="1" si="446"/>
        <v>0</v>
      </c>
      <c r="CS223" s="23">
        <f t="shared" ca="1" si="447"/>
        <v>0</v>
      </c>
      <c r="CT223" s="23">
        <f t="shared" ca="1" si="448"/>
        <v>0</v>
      </c>
      <c r="CU223" s="23">
        <f t="shared" ca="1" si="452"/>
        <v>0</v>
      </c>
      <c r="CV223" s="23">
        <f t="shared" ca="1" si="453"/>
        <v>0</v>
      </c>
      <c r="CW223" s="23">
        <f t="shared" ca="1" si="462"/>
        <v>0</v>
      </c>
      <c r="CX223" s="23">
        <f t="shared" ca="1" si="463"/>
        <v>0</v>
      </c>
      <c r="CY223" s="23">
        <f t="shared" ca="1" si="474"/>
        <v>0</v>
      </c>
      <c r="CZ223" s="23">
        <f t="shared" ca="1" si="475"/>
        <v>0</v>
      </c>
      <c r="DA223" s="23">
        <f t="shared" ca="1" si="481"/>
        <v>0</v>
      </c>
      <c r="DB223" s="23">
        <f t="shared" ca="1" si="482"/>
        <v>0</v>
      </c>
      <c r="DC223" s="23">
        <f t="shared" ca="1" si="483"/>
        <v>0</v>
      </c>
      <c r="DD223" s="23">
        <f t="shared" ca="1" si="484"/>
        <v>0</v>
      </c>
      <c r="DE223" s="23">
        <f t="shared" ca="1" si="489"/>
        <v>0</v>
      </c>
      <c r="DF223" s="23">
        <f t="shared" ca="1" si="490"/>
        <v>0</v>
      </c>
      <c r="DG223" s="23">
        <f t="shared" ca="1" si="393"/>
        <v>0</v>
      </c>
      <c r="DH223" s="23">
        <f t="shared" ca="1" si="394"/>
        <v>0</v>
      </c>
      <c r="DI223" s="23">
        <f t="shared" ca="1" si="491"/>
        <v>0</v>
      </c>
      <c r="DJ223" s="23">
        <f t="shared" ca="1" si="492"/>
        <v>0</v>
      </c>
      <c r="DK223" s="23">
        <f t="shared" ref="DK223:DK278" ca="1" si="504">$DK$7*$J$2*$J$5*$AB223</f>
        <v>0</v>
      </c>
      <c r="DL223" s="23">
        <f t="shared" ref="DL223:DL278" ca="1" si="505">$DK$7*$J$3*$J$5*$AC223</f>
        <v>0</v>
      </c>
      <c r="DM223" s="23"/>
      <c r="DN223" s="23"/>
      <c r="DO223" s="23">
        <f t="shared" ref="DO223:DO268" ca="1" si="506">$DP$7*$J$2*$J$5*$AB223</f>
        <v>0</v>
      </c>
      <c r="DP223" s="23">
        <f t="shared" ref="DP223:DP268" ca="1" si="507">$DP$7*$J$3*$J$5*$AC223</f>
        <v>0</v>
      </c>
      <c r="DQ223" s="23">
        <f t="shared" ca="1" si="376"/>
        <v>0</v>
      </c>
      <c r="DR223" s="23">
        <f t="shared" ca="1" si="377"/>
        <v>0</v>
      </c>
      <c r="DS223" s="23">
        <f t="shared" ca="1" si="386"/>
        <v>0</v>
      </c>
      <c r="DT223" s="23">
        <f t="shared" ca="1" si="387"/>
        <v>0</v>
      </c>
      <c r="DU223" s="23">
        <f t="shared" ca="1" si="397"/>
        <v>0</v>
      </c>
      <c r="DV223" s="23">
        <f t="shared" ca="1" si="398"/>
        <v>0</v>
      </c>
      <c r="DW223" s="23">
        <f t="shared" ca="1" si="401"/>
        <v>0</v>
      </c>
      <c r="DX223" s="23">
        <f t="shared" ca="1" si="402"/>
        <v>0</v>
      </c>
      <c r="DY223" s="23">
        <f t="shared" ca="1" si="403"/>
        <v>0</v>
      </c>
      <c r="DZ223" s="23">
        <f t="shared" ca="1" si="404"/>
        <v>0</v>
      </c>
      <c r="EA223" s="23">
        <f t="shared" ca="1" si="417"/>
        <v>0</v>
      </c>
      <c r="EB223" s="23">
        <f t="shared" ca="1" si="418"/>
        <v>0</v>
      </c>
      <c r="EC223" s="228">
        <f t="shared" ca="1" si="449"/>
        <v>0</v>
      </c>
      <c r="ED223" s="93">
        <f t="shared" ca="1" si="450"/>
        <v>0</v>
      </c>
      <c r="EE223" s="228">
        <f t="shared" ca="1" si="451"/>
        <v>0</v>
      </c>
      <c r="EJ223" s="23">
        <f t="shared" ca="1" si="485"/>
        <v>0</v>
      </c>
      <c r="EK223" s="23">
        <f t="shared" ca="1" si="486"/>
        <v>0</v>
      </c>
      <c r="EL223" s="23">
        <f t="shared" ca="1" si="493"/>
        <v>0</v>
      </c>
      <c r="EM223" s="23">
        <f t="shared" ca="1" si="494"/>
        <v>0</v>
      </c>
      <c r="EN223" s="23">
        <f t="shared" ca="1" si="378"/>
        <v>0</v>
      </c>
      <c r="EO223" s="23">
        <f t="shared" ca="1" si="379"/>
        <v>0</v>
      </c>
      <c r="EP223" s="23">
        <f t="shared" ca="1" si="409"/>
        <v>0</v>
      </c>
      <c r="EQ223" s="23">
        <f t="shared" ca="1" si="410"/>
        <v>0</v>
      </c>
      <c r="ER223" s="23">
        <f t="shared" ca="1" si="388"/>
        <v>0</v>
      </c>
      <c r="ES223" s="23">
        <f t="shared" ca="1" si="389"/>
        <v>0</v>
      </c>
      <c r="ET223" s="23">
        <f t="shared" ca="1" si="405"/>
        <v>0</v>
      </c>
      <c r="EU223" s="23">
        <f t="shared" ca="1" si="406"/>
        <v>0</v>
      </c>
      <c r="EV223" s="23">
        <f t="shared" ca="1" si="415"/>
        <v>0</v>
      </c>
      <c r="EW223" s="23">
        <f t="shared" ca="1" si="416"/>
        <v>0</v>
      </c>
      <c r="EX223" s="228">
        <f t="shared" ca="1" si="435"/>
        <v>0</v>
      </c>
      <c r="EY223" s="93">
        <f t="shared" ca="1" si="436"/>
        <v>0</v>
      </c>
      <c r="EZ223" s="93">
        <f t="shared" ca="1" si="437"/>
        <v>0</v>
      </c>
    </row>
    <row r="224" spans="1:156" x14ac:dyDescent="0.2">
      <c r="A224" s="172">
        <f ca="1">VLOOKUP($D224,Curves!$A$2:$I$1700,9)</f>
        <v>6.4420924392000006E-2</v>
      </c>
      <c r="B224" s="86">
        <f t="shared" ca="1" si="420"/>
        <v>0.32026635661916486</v>
      </c>
      <c r="C224" s="86">
        <f t="shared" si="421"/>
        <v>31</v>
      </c>
      <c r="D224" s="139">
        <v>43466</v>
      </c>
      <c r="E224" s="173">
        <f ca="1">VLOOKUP($D224,Curves!$A$2:$H$1700,2)*$B224</f>
        <v>1.8223155691630482</v>
      </c>
      <c r="F224" s="172">
        <f ca="1">VLOOKUP($D224,Curves!$A$2:$H$1700,3)*$B224</f>
        <v>3.8431962794299779E-2</v>
      </c>
      <c r="G224" s="172">
        <f ca="1">VLOOKUP($D224,Curves!$A$2:$H$1700,7)*$B224</f>
        <v>-6.0850607757641326E-2</v>
      </c>
      <c r="H224" s="172">
        <f ca="1">VLOOKUP($D224,Curves!$A$2:$H$1700,5)*$B224</f>
        <v>0</v>
      </c>
      <c r="I224" s="172">
        <f ca="1">VLOOKUP($D224,Curves!$A$2:$H$1700,4)*$B224</f>
        <v>0</v>
      </c>
      <c r="J224" s="174">
        <f ca="1">VLOOKUP($D224,Curves!$A$2:$H$1700,8)*$B224</f>
        <v>0</v>
      </c>
      <c r="K224" s="172">
        <f t="shared" ca="1" si="422"/>
        <v>15.667366768722861</v>
      </c>
      <c r="L224" s="140">
        <f ca="1">VLOOKUP($D224,Curves!$N$2:$T$2600,2)*$B224</f>
        <v>16.980714387762092</v>
      </c>
      <c r="M224" s="141">
        <f ca="1">VLOOKUP($D224,Curves!$N$2:$T$2600,3)*$B224</f>
        <v>8.4903571938810458</v>
      </c>
      <c r="N224" s="181">
        <f t="shared" ca="1" si="423"/>
        <v>1</v>
      </c>
      <c r="O224" s="182">
        <f t="shared" ca="1" si="424"/>
        <v>0</v>
      </c>
      <c r="P224" s="173">
        <f t="shared" ca="1" si="419"/>
        <v>15.667366768722861</v>
      </c>
      <c r="Q224" s="140">
        <f ca="1">VLOOKUP($D224,Curves!$N$2:$T$2600,4)*$B224</f>
        <v>16.980714387762092</v>
      </c>
      <c r="R224" s="141">
        <f ca="1">VLOOKUP($D224,Curves!$N$2:$T$2600,5)*$B224</f>
        <v>8.4903571938810458</v>
      </c>
      <c r="S224" s="181">
        <f t="shared" ca="1" si="425"/>
        <v>1</v>
      </c>
      <c r="T224" s="182">
        <f t="shared" ca="1" si="426"/>
        <v>0</v>
      </c>
      <c r="U224" s="151">
        <f t="shared" ca="1" si="427"/>
        <v>15.210987210540551</v>
      </c>
      <c r="V224" s="151">
        <f t="shared" ca="1" si="428"/>
        <v>15.667366768722861</v>
      </c>
      <c r="W224" s="151">
        <f t="shared" ca="1" si="429"/>
        <v>15.667366768722861</v>
      </c>
      <c r="X224" s="343">
        <f ca="1">VLOOKUP($D224,[2]CurveFetch!$D$8:$S$13000,16,0)*$B224</f>
        <v>16.980714387762092</v>
      </c>
      <c r="Y224" s="141">
        <f ca="1">VLOOKUP($D224,Curves!$N$2:$T$2600,7)*$B224</f>
        <v>8.4903571938810458</v>
      </c>
      <c r="Z224" s="200">
        <f t="shared" ca="1" si="430"/>
        <v>1</v>
      </c>
      <c r="AA224" s="181">
        <f t="shared" ca="1" si="431"/>
        <v>0</v>
      </c>
      <c r="AB224" s="181">
        <f t="shared" ca="1" si="432"/>
        <v>1</v>
      </c>
      <c r="AC224" s="181">
        <f t="shared" ca="1" si="432"/>
        <v>1</v>
      </c>
      <c r="AD224" s="181">
        <f t="shared" ca="1" si="433"/>
        <v>1</v>
      </c>
      <c r="AE224" s="182">
        <f t="shared" ca="1" si="434"/>
        <v>0</v>
      </c>
      <c r="AF224" s="23">
        <f t="shared" ca="1" si="464"/>
        <v>5880</v>
      </c>
      <c r="AG224" s="23">
        <f t="shared" ca="1" si="465"/>
        <v>0</v>
      </c>
      <c r="AH224" s="23">
        <f t="shared" ca="1" si="454"/>
        <v>38400</v>
      </c>
      <c r="AI224" s="23">
        <f t="shared" ca="1" si="455"/>
        <v>0</v>
      </c>
      <c r="AJ224" s="23">
        <f t="shared" ca="1" si="466"/>
        <v>26160</v>
      </c>
      <c r="AK224" s="23">
        <f t="shared" ca="1" si="467"/>
        <v>0</v>
      </c>
      <c r="AL224" s="23">
        <f t="shared" ca="1" si="468"/>
        <v>26160</v>
      </c>
      <c r="AM224" s="23">
        <f t="shared" ca="1" si="469"/>
        <v>0</v>
      </c>
      <c r="AN224" s="23">
        <f t="shared" ca="1" si="487"/>
        <v>48000</v>
      </c>
      <c r="AO224" s="23">
        <f t="shared" ca="1" si="488"/>
        <v>0</v>
      </c>
      <c r="AP224" s="23">
        <f t="shared" ca="1" si="499"/>
        <v>54000</v>
      </c>
      <c r="AQ224" s="23">
        <f t="shared" ca="1" si="476"/>
        <v>0</v>
      </c>
      <c r="AR224" s="23">
        <f t="shared" ref="AR224:AR279" ca="1" si="508">$AR$7*$J$2*$J$5*$N224</f>
        <v>60000</v>
      </c>
      <c r="AS224" s="23">
        <f t="shared" ref="AS224:AS279" ca="1" si="509">$AR$7*$J$3*$J$5*$O224</f>
        <v>0</v>
      </c>
      <c r="AT224" s="23">
        <f t="shared" ca="1" si="380"/>
        <v>60000</v>
      </c>
      <c r="AU224" s="23">
        <f t="shared" ca="1" si="381"/>
        <v>0</v>
      </c>
      <c r="AV224" s="23">
        <f t="shared" ref="AV224:AV279" ca="1" si="510">$AV$7*$J$2*$J$5*$N224</f>
        <v>86400</v>
      </c>
      <c r="AW224" s="23">
        <f t="shared" ref="AW224:AW279" ca="1" si="511">$AT$7*$J$3*$J$5*$O224</f>
        <v>0</v>
      </c>
      <c r="AX224" s="23">
        <f t="shared" ca="1" si="384"/>
        <v>61200</v>
      </c>
      <c r="AY224" s="23">
        <f t="shared" ca="1" si="385"/>
        <v>0</v>
      </c>
      <c r="AZ224" s="23">
        <f t="shared" ca="1" si="390"/>
        <v>66000</v>
      </c>
      <c r="BA224" s="23">
        <f t="shared" ca="1" si="391"/>
        <v>0</v>
      </c>
      <c r="BB224" s="23">
        <f t="shared" ca="1" si="407"/>
        <v>132000</v>
      </c>
      <c r="BC224" s="23">
        <f t="shared" ca="1" si="408"/>
        <v>0</v>
      </c>
      <c r="BD224" s="228">
        <f t="shared" ca="1" si="438"/>
        <v>243000</v>
      </c>
      <c r="BE224" s="26">
        <f t="shared" ca="1" si="439"/>
        <v>604200</v>
      </c>
      <c r="BF224" s="228">
        <f t="shared" ca="1" si="440"/>
        <v>664200</v>
      </c>
      <c r="BG224" s="23">
        <f t="shared" ca="1" si="456"/>
        <v>62400</v>
      </c>
      <c r="BH224" s="23">
        <f t="shared" ca="1" si="457"/>
        <v>0</v>
      </c>
      <c r="BI224" s="23">
        <f t="shared" ca="1" si="470"/>
        <v>60000</v>
      </c>
      <c r="BJ224" s="23">
        <f t="shared" ca="1" si="471"/>
        <v>0</v>
      </c>
      <c r="BK224" s="23">
        <f t="shared" ca="1" si="458"/>
        <v>10560</v>
      </c>
      <c r="BL224" s="23">
        <f t="shared" ca="1" si="459"/>
        <v>0</v>
      </c>
      <c r="BM224" s="23">
        <f t="shared" ca="1" si="472"/>
        <v>6120</v>
      </c>
      <c r="BN224" s="23">
        <f t="shared" ca="1" si="473"/>
        <v>0</v>
      </c>
      <c r="BO224" s="23">
        <f t="shared" ca="1" si="479"/>
        <v>20400</v>
      </c>
      <c r="BP224" s="23">
        <f t="shared" ca="1" si="480"/>
        <v>0</v>
      </c>
      <c r="BQ224" s="23">
        <f t="shared" ca="1" si="460"/>
        <v>72000</v>
      </c>
      <c r="BR224" s="23">
        <f t="shared" ca="1" si="461"/>
        <v>0</v>
      </c>
      <c r="BS224" s="23">
        <f t="shared" ca="1" si="495"/>
        <v>105600</v>
      </c>
      <c r="BT224" s="23">
        <f t="shared" ca="1" si="496"/>
        <v>0</v>
      </c>
      <c r="BU224" s="23">
        <f t="shared" ca="1" si="497"/>
        <v>127200</v>
      </c>
      <c r="BV224" s="23">
        <f t="shared" ca="1" si="498"/>
        <v>0</v>
      </c>
      <c r="BW224" s="23">
        <f t="shared" ca="1" si="500"/>
        <v>60000</v>
      </c>
      <c r="BX224" s="23">
        <f t="shared" ca="1" si="501"/>
        <v>0</v>
      </c>
      <c r="BY224" s="23">
        <f t="shared" ca="1" si="382"/>
        <v>63600</v>
      </c>
      <c r="BZ224" s="23">
        <f t="shared" ca="1" si="383"/>
        <v>0</v>
      </c>
      <c r="CA224" s="23">
        <f t="shared" ca="1" si="395"/>
        <v>62400</v>
      </c>
      <c r="CB224" s="23">
        <f t="shared" ca="1" si="396"/>
        <v>0</v>
      </c>
      <c r="CC224" s="23">
        <f t="shared" ca="1" si="411"/>
        <v>132000</v>
      </c>
      <c r="CD224" s="23">
        <f t="shared" ca="1" si="412"/>
        <v>0</v>
      </c>
      <c r="CE224" s="23">
        <f t="shared" ca="1" si="413"/>
        <v>120000</v>
      </c>
      <c r="CF224" s="23">
        <f t="shared" ca="1" si="414"/>
        <v>0</v>
      </c>
      <c r="CG224" s="389">
        <f t="shared" ca="1" si="441"/>
        <v>371880</v>
      </c>
      <c r="CH224" s="224">
        <f t="shared" ca="1" si="442"/>
        <v>695880</v>
      </c>
      <c r="CI224" s="93">
        <f t="shared" ca="1" si="443"/>
        <v>902280</v>
      </c>
      <c r="CJ224" s="23">
        <f t="shared" ca="1" si="477"/>
        <v>125760</v>
      </c>
      <c r="CK224" s="23">
        <f t="shared" ca="1" si="478"/>
        <v>0</v>
      </c>
      <c r="CL224" s="23">
        <f t="shared" ca="1" si="502"/>
        <v>115200</v>
      </c>
      <c r="CM224" s="23">
        <f t="shared" ca="1" si="503"/>
        <v>0</v>
      </c>
      <c r="CN224" s="23">
        <f t="shared" ca="1" si="399"/>
        <v>120000</v>
      </c>
      <c r="CO224" s="23">
        <f t="shared" ca="1" si="400"/>
        <v>0</v>
      </c>
      <c r="CP224" s="228">
        <f t="shared" ca="1" si="444"/>
        <v>125760</v>
      </c>
      <c r="CQ224" s="224">
        <f t="shared" ca="1" si="445"/>
        <v>240960</v>
      </c>
      <c r="CR224" s="228">
        <f t="shared" ca="1" si="446"/>
        <v>360960</v>
      </c>
      <c r="CS224" s="23">
        <f t="shared" ca="1" si="447"/>
        <v>65400</v>
      </c>
      <c r="CT224" s="23">
        <f t="shared" ca="1" si="448"/>
        <v>32700</v>
      </c>
      <c r="CU224" s="23">
        <f t="shared" ca="1" si="452"/>
        <v>62400</v>
      </c>
      <c r="CV224" s="23">
        <f t="shared" ca="1" si="453"/>
        <v>31200</v>
      </c>
      <c r="CW224" s="23">
        <f t="shared" ca="1" si="462"/>
        <v>60000</v>
      </c>
      <c r="CX224" s="23">
        <f t="shared" ca="1" si="463"/>
        <v>30000</v>
      </c>
      <c r="CY224" s="23">
        <f t="shared" ca="1" si="474"/>
        <v>8400</v>
      </c>
      <c r="CZ224" s="23">
        <f t="shared" ca="1" si="475"/>
        <v>4200</v>
      </c>
      <c r="DA224" s="23">
        <f t="shared" ca="1" si="481"/>
        <v>27000</v>
      </c>
      <c r="DB224" s="23">
        <f t="shared" ca="1" si="482"/>
        <v>13500</v>
      </c>
      <c r="DC224" s="23">
        <f t="shared" ca="1" si="483"/>
        <v>15600</v>
      </c>
      <c r="DD224" s="23">
        <f t="shared" ca="1" si="484"/>
        <v>7800</v>
      </c>
      <c r="DE224" s="23">
        <f t="shared" ca="1" si="489"/>
        <v>42000</v>
      </c>
      <c r="DF224" s="23">
        <f t="shared" ca="1" si="490"/>
        <v>21000</v>
      </c>
      <c r="DG224" s="23">
        <f t="shared" ca="1" si="393"/>
        <v>63600</v>
      </c>
      <c r="DH224" s="23">
        <f t="shared" ca="1" si="394"/>
        <v>31800</v>
      </c>
      <c r="DI224" s="23">
        <f t="shared" ca="1" si="491"/>
        <v>72000</v>
      </c>
      <c r="DJ224" s="23">
        <f t="shared" ca="1" si="492"/>
        <v>36000</v>
      </c>
      <c r="DK224" s="23">
        <f t="shared" ca="1" si="504"/>
        <v>99000</v>
      </c>
      <c r="DL224" s="23">
        <f t="shared" ca="1" si="505"/>
        <v>49500</v>
      </c>
      <c r="DM224" s="23"/>
      <c r="DN224" s="23"/>
      <c r="DO224" s="23">
        <f t="shared" ca="1" si="506"/>
        <v>240000</v>
      </c>
      <c r="DP224" s="23">
        <f t="shared" ca="1" si="507"/>
        <v>120000</v>
      </c>
      <c r="DQ224" s="23">
        <f t="shared" ref="DQ224:DQ268" ca="1" si="512">$DQ$7*$J$2*$J$5*$AB224</f>
        <v>120000</v>
      </c>
      <c r="DR224" s="23">
        <f t="shared" ref="DR224:DR268" ca="1" si="513">$DQ$7*$J$3*$J$5*$AC224</f>
        <v>60000</v>
      </c>
      <c r="DS224" s="23">
        <f t="shared" ca="1" si="386"/>
        <v>127200</v>
      </c>
      <c r="DT224" s="23">
        <f t="shared" ca="1" si="387"/>
        <v>63600</v>
      </c>
      <c r="DU224" s="23">
        <f t="shared" ca="1" si="397"/>
        <v>63600</v>
      </c>
      <c r="DV224" s="23">
        <f t="shared" ca="1" si="398"/>
        <v>31800</v>
      </c>
      <c r="DW224" s="23">
        <f t="shared" ca="1" si="401"/>
        <v>150000</v>
      </c>
      <c r="DX224" s="23">
        <f t="shared" ca="1" si="402"/>
        <v>75000</v>
      </c>
      <c r="DY224" s="23">
        <f t="shared" ca="1" si="403"/>
        <v>66000</v>
      </c>
      <c r="DZ224" s="23">
        <f t="shared" ca="1" si="404"/>
        <v>33000</v>
      </c>
      <c r="EA224" s="23">
        <f t="shared" ca="1" si="417"/>
        <v>129600</v>
      </c>
      <c r="EB224" s="23">
        <f t="shared" ca="1" si="418"/>
        <v>64800</v>
      </c>
      <c r="EC224" s="228">
        <f t="shared" ca="1" si="449"/>
        <v>610200</v>
      </c>
      <c r="ED224" s="93">
        <f t="shared" ca="1" si="450"/>
        <v>1450800</v>
      </c>
      <c r="EE224" s="228">
        <f t="shared" ca="1" si="451"/>
        <v>2117700</v>
      </c>
      <c r="EJ224" s="23">
        <f t="shared" ca="1" si="485"/>
        <v>60000</v>
      </c>
      <c r="EK224" s="23">
        <f t="shared" ca="1" si="486"/>
        <v>30000</v>
      </c>
      <c r="EL224" s="23">
        <f t="shared" ca="1" si="493"/>
        <v>26400</v>
      </c>
      <c r="EM224" s="23">
        <f t="shared" ca="1" si="494"/>
        <v>13200</v>
      </c>
      <c r="EN224" s="23">
        <f t="shared" ref="EN224:EN280" ca="1" si="514">$EN$7*$J$2*$J$5*$AB224</f>
        <v>120000</v>
      </c>
      <c r="EO224" s="23">
        <f t="shared" ref="EO224:EO280" ca="1" si="515">$EN$7*$J$3*$J$5*$AC224</f>
        <v>60000</v>
      </c>
      <c r="EP224" s="23">
        <f t="shared" ca="1" si="409"/>
        <v>168000</v>
      </c>
      <c r="EQ224" s="23">
        <f t="shared" ca="1" si="410"/>
        <v>84000</v>
      </c>
      <c r="ER224" s="23">
        <f t="shared" ca="1" si="388"/>
        <v>60000</v>
      </c>
      <c r="ES224" s="23">
        <f t="shared" ca="1" si="389"/>
        <v>30000</v>
      </c>
      <c r="ET224" s="23">
        <f t="shared" ca="1" si="405"/>
        <v>60000</v>
      </c>
      <c r="EU224" s="23">
        <f t="shared" ca="1" si="406"/>
        <v>30000</v>
      </c>
      <c r="EV224" s="23">
        <f t="shared" ca="1" si="415"/>
        <v>120000</v>
      </c>
      <c r="EW224" s="23">
        <f t="shared" ca="1" si="416"/>
        <v>60000</v>
      </c>
      <c r="EX224" s="228">
        <f t="shared" ca="1" si="435"/>
        <v>39600</v>
      </c>
      <c r="EY224" s="93">
        <f t="shared" ca="1" si="436"/>
        <v>489600</v>
      </c>
      <c r="EZ224" s="93">
        <f t="shared" ca="1" si="437"/>
        <v>921600</v>
      </c>
    </row>
    <row r="225" spans="1:156" x14ac:dyDescent="0.2">
      <c r="A225" s="172">
        <f ca="1">VLOOKUP($D225,Curves!$A$2:$I$1700,9)</f>
        <v>6.4445794946279999E-2</v>
      </c>
      <c r="B225" s="86">
        <f t="shared" ca="1" si="420"/>
        <v>0.31840905210245546</v>
      </c>
      <c r="C225" s="86">
        <f t="shared" si="421"/>
        <v>28</v>
      </c>
      <c r="D225" s="139">
        <v>43497</v>
      </c>
      <c r="E225" s="173">
        <f ca="1">VLOOKUP($D225,Curves!$A$2:$H$1700,2)*$B225</f>
        <v>1.7779961469401111</v>
      </c>
      <c r="F225" s="172">
        <f ca="1">VLOOKUP($D225,Curves!$A$2:$H$1700,3)*$B225</f>
        <v>9.8706806151761195E-2</v>
      </c>
      <c r="G225" s="172">
        <f ca="1">VLOOKUP($D225,Curves!$A$2:$H$1700,7)*$B225</f>
        <v>0</v>
      </c>
      <c r="H225" s="172">
        <f ca="1">VLOOKUP($D225,Curves!$A$2:$H$1700,5)*$B225</f>
        <v>0</v>
      </c>
      <c r="I225" s="172">
        <f ca="1">VLOOKUP($D225,Curves!$A$2:$H$1700,4)*$B225</f>
        <v>0</v>
      </c>
      <c r="J225" s="174">
        <f ca="1">VLOOKUP($D225,Curves!$A$2:$H$1700,8)*$B225</f>
        <v>0</v>
      </c>
      <c r="K225" s="172">
        <f t="shared" ca="1" si="422"/>
        <v>15.334971102050833</v>
      </c>
      <c r="L225" s="140">
        <f ca="1">VLOOKUP($D225,Curves!$N$2:$T$2600,2)*$B225</f>
        <v>13.698148466878896</v>
      </c>
      <c r="M225" s="141">
        <f ca="1">VLOOKUP($D225,Curves!$N$2:$T$2600,3)*$B225</f>
        <v>6.8490742334394481</v>
      </c>
      <c r="N225" s="181">
        <f t="shared" ca="1" si="423"/>
        <v>0</v>
      </c>
      <c r="O225" s="182">
        <f t="shared" ca="1" si="424"/>
        <v>0</v>
      </c>
      <c r="P225" s="173">
        <f t="shared" ca="1" si="419"/>
        <v>15.334971102050833</v>
      </c>
      <c r="Q225" s="140">
        <f ca="1">VLOOKUP($D225,Curves!$N$2:$T$2600,4)*$B225</f>
        <v>13.698148466878896</v>
      </c>
      <c r="R225" s="141">
        <f ca="1">VLOOKUP($D225,Curves!$N$2:$T$2600,5)*$B225</f>
        <v>6.8490742334394481</v>
      </c>
      <c r="S225" s="181">
        <f t="shared" ca="1" si="425"/>
        <v>0</v>
      </c>
      <c r="T225" s="182">
        <f t="shared" ca="1" si="426"/>
        <v>0</v>
      </c>
      <c r="U225" s="151">
        <f t="shared" ca="1" si="427"/>
        <v>15.334971102050833</v>
      </c>
      <c r="V225" s="151">
        <f t="shared" ca="1" si="428"/>
        <v>15.334971102050833</v>
      </c>
      <c r="W225" s="151">
        <f t="shared" ca="1" si="429"/>
        <v>15.334971102050833</v>
      </c>
      <c r="X225" s="343">
        <f ca="1">VLOOKUP($D225,[2]CurveFetch!$D$8:$S$13000,16,0)*$B225</f>
        <v>13.698148466878896</v>
      </c>
      <c r="Y225" s="141">
        <f ca="1">VLOOKUP($D225,Curves!$N$2:$T$2600,7)*$B225</f>
        <v>6.8490742334394481</v>
      </c>
      <c r="Z225" s="200">
        <f t="shared" ca="1" si="430"/>
        <v>0</v>
      </c>
      <c r="AA225" s="181">
        <f t="shared" ca="1" si="431"/>
        <v>0</v>
      </c>
      <c r="AB225" s="181">
        <f t="shared" ca="1" si="432"/>
        <v>0</v>
      </c>
      <c r="AC225" s="181">
        <f t="shared" ca="1" si="432"/>
        <v>0</v>
      </c>
      <c r="AD225" s="181">
        <f t="shared" ca="1" si="433"/>
        <v>0</v>
      </c>
      <c r="AE225" s="182">
        <f t="shared" ca="1" si="434"/>
        <v>0</v>
      </c>
      <c r="AF225" s="23">
        <f t="shared" ca="1" si="464"/>
        <v>0</v>
      </c>
      <c r="AG225" s="23">
        <f t="shared" ca="1" si="465"/>
        <v>0</v>
      </c>
      <c r="AH225" s="23">
        <f t="shared" ca="1" si="454"/>
        <v>0</v>
      </c>
      <c r="AI225" s="23">
        <f t="shared" ca="1" si="455"/>
        <v>0</v>
      </c>
      <c r="AJ225" s="23">
        <f t="shared" ca="1" si="466"/>
        <v>0</v>
      </c>
      <c r="AK225" s="23">
        <f t="shared" ca="1" si="467"/>
        <v>0</v>
      </c>
      <c r="AL225" s="23">
        <f t="shared" ca="1" si="468"/>
        <v>0</v>
      </c>
      <c r="AM225" s="23">
        <f t="shared" ca="1" si="469"/>
        <v>0</v>
      </c>
      <c r="AN225" s="23">
        <f t="shared" ca="1" si="487"/>
        <v>0</v>
      </c>
      <c r="AO225" s="23">
        <f t="shared" ca="1" si="488"/>
        <v>0</v>
      </c>
      <c r="AP225" s="23">
        <f t="shared" ca="1" si="499"/>
        <v>0</v>
      </c>
      <c r="AQ225" s="23">
        <f t="shared" ca="1" si="476"/>
        <v>0</v>
      </c>
      <c r="AR225" s="23">
        <f t="shared" ca="1" si="508"/>
        <v>0</v>
      </c>
      <c r="AS225" s="23">
        <f t="shared" ca="1" si="509"/>
        <v>0</v>
      </c>
      <c r="AT225" s="23">
        <f t="shared" ca="1" si="380"/>
        <v>0</v>
      </c>
      <c r="AU225" s="23">
        <f t="shared" ca="1" si="381"/>
        <v>0</v>
      </c>
      <c r="AV225" s="23">
        <f t="shared" ca="1" si="510"/>
        <v>0</v>
      </c>
      <c r="AW225" s="23">
        <f t="shared" ca="1" si="511"/>
        <v>0</v>
      </c>
      <c r="AX225" s="23">
        <f t="shared" ca="1" si="384"/>
        <v>0</v>
      </c>
      <c r="AY225" s="23">
        <f t="shared" ca="1" si="385"/>
        <v>0</v>
      </c>
      <c r="AZ225" s="23">
        <f t="shared" ca="1" si="390"/>
        <v>0</v>
      </c>
      <c r="BA225" s="23">
        <f t="shared" ca="1" si="391"/>
        <v>0</v>
      </c>
      <c r="BB225" s="23">
        <f t="shared" ca="1" si="407"/>
        <v>0</v>
      </c>
      <c r="BC225" s="23">
        <f t="shared" ca="1" si="408"/>
        <v>0</v>
      </c>
      <c r="BD225" s="228">
        <f t="shared" ca="1" si="438"/>
        <v>0</v>
      </c>
      <c r="BE225" s="26">
        <f t="shared" ca="1" si="439"/>
        <v>0</v>
      </c>
      <c r="BF225" s="228">
        <f t="shared" ca="1" si="440"/>
        <v>0</v>
      </c>
      <c r="BG225" s="23">
        <f t="shared" ca="1" si="456"/>
        <v>0</v>
      </c>
      <c r="BH225" s="23">
        <f t="shared" ca="1" si="457"/>
        <v>0</v>
      </c>
      <c r="BI225" s="23">
        <f t="shared" ca="1" si="470"/>
        <v>0</v>
      </c>
      <c r="BJ225" s="23">
        <f t="shared" ca="1" si="471"/>
        <v>0</v>
      </c>
      <c r="BK225" s="23">
        <f t="shared" ca="1" si="458"/>
        <v>0</v>
      </c>
      <c r="BL225" s="23">
        <f t="shared" ca="1" si="459"/>
        <v>0</v>
      </c>
      <c r="BM225" s="23">
        <f t="shared" ca="1" si="472"/>
        <v>0</v>
      </c>
      <c r="BN225" s="23">
        <f t="shared" ca="1" si="473"/>
        <v>0</v>
      </c>
      <c r="BO225" s="23">
        <f t="shared" ca="1" si="479"/>
        <v>0</v>
      </c>
      <c r="BP225" s="23">
        <f t="shared" ca="1" si="480"/>
        <v>0</v>
      </c>
      <c r="BQ225" s="23">
        <f t="shared" ca="1" si="460"/>
        <v>0</v>
      </c>
      <c r="BR225" s="23">
        <f t="shared" ca="1" si="461"/>
        <v>0</v>
      </c>
      <c r="BS225" s="23">
        <f t="shared" ca="1" si="495"/>
        <v>0</v>
      </c>
      <c r="BT225" s="23">
        <f t="shared" ca="1" si="496"/>
        <v>0</v>
      </c>
      <c r="BU225" s="23">
        <f t="shared" ca="1" si="497"/>
        <v>0</v>
      </c>
      <c r="BV225" s="23">
        <f t="shared" ca="1" si="498"/>
        <v>0</v>
      </c>
      <c r="BW225" s="23">
        <f t="shared" ca="1" si="500"/>
        <v>0</v>
      </c>
      <c r="BX225" s="23">
        <f t="shared" ca="1" si="501"/>
        <v>0</v>
      </c>
      <c r="BY225" s="23">
        <f t="shared" ca="1" si="382"/>
        <v>0</v>
      </c>
      <c r="BZ225" s="23">
        <f t="shared" ca="1" si="383"/>
        <v>0</v>
      </c>
      <c r="CA225" s="23">
        <f t="shared" ca="1" si="395"/>
        <v>0</v>
      </c>
      <c r="CB225" s="23">
        <f t="shared" ca="1" si="396"/>
        <v>0</v>
      </c>
      <c r="CC225" s="23">
        <f t="shared" ca="1" si="411"/>
        <v>0</v>
      </c>
      <c r="CD225" s="23">
        <f t="shared" ca="1" si="412"/>
        <v>0</v>
      </c>
      <c r="CE225" s="23">
        <f t="shared" ca="1" si="413"/>
        <v>0</v>
      </c>
      <c r="CF225" s="23">
        <f t="shared" ca="1" si="414"/>
        <v>0</v>
      </c>
      <c r="CG225" s="389">
        <f t="shared" ca="1" si="441"/>
        <v>0</v>
      </c>
      <c r="CH225" s="224">
        <f t="shared" ca="1" si="442"/>
        <v>0</v>
      </c>
      <c r="CI225" s="93">
        <f t="shared" ca="1" si="443"/>
        <v>0</v>
      </c>
      <c r="CJ225" s="23">
        <f t="shared" ca="1" si="477"/>
        <v>0</v>
      </c>
      <c r="CK225" s="23">
        <f t="shared" ca="1" si="478"/>
        <v>0</v>
      </c>
      <c r="CL225" s="23">
        <f t="shared" ca="1" si="502"/>
        <v>0</v>
      </c>
      <c r="CM225" s="23">
        <f t="shared" ca="1" si="503"/>
        <v>0</v>
      </c>
      <c r="CN225" s="23">
        <f t="shared" ca="1" si="399"/>
        <v>0</v>
      </c>
      <c r="CO225" s="23">
        <f t="shared" ca="1" si="400"/>
        <v>0</v>
      </c>
      <c r="CP225" s="228">
        <f t="shared" ca="1" si="444"/>
        <v>0</v>
      </c>
      <c r="CQ225" s="224">
        <f t="shared" ca="1" si="445"/>
        <v>0</v>
      </c>
      <c r="CR225" s="228">
        <f t="shared" ca="1" si="446"/>
        <v>0</v>
      </c>
      <c r="CS225" s="23">
        <f t="shared" ca="1" si="447"/>
        <v>0</v>
      </c>
      <c r="CT225" s="23">
        <f t="shared" ca="1" si="448"/>
        <v>0</v>
      </c>
      <c r="CU225" s="23">
        <f t="shared" ca="1" si="452"/>
        <v>0</v>
      </c>
      <c r="CV225" s="23">
        <f t="shared" ca="1" si="453"/>
        <v>0</v>
      </c>
      <c r="CW225" s="23">
        <f t="shared" ca="1" si="462"/>
        <v>0</v>
      </c>
      <c r="CX225" s="23">
        <f t="shared" ca="1" si="463"/>
        <v>0</v>
      </c>
      <c r="CY225" s="23">
        <f t="shared" ca="1" si="474"/>
        <v>0</v>
      </c>
      <c r="CZ225" s="23">
        <f t="shared" ca="1" si="475"/>
        <v>0</v>
      </c>
      <c r="DA225" s="23">
        <f t="shared" ca="1" si="481"/>
        <v>0</v>
      </c>
      <c r="DB225" s="23">
        <f t="shared" ca="1" si="482"/>
        <v>0</v>
      </c>
      <c r="DC225" s="23">
        <f t="shared" ca="1" si="483"/>
        <v>0</v>
      </c>
      <c r="DD225" s="23">
        <f t="shared" ca="1" si="484"/>
        <v>0</v>
      </c>
      <c r="DE225" s="23">
        <f t="shared" ca="1" si="489"/>
        <v>0</v>
      </c>
      <c r="DF225" s="23">
        <f t="shared" ca="1" si="490"/>
        <v>0</v>
      </c>
      <c r="DG225" s="23">
        <f t="shared" ca="1" si="393"/>
        <v>0</v>
      </c>
      <c r="DH225" s="23">
        <f t="shared" ca="1" si="394"/>
        <v>0</v>
      </c>
      <c r="DI225" s="23">
        <f t="shared" ca="1" si="491"/>
        <v>0</v>
      </c>
      <c r="DJ225" s="23">
        <f t="shared" ca="1" si="492"/>
        <v>0</v>
      </c>
      <c r="DK225" s="23">
        <f t="shared" ca="1" si="504"/>
        <v>0</v>
      </c>
      <c r="DL225" s="23">
        <f t="shared" ca="1" si="505"/>
        <v>0</v>
      </c>
      <c r="DM225" s="23"/>
      <c r="DN225" s="23"/>
      <c r="DO225" s="23">
        <f t="shared" ca="1" si="506"/>
        <v>0</v>
      </c>
      <c r="DP225" s="23">
        <f t="shared" ca="1" si="507"/>
        <v>0</v>
      </c>
      <c r="DQ225" s="23">
        <f t="shared" ca="1" si="512"/>
        <v>0</v>
      </c>
      <c r="DR225" s="23">
        <f t="shared" ca="1" si="513"/>
        <v>0</v>
      </c>
      <c r="DS225" s="23">
        <f t="shared" ca="1" si="386"/>
        <v>0</v>
      </c>
      <c r="DT225" s="23">
        <f t="shared" ca="1" si="387"/>
        <v>0</v>
      </c>
      <c r="DU225" s="23">
        <f t="shared" ca="1" si="397"/>
        <v>0</v>
      </c>
      <c r="DV225" s="23">
        <f t="shared" ca="1" si="398"/>
        <v>0</v>
      </c>
      <c r="DW225" s="23">
        <f t="shared" ca="1" si="401"/>
        <v>0</v>
      </c>
      <c r="DX225" s="23">
        <f t="shared" ca="1" si="402"/>
        <v>0</v>
      </c>
      <c r="DY225" s="23">
        <f t="shared" ca="1" si="403"/>
        <v>0</v>
      </c>
      <c r="DZ225" s="23">
        <f t="shared" ca="1" si="404"/>
        <v>0</v>
      </c>
      <c r="EA225" s="23">
        <f t="shared" ca="1" si="417"/>
        <v>0</v>
      </c>
      <c r="EB225" s="23">
        <f t="shared" ca="1" si="418"/>
        <v>0</v>
      </c>
      <c r="EC225" s="228">
        <f t="shared" ca="1" si="449"/>
        <v>0</v>
      </c>
      <c r="ED225" s="93">
        <f t="shared" ca="1" si="450"/>
        <v>0</v>
      </c>
      <c r="EE225" s="228">
        <f t="shared" ca="1" si="451"/>
        <v>0</v>
      </c>
      <c r="EJ225" s="23">
        <f t="shared" ca="1" si="485"/>
        <v>0</v>
      </c>
      <c r="EK225" s="23">
        <f t="shared" ca="1" si="486"/>
        <v>0</v>
      </c>
      <c r="EL225" s="23">
        <f t="shared" ca="1" si="493"/>
        <v>0</v>
      </c>
      <c r="EM225" s="23">
        <f t="shared" ca="1" si="494"/>
        <v>0</v>
      </c>
      <c r="EN225" s="23">
        <f t="shared" ca="1" si="514"/>
        <v>0</v>
      </c>
      <c r="EO225" s="23">
        <f t="shared" ca="1" si="515"/>
        <v>0</v>
      </c>
      <c r="EP225" s="23">
        <f t="shared" ca="1" si="409"/>
        <v>0</v>
      </c>
      <c r="EQ225" s="23">
        <f t="shared" ca="1" si="410"/>
        <v>0</v>
      </c>
      <c r="ER225" s="23">
        <f t="shared" ca="1" si="388"/>
        <v>0</v>
      </c>
      <c r="ES225" s="23">
        <f t="shared" ca="1" si="389"/>
        <v>0</v>
      </c>
      <c r="ET225" s="23">
        <f t="shared" ca="1" si="405"/>
        <v>0</v>
      </c>
      <c r="EU225" s="23">
        <f t="shared" ca="1" si="406"/>
        <v>0</v>
      </c>
      <c r="EV225" s="23">
        <f t="shared" ca="1" si="415"/>
        <v>0</v>
      </c>
      <c r="EW225" s="23">
        <f t="shared" ca="1" si="416"/>
        <v>0</v>
      </c>
      <c r="EX225" s="228">
        <f t="shared" ca="1" si="435"/>
        <v>0</v>
      </c>
      <c r="EY225" s="93">
        <f t="shared" ca="1" si="436"/>
        <v>0</v>
      </c>
      <c r="EZ225" s="93">
        <f t="shared" ca="1" si="437"/>
        <v>0</v>
      </c>
    </row>
    <row r="226" spans="1:156" x14ac:dyDescent="0.2">
      <c r="A226" s="172">
        <f ca="1">VLOOKUP($D226,Curves!$A$2:$I$1700,9)</f>
        <v>6.4468258672909007E-2</v>
      </c>
      <c r="B226" s="86">
        <f t="shared" ca="1" si="420"/>
        <v>0.31673963431522778</v>
      </c>
      <c r="C226" s="86">
        <f t="shared" si="421"/>
        <v>31</v>
      </c>
      <c r="D226" s="139">
        <v>43525</v>
      </c>
      <c r="E226" s="173">
        <f ca="1">VLOOKUP($D226,Curves!$A$2:$H$1700,2)*$B226</f>
        <v>1.7211631728689478</v>
      </c>
      <c r="F226" s="172">
        <f ca="1">VLOOKUP($D226,Curves!$A$2:$H$1700,3)*$B226</f>
        <v>9.8189286637720613E-2</v>
      </c>
      <c r="G226" s="172">
        <f ca="1">VLOOKUP($D226,Curves!$A$2:$H$1700,7)*$B226</f>
        <v>0</v>
      </c>
      <c r="H226" s="172">
        <f ca="1">VLOOKUP($D226,Curves!$A$2:$H$1700,5)*$B226</f>
        <v>0</v>
      </c>
      <c r="I226" s="172">
        <f ca="1">VLOOKUP($D226,Curves!$A$2:$H$1700,4)*$B226</f>
        <v>0</v>
      </c>
      <c r="J226" s="174">
        <f ca="1">VLOOKUP($D226,Curves!$A$2:$H$1700,8)*$B226</f>
        <v>0</v>
      </c>
      <c r="K226" s="172">
        <f t="shared" ca="1" si="422"/>
        <v>14.908723796517108</v>
      </c>
      <c r="L226" s="140">
        <f ca="1">VLOOKUP($D226,Curves!$N$2:$T$2600,2)*$B226</f>
        <v>10.458932768869412</v>
      </c>
      <c r="M226" s="141">
        <f ca="1">VLOOKUP($D226,Curves!$N$2:$T$2600,3)*$B226</f>
        <v>5.2294663844347058</v>
      </c>
      <c r="N226" s="181">
        <f t="shared" ca="1" si="423"/>
        <v>0</v>
      </c>
      <c r="O226" s="182">
        <f t="shared" ca="1" si="424"/>
        <v>0</v>
      </c>
      <c r="P226" s="173">
        <f t="shared" ca="1" si="419"/>
        <v>14.908723796517108</v>
      </c>
      <c r="Q226" s="140">
        <f ca="1">VLOOKUP($D226,Curves!$N$2:$T$2600,4)*$B226</f>
        <v>10.458932768869412</v>
      </c>
      <c r="R226" s="141">
        <f ca="1">VLOOKUP($D226,Curves!$N$2:$T$2600,5)*$B226</f>
        <v>5.2294663844347058</v>
      </c>
      <c r="S226" s="181">
        <f t="shared" ca="1" si="425"/>
        <v>0</v>
      </c>
      <c r="T226" s="182">
        <f t="shared" ca="1" si="426"/>
        <v>0</v>
      </c>
      <c r="U226" s="151">
        <f t="shared" ca="1" si="427"/>
        <v>14.908723796517108</v>
      </c>
      <c r="V226" s="151">
        <f t="shared" ca="1" si="428"/>
        <v>14.908723796517108</v>
      </c>
      <c r="W226" s="151">
        <f t="shared" ca="1" si="429"/>
        <v>14.908723796517108</v>
      </c>
      <c r="X226" s="343">
        <f ca="1">VLOOKUP($D226,[2]CurveFetch!$D$8:$S$13000,16,0)*$B226</f>
        <v>10.458932768869412</v>
      </c>
      <c r="Y226" s="141">
        <f ca="1">VLOOKUP($D226,Curves!$N$2:$T$2600,7)*$B226</f>
        <v>5.2294663844347058</v>
      </c>
      <c r="Z226" s="200">
        <f t="shared" ca="1" si="430"/>
        <v>0</v>
      </c>
      <c r="AA226" s="181">
        <f t="shared" ca="1" si="431"/>
        <v>0</v>
      </c>
      <c r="AB226" s="181">
        <f t="shared" ca="1" si="432"/>
        <v>0</v>
      </c>
      <c r="AC226" s="181">
        <f t="shared" ca="1" si="432"/>
        <v>0</v>
      </c>
      <c r="AD226" s="181">
        <f t="shared" ca="1" si="433"/>
        <v>0</v>
      </c>
      <c r="AE226" s="182">
        <f t="shared" ca="1" si="434"/>
        <v>0</v>
      </c>
      <c r="AF226" s="23">
        <f t="shared" ca="1" si="464"/>
        <v>0</v>
      </c>
      <c r="AG226" s="23">
        <f t="shared" ca="1" si="465"/>
        <v>0</v>
      </c>
      <c r="AH226" s="23">
        <f t="shared" ca="1" si="454"/>
        <v>0</v>
      </c>
      <c r="AI226" s="23">
        <f t="shared" ca="1" si="455"/>
        <v>0</v>
      </c>
      <c r="AJ226" s="23">
        <f t="shared" ca="1" si="466"/>
        <v>0</v>
      </c>
      <c r="AK226" s="23">
        <f t="shared" ca="1" si="467"/>
        <v>0</v>
      </c>
      <c r="AL226" s="23">
        <f t="shared" ca="1" si="468"/>
        <v>0</v>
      </c>
      <c r="AM226" s="23">
        <f t="shared" ca="1" si="469"/>
        <v>0</v>
      </c>
      <c r="AN226" s="23">
        <f t="shared" ca="1" si="487"/>
        <v>0</v>
      </c>
      <c r="AO226" s="23">
        <f t="shared" ca="1" si="488"/>
        <v>0</v>
      </c>
      <c r="AP226" s="23">
        <f t="shared" ca="1" si="499"/>
        <v>0</v>
      </c>
      <c r="AQ226" s="23">
        <f t="shared" ca="1" si="476"/>
        <v>0</v>
      </c>
      <c r="AR226" s="23">
        <f t="shared" ca="1" si="508"/>
        <v>0</v>
      </c>
      <c r="AS226" s="23">
        <f t="shared" ca="1" si="509"/>
        <v>0</v>
      </c>
      <c r="AT226" s="23">
        <f t="shared" ref="AT226:AT279" ca="1" si="516">$AT$7*$J$2*$J$5*$N226</f>
        <v>0</v>
      </c>
      <c r="AU226" s="23">
        <f t="shared" ref="AU226:AU279" ca="1" si="517">$AT$7*$J$3*$J$5*$O226</f>
        <v>0</v>
      </c>
      <c r="AV226" s="23">
        <f t="shared" ca="1" si="510"/>
        <v>0</v>
      </c>
      <c r="AW226" s="23">
        <f t="shared" ca="1" si="511"/>
        <v>0</v>
      </c>
      <c r="AX226" s="23">
        <f t="shared" ca="1" si="384"/>
        <v>0</v>
      </c>
      <c r="AY226" s="23">
        <f t="shared" ca="1" si="385"/>
        <v>0</v>
      </c>
      <c r="AZ226" s="23">
        <f t="shared" ca="1" si="390"/>
        <v>0</v>
      </c>
      <c r="BA226" s="23">
        <f t="shared" ca="1" si="391"/>
        <v>0</v>
      </c>
      <c r="BB226" s="23">
        <f t="shared" ca="1" si="407"/>
        <v>0</v>
      </c>
      <c r="BC226" s="23">
        <f t="shared" ca="1" si="408"/>
        <v>0</v>
      </c>
      <c r="BD226" s="228">
        <f t="shared" ca="1" si="438"/>
        <v>0</v>
      </c>
      <c r="BE226" s="26">
        <f t="shared" ca="1" si="439"/>
        <v>0</v>
      </c>
      <c r="BF226" s="228">
        <f t="shared" ca="1" si="440"/>
        <v>0</v>
      </c>
      <c r="BG226" s="23">
        <f t="shared" ca="1" si="456"/>
        <v>0</v>
      </c>
      <c r="BH226" s="23">
        <f t="shared" ca="1" si="457"/>
        <v>0</v>
      </c>
      <c r="BI226" s="23">
        <f t="shared" ca="1" si="470"/>
        <v>0</v>
      </c>
      <c r="BJ226" s="23">
        <f t="shared" ca="1" si="471"/>
        <v>0</v>
      </c>
      <c r="BK226" s="23">
        <f t="shared" ca="1" si="458"/>
        <v>0</v>
      </c>
      <c r="BL226" s="23">
        <f t="shared" ca="1" si="459"/>
        <v>0</v>
      </c>
      <c r="BM226" s="23">
        <f t="shared" ca="1" si="472"/>
        <v>0</v>
      </c>
      <c r="BN226" s="23">
        <f t="shared" ca="1" si="473"/>
        <v>0</v>
      </c>
      <c r="BO226" s="23">
        <f t="shared" ca="1" si="479"/>
        <v>0</v>
      </c>
      <c r="BP226" s="23">
        <f t="shared" ca="1" si="480"/>
        <v>0</v>
      </c>
      <c r="BQ226" s="23">
        <f t="shared" ca="1" si="460"/>
        <v>0</v>
      </c>
      <c r="BR226" s="23">
        <f t="shared" ca="1" si="461"/>
        <v>0</v>
      </c>
      <c r="BS226" s="23">
        <f t="shared" ca="1" si="495"/>
        <v>0</v>
      </c>
      <c r="BT226" s="23">
        <f t="shared" ca="1" si="496"/>
        <v>0</v>
      </c>
      <c r="BU226" s="23">
        <f t="shared" ca="1" si="497"/>
        <v>0</v>
      </c>
      <c r="BV226" s="23">
        <f t="shared" ca="1" si="498"/>
        <v>0</v>
      </c>
      <c r="BW226" s="23">
        <f t="shared" ca="1" si="500"/>
        <v>0</v>
      </c>
      <c r="BX226" s="23">
        <f t="shared" ca="1" si="501"/>
        <v>0</v>
      </c>
      <c r="BY226" s="23">
        <f t="shared" ca="1" si="382"/>
        <v>0</v>
      </c>
      <c r="BZ226" s="23">
        <f t="shared" ca="1" si="383"/>
        <v>0</v>
      </c>
      <c r="CA226" s="23">
        <f t="shared" ca="1" si="395"/>
        <v>0</v>
      </c>
      <c r="CB226" s="23">
        <f t="shared" ca="1" si="396"/>
        <v>0</v>
      </c>
      <c r="CC226" s="23">
        <f t="shared" ca="1" si="411"/>
        <v>0</v>
      </c>
      <c r="CD226" s="23">
        <f t="shared" ca="1" si="412"/>
        <v>0</v>
      </c>
      <c r="CE226" s="23">
        <f t="shared" ca="1" si="413"/>
        <v>0</v>
      </c>
      <c r="CF226" s="23">
        <f t="shared" ca="1" si="414"/>
        <v>0</v>
      </c>
      <c r="CG226" s="389">
        <f t="shared" ca="1" si="441"/>
        <v>0</v>
      </c>
      <c r="CH226" s="224">
        <f t="shared" ca="1" si="442"/>
        <v>0</v>
      </c>
      <c r="CI226" s="93">
        <f t="shared" ca="1" si="443"/>
        <v>0</v>
      </c>
      <c r="CJ226" s="23">
        <f t="shared" ca="1" si="477"/>
        <v>0</v>
      </c>
      <c r="CK226" s="23">
        <f t="shared" ca="1" si="478"/>
        <v>0</v>
      </c>
      <c r="CL226" s="23">
        <f t="shared" ca="1" si="502"/>
        <v>0</v>
      </c>
      <c r="CM226" s="23">
        <f t="shared" ca="1" si="503"/>
        <v>0</v>
      </c>
      <c r="CN226" s="23">
        <f t="shared" ca="1" si="399"/>
        <v>0</v>
      </c>
      <c r="CO226" s="23">
        <f t="shared" ca="1" si="400"/>
        <v>0</v>
      </c>
      <c r="CP226" s="228">
        <f t="shared" ca="1" si="444"/>
        <v>0</v>
      </c>
      <c r="CQ226" s="224">
        <f t="shared" ca="1" si="445"/>
        <v>0</v>
      </c>
      <c r="CR226" s="228">
        <f t="shared" ca="1" si="446"/>
        <v>0</v>
      </c>
      <c r="CS226" s="23">
        <f t="shared" ca="1" si="447"/>
        <v>0</v>
      </c>
      <c r="CT226" s="23">
        <f t="shared" ca="1" si="448"/>
        <v>0</v>
      </c>
      <c r="CU226" s="23">
        <f t="shared" ca="1" si="452"/>
        <v>0</v>
      </c>
      <c r="CV226" s="23">
        <f t="shared" ca="1" si="453"/>
        <v>0</v>
      </c>
      <c r="CW226" s="23">
        <f t="shared" ca="1" si="462"/>
        <v>0</v>
      </c>
      <c r="CX226" s="23">
        <f t="shared" ca="1" si="463"/>
        <v>0</v>
      </c>
      <c r="CY226" s="23">
        <f t="shared" ca="1" si="474"/>
        <v>0</v>
      </c>
      <c r="CZ226" s="23">
        <f t="shared" ca="1" si="475"/>
        <v>0</v>
      </c>
      <c r="DA226" s="23">
        <f t="shared" ca="1" si="481"/>
        <v>0</v>
      </c>
      <c r="DB226" s="23">
        <f t="shared" ca="1" si="482"/>
        <v>0</v>
      </c>
      <c r="DC226" s="23">
        <f t="shared" ca="1" si="483"/>
        <v>0</v>
      </c>
      <c r="DD226" s="23">
        <f t="shared" ca="1" si="484"/>
        <v>0</v>
      </c>
      <c r="DE226" s="23">
        <f t="shared" ca="1" si="489"/>
        <v>0</v>
      </c>
      <c r="DF226" s="23">
        <f t="shared" ca="1" si="490"/>
        <v>0</v>
      </c>
      <c r="DG226" s="23">
        <f t="shared" ca="1" si="393"/>
        <v>0</v>
      </c>
      <c r="DH226" s="23">
        <f t="shared" ca="1" si="394"/>
        <v>0</v>
      </c>
      <c r="DI226" s="23">
        <f t="shared" ca="1" si="491"/>
        <v>0</v>
      </c>
      <c r="DJ226" s="23">
        <f t="shared" ca="1" si="492"/>
        <v>0</v>
      </c>
      <c r="DK226" s="23">
        <f t="shared" ca="1" si="504"/>
        <v>0</v>
      </c>
      <c r="DL226" s="23">
        <f t="shared" ca="1" si="505"/>
        <v>0</v>
      </c>
      <c r="DM226" s="23"/>
      <c r="DN226" s="23"/>
      <c r="DO226" s="23">
        <f t="shared" ca="1" si="506"/>
        <v>0</v>
      </c>
      <c r="DP226" s="23">
        <f t="shared" ca="1" si="507"/>
        <v>0</v>
      </c>
      <c r="DQ226" s="23">
        <f t="shared" ca="1" si="512"/>
        <v>0</v>
      </c>
      <c r="DR226" s="23">
        <f t="shared" ca="1" si="513"/>
        <v>0</v>
      </c>
      <c r="DS226" s="23">
        <f t="shared" ca="1" si="386"/>
        <v>0</v>
      </c>
      <c r="DT226" s="23">
        <f t="shared" ca="1" si="387"/>
        <v>0</v>
      </c>
      <c r="DU226" s="23">
        <f t="shared" ca="1" si="397"/>
        <v>0</v>
      </c>
      <c r="DV226" s="23">
        <f t="shared" ca="1" si="398"/>
        <v>0</v>
      </c>
      <c r="DW226" s="23">
        <f t="shared" ca="1" si="401"/>
        <v>0</v>
      </c>
      <c r="DX226" s="23">
        <f t="shared" ca="1" si="402"/>
        <v>0</v>
      </c>
      <c r="DY226" s="23">
        <f t="shared" ca="1" si="403"/>
        <v>0</v>
      </c>
      <c r="DZ226" s="23">
        <f t="shared" ca="1" si="404"/>
        <v>0</v>
      </c>
      <c r="EA226" s="23">
        <f t="shared" ca="1" si="417"/>
        <v>0</v>
      </c>
      <c r="EB226" s="23">
        <f t="shared" ca="1" si="418"/>
        <v>0</v>
      </c>
      <c r="EC226" s="228">
        <f t="shared" ca="1" si="449"/>
        <v>0</v>
      </c>
      <c r="ED226" s="93">
        <f t="shared" ca="1" si="450"/>
        <v>0</v>
      </c>
      <c r="EE226" s="228">
        <f t="shared" ca="1" si="451"/>
        <v>0</v>
      </c>
      <c r="EJ226" s="23">
        <f t="shared" ca="1" si="485"/>
        <v>0</v>
      </c>
      <c r="EK226" s="23">
        <f t="shared" ca="1" si="486"/>
        <v>0</v>
      </c>
      <c r="EL226" s="23">
        <f t="shared" ca="1" si="493"/>
        <v>0</v>
      </c>
      <c r="EM226" s="23">
        <f t="shared" ca="1" si="494"/>
        <v>0</v>
      </c>
      <c r="EN226" s="23">
        <f t="shared" ca="1" si="514"/>
        <v>0</v>
      </c>
      <c r="EO226" s="23">
        <f t="shared" ca="1" si="515"/>
        <v>0</v>
      </c>
      <c r="EP226" s="23">
        <f t="shared" ca="1" si="409"/>
        <v>0</v>
      </c>
      <c r="EQ226" s="23">
        <f t="shared" ca="1" si="410"/>
        <v>0</v>
      </c>
      <c r="ER226" s="23">
        <f t="shared" ca="1" si="388"/>
        <v>0</v>
      </c>
      <c r="ES226" s="23">
        <f t="shared" ca="1" si="389"/>
        <v>0</v>
      </c>
      <c r="ET226" s="23">
        <f t="shared" ca="1" si="405"/>
        <v>0</v>
      </c>
      <c r="EU226" s="23">
        <f t="shared" ca="1" si="406"/>
        <v>0</v>
      </c>
      <c r="EV226" s="23">
        <f t="shared" ca="1" si="415"/>
        <v>0</v>
      </c>
      <c r="EW226" s="23">
        <f t="shared" ca="1" si="416"/>
        <v>0</v>
      </c>
      <c r="EX226" s="228">
        <f t="shared" ca="1" si="435"/>
        <v>0</v>
      </c>
      <c r="EY226" s="93">
        <f t="shared" ca="1" si="436"/>
        <v>0</v>
      </c>
      <c r="EZ226" s="93">
        <f t="shared" ca="1" si="437"/>
        <v>0</v>
      </c>
    </row>
    <row r="227" spans="1:156" x14ac:dyDescent="0.2">
      <c r="A227" s="172">
        <f ca="1">VLOOKUP($D227,Curves!$A$2:$I$1700,9)</f>
        <v>6.4493129227586002E-2</v>
      </c>
      <c r="B227" s="86">
        <f t="shared" ca="1" si="420"/>
        <v>0.31490033409867535</v>
      </c>
      <c r="C227" s="86">
        <f t="shared" si="421"/>
        <v>30</v>
      </c>
      <c r="D227" s="139">
        <v>43556</v>
      </c>
      <c r="E227" s="173">
        <f ca="1">VLOOKUP($D227,Curves!$A$2:$H$1700,2)*$B227</f>
        <v>1.6535416543521444</v>
      </c>
      <c r="F227" s="172">
        <f ca="1">VLOOKUP($D227,Curves!$A$2:$H$1700,3)*$B227</f>
        <v>0.11887487612224995</v>
      </c>
      <c r="G227" s="172">
        <f ca="1">VLOOKUP($D227,Curves!$A$2:$H$1700,7)*$B227</f>
        <v>0</v>
      </c>
      <c r="H227" s="172">
        <f ca="1">VLOOKUP($D227,Curves!$A$2:$H$1700,5)*$B227</f>
        <v>0</v>
      </c>
      <c r="I227" s="172">
        <f ca="1">VLOOKUP($D227,Curves!$A$2:$H$1700,4)*$B227</f>
        <v>0</v>
      </c>
      <c r="J227" s="174">
        <f ca="1">VLOOKUP($D227,Curves!$A$2:$H$1700,8)*$B227</f>
        <v>0</v>
      </c>
      <c r="K227" s="172">
        <f t="shared" ca="1" si="422"/>
        <v>14.401562407641084</v>
      </c>
      <c r="L227" s="140">
        <f ca="1">VLOOKUP($D227,Curves!$N$2:$T$2600,2)*$B227</f>
        <v>10.03899116103236</v>
      </c>
      <c r="M227" s="141">
        <f ca="1">VLOOKUP($D227,Curves!$N$2:$T$2600,3)*$B227</f>
        <v>5.0194955805161801</v>
      </c>
      <c r="N227" s="181">
        <f t="shared" ca="1" si="423"/>
        <v>0</v>
      </c>
      <c r="O227" s="182">
        <f t="shared" ca="1" si="424"/>
        <v>0</v>
      </c>
      <c r="P227" s="173">
        <f t="shared" ca="1" si="419"/>
        <v>14.401562407641084</v>
      </c>
      <c r="Q227" s="140">
        <f ca="1">VLOOKUP($D227,Curves!$N$2:$T$2600,4)*$B227</f>
        <v>10.03899116103236</v>
      </c>
      <c r="R227" s="141">
        <f ca="1">VLOOKUP($D227,Curves!$N$2:$T$2600,5)*$B227</f>
        <v>5.0194955805161801</v>
      </c>
      <c r="S227" s="181">
        <f t="shared" ca="1" si="425"/>
        <v>0</v>
      </c>
      <c r="T227" s="182">
        <f t="shared" ca="1" si="426"/>
        <v>0</v>
      </c>
      <c r="U227" s="151">
        <f t="shared" ca="1" si="427"/>
        <v>14.401562407641084</v>
      </c>
      <c r="V227" s="151">
        <f t="shared" ca="1" si="428"/>
        <v>14.401562407641084</v>
      </c>
      <c r="W227" s="151">
        <f t="shared" ca="1" si="429"/>
        <v>14.401562407641084</v>
      </c>
      <c r="X227" s="343">
        <f ca="1">VLOOKUP($D227,[2]CurveFetch!$D$8:$S$13000,16,0)*$B227</f>
        <v>10.03899116103236</v>
      </c>
      <c r="Y227" s="141">
        <f ca="1">VLOOKUP($D227,Curves!$N$2:$T$2600,7)*$B227</f>
        <v>5.0194955805161801</v>
      </c>
      <c r="Z227" s="200">
        <f t="shared" ca="1" si="430"/>
        <v>0</v>
      </c>
      <c r="AA227" s="181">
        <f t="shared" ca="1" si="431"/>
        <v>0</v>
      </c>
      <c r="AB227" s="181">
        <f t="shared" ca="1" si="432"/>
        <v>0</v>
      </c>
      <c r="AC227" s="181">
        <f t="shared" ca="1" si="432"/>
        <v>0</v>
      </c>
      <c r="AD227" s="181">
        <f t="shared" ca="1" si="433"/>
        <v>0</v>
      </c>
      <c r="AE227" s="182">
        <f t="shared" ca="1" si="434"/>
        <v>0</v>
      </c>
      <c r="AF227" s="23">
        <f t="shared" ca="1" si="464"/>
        <v>0</v>
      </c>
      <c r="AG227" s="23">
        <f t="shared" ca="1" si="465"/>
        <v>0</v>
      </c>
      <c r="AH227" s="23">
        <f t="shared" ca="1" si="454"/>
        <v>0</v>
      </c>
      <c r="AI227" s="23">
        <f t="shared" ca="1" si="455"/>
        <v>0</v>
      </c>
      <c r="AJ227" s="23">
        <f t="shared" ca="1" si="466"/>
        <v>0</v>
      </c>
      <c r="AK227" s="23">
        <f t="shared" ca="1" si="467"/>
        <v>0</v>
      </c>
      <c r="AL227" s="23">
        <f t="shared" ca="1" si="468"/>
        <v>0</v>
      </c>
      <c r="AM227" s="23">
        <f t="shared" ca="1" si="469"/>
        <v>0</v>
      </c>
      <c r="AN227" s="23">
        <f t="shared" ca="1" si="487"/>
        <v>0</v>
      </c>
      <c r="AO227" s="23">
        <f t="shared" ca="1" si="488"/>
        <v>0</v>
      </c>
      <c r="AP227" s="23">
        <f t="shared" ca="1" si="499"/>
        <v>0</v>
      </c>
      <c r="AQ227" s="23">
        <f t="shared" ca="1" si="476"/>
        <v>0</v>
      </c>
      <c r="AR227" s="23">
        <f t="shared" ca="1" si="508"/>
        <v>0</v>
      </c>
      <c r="AS227" s="23">
        <f t="shared" ca="1" si="509"/>
        <v>0</v>
      </c>
      <c r="AT227" s="23">
        <f t="shared" ca="1" si="516"/>
        <v>0</v>
      </c>
      <c r="AU227" s="23">
        <f t="shared" ca="1" si="517"/>
        <v>0</v>
      </c>
      <c r="AV227" s="23">
        <f t="shared" ca="1" si="510"/>
        <v>0</v>
      </c>
      <c r="AW227" s="23">
        <f t="shared" ca="1" si="511"/>
        <v>0</v>
      </c>
      <c r="AX227" s="23">
        <f t="shared" ca="1" si="384"/>
        <v>0</v>
      </c>
      <c r="AY227" s="23">
        <f t="shared" ca="1" si="385"/>
        <v>0</v>
      </c>
      <c r="AZ227" s="23">
        <f t="shared" ca="1" si="390"/>
        <v>0</v>
      </c>
      <c r="BA227" s="23">
        <f t="shared" ca="1" si="391"/>
        <v>0</v>
      </c>
      <c r="BB227" s="23">
        <f t="shared" ca="1" si="407"/>
        <v>0</v>
      </c>
      <c r="BC227" s="23">
        <f t="shared" ca="1" si="408"/>
        <v>0</v>
      </c>
      <c r="BD227" s="228">
        <f t="shared" ca="1" si="438"/>
        <v>0</v>
      </c>
      <c r="BE227" s="26">
        <f t="shared" ca="1" si="439"/>
        <v>0</v>
      </c>
      <c r="BF227" s="228">
        <f t="shared" ca="1" si="440"/>
        <v>0</v>
      </c>
      <c r="BG227" s="23">
        <f t="shared" ca="1" si="456"/>
        <v>0</v>
      </c>
      <c r="BH227" s="23">
        <f t="shared" ca="1" si="457"/>
        <v>0</v>
      </c>
      <c r="BI227" s="23">
        <f t="shared" ca="1" si="470"/>
        <v>0</v>
      </c>
      <c r="BJ227" s="23">
        <f t="shared" ca="1" si="471"/>
        <v>0</v>
      </c>
      <c r="BK227" s="23">
        <f t="shared" ca="1" si="458"/>
        <v>0</v>
      </c>
      <c r="BL227" s="23">
        <f t="shared" ca="1" si="459"/>
        <v>0</v>
      </c>
      <c r="BM227" s="23">
        <f t="shared" ca="1" si="472"/>
        <v>0</v>
      </c>
      <c r="BN227" s="23">
        <f t="shared" ca="1" si="473"/>
        <v>0</v>
      </c>
      <c r="BO227" s="23">
        <f t="shared" ca="1" si="479"/>
        <v>0</v>
      </c>
      <c r="BP227" s="23">
        <f t="shared" ca="1" si="480"/>
        <v>0</v>
      </c>
      <c r="BQ227" s="23">
        <f t="shared" ca="1" si="460"/>
        <v>0</v>
      </c>
      <c r="BR227" s="23">
        <f t="shared" ca="1" si="461"/>
        <v>0</v>
      </c>
      <c r="BS227" s="23">
        <f t="shared" ca="1" si="495"/>
        <v>0</v>
      </c>
      <c r="BT227" s="23">
        <f t="shared" ca="1" si="496"/>
        <v>0</v>
      </c>
      <c r="BU227" s="23">
        <f t="shared" ca="1" si="497"/>
        <v>0</v>
      </c>
      <c r="BV227" s="23">
        <f t="shared" ca="1" si="498"/>
        <v>0</v>
      </c>
      <c r="BW227" s="23">
        <f t="shared" ca="1" si="500"/>
        <v>0</v>
      </c>
      <c r="BX227" s="23">
        <f t="shared" ca="1" si="501"/>
        <v>0</v>
      </c>
      <c r="BY227" s="23">
        <f t="shared" ref="BY227:BY280" ca="1" si="518">$BY$7*$J$2*$J$5*$S227</f>
        <v>0</v>
      </c>
      <c r="BZ227" s="23">
        <f t="shared" ref="BZ227:BZ280" ca="1" si="519">$BY$7*$J$3*$J$5*$T227</f>
        <v>0</v>
      </c>
      <c r="CA227" s="23">
        <f t="shared" ca="1" si="395"/>
        <v>0</v>
      </c>
      <c r="CB227" s="23">
        <f t="shared" ca="1" si="396"/>
        <v>0</v>
      </c>
      <c r="CC227" s="23">
        <f t="shared" ca="1" si="411"/>
        <v>0</v>
      </c>
      <c r="CD227" s="23">
        <f t="shared" ca="1" si="412"/>
        <v>0</v>
      </c>
      <c r="CE227" s="23">
        <f t="shared" ca="1" si="413"/>
        <v>0</v>
      </c>
      <c r="CF227" s="23">
        <f t="shared" ca="1" si="414"/>
        <v>0</v>
      </c>
      <c r="CG227" s="389">
        <f t="shared" ca="1" si="441"/>
        <v>0</v>
      </c>
      <c r="CH227" s="224">
        <f t="shared" ca="1" si="442"/>
        <v>0</v>
      </c>
      <c r="CI227" s="93">
        <f t="shared" ca="1" si="443"/>
        <v>0</v>
      </c>
      <c r="CJ227" s="23">
        <f t="shared" ca="1" si="477"/>
        <v>0</v>
      </c>
      <c r="CK227" s="23">
        <f t="shared" ca="1" si="478"/>
        <v>0</v>
      </c>
      <c r="CL227" s="23">
        <f t="shared" ca="1" si="502"/>
        <v>0</v>
      </c>
      <c r="CM227" s="23">
        <f t="shared" ca="1" si="503"/>
        <v>0</v>
      </c>
      <c r="CN227" s="23">
        <f t="shared" ca="1" si="399"/>
        <v>0</v>
      </c>
      <c r="CO227" s="23">
        <f t="shared" ca="1" si="400"/>
        <v>0</v>
      </c>
      <c r="CP227" s="228">
        <f t="shared" ca="1" si="444"/>
        <v>0</v>
      </c>
      <c r="CQ227" s="224">
        <f t="shared" ca="1" si="445"/>
        <v>0</v>
      </c>
      <c r="CR227" s="228">
        <f t="shared" ca="1" si="446"/>
        <v>0</v>
      </c>
      <c r="CS227" s="23">
        <f t="shared" ca="1" si="447"/>
        <v>0</v>
      </c>
      <c r="CT227" s="23">
        <f t="shared" ca="1" si="448"/>
        <v>0</v>
      </c>
      <c r="CU227" s="23">
        <f t="shared" ca="1" si="452"/>
        <v>0</v>
      </c>
      <c r="CV227" s="23">
        <f t="shared" ca="1" si="453"/>
        <v>0</v>
      </c>
      <c r="CW227" s="23">
        <f t="shared" ca="1" si="462"/>
        <v>0</v>
      </c>
      <c r="CX227" s="23">
        <f t="shared" ca="1" si="463"/>
        <v>0</v>
      </c>
      <c r="CY227" s="23">
        <f t="shared" ca="1" si="474"/>
        <v>0</v>
      </c>
      <c r="CZ227" s="23">
        <f t="shared" ca="1" si="475"/>
        <v>0</v>
      </c>
      <c r="DA227" s="23">
        <f t="shared" ca="1" si="481"/>
        <v>0</v>
      </c>
      <c r="DB227" s="23">
        <f t="shared" ca="1" si="482"/>
        <v>0</v>
      </c>
      <c r="DC227" s="23">
        <f t="shared" ca="1" si="483"/>
        <v>0</v>
      </c>
      <c r="DD227" s="23">
        <f t="shared" ca="1" si="484"/>
        <v>0</v>
      </c>
      <c r="DE227" s="23">
        <f t="shared" ca="1" si="489"/>
        <v>0</v>
      </c>
      <c r="DF227" s="23">
        <f t="shared" ca="1" si="490"/>
        <v>0</v>
      </c>
      <c r="DG227" s="23">
        <f t="shared" ca="1" si="393"/>
        <v>0</v>
      </c>
      <c r="DH227" s="23">
        <f t="shared" ca="1" si="394"/>
        <v>0</v>
      </c>
      <c r="DI227" s="23">
        <f t="shared" ca="1" si="491"/>
        <v>0</v>
      </c>
      <c r="DJ227" s="23">
        <f t="shared" ca="1" si="492"/>
        <v>0</v>
      </c>
      <c r="DK227" s="23">
        <f t="shared" ca="1" si="504"/>
        <v>0</v>
      </c>
      <c r="DL227" s="23">
        <f t="shared" ca="1" si="505"/>
        <v>0</v>
      </c>
      <c r="DM227" s="23"/>
      <c r="DN227" s="23"/>
      <c r="DO227" s="23">
        <f t="shared" ca="1" si="506"/>
        <v>0</v>
      </c>
      <c r="DP227" s="23">
        <f t="shared" ca="1" si="507"/>
        <v>0</v>
      </c>
      <c r="DQ227" s="23">
        <f t="shared" ca="1" si="512"/>
        <v>0</v>
      </c>
      <c r="DR227" s="23">
        <f t="shared" ca="1" si="513"/>
        <v>0</v>
      </c>
      <c r="DS227" s="23">
        <f t="shared" ca="1" si="386"/>
        <v>0</v>
      </c>
      <c r="DT227" s="23">
        <f t="shared" ca="1" si="387"/>
        <v>0</v>
      </c>
      <c r="DU227" s="23">
        <f t="shared" ca="1" si="397"/>
        <v>0</v>
      </c>
      <c r="DV227" s="23">
        <f t="shared" ca="1" si="398"/>
        <v>0</v>
      </c>
      <c r="DW227" s="23">
        <f t="shared" ca="1" si="401"/>
        <v>0</v>
      </c>
      <c r="DX227" s="23">
        <f t="shared" ca="1" si="402"/>
        <v>0</v>
      </c>
      <c r="DY227" s="23">
        <f t="shared" ca="1" si="403"/>
        <v>0</v>
      </c>
      <c r="DZ227" s="23">
        <f t="shared" ca="1" si="404"/>
        <v>0</v>
      </c>
      <c r="EA227" s="23">
        <f t="shared" ca="1" si="417"/>
        <v>0</v>
      </c>
      <c r="EB227" s="23">
        <f t="shared" ca="1" si="418"/>
        <v>0</v>
      </c>
      <c r="EC227" s="228">
        <f t="shared" ca="1" si="449"/>
        <v>0</v>
      </c>
      <c r="ED227" s="93">
        <f t="shared" ca="1" si="450"/>
        <v>0</v>
      </c>
      <c r="EE227" s="228">
        <f t="shared" ca="1" si="451"/>
        <v>0</v>
      </c>
      <c r="EJ227" s="23">
        <f t="shared" ca="1" si="485"/>
        <v>0</v>
      </c>
      <c r="EK227" s="23">
        <f t="shared" ca="1" si="486"/>
        <v>0</v>
      </c>
      <c r="EL227" s="23">
        <f t="shared" ca="1" si="493"/>
        <v>0</v>
      </c>
      <c r="EM227" s="23">
        <f t="shared" ca="1" si="494"/>
        <v>0</v>
      </c>
      <c r="EN227" s="23">
        <f t="shared" ca="1" si="514"/>
        <v>0</v>
      </c>
      <c r="EO227" s="23">
        <f t="shared" ca="1" si="515"/>
        <v>0</v>
      </c>
      <c r="EP227" s="23">
        <f t="shared" ca="1" si="409"/>
        <v>0</v>
      </c>
      <c r="EQ227" s="23">
        <f t="shared" ca="1" si="410"/>
        <v>0</v>
      </c>
      <c r="ER227" s="23">
        <f t="shared" ca="1" si="388"/>
        <v>0</v>
      </c>
      <c r="ES227" s="23">
        <f t="shared" ca="1" si="389"/>
        <v>0</v>
      </c>
      <c r="ET227" s="23">
        <f t="shared" ca="1" si="405"/>
        <v>0</v>
      </c>
      <c r="EU227" s="23">
        <f t="shared" ca="1" si="406"/>
        <v>0</v>
      </c>
      <c r="EV227" s="23">
        <f t="shared" ca="1" si="415"/>
        <v>0</v>
      </c>
      <c r="EW227" s="23">
        <f t="shared" ca="1" si="416"/>
        <v>0</v>
      </c>
      <c r="EX227" s="228">
        <f t="shared" ca="1" si="435"/>
        <v>0</v>
      </c>
      <c r="EY227" s="93">
        <f t="shared" ca="1" si="436"/>
        <v>0</v>
      </c>
      <c r="EZ227" s="93">
        <f t="shared" ca="1" si="437"/>
        <v>0</v>
      </c>
    </row>
    <row r="228" spans="1:156" x14ac:dyDescent="0.2">
      <c r="A228" s="172">
        <f ca="1">VLOOKUP($D228,Curves!$A$2:$I$1700,9)</f>
        <v>6.4517197506499993E-2</v>
      </c>
      <c r="B228" s="86">
        <f t="shared" ca="1" si="420"/>
        <v>0.3131293185364078</v>
      </c>
      <c r="C228" s="86">
        <f t="shared" si="421"/>
        <v>31</v>
      </c>
      <c r="D228" s="139">
        <v>43586</v>
      </c>
      <c r="E228" s="173">
        <f ca="1">VLOOKUP($D228,Curves!$A$2:$H$1700,2)*$B228</f>
        <v>1.6364138186712671</v>
      </c>
      <c r="F228" s="172">
        <f ca="1">VLOOKUP($D228,Curves!$A$2:$H$1700,3)*$B228</f>
        <v>0.11820631774749395</v>
      </c>
      <c r="G228" s="172">
        <f ca="1">VLOOKUP($D228,Curves!$A$2:$H$1700,7)*$B228</f>
        <v>0</v>
      </c>
      <c r="H228" s="172">
        <f ca="1">VLOOKUP($D228,Curves!$A$2:$H$1700,5)*$B228</f>
        <v>0</v>
      </c>
      <c r="I228" s="172">
        <f ca="1">VLOOKUP($D228,Curves!$A$2:$H$1700,4)*$B228</f>
        <v>0</v>
      </c>
      <c r="J228" s="174">
        <f ca="1">VLOOKUP($D228,Curves!$A$2:$H$1700,8)*$B228</f>
        <v>0</v>
      </c>
      <c r="K228" s="172">
        <f t="shared" ca="1" si="422"/>
        <v>14.273103640034503</v>
      </c>
      <c r="L228" s="140">
        <f ca="1">VLOOKUP($D228,Curves!$N$2:$T$2600,2)*$B228</f>
        <v>11.548177954690866</v>
      </c>
      <c r="M228" s="141">
        <f ca="1">VLOOKUP($D228,Curves!$N$2:$T$2600,3)*$B228</f>
        <v>5.7740889773454329</v>
      </c>
      <c r="N228" s="181">
        <f t="shared" ca="1" si="423"/>
        <v>0</v>
      </c>
      <c r="O228" s="182">
        <f t="shared" ca="1" si="424"/>
        <v>0</v>
      </c>
      <c r="P228" s="173">
        <f t="shared" ca="1" si="419"/>
        <v>14.273103640034503</v>
      </c>
      <c r="Q228" s="140">
        <f ca="1">VLOOKUP($D228,Curves!$N$2:$T$2600,4)*$B228</f>
        <v>11.548177954690866</v>
      </c>
      <c r="R228" s="141">
        <f ca="1">VLOOKUP($D228,Curves!$N$2:$T$2600,5)*$B228</f>
        <v>5.7740889773454329</v>
      </c>
      <c r="S228" s="181">
        <f t="shared" ca="1" si="425"/>
        <v>0</v>
      </c>
      <c r="T228" s="182">
        <f t="shared" ca="1" si="426"/>
        <v>0</v>
      </c>
      <c r="U228" s="151">
        <f t="shared" ca="1" si="427"/>
        <v>14.273103640034503</v>
      </c>
      <c r="V228" s="151">
        <f t="shared" ca="1" si="428"/>
        <v>14.273103640034503</v>
      </c>
      <c r="W228" s="151">
        <f t="shared" ca="1" si="429"/>
        <v>14.273103640034503</v>
      </c>
      <c r="X228" s="343">
        <f ca="1">VLOOKUP($D228,[2]CurveFetch!$D$8:$S$13000,16,0)*$B228</f>
        <v>11.548177954690866</v>
      </c>
      <c r="Y228" s="141">
        <f ca="1">VLOOKUP($D228,Curves!$N$2:$T$2600,7)*$B228</f>
        <v>5.7740889773454329</v>
      </c>
      <c r="Z228" s="200">
        <f t="shared" ca="1" si="430"/>
        <v>0</v>
      </c>
      <c r="AA228" s="181">
        <f t="shared" ca="1" si="431"/>
        <v>0</v>
      </c>
      <c r="AB228" s="181">
        <f t="shared" ca="1" si="432"/>
        <v>0</v>
      </c>
      <c r="AC228" s="181">
        <f t="shared" ca="1" si="432"/>
        <v>0</v>
      </c>
      <c r="AD228" s="181">
        <f t="shared" ca="1" si="433"/>
        <v>0</v>
      </c>
      <c r="AE228" s="182">
        <f t="shared" ca="1" si="434"/>
        <v>0</v>
      </c>
      <c r="AF228" s="23">
        <f t="shared" ca="1" si="464"/>
        <v>0</v>
      </c>
      <c r="AG228" s="23">
        <f t="shared" ca="1" si="465"/>
        <v>0</v>
      </c>
      <c r="AH228" s="23">
        <f t="shared" ca="1" si="454"/>
        <v>0</v>
      </c>
      <c r="AI228" s="23">
        <f t="shared" ca="1" si="455"/>
        <v>0</v>
      </c>
      <c r="AJ228" s="23">
        <f t="shared" ca="1" si="466"/>
        <v>0</v>
      </c>
      <c r="AK228" s="23">
        <f t="shared" ca="1" si="467"/>
        <v>0</v>
      </c>
      <c r="AL228" s="23">
        <f t="shared" ca="1" si="468"/>
        <v>0</v>
      </c>
      <c r="AM228" s="23">
        <f t="shared" ca="1" si="469"/>
        <v>0</v>
      </c>
      <c r="AN228" s="23">
        <f t="shared" ca="1" si="487"/>
        <v>0</v>
      </c>
      <c r="AO228" s="23">
        <f t="shared" ca="1" si="488"/>
        <v>0</v>
      </c>
      <c r="AP228" s="23">
        <f t="shared" ca="1" si="499"/>
        <v>0</v>
      </c>
      <c r="AQ228" s="23">
        <f t="shared" ca="1" si="476"/>
        <v>0</v>
      </c>
      <c r="AR228" s="23">
        <f t="shared" ca="1" si="508"/>
        <v>0</v>
      </c>
      <c r="AS228" s="23">
        <f t="shared" ca="1" si="509"/>
        <v>0</v>
      </c>
      <c r="AT228" s="23">
        <f t="shared" ca="1" si="516"/>
        <v>0</v>
      </c>
      <c r="AU228" s="23">
        <f t="shared" ca="1" si="517"/>
        <v>0</v>
      </c>
      <c r="AV228" s="23">
        <f t="shared" ca="1" si="510"/>
        <v>0</v>
      </c>
      <c r="AW228" s="23">
        <f t="shared" ca="1" si="511"/>
        <v>0</v>
      </c>
      <c r="AX228" s="23">
        <f t="shared" ca="1" si="384"/>
        <v>0</v>
      </c>
      <c r="AY228" s="23">
        <f t="shared" ca="1" si="385"/>
        <v>0</v>
      </c>
      <c r="AZ228" s="23">
        <f t="shared" ca="1" si="390"/>
        <v>0</v>
      </c>
      <c r="BA228" s="23">
        <f t="shared" ca="1" si="391"/>
        <v>0</v>
      </c>
      <c r="BB228" s="23">
        <f t="shared" ca="1" si="407"/>
        <v>0</v>
      </c>
      <c r="BC228" s="23">
        <f t="shared" ca="1" si="408"/>
        <v>0</v>
      </c>
      <c r="BD228" s="228">
        <f t="shared" ca="1" si="438"/>
        <v>0</v>
      </c>
      <c r="BE228" s="26">
        <f t="shared" ca="1" si="439"/>
        <v>0</v>
      </c>
      <c r="BF228" s="228">
        <f t="shared" ca="1" si="440"/>
        <v>0</v>
      </c>
      <c r="BG228" s="23">
        <f t="shared" ca="1" si="456"/>
        <v>0</v>
      </c>
      <c r="BH228" s="23">
        <f t="shared" ca="1" si="457"/>
        <v>0</v>
      </c>
      <c r="BI228" s="23">
        <f t="shared" ca="1" si="470"/>
        <v>0</v>
      </c>
      <c r="BJ228" s="23">
        <f t="shared" ca="1" si="471"/>
        <v>0</v>
      </c>
      <c r="BK228" s="23">
        <f t="shared" ca="1" si="458"/>
        <v>0</v>
      </c>
      <c r="BL228" s="23">
        <f t="shared" ca="1" si="459"/>
        <v>0</v>
      </c>
      <c r="BM228" s="23">
        <f t="shared" ca="1" si="472"/>
        <v>0</v>
      </c>
      <c r="BN228" s="23">
        <f t="shared" ca="1" si="473"/>
        <v>0</v>
      </c>
      <c r="BO228" s="23">
        <f t="shared" ca="1" si="479"/>
        <v>0</v>
      </c>
      <c r="BP228" s="23">
        <f t="shared" ca="1" si="480"/>
        <v>0</v>
      </c>
      <c r="BQ228" s="23">
        <f t="shared" ca="1" si="460"/>
        <v>0</v>
      </c>
      <c r="BR228" s="23">
        <f t="shared" ca="1" si="461"/>
        <v>0</v>
      </c>
      <c r="BS228" s="23">
        <f t="shared" ca="1" si="495"/>
        <v>0</v>
      </c>
      <c r="BT228" s="23">
        <f t="shared" ca="1" si="496"/>
        <v>0</v>
      </c>
      <c r="BU228" s="23">
        <f t="shared" ca="1" si="497"/>
        <v>0</v>
      </c>
      <c r="BV228" s="23">
        <f t="shared" ca="1" si="498"/>
        <v>0</v>
      </c>
      <c r="BW228" s="23">
        <f t="shared" ca="1" si="500"/>
        <v>0</v>
      </c>
      <c r="BX228" s="23">
        <f t="shared" ca="1" si="501"/>
        <v>0</v>
      </c>
      <c r="BY228" s="23">
        <f t="shared" ca="1" si="518"/>
        <v>0</v>
      </c>
      <c r="BZ228" s="23">
        <f t="shared" ca="1" si="519"/>
        <v>0</v>
      </c>
      <c r="CA228" s="23">
        <f t="shared" ca="1" si="395"/>
        <v>0</v>
      </c>
      <c r="CB228" s="23">
        <f t="shared" ca="1" si="396"/>
        <v>0</v>
      </c>
      <c r="CC228" s="23">
        <f t="shared" ca="1" si="411"/>
        <v>0</v>
      </c>
      <c r="CD228" s="23">
        <f t="shared" ca="1" si="412"/>
        <v>0</v>
      </c>
      <c r="CE228" s="23">
        <f t="shared" ca="1" si="413"/>
        <v>0</v>
      </c>
      <c r="CF228" s="23">
        <f t="shared" ca="1" si="414"/>
        <v>0</v>
      </c>
      <c r="CG228" s="389">
        <f t="shared" ca="1" si="441"/>
        <v>0</v>
      </c>
      <c r="CH228" s="224">
        <f t="shared" ca="1" si="442"/>
        <v>0</v>
      </c>
      <c r="CI228" s="93">
        <f t="shared" ca="1" si="443"/>
        <v>0</v>
      </c>
      <c r="CJ228" s="23">
        <f t="shared" ca="1" si="477"/>
        <v>0</v>
      </c>
      <c r="CK228" s="23">
        <f t="shared" ca="1" si="478"/>
        <v>0</v>
      </c>
      <c r="CL228" s="23">
        <f t="shared" ca="1" si="502"/>
        <v>0</v>
      </c>
      <c r="CM228" s="23">
        <f t="shared" ca="1" si="503"/>
        <v>0</v>
      </c>
      <c r="CN228" s="23">
        <f t="shared" ca="1" si="399"/>
        <v>0</v>
      </c>
      <c r="CO228" s="23">
        <f t="shared" ca="1" si="400"/>
        <v>0</v>
      </c>
      <c r="CP228" s="228">
        <f t="shared" ca="1" si="444"/>
        <v>0</v>
      </c>
      <c r="CQ228" s="224">
        <f t="shared" ca="1" si="445"/>
        <v>0</v>
      </c>
      <c r="CR228" s="228">
        <f t="shared" ca="1" si="446"/>
        <v>0</v>
      </c>
      <c r="CS228" s="23">
        <f t="shared" ca="1" si="447"/>
        <v>0</v>
      </c>
      <c r="CT228" s="23">
        <f t="shared" ca="1" si="448"/>
        <v>0</v>
      </c>
      <c r="CU228" s="23">
        <f t="shared" ca="1" si="452"/>
        <v>0</v>
      </c>
      <c r="CV228" s="23">
        <f t="shared" ca="1" si="453"/>
        <v>0</v>
      </c>
      <c r="CW228" s="23">
        <f t="shared" ca="1" si="462"/>
        <v>0</v>
      </c>
      <c r="CX228" s="23">
        <f t="shared" ca="1" si="463"/>
        <v>0</v>
      </c>
      <c r="CY228" s="23">
        <f t="shared" ca="1" si="474"/>
        <v>0</v>
      </c>
      <c r="CZ228" s="23">
        <f t="shared" ca="1" si="475"/>
        <v>0</v>
      </c>
      <c r="DA228" s="23">
        <f t="shared" ca="1" si="481"/>
        <v>0</v>
      </c>
      <c r="DB228" s="23">
        <f t="shared" ca="1" si="482"/>
        <v>0</v>
      </c>
      <c r="DC228" s="23">
        <f t="shared" ca="1" si="483"/>
        <v>0</v>
      </c>
      <c r="DD228" s="23">
        <f t="shared" ca="1" si="484"/>
        <v>0</v>
      </c>
      <c r="DE228" s="23">
        <f t="shared" ca="1" si="489"/>
        <v>0</v>
      </c>
      <c r="DF228" s="23">
        <f t="shared" ca="1" si="490"/>
        <v>0</v>
      </c>
      <c r="DG228" s="23">
        <f t="shared" ca="1" si="393"/>
        <v>0</v>
      </c>
      <c r="DH228" s="23">
        <f t="shared" ca="1" si="394"/>
        <v>0</v>
      </c>
      <c r="DI228" s="23">
        <f t="shared" ca="1" si="491"/>
        <v>0</v>
      </c>
      <c r="DJ228" s="23">
        <f t="shared" ca="1" si="492"/>
        <v>0</v>
      </c>
      <c r="DK228" s="23">
        <f t="shared" ca="1" si="504"/>
        <v>0</v>
      </c>
      <c r="DL228" s="23">
        <f t="shared" ca="1" si="505"/>
        <v>0</v>
      </c>
      <c r="DM228" s="23"/>
      <c r="DN228" s="23"/>
      <c r="DO228" s="23">
        <f t="shared" ca="1" si="506"/>
        <v>0</v>
      </c>
      <c r="DP228" s="23">
        <f t="shared" ca="1" si="507"/>
        <v>0</v>
      </c>
      <c r="DQ228" s="23">
        <f t="shared" ca="1" si="512"/>
        <v>0</v>
      </c>
      <c r="DR228" s="23">
        <f t="shared" ca="1" si="513"/>
        <v>0</v>
      </c>
      <c r="DS228" s="23">
        <f t="shared" ca="1" si="386"/>
        <v>0</v>
      </c>
      <c r="DT228" s="23">
        <f t="shared" ca="1" si="387"/>
        <v>0</v>
      </c>
      <c r="DU228" s="23">
        <f t="shared" ca="1" si="397"/>
        <v>0</v>
      </c>
      <c r="DV228" s="23">
        <f t="shared" ca="1" si="398"/>
        <v>0</v>
      </c>
      <c r="DW228" s="23">
        <f t="shared" ca="1" si="401"/>
        <v>0</v>
      </c>
      <c r="DX228" s="23">
        <f t="shared" ca="1" si="402"/>
        <v>0</v>
      </c>
      <c r="DY228" s="23">
        <f t="shared" ca="1" si="403"/>
        <v>0</v>
      </c>
      <c r="DZ228" s="23">
        <f t="shared" ca="1" si="404"/>
        <v>0</v>
      </c>
      <c r="EA228" s="23">
        <f t="shared" ca="1" si="417"/>
        <v>0</v>
      </c>
      <c r="EB228" s="23">
        <f t="shared" ca="1" si="418"/>
        <v>0</v>
      </c>
      <c r="EC228" s="228">
        <f t="shared" ca="1" si="449"/>
        <v>0</v>
      </c>
      <c r="ED228" s="93">
        <f t="shared" ca="1" si="450"/>
        <v>0</v>
      </c>
      <c r="EE228" s="228">
        <f t="shared" ca="1" si="451"/>
        <v>0</v>
      </c>
      <c r="EJ228" s="23">
        <f t="shared" ca="1" si="485"/>
        <v>0</v>
      </c>
      <c r="EK228" s="23">
        <f t="shared" ca="1" si="486"/>
        <v>0</v>
      </c>
      <c r="EL228" s="23">
        <f t="shared" ca="1" si="493"/>
        <v>0</v>
      </c>
      <c r="EM228" s="23">
        <f t="shared" ca="1" si="494"/>
        <v>0</v>
      </c>
      <c r="EN228" s="23">
        <f t="shared" ca="1" si="514"/>
        <v>0</v>
      </c>
      <c r="EO228" s="23">
        <f t="shared" ca="1" si="515"/>
        <v>0</v>
      </c>
      <c r="EP228" s="23">
        <f t="shared" ca="1" si="409"/>
        <v>0</v>
      </c>
      <c r="EQ228" s="23">
        <f t="shared" ca="1" si="410"/>
        <v>0</v>
      </c>
      <c r="ER228" s="23">
        <f t="shared" ca="1" si="388"/>
        <v>0</v>
      </c>
      <c r="ES228" s="23">
        <f t="shared" ca="1" si="389"/>
        <v>0</v>
      </c>
      <c r="ET228" s="23">
        <f t="shared" ca="1" si="405"/>
        <v>0</v>
      </c>
      <c r="EU228" s="23">
        <f t="shared" ca="1" si="406"/>
        <v>0</v>
      </c>
      <c r="EV228" s="23">
        <f t="shared" ca="1" si="415"/>
        <v>0</v>
      </c>
      <c r="EW228" s="23">
        <f t="shared" ca="1" si="416"/>
        <v>0</v>
      </c>
      <c r="EX228" s="228">
        <f t="shared" ca="1" si="435"/>
        <v>0</v>
      </c>
      <c r="EY228" s="93">
        <f t="shared" ca="1" si="436"/>
        <v>0</v>
      </c>
      <c r="EZ228" s="93">
        <f t="shared" ca="1" si="437"/>
        <v>0</v>
      </c>
    </row>
    <row r="229" spans="1:156" x14ac:dyDescent="0.2">
      <c r="A229" s="172">
        <f ca="1">VLOOKUP($D229,Curves!$A$2:$I$1700,9)</f>
        <v>6.4542068061580998E-2</v>
      </c>
      <c r="B229" s="86">
        <f t="shared" ca="1" si="420"/>
        <v>0.3113084812754493</v>
      </c>
      <c r="C229" s="86">
        <f t="shared" si="421"/>
        <v>30</v>
      </c>
      <c r="D229" s="139">
        <v>43617</v>
      </c>
      <c r="E229" s="173">
        <f ca="1">VLOOKUP($D229,Curves!$A$2:$H$1700,2)*$B229</f>
        <v>1.6359260691024859</v>
      </c>
      <c r="F229" s="172">
        <f ca="1">VLOOKUP($D229,Curves!$A$2:$H$1700,3)*$B229</f>
        <v>0.11751895168148212</v>
      </c>
      <c r="G229" s="172">
        <f ca="1">VLOOKUP($D229,Curves!$A$2:$H$1700,7)*$B229</f>
        <v>0</v>
      </c>
      <c r="H229" s="172">
        <f ca="1">VLOOKUP($D229,Curves!$A$2:$H$1700,5)*$B229</f>
        <v>0</v>
      </c>
      <c r="I229" s="172">
        <f ca="1">VLOOKUP($D229,Curves!$A$2:$H$1700,4)*$B229</f>
        <v>0</v>
      </c>
      <c r="J229" s="174">
        <f ca="1">VLOOKUP($D229,Curves!$A$2:$H$1700,8)*$B229</f>
        <v>0</v>
      </c>
      <c r="K229" s="172">
        <f t="shared" ca="1" si="422"/>
        <v>14.269445518268645</v>
      </c>
      <c r="L229" s="140">
        <f ca="1">VLOOKUP($D229,Curves!$N$2:$T$2600,2)*$B229</f>
        <v>19.263737690476674</v>
      </c>
      <c r="M229" s="141">
        <f ca="1">VLOOKUP($D229,Curves!$N$2:$T$2600,3)*$B229</f>
        <v>9.631868845238337</v>
      </c>
      <c r="N229" s="181">
        <f t="shared" ca="1" si="423"/>
        <v>1</v>
      </c>
      <c r="O229" s="182">
        <f t="shared" ca="1" si="424"/>
        <v>0</v>
      </c>
      <c r="P229" s="173">
        <f t="shared" ca="1" si="419"/>
        <v>14.269445518268645</v>
      </c>
      <c r="Q229" s="140">
        <f ca="1">VLOOKUP($D229,Curves!$N$2:$T$2600,4)*$B229</f>
        <v>19.263737690476674</v>
      </c>
      <c r="R229" s="141">
        <f ca="1">VLOOKUP($D229,Curves!$N$2:$T$2600,5)*$B229</f>
        <v>9.631868845238337</v>
      </c>
      <c r="S229" s="181">
        <f t="shared" ca="1" si="425"/>
        <v>1</v>
      </c>
      <c r="T229" s="182">
        <f t="shared" ca="1" si="426"/>
        <v>0</v>
      </c>
      <c r="U229" s="151">
        <f t="shared" ca="1" si="427"/>
        <v>14.269445518268645</v>
      </c>
      <c r="V229" s="151">
        <f t="shared" ca="1" si="428"/>
        <v>14.269445518268645</v>
      </c>
      <c r="W229" s="151">
        <f t="shared" ca="1" si="429"/>
        <v>14.269445518268645</v>
      </c>
      <c r="X229" s="343">
        <f ca="1">VLOOKUP($D229,[2]CurveFetch!$D$8:$S$13000,16,0)*$B229</f>
        <v>19.263737690476674</v>
      </c>
      <c r="Y229" s="141">
        <f ca="1">VLOOKUP($D229,Curves!$N$2:$T$2600,7)*$B229</f>
        <v>9.631868845238337</v>
      </c>
      <c r="Z229" s="200">
        <f t="shared" ca="1" si="430"/>
        <v>1</v>
      </c>
      <c r="AA229" s="181">
        <f t="shared" ca="1" si="431"/>
        <v>0</v>
      </c>
      <c r="AB229" s="181">
        <f t="shared" ca="1" si="432"/>
        <v>1</v>
      </c>
      <c r="AC229" s="181">
        <f t="shared" ca="1" si="432"/>
        <v>1</v>
      </c>
      <c r="AD229" s="181">
        <f t="shared" ca="1" si="433"/>
        <v>1</v>
      </c>
      <c r="AE229" s="182">
        <f t="shared" ca="1" si="434"/>
        <v>0</v>
      </c>
      <c r="AF229" s="23">
        <f t="shared" ca="1" si="464"/>
        <v>5880</v>
      </c>
      <c r="AG229" s="23">
        <f t="shared" ca="1" si="465"/>
        <v>0</v>
      </c>
      <c r="AH229" s="23">
        <f t="shared" ca="1" si="454"/>
        <v>38400</v>
      </c>
      <c r="AI229" s="23">
        <f t="shared" ca="1" si="455"/>
        <v>0</v>
      </c>
      <c r="AJ229" s="23">
        <f t="shared" ca="1" si="466"/>
        <v>26160</v>
      </c>
      <c r="AK229" s="23">
        <f t="shared" ca="1" si="467"/>
        <v>0</v>
      </c>
      <c r="AL229" s="23">
        <f t="shared" ca="1" si="468"/>
        <v>26160</v>
      </c>
      <c r="AM229" s="23">
        <f t="shared" ca="1" si="469"/>
        <v>0</v>
      </c>
      <c r="AN229" s="23">
        <f t="shared" ca="1" si="487"/>
        <v>48000</v>
      </c>
      <c r="AO229" s="23">
        <f t="shared" ca="1" si="488"/>
        <v>0</v>
      </c>
      <c r="AP229" s="23">
        <f t="shared" ca="1" si="499"/>
        <v>54000</v>
      </c>
      <c r="AQ229" s="23">
        <f t="shared" ca="1" si="476"/>
        <v>0</v>
      </c>
      <c r="AR229" s="23">
        <f t="shared" ca="1" si="508"/>
        <v>60000</v>
      </c>
      <c r="AS229" s="23">
        <f t="shared" ca="1" si="509"/>
        <v>0</v>
      </c>
      <c r="AT229" s="23">
        <f t="shared" ca="1" si="516"/>
        <v>60000</v>
      </c>
      <c r="AU229" s="23">
        <f t="shared" ca="1" si="517"/>
        <v>0</v>
      </c>
      <c r="AV229" s="23">
        <f t="shared" ca="1" si="510"/>
        <v>86400</v>
      </c>
      <c r="AW229" s="23">
        <f t="shared" ca="1" si="511"/>
        <v>0</v>
      </c>
      <c r="AX229" s="23">
        <f t="shared" ref="AX229:AX287" ca="1" si="520">$AX$7*$J$2*$J$5*$N229</f>
        <v>61200</v>
      </c>
      <c r="AY229" s="23">
        <f t="shared" ref="AY229:AY287" ca="1" si="521">$AX$7*$J$3*$J$5*$O229</f>
        <v>0</v>
      </c>
      <c r="AZ229" s="23">
        <f t="shared" ca="1" si="390"/>
        <v>66000</v>
      </c>
      <c r="BA229" s="23">
        <f t="shared" ca="1" si="391"/>
        <v>0</v>
      </c>
      <c r="BB229" s="23">
        <f t="shared" ca="1" si="407"/>
        <v>132000</v>
      </c>
      <c r="BC229" s="23">
        <f t="shared" ca="1" si="408"/>
        <v>0</v>
      </c>
      <c r="BD229" s="228">
        <f t="shared" ca="1" si="438"/>
        <v>243000</v>
      </c>
      <c r="BE229" s="26">
        <f t="shared" ca="1" si="439"/>
        <v>604200</v>
      </c>
      <c r="BF229" s="228">
        <f t="shared" ca="1" si="440"/>
        <v>664200</v>
      </c>
      <c r="BG229" s="23">
        <f t="shared" ca="1" si="456"/>
        <v>62400</v>
      </c>
      <c r="BH229" s="23">
        <f t="shared" ca="1" si="457"/>
        <v>0</v>
      </c>
      <c r="BI229" s="23">
        <f t="shared" ca="1" si="470"/>
        <v>60000</v>
      </c>
      <c r="BJ229" s="23">
        <f t="shared" ca="1" si="471"/>
        <v>0</v>
      </c>
      <c r="BK229" s="23">
        <f t="shared" ca="1" si="458"/>
        <v>10560</v>
      </c>
      <c r="BL229" s="23">
        <f t="shared" ca="1" si="459"/>
        <v>0</v>
      </c>
      <c r="BM229" s="23">
        <f t="shared" ca="1" si="472"/>
        <v>6120</v>
      </c>
      <c r="BN229" s="23">
        <f t="shared" ca="1" si="473"/>
        <v>0</v>
      </c>
      <c r="BO229" s="23">
        <f t="shared" ca="1" si="479"/>
        <v>20400</v>
      </c>
      <c r="BP229" s="23">
        <f t="shared" ca="1" si="480"/>
        <v>0</v>
      </c>
      <c r="BQ229" s="23">
        <f t="shared" ca="1" si="460"/>
        <v>72000</v>
      </c>
      <c r="BR229" s="23">
        <f t="shared" ca="1" si="461"/>
        <v>0</v>
      </c>
      <c r="BS229" s="23">
        <f t="shared" ca="1" si="495"/>
        <v>105600</v>
      </c>
      <c r="BT229" s="23">
        <f t="shared" ca="1" si="496"/>
        <v>0</v>
      </c>
      <c r="BU229" s="23">
        <f t="shared" ca="1" si="497"/>
        <v>127200</v>
      </c>
      <c r="BV229" s="23">
        <f t="shared" ca="1" si="498"/>
        <v>0</v>
      </c>
      <c r="BW229" s="23">
        <f t="shared" ca="1" si="500"/>
        <v>60000</v>
      </c>
      <c r="BX229" s="23">
        <f t="shared" ca="1" si="501"/>
        <v>0</v>
      </c>
      <c r="BY229" s="23">
        <f t="shared" ca="1" si="518"/>
        <v>63600</v>
      </c>
      <c r="BZ229" s="23">
        <f t="shared" ca="1" si="519"/>
        <v>0</v>
      </c>
      <c r="CA229" s="23">
        <f t="shared" ca="1" si="395"/>
        <v>62400</v>
      </c>
      <c r="CB229" s="23">
        <f t="shared" ca="1" si="396"/>
        <v>0</v>
      </c>
      <c r="CC229" s="23">
        <f t="shared" ca="1" si="411"/>
        <v>132000</v>
      </c>
      <c r="CD229" s="23">
        <f t="shared" ca="1" si="412"/>
        <v>0</v>
      </c>
      <c r="CE229" s="23">
        <f t="shared" ca="1" si="413"/>
        <v>120000</v>
      </c>
      <c r="CF229" s="23">
        <f t="shared" ca="1" si="414"/>
        <v>0</v>
      </c>
      <c r="CG229" s="389">
        <f t="shared" ca="1" si="441"/>
        <v>371880</v>
      </c>
      <c r="CH229" s="224">
        <f t="shared" ca="1" si="442"/>
        <v>695880</v>
      </c>
      <c r="CI229" s="93">
        <f t="shared" ca="1" si="443"/>
        <v>902280</v>
      </c>
      <c r="CJ229" s="23">
        <f t="shared" ca="1" si="477"/>
        <v>125760</v>
      </c>
      <c r="CK229" s="23">
        <f t="shared" ca="1" si="478"/>
        <v>0</v>
      </c>
      <c r="CL229" s="23">
        <f t="shared" ca="1" si="502"/>
        <v>115200</v>
      </c>
      <c r="CM229" s="23">
        <f t="shared" ca="1" si="503"/>
        <v>0</v>
      </c>
      <c r="CN229" s="23">
        <f t="shared" ca="1" si="399"/>
        <v>120000</v>
      </c>
      <c r="CO229" s="23">
        <f t="shared" ca="1" si="400"/>
        <v>0</v>
      </c>
      <c r="CP229" s="228">
        <f t="shared" ca="1" si="444"/>
        <v>125760</v>
      </c>
      <c r="CQ229" s="224">
        <f t="shared" ca="1" si="445"/>
        <v>240960</v>
      </c>
      <c r="CR229" s="228">
        <f t="shared" ca="1" si="446"/>
        <v>360960</v>
      </c>
      <c r="CS229" s="23">
        <f t="shared" ca="1" si="447"/>
        <v>65400</v>
      </c>
      <c r="CT229" s="23">
        <f t="shared" ca="1" si="448"/>
        <v>32700</v>
      </c>
      <c r="CU229" s="23">
        <f t="shared" ca="1" si="452"/>
        <v>62400</v>
      </c>
      <c r="CV229" s="23">
        <f t="shared" ca="1" si="453"/>
        <v>31200</v>
      </c>
      <c r="CW229" s="23">
        <f t="shared" ca="1" si="462"/>
        <v>60000</v>
      </c>
      <c r="CX229" s="23">
        <f t="shared" ca="1" si="463"/>
        <v>30000</v>
      </c>
      <c r="CY229" s="23">
        <f t="shared" ca="1" si="474"/>
        <v>8400</v>
      </c>
      <c r="CZ229" s="23">
        <f t="shared" ca="1" si="475"/>
        <v>4200</v>
      </c>
      <c r="DA229" s="23">
        <f t="shared" ca="1" si="481"/>
        <v>27000</v>
      </c>
      <c r="DB229" s="23">
        <f t="shared" ca="1" si="482"/>
        <v>13500</v>
      </c>
      <c r="DC229" s="23">
        <f t="shared" ca="1" si="483"/>
        <v>15600</v>
      </c>
      <c r="DD229" s="23">
        <f t="shared" ca="1" si="484"/>
        <v>7800</v>
      </c>
      <c r="DE229" s="23">
        <f t="shared" ca="1" si="489"/>
        <v>42000</v>
      </c>
      <c r="DF229" s="23">
        <f t="shared" ca="1" si="490"/>
        <v>21000</v>
      </c>
      <c r="DG229" s="23">
        <f t="shared" ca="1" si="393"/>
        <v>63600</v>
      </c>
      <c r="DH229" s="23">
        <f t="shared" ca="1" si="394"/>
        <v>31800</v>
      </c>
      <c r="DI229" s="23">
        <f t="shared" ca="1" si="491"/>
        <v>72000</v>
      </c>
      <c r="DJ229" s="23">
        <f t="shared" ca="1" si="492"/>
        <v>36000</v>
      </c>
      <c r="DK229" s="23">
        <f t="shared" ca="1" si="504"/>
        <v>99000</v>
      </c>
      <c r="DL229" s="23">
        <f t="shared" ca="1" si="505"/>
        <v>49500</v>
      </c>
      <c r="DM229" s="23"/>
      <c r="DN229" s="23"/>
      <c r="DO229" s="23">
        <f t="shared" ca="1" si="506"/>
        <v>240000</v>
      </c>
      <c r="DP229" s="23">
        <f t="shared" ca="1" si="507"/>
        <v>120000</v>
      </c>
      <c r="DQ229" s="23">
        <f t="shared" ca="1" si="512"/>
        <v>120000</v>
      </c>
      <c r="DR229" s="23">
        <f t="shared" ca="1" si="513"/>
        <v>60000</v>
      </c>
      <c r="DS229" s="23">
        <f t="shared" ref="DS229:DS280" ca="1" si="522">$DS$7*$J$2*$J$5*$AB229</f>
        <v>127200</v>
      </c>
      <c r="DT229" s="23">
        <f t="shared" ref="DT229:DT280" ca="1" si="523">$DS$7*$J$3*$J$5*$AC229</f>
        <v>63600</v>
      </c>
      <c r="DU229" s="23">
        <f t="shared" ca="1" si="397"/>
        <v>63600</v>
      </c>
      <c r="DV229" s="23">
        <f t="shared" ca="1" si="398"/>
        <v>31800</v>
      </c>
      <c r="DW229" s="23">
        <f t="shared" ca="1" si="401"/>
        <v>150000</v>
      </c>
      <c r="DX229" s="23">
        <f t="shared" ca="1" si="402"/>
        <v>75000</v>
      </c>
      <c r="DY229" s="23">
        <f t="shared" ca="1" si="403"/>
        <v>66000</v>
      </c>
      <c r="DZ229" s="23">
        <f t="shared" ca="1" si="404"/>
        <v>33000</v>
      </c>
      <c r="EA229" s="23">
        <f t="shared" ca="1" si="417"/>
        <v>129600</v>
      </c>
      <c r="EB229" s="23">
        <f t="shared" ca="1" si="418"/>
        <v>64800</v>
      </c>
      <c r="EC229" s="228">
        <f t="shared" ca="1" si="449"/>
        <v>610200</v>
      </c>
      <c r="ED229" s="93">
        <f t="shared" ca="1" si="450"/>
        <v>1450800</v>
      </c>
      <c r="EE229" s="228">
        <f t="shared" ca="1" si="451"/>
        <v>2117700</v>
      </c>
      <c r="EJ229" s="23">
        <f t="shared" ca="1" si="485"/>
        <v>60000</v>
      </c>
      <c r="EK229" s="23">
        <f t="shared" ca="1" si="486"/>
        <v>30000</v>
      </c>
      <c r="EL229" s="23">
        <f t="shared" ca="1" si="493"/>
        <v>26400</v>
      </c>
      <c r="EM229" s="23">
        <f t="shared" ca="1" si="494"/>
        <v>13200</v>
      </c>
      <c r="EN229" s="23">
        <f t="shared" ca="1" si="514"/>
        <v>120000</v>
      </c>
      <c r="EO229" s="23">
        <f t="shared" ca="1" si="515"/>
        <v>60000</v>
      </c>
      <c r="EP229" s="23">
        <f t="shared" ca="1" si="409"/>
        <v>168000</v>
      </c>
      <c r="EQ229" s="23">
        <f t="shared" ca="1" si="410"/>
        <v>84000</v>
      </c>
      <c r="ER229" s="23">
        <f t="shared" ref="ER229:ER281" ca="1" si="524">$ER$7*$J$2*$J$5*$AB229</f>
        <v>60000</v>
      </c>
      <c r="ES229" s="23">
        <f t="shared" ref="ES229:ES281" ca="1" si="525">$ER$7*$J$3*$J$5*$AC229</f>
        <v>30000</v>
      </c>
      <c r="ET229" s="23">
        <f t="shared" ca="1" si="405"/>
        <v>60000</v>
      </c>
      <c r="EU229" s="23">
        <f t="shared" ca="1" si="406"/>
        <v>30000</v>
      </c>
      <c r="EV229" s="23">
        <f t="shared" ca="1" si="415"/>
        <v>120000</v>
      </c>
      <c r="EW229" s="23">
        <f t="shared" ca="1" si="416"/>
        <v>60000</v>
      </c>
      <c r="EX229" s="228">
        <f t="shared" ca="1" si="435"/>
        <v>39600</v>
      </c>
      <c r="EY229" s="93">
        <f t="shared" ca="1" si="436"/>
        <v>489600</v>
      </c>
      <c r="EZ229" s="93">
        <f t="shared" ca="1" si="437"/>
        <v>921600</v>
      </c>
    </row>
    <row r="230" spans="1:156" x14ac:dyDescent="0.2">
      <c r="A230" s="172">
        <f ca="1">VLOOKUP($D230,Curves!$A$2:$I$1700,9)</f>
        <v>6.4566136340886995E-2</v>
      </c>
      <c r="B230" s="86">
        <f t="shared" ca="1" si="420"/>
        <v>0.3095552587983153</v>
      </c>
      <c r="C230" s="86">
        <f t="shared" si="421"/>
        <v>31</v>
      </c>
      <c r="D230" s="139">
        <v>43647</v>
      </c>
      <c r="E230" s="173">
        <f ca="1">VLOOKUP($D230,Curves!$A$2:$H$1700,2)*$B230</f>
        <v>1.6359995427490963</v>
      </c>
      <c r="F230" s="172">
        <f ca="1">VLOOKUP($D230,Curves!$A$2:$H$1700,3)*$B230</f>
        <v>0.11685711019636402</v>
      </c>
      <c r="G230" s="172">
        <f ca="1">VLOOKUP($D230,Curves!$A$2:$H$1700,7)*$B230</f>
        <v>0</v>
      </c>
      <c r="H230" s="172">
        <f ca="1">VLOOKUP($D230,Curves!$A$2:$H$1700,5)*$B230</f>
        <v>0</v>
      </c>
      <c r="I230" s="172">
        <f ca="1">VLOOKUP($D230,Curves!$A$2:$H$1700,4)*$B230</f>
        <v>0</v>
      </c>
      <c r="J230" s="174">
        <f ca="1">VLOOKUP($D230,Curves!$A$2:$H$1700,8)*$B230</f>
        <v>0</v>
      </c>
      <c r="K230" s="172">
        <f t="shared" ca="1" si="422"/>
        <v>14.269996570618222</v>
      </c>
      <c r="L230" s="140">
        <f ca="1">VLOOKUP($D230,Curves!$N$2:$T$2600,2)*$B230</f>
        <v>17.537017388019798</v>
      </c>
      <c r="M230" s="141">
        <f ca="1">VLOOKUP($D230,Curves!$N$2:$T$2600,3)*$B230</f>
        <v>8.7685086940098991</v>
      </c>
      <c r="N230" s="181">
        <f t="shared" ca="1" si="423"/>
        <v>1</v>
      </c>
      <c r="O230" s="182">
        <f t="shared" ca="1" si="424"/>
        <v>0</v>
      </c>
      <c r="P230" s="173">
        <f t="shared" ca="1" si="419"/>
        <v>14.269996570618222</v>
      </c>
      <c r="Q230" s="140">
        <f ca="1">VLOOKUP($D230,Curves!$N$2:$T$2600,4)*$B230</f>
        <v>17.537017388019798</v>
      </c>
      <c r="R230" s="141">
        <f ca="1">VLOOKUP($D230,Curves!$N$2:$T$2600,5)*$B230</f>
        <v>8.7685086940098991</v>
      </c>
      <c r="S230" s="181">
        <f t="shared" ca="1" si="425"/>
        <v>1</v>
      </c>
      <c r="T230" s="182">
        <f t="shared" ca="1" si="426"/>
        <v>0</v>
      </c>
      <c r="U230" s="151">
        <f t="shared" ca="1" si="427"/>
        <v>14.269996570618222</v>
      </c>
      <c r="V230" s="151">
        <f t="shared" ca="1" si="428"/>
        <v>14.269996570618222</v>
      </c>
      <c r="W230" s="151">
        <f t="shared" ca="1" si="429"/>
        <v>14.269996570618222</v>
      </c>
      <c r="X230" s="343">
        <f ca="1">VLOOKUP($D230,[2]CurveFetch!$D$8:$S$13000,16,0)*$B230</f>
        <v>17.537017388019798</v>
      </c>
      <c r="Y230" s="141">
        <f ca="1">VLOOKUP($D230,Curves!$N$2:$T$2600,7)*$B230</f>
        <v>8.7685086940098991</v>
      </c>
      <c r="Z230" s="200">
        <f t="shared" ca="1" si="430"/>
        <v>1</v>
      </c>
      <c r="AA230" s="181">
        <f t="shared" ca="1" si="431"/>
        <v>0</v>
      </c>
      <c r="AB230" s="181">
        <f t="shared" ca="1" si="432"/>
        <v>1</v>
      </c>
      <c r="AC230" s="181">
        <f t="shared" ca="1" si="432"/>
        <v>1</v>
      </c>
      <c r="AD230" s="181">
        <f t="shared" ca="1" si="433"/>
        <v>1</v>
      </c>
      <c r="AE230" s="182">
        <f t="shared" ca="1" si="434"/>
        <v>0</v>
      </c>
      <c r="AF230" s="23">
        <f t="shared" ca="1" si="464"/>
        <v>5880</v>
      </c>
      <c r="AG230" s="23">
        <f t="shared" ca="1" si="465"/>
        <v>0</v>
      </c>
      <c r="AH230" s="23">
        <f t="shared" ca="1" si="454"/>
        <v>38400</v>
      </c>
      <c r="AI230" s="23">
        <f t="shared" ca="1" si="455"/>
        <v>0</v>
      </c>
      <c r="AJ230" s="23">
        <f t="shared" ca="1" si="466"/>
        <v>26160</v>
      </c>
      <c r="AK230" s="23">
        <f t="shared" ca="1" si="467"/>
        <v>0</v>
      </c>
      <c r="AL230" s="23">
        <f t="shared" ca="1" si="468"/>
        <v>26160</v>
      </c>
      <c r="AM230" s="23">
        <f t="shared" ca="1" si="469"/>
        <v>0</v>
      </c>
      <c r="AN230" s="23">
        <f t="shared" ca="1" si="487"/>
        <v>48000</v>
      </c>
      <c r="AO230" s="23">
        <f t="shared" ca="1" si="488"/>
        <v>0</v>
      </c>
      <c r="AP230" s="23">
        <f t="shared" ca="1" si="499"/>
        <v>54000</v>
      </c>
      <c r="AQ230" s="23">
        <f t="shared" ca="1" si="476"/>
        <v>0</v>
      </c>
      <c r="AR230" s="23">
        <f t="shared" ca="1" si="508"/>
        <v>60000</v>
      </c>
      <c r="AS230" s="23">
        <f t="shared" ca="1" si="509"/>
        <v>0</v>
      </c>
      <c r="AT230" s="23">
        <f t="shared" ca="1" si="516"/>
        <v>60000</v>
      </c>
      <c r="AU230" s="23">
        <f t="shared" ca="1" si="517"/>
        <v>0</v>
      </c>
      <c r="AV230" s="23">
        <f t="shared" ca="1" si="510"/>
        <v>86400</v>
      </c>
      <c r="AW230" s="23">
        <f t="shared" ca="1" si="511"/>
        <v>0</v>
      </c>
      <c r="AX230" s="23">
        <f t="shared" ca="1" si="520"/>
        <v>61200</v>
      </c>
      <c r="AY230" s="23">
        <f t="shared" ca="1" si="521"/>
        <v>0</v>
      </c>
      <c r="AZ230" s="23">
        <f t="shared" ref="AZ230:AZ287" ca="1" si="526">$AZ$7*$J$2*$J$5*$N230</f>
        <v>66000</v>
      </c>
      <c r="BA230" s="23">
        <f t="shared" ref="BA230:BA287" ca="1" si="527">$AZ$7*$J$3*$J$5*$O230</f>
        <v>0</v>
      </c>
      <c r="BB230" s="23">
        <f t="shared" ca="1" si="407"/>
        <v>132000</v>
      </c>
      <c r="BC230" s="23">
        <f t="shared" ca="1" si="408"/>
        <v>0</v>
      </c>
      <c r="BD230" s="228">
        <f t="shared" ca="1" si="438"/>
        <v>243000</v>
      </c>
      <c r="BE230" s="26">
        <f t="shared" ca="1" si="439"/>
        <v>604200</v>
      </c>
      <c r="BF230" s="228">
        <f t="shared" ca="1" si="440"/>
        <v>664200</v>
      </c>
      <c r="BG230" s="23">
        <f t="shared" ca="1" si="456"/>
        <v>62400</v>
      </c>
      <c r="BH230" s="23">
        <f t="shared" ca="1" si="457"/>
        <v>0</v>
      </c>
      <c r="BI230" s="23">
        <f t="shared" ca="1" si="470"/>
        <v>60000</v>
      </c>
      <c r="BJ230" s="23">
        <f t="shared" ca="1" si="471"/>
        <v>0</v>
      </c>
      <c r="BK230" s="23">
        <f t="shared" ca="1" si="458"/>
        <v>10560</v>
      </c>
      <c r="BL230" s="23">
        <f t="shared" ca="1" si="459"/>
        <v>0</v>
      </c>
      <c r="BM230" s="23">
        <f t="shared" ca="1" si="472"/>
        <v>6120</v>
      </c>
      <c r="BN230" s="23">
        <f t="shared" ca="1" si="473"/>
        <v>0</v>
      </c>
      <c r="BO230" s="23">
        <f t="shared" ca="1" si="479"/>
        <v>20400</v>
      </c>
      <c r="BP230" s="23">
        <f t="shared" ca="1" si="480"/>
        <v>0</v>
      </c>
      <c r="BQ230" s="23">
        <f t="shared" ca="1" si="460"/>
        <v>72000</v>
      </c>
      <c r="BR230" s="23">
        <f t="shared" ca="1" si="461"/>
        <v>0</v>
      </c>
      <c r="BS230" s="23">
        <f t="shared" ca="1" si="495"/>
        <v>105600</v>
      </c>
      <c r="BT230" s="23">
        <f t="shared" ca="1" si="496"/>
        <v>0</v>
      </c>
      <c r="BU230" s="23">
        <f t="shared" ca="1" si="497"/>
        <v>127200</v>
      </c>
      <c r="BV230" s="23">
        <f t="shared" ca="1" si="498"/>
        <v>0</v>
      </c>
      <c r="BW230" s="23">
        <f t="shared" ca="1" si="500"/>
        <v>60000</v>
      </c>
      <c r="BX230" s="23">
        <f t="shared" ca="1" si="501"/>
        <v>0</v>
      </c>
      <c r="BY230" s="23">
        <f t="shared" ca="1" si="518"/>
        <v>63600</v>
      </c>
      <c r="BZ230" s="23">
        <f t="shared" ca="1" si="519"/>
        <v>0</v>
      </c>
      <c r="CA230" s="23">
        <f t="shared" ca="1" si="395"/>
        <v>62400</v>
      </c>
      <c r="CB230" s="23">
        <f t="shared" ca="1" si="396"/>
        <v>0</v>
      </c>
      <c r="CC230" s="23">
        <f t="shared" ca="1" si="411"/>
        <v>132000</v>
      </c>
      <c r="CD230" s="23">
        <f t="shared" ca="1" si="412"/>
        <v>0</v>
      </c>
      <c r="CE230" s="23">
        <f t="shared" ca="1" si="413"/>
        <v>120000</v>
      </c>
      <c r="CF230" s="23">
        <f t="shared" ca="1" si="414"/>
        <v>0</v>
      </c>
      <c r="CG230" s="389">
        <f t="shared" ca="1" si="441"/>
        <v>371880</v>
      </c>
      <c r="CH230" s="224">
        <f t="shared" ca="1" si="442"/>
        <v>695880</v>
      </c>
      <c r="CI230" s="93">
        <f t="shared" ca="1" si="443"/>
        <v>902280</v>
      </c>
      <c r="CJ230" s="23">
        <f t="shared" ca="1" si="477"/>
        <v>125760</v>
      </c>
      <c r="CK230" s="23">
        <f t="shared" ca="1" si="478"/>
        <v>0</v>
      </c>
      <c r="CL230" s="23">
        <f t="shared" ca="1" si="502"/>
        <v>115200</v>
      </c>
      <c r="CM230" s="23">
        <f t="shared" ca="1" si="503"/>
        <v>0</v>
      </c>
      <c r="CN230" s="23">
        <f t="shared" ca="1" si="399"/>
        <v>120000</v>
      </c>
      <c r="CO230" s="23">
        <f t="shared" ca="1" si="400"/>
        <v>0</v>
      </c>
      <c r="CP230" s="228">
        <f t="shared" ca="1" si="444"/>
        <v>125760</v>
      </c>
      <c r="CQ230" s="224">
        <f t="shared" ca="1" si="445"/>
        <v>240960</v>
      </c>
      <c r="CR230" s="228">
        <f t="shared" ca="1" si="446"/>
        <v>360960</v>
      </c>
      <c r="CS230" s="23">
        <f t="shared" ca="1" si="447"/>
        <v>65400</v>
      </c>
      <c r="CT230" s="23">
        <f t="shared" ca="1" si="448"/>
        <v>32700</v>
      </c>
      <c r="CU230" s="23">
        <f t="shared" ca="1" si="452"/>
        <v>62400</v>
      </c>
      <c r="CV230" s="23">
        <f t="shared" ca="1" si="453"/>
        <v>31200</v>
      </c>
      <c r="CW230" s="23">
        <f t="shared" ca="1" si="462"/>
        <v>60000</v>
      </c>
      <c r="CX230" s="23">
        <f t="shared" ca="1" si="463"/>
        <v>30000</v>
      </c>
      <c r="CY230" s="23">
        <f t="shared" ca="1" si="474"/>
        <v>8400</v>
      </c>
      <c r="CZ230" s="23">
        <f t="shared" ca="1" si="475"/>
        <v>4200</v>
      </c>
      <c r="DA230" s="23">
        <f t="shared" ca="1" si="481"/>
        <v>27000</v>
      </c>
      <c r="DB230" s="23">
        <f t="shared" ca="1" si="482"/>
        <v>13500</v>
      </c>
      <c r="DC230" s="23">
        <f t="shared" ca="1" si="483"/>
        <v>15600</v>
      </c>
      <c r="DD230" s="23">
        <f t="shared" ca="1" si="484"/>
        <v>7800</v>
      </c>
      <c r="DE230" s="23">
        <f t="shared" ca="1" si="489"/>
        <v>42000</v>
      </c>
      <c r="DF230" s="23">
        <f t="shared" ca="1" si="490"/>
        <v>21000</v>
      </c>
      <c r="DG230" s="23">
        <f t="shared" ca="1" si="393"/>
        <v>63600</v>
      </c>
      <c r="DH230" s="23">
        <f t="shared" ca="1" si="394"/>
        <v>31800</v>
      </c>
      <c r="DI230" s="23">
        <f t="shared" ca="1" si="491"/>
        <v>72000</v>
      </c>
      <c r="DJ230" s="23">
        <f t="shared" ca="1" si="492"/>
        <v>36000</v>
      </c>
      <c r="DK230" s="23">
        <f t="shared" ca="1" si="504"/>
        <v>99000</v>
      </c>
      <c r="DL230" s="23">
        <f t="shared" ca="1" si="505"/>
        <v>49500</v>
      </c>
      <c r="DM230" s="23"/>
      <c r="DN230" s="23"/>
      <c r="DO230" s="23">
        <f t="shared" ca="1" si="506"/>
        <v>240000</v>
      </c>
      <c r="DP230" s="23">
        <f t="shared" ca="1" si="507"/>
        <v>120000</v>
      </c>
      <c r="DQ230" s="23">
        <f t="shared" ca="1" si="512"/>
        <v>120000</v>
      </c>
      <c r="DR230" s="23">
        <f t="shared" ca="1" si="513"/>
        <v>60000</v>
      </c>
      <c r="DS230" s="23">
        <f t="shared" ca="1" si="522"/>
        <v>127200</v>
      </c>
      <c r="DT230" s="23">
        <f t="shared" ca="1" si="523"/>
        <v>63600</v>
      </c>
      <c r="DU230" s="23">
        <f t="shared" ca="1" si="397"/>
        <v>63600</v>
      </c>
      <c r="DV230" s="23">
        <f t="shared" ca="1" si="398"/>
        <v>31800</v>
      </c>
      <c r="DW230" s="23">
        <f t="shared" ca="1" si="401"/>
        <v>150000</v>
      </c>
      <c r="DX230" s="23">
        <f t="shared" ca="1" si="402"/>
        <v>75000</v>
      </c>
      <c r="DY230" s="23">
        <f t="shared" ca="1" si="403"/>
        <v>66000</v>
      </c>
      <c r="DZ230" s="23">
        <f t="shared" ca="1" si="404"/>
        <v>33000</v>
      </c>
      <c r="EA230" s="23">
        <f t="shared" ca="1" si="417"/>
        <v>129600</v>
      </c>
      <c r="EB230" s="23">
        <f t="shared" ca="1" si="418"/>
        <v>64800</v>
      </c>
      <c r="EC230" s="228">
        <f t="shared" ca="1" si="449"/>
        <v>610200</v>
      </c>
      <c r="ED230" s="93">
        <f t="shared" ca="1" si="450"/>
        <v>1450800</v>
      </c>
      <c r="EE230" s="228">
        <f t="shared" ca="1" si="451"/>
        <v>2117700</v>
      </c>
      <c r="EJ230" s="23">
        <f t="shared" ca="1" si="485"/>
        <v>60000</v>
      </c>
      <c r="EK230" s="23">
        <f t="shared" ca="1" si="486"/>
        <v>30000</v>
      </c>
      <c r="EL230" s="23">
        <f t="shared" ca="1" si="493"/>
        <v>26400</v>
      </c>
      <c r="EM230" s="23">
        <f t="shared" ca="1" si="494"/>
        <v>13200</v>
      </c>
      <c r="EN230" s="23">
        <f t="shared" ca="1" si="514"/>
        <v>120000</v>
      </c>
      <c r="EO230" s="23">
        <f t="shared" ca="1" si="515"/>
        <v>60000</v>
      </c>
      <c r="EP230" s="23">
        <f t="shared" ca="1" si="409"/>
        <v>168000</v>
      </c>
      <c r="EQ230" s="23">
        <f t="shared" ca="1" si="410"/>
        <v>84000</v>
      </c>
      <c r="ER230" s="23">
        <f t="shared" ca="1" si="524"/>
        <v>60000</v>
      </c>
      <c r="ES230" s="23">
        <f t="shared" ca="1" si="525"/>
        <v>30000</v>
      </c>
      <c r="ET230" s="23">
        <f t="shared" ca="1" si="405"/>
        <v>60000</v>
      </c>
      <c r="EU230" s="23">
        <f t="shared" ca="1" si="406"/>
        <v>30000</v>
      </c>
      <c r="EV230" s="23">
        <f t="shared" ca="1" si="415"/>
        <v>120000</v>
      </c>
      <c r="EW230" s="23">
        <f t="shared" ca="1" si="416"/>
        <v>60000</v>
      </c>
      <c r="EX230" s="228">
        <f t="shared" ca="1" si="435"/>
        <v>39600</v>
      </c>
      <c r="EY230" s="93">
        <f t="shared" ca="1" si="436"/>
        <v>489600</v>
      </c>
      <c r="EZ230" s="93">
        <f t="shared" ca="1" si="437"/>
        <v>921600</v>
      </c>
    </row>
    <row r="231" spans="1:156" x14ac:dyDescent="0.2">
      <c r="A231" s="172">
        <f ca="1">VLOOKUP($D231,Curves!$A$2:$I$1700,9)</f>
        <v>6.4591006896369998E-2</v>
      </c>
      <c r="B231" s="86">
        <f t="shared" ca="1" si="420"/>
        <v>0.30775273117993179</v>
      </c>
      <c r="C231" s="86">
        <f t="shared" si="421"/>
        <v>31</v>
      </c>
      <c r="D231" s="139">
        <v>43678</v>
      </c>
      <c r="E231" s="173">
        <f ca="1">VLOOKUP($D231,Curves!$A$2:$H$1700,2)*$B231</f>
        <v>1.6326282389095381</v>
      </c>
      <c r="F231" s="172">
        <f ca="1">VLOOKUP($D231,Curves!$A$2:$H$1700,3)*$B231</f>
        <v>0.11617665602042425</v>
      </c>
      <c r="G231" s="172">
        <f ca="1">VLOOKUP($D231,Curves!$A$2:$H$1700,7)*$B231</f>
        <v>0</v>
      </c>
      <c r="H231" s="172">
        <f ca="1">VLOOKUP($D231,Curves!$A$2:$H$1700,5)*$B231</f>
        <v>0</v>
      </c>
      <c r="I231" s="172">
        <f ca="1">VLOOKUP($D231,Curves!$A$2:$H$1700,4)*$B231</f>
        <v>0</v>
      </c>
      <c r="J231" s="174">
        <f ca="1">VLOOKUP($D231,Curves!$A$2:$H$1700,8)*$B231</f>
        <v>0</v>
      </c>
      <c r="K231" s="172">
        <f t="shared" ca="1" si="422"/>
        <v>14.244711791821535</v>
      </c>
      <c r="L231" s="140">
        <f ca="1">VLOOKUP($D231,Curves!$N$2:$T$2600,2)*$B231</f>
        <v>22.051191020323827</v>
      </c>
      <c r="M231" s="141">
        <f ca="1">VLOOKUP($D231,Curves!$N$2:$T$2600,3)*$B231</f>
        <v>11.025595510161914</v>
      </c>
      <c r="N231" s="181">
        <f t="shared" ca="1" si="423"/>
        <v>1</v>
      </c>
      <c r="O231" s="182">
        <f t="shared" ca="1" si="424"/>
        <v>0</v>
      </c>
      <c r="P231" s="173">
        <f t="shared" ca="1" si="419"/>
        <v>14.244711791821535</v>
      </c>
      <c r="Q231" s="140">
        <f ca="1">VLOOKUP($D231,Curves!$N$2:$T$2600,4)*$B231</f>
        <v>22.051191020323827</v>
      </c>
      <c r="R231" s="141">
        <f ca="1">VLOOKUP($D231,Curves!$N$2:$T$2600,5)*$B231</f>
        <v>11.025595510161914</v>
      </c>
      <c r="S231" s="181">
        <f t="shared" ca="1" si="425"/>
        <v>1</v>
      </c>
      <c r="T231" s="182">
        <f t="shared" ca="1" si="426"/>
        <v>0</v>
      </c>
      <c r="U231" s="151">
        <f t="shared" ca="1" si="427"/>
        <v>14.244711791821535</v>
      </c>
      <c r="V231" s="151">
        <f t="shared" ca="1" si="428"/>
        <v>14.244711791821535</v>
      </c>
      <c r="W231" s="151">
        <f t="shared" ca="1" si="429"/>
        <v>14.244711791821535</v>
      </c>
      <c r="X231" s="343">
        <f ca="1">VLOOKUP($D231,[2]CurveFetch!$D$8:$S$13000,16,0)*$B231</f>
        <v>22.051191020323827</v>
      </c>
      <c r="Y231" s="141">
        <f ca="1">VLOOKUP($D231,Curves!$N$2:$T$2600,7)*$B231</f>
        <v>11.025595510161914</v>
      </c>
      <c r="Z231" s="200">
        <f t="shared" ca="1" si="430"/>
        <v>1</v>
      </c>
      <c r="AA231" s="181">
        <f t="shared" ca="1" si="431"/>
        <v>0</v>
      </c>
      <c r="AB231" s="181">
        <f t="shared" ref="AB231:AC262" ca="1" si="528">IF($V231&lt;$X231,1,0)</f>
        <v>1</v>
      </c>
      <c r="AC231" s="181">
        <f t="shared" ca="1" si="528"/>
        <v>1</v>
      </c>
      <c r="AD231" s="181">
        <f t="shared" ca="1" si="433"/>
        <v>1</v>
      </c>
      <c r="AE231" s="182">
        <f t="shared" ca="1" si="434"/>
        <v>0</v>
      </c>
      <c r="AF231" s="23">
        <f t="shared" ca="1" si="464"/>
        <v>5880</v>
      </c>
      <c r="AG231" s="23">
        <f t="shared" ca="1" si="465"/>
        <v>0</v>
      </c>
      <c r="AH231" s="23">
        <f t="shared" ca="1" si="454"/>
        <v>38400</v>
      </c>
      <c r="AI231" s="23">
        <f t="shared" ca="1" si="455"/>
        <v>0</v>
      </c>
      <c r="AJ231" s="23">
        <f t="shared" ca="1" si="466"/>
        <v>26160</v>
      </c>
      <c r="AK231" s="23">
        <f t="shared" ca="1" si="467"/>
        <v>0</v>
      </c>
      <c r="AL231" s="23">
        <f t="shared" ca="1" si="468"/>
        <v>26160</v>
      </c>
      <c r="AM231" s="23">
        <f t="shared" ca="1" si="469"/>
        <v>0</v>
      </c>
      <c r="AN231" s="23">
        <f t="shared" ca="1" si="487"/>
        <v>48000</v>
      </c>
      <c r="AO231" s="23">
        <f t="shared" ca="1" si="488"/>
        <v>0</v>
      </c>
      <c r="AP231" s="23">
        <f t="shared" ca="1" si="499"/>
        <v>54000</v>
      </c>
      <c r="AQ231" s="23">
        <f t="shared" ca="1" si="476"/>
        <v>0</v>
      </c>
      <c r="AR231" s="23">
        <f t="shared" ca="1" si="508"/>
        <v>60000</v>
      </c>
      <c r="AS231" s="23">
        <f t="shared" ca="1" si="509"/>
        <v>0</v>
      </c>
      <c r="AT231" s="23">
        <f t="shared" ca="1" si="516"/>
        <v>60000</v>
      </c>
      <c r="AU231" s="23">
        <f t="shared" ca="1" si="517"/>
        <v>0</v>
      </c>
      <c r="AV231" s="23">
        <f t="shared" ca="1" si="510"/>
        <v>86400</v>
      </c>
      <c r="AW231" s="23">
        <f t="shared" ca="1" si="511"/>
        <v>0</v>
      </c>
      <c r="AX231" s="23">
        <f t="shared" ca="1" si="520"/>
        <v>61200</v>
      </c>
      <c r="AY231" s="23">
        <f t="shared" ca="1" si="521"/>
        <v>0</v>
      </c>
      <c r="AZ231" s="23">
        <f t="shared" ca="1" si="526"/>
        <v>66000</v>
      </c>
      <c r="BA231" s="23">
        <f t="shared" ca="1" si="527"/>
        <v>0</v>
      </c>
      <c r="BB231" s="23">
        <f t="shared" ca="1" si="407"/>
        <v>132000</v>
      </c>
      <c r="BC231" s="23">
        <f t="shared" ca="1" si="408"/>
        <v>0</v>
      </c>
      <c r="BD231" s="228">
        <f t="shared" ca="1" si="438"/>
        <v>243000</v>
      </c>
      <c r="BE231" s="26">
        <f t="shared" ca="1" si="439"/>
        <v>604200</v>
      </c>
      <c r="BF231" s="228">
        <f t="shared" ca="1" si="440"/>
        <v>664200</v>
      </c>
      <c r="BG231" s="23">
        <f t="shared" ca="1" si="456"/>
        <v>62400</v>
      </c>
      <c r="BH231" s="23">
        <f t="shared" ca="1" si="457"/>
        <v>0</v>
      </c>
      <c r="BI231" s="23">
        <f t="shared" ca="1" si="470"/>
        <v>60000</v>
      </c>
      <c r="BJ231" s="23">
        <f t="shared" ca="1" si="471"/>
        <v>0</v>
      </c>
      <c r="BK231" s="23">
        <f t="shared" ca="1" si="458"/>
        <v>10560</v>
      </c>
      <c r="BL231" s="23">
        <f t="shared" ca="1" si="459"/>
        <v>0</v>
      </c>
      <c r="BM231" s="23">
        <f t="shared" ca="1" si="472"/>
        <v>6120</v>
      </c>
      <c r="BN231" s="23">
        <f t="shared" ca="1" si="473"/>
        <v>0</v>
      </c>
      <c r="BO231" s="23">
        <f t="shared" ca="1" si="479"/>
        <v>20400</v>
      </c>
      <c r="BP231" s="23">
        <f t="shared" ca="1" si="480"/>
        <v>0</v>
      </c>
      <c r="BQ231" s="23">
        <f t="shared" ca="1" si="460"/>
        <v>72000</v>
      </c>
      <c r="BR231" s="23">
        <f t="shared" ca="1" si="461"/>
        <v>0</v>
      </c>
      <c r="BS231" s="23">
        <f t="shared" ca="1" si="495"/>
        <v>105600</v>
      </c>
      <c r="BT231" s="23">
        <f t="shared" ca="1" si="496"/>
        <v>0</v>
      </c>
      <c r="BU231" s="23">
        <f t="shared" ca="1" si="497"/>
        <v>127200</v>
      </c>
      <c r="BV231" s="23">
        <f t="shared" ca="1" si="498"/>
        <v>0</v>
      </c>
      <c r="BW231" s="23">
        <f t="shared" ca="1" si="500"/>
        <v>60000</v>
      </c>
      <c r="BX231" s="23">
        <f t="shared" ca="1" si="501"/>
        <v>0</v>
      </c>
      <c r="BY231" s="23">
        <f t="shared" ca="1" si="518"/>
        <v>63600</v>
      </c>
      <c r="BZ231" s="23">
        <f t="shared" ca="1" si="519"/>
        <v>0</v>
      </c>
      <c r="CA231" s="23">
        <f t="shared" ca="1" si="395"/>
        <v>62400</v>
      </c>
      <c r="CB231" s="23">
        <f t="shared" ca="1" si="396"/>
        <v>0</v>
      </c>
      <c r="CC231" s="23">
        <f t="shared" ca="1" si="411"/>
        <v>132000</v>
      </c>
      <c r="CD231" s="23">
        <f t="shared" ca="1" si="412"/>
        <v>0</v>
      </c>
      <c r="CE231" s="23">
        <f t="shared" ca="1" si="413"/>
        <v>120000</v>
      </c>
      <c r="CF231" s="23">
        <f t="shared" ca="1" si="414"/>
        <v>0</v>
      </c>
      <c r="CG231" s="389">
        <f t="shared" ca="1" si="441"/>
        <v>371880</v>
      </c>
      <c r="CH231" s="224">
        <f t="shared" ca="1" si="442"/>
        <v>695880</v>
      </c>
      <c r="CI231" s="93">
        <f t="shared" ca="1" si="443"/>
        <v>902280</v>
      </c>
      <c r="CJ231" s="23">
        <f t="shared" ca="1" si="477"/>
        <v>125760</v>
      </c>
      <c r="CK231" s="23">
        <f t="shared" ca="1" si="478"/>
        <v>0</v>
      </c>
      <c r="CL231" s="23">
        <f t="shared" ca="1" si="502"/>
        <v>115200</v>
      </c>
      <c r="CM231" s="23">
        <f t="shared" ca="1" si="503"/>
        <v>0</v>
      </c>
      <c r="CN231" s="23">
        <f t="shared" ca="1" si="399"/>
        <v>120000</v>
      </c>
      <c r="CO231" s="23">
        <f t="shared" ca="1" si="400"/>
        <v>0</v>
      </c>
      <c r="CP231" s="228">
        <f t="shared" ca="1" si="444"/>
        <v>125760</v>
      </c>
      <c r="CQ231" s="224">
        <f t="shared" ca="1" si="445"/>
        <v>240960</v>
      </c>
      <c r="CR231" s="228">
        <f t="shared" ca="1" si="446"/>
        <v>360960</v>
      </c>
      <c r="CS231" s="23">
        <f t="shared" ca="1" si="447"/>
        <v>65400</v>
      </c>
      <c r="CT231" s="23">
        <f t="shared" ca="1" si="448"/>
        <v>32700</v>
      </c>
      <c r="CU231" s="23">
        <f t="shared" ca="1" si="452"/>
        <v>62400</v>
      </c>
      <c r="CV231" s="23">
        <f t="shared" ca="1" si="453"/>
        <v>31200</v>
      </c>
      <c r="CW231" s="23">
        <f t="shared" ca="1" si="462"/>
        <v>60000</v>
      </c>
      <c r="CX231" s="23">
        <f t="shared" ca="1" si="463"/>
        <v>30000</v>
      </c>
      <c r="CY231" s="23">
        <f t="shared" ca="1" si="474"/>
        <v>8400</v>
      </c>
      <c r="CZ231" s="23">
        <f t="shared" ca="1" si="475"/>
        <v>4200</v>
      </c>
      <c r="DA231" s="23">
        <f t="shared" ca="1" si="481"/>
        <v>27000</v>
      </c>
      <c r="DB231" s="23">
        <f t="shared" ca="1" si="482"/>
        <v>13500</v>
      </c>
      <c r="DC231" s="23">
        <f t="shared" ca="1" si="483"/>
        <v>15600</v>
      </c>
      <c r="DD231" s="23">
        <f t="shared" ca="1" si="484"/>
        <v>7800</v>
      </c>
      <c r="DE231" s="23">
        <f t="shared" ca="1" si="489"/>
        <v>42000</v>
      </c>
      <c r="DF231" s="23">
        <f t="shared" ca="1" si="490"/>
        <v>21000</v>
      </c>
      <c r="DG231" s="23">
        <f t="shared" ref="DG231:DG294" ca="1" si="529">$DG$7*$J$2*$J$5*$AB231</f>
        <v>63600</v>
      </c>
      <c r="DH231" s="23">
        <f t="shared" ref="DH231:DH294" ca="1" si="530">$DG$7*$J$3*$J$5*$AC231</f>
        <v>31800</v>
      </c>
      <c r="DI231" s="23">
        <f t="shared" ca="1" si="491"/>
        <v>72000</v>
      </c>
      <c r="DJ231" s="23">
        <f t="shared" ca="1" si="492"/>
        <v>36000</v>
      </c>
      <c r="DK231" s="23">
        <f t="shared" ca="1" si="504"/>
        <v>99000</v>
      </c>
      <c r="DL231" s="23">
        <f t="shared" ca="1" si="505"/>
        <v>49500</v>
      </c>
      <c r="DM231" s="23"/>
      <c r="DN231" s="23"/>
      <c r="DO231" s="23">
        <f t="shared" ca="1" si="506"/>
        <v>240000</v>
      </c>
      <c r="DP231" s="23">
        <f t="shared" ca="1" si="507"/>
        <v>120000</v>
      </c>
      <c r="DQ231" s="23">
        <f t="shared" ca="1" si="512"/>
        <v>120000</v>
      </c>
      <c r="DR231" s="23">
        <f t="shared" ca="1" si="513"/>
        <v>60000</v>
      </c>
      <c r="DS231" s="23">
        <f t="shared" ca="1" si="522"/>
        <v>127200</v>
      </c>
      <c r="DT231" s="23">
        <f t="shared" ca="1" si="523"/>
        <v>63600</v>
      </c>
      <c r="DU231" s="23">
        <f t="shared" ca="1" si="397"/>
        <v>63600</v>
      </c>
      <c r="DV231" s="23">
        <f t="shared" ca="1" si="398"/>
        <v>31800</v>
      </c>
      <c r="DW231" s="23">
        <f t="shared" ca="1" si="401"/>
        <v>150000</v>
      </c>
      <c r="DX231" s="23">
        <f t="shared" ca="1" si="402"/>
        <v>75000</v>
      </c>
      <c r="DY231" s="23">
        <f t="shared" ca="1" si="403"/>
        <v>66000</v>
      </c>
      <c r="DZ231" s="23">
        <f t="shared" ca="1" si="404"/>
        <v>33000</v>
      </c>
      <c r="EA231" s="23">
        <f t="shared" ca="1" si="417"/>
        <v>129600</v>
      </c>
      <c r="EB231" s="23">
        <f t="shared" ca="1" si="418"/>
        <v>64800</v>
      </c>
      <c r="EC231" s="228">
        <f t="shared" ca="1" si="449"/>
        <v>610200</v>
      </c>
      <c r="ED231" s="93">
        <f t="shared" ca="1" si="450"/>
        <v>1450800</v>
      </c>
      <c r="EE231" s="228">
        <f t="shared" ca="1" si="451"/>
        <v>2117700</v>
      </c>
      <c r="EJ231" s="23">
        <f t="shared" ca="1" si="485"/>
        <v>60000</v>
      </c>
      <c r="EK231" s="23">
        <f t="shared" ca="1" si="486"/>
        <v>30000</v>
      </c>
      <c r="EL231" s="23">
        <f t="shared" ca="1" si="493"/>
        <v>26400</v>
      </c>
      <c r="EM231" s="23">
        <f t="shared" ca="1" si="494"/>
        <v>13200</v>
      </c>
      <c r="EN231" s="23">
        <f t="shared" ca="1" si="514"/>
        <v>120000</v>
      </c>
      <c r="EO231" s="23">
        <f t="shared" ca="1" si="515"/>
        <v>60000</v>
      </c>
      <c r="EP231" s="23">
        <f t="shared" ca="1" si="409"/>
        <v>168000</v>
      </c>
      <c r="EQ231" s="23">
        <f t="shared" ca="1" si="410"/>
        <v>84000</v>
      </c>
      <c r="ER231" s="23">
        <f t="shared" ca="1" si="524"/>
        <v>60000</v>
      </c>
      <c r="ES231" s="23">
        <f t="shared" ca="1" si="525"/>
        <v>30000</v>
      </c>
      <c r="ET231" s="23">
        <f t="shared" ca="1" si="405"/>
        <v>60000</v>
      </c>
      <c r="EU231" s="23">
        <f t="shared" ca="1" si="406"/>
        <v>30000</v>
      </c>
      <c r="EV231" s="23">
        <f t="shared" ca="1" si="415"/>
        <v>120000</v>
      </c>
      <c r="EW231" s="23">
        <f t="shared" ca="1" si="416"/>
        <v>60000</v>
      </c>
      <c r="EX231" s="228">
        <f t="shared" ca="1" si="435"/>
        <v>39600</v>
      </c>
      <c r="EY231" s="93">
        <f t="shared" ca="1" si="436"/>
        <v>489600</v>
      </c>
      <c r="EZ231" s="93">
        <f t="shared" ca="1" si="437"/>
        <v>921600</v>
      </c>
    </row>
    <row r="232" spans="1:156" x14ac:dyDescent="0.2">
      <c r="A232" s="172">
        <f ca="1">VLOOKUP($D232,Curves!$A$2:$I$1700,9)</f>
        <v>6.4615877452059003E-2</v>
      </c>
      <c r="B232" s="86">
        <f t="shared" ca="1" si="420"/>
        <v>0.30595944999084718</v>
      </c>
      <c r="C232" s="86">
        <f t="shared" si="421"/>
        <v>30</v>
      </c>
      <c r="D232" s="139">
        <v>43709</v>
      </c>
      <c r="E232" s="173">
        <f ca="1">VLOOKUP($D232,Curves!$A$2:$H$1700,2)*$B232</f>
        <v>1.629540030651252</v>
      </c>
      <c r="F232" s="172">
        <f ca="1">VLOOKUP($D232,Curves!$A$2:$H$1700,3)*$B232</f>
        <v>0.11549969237154481</v>
      </c>
      <c r="G232" s="172">
        <f ca="1">VLOOKUP($D232,Curves!$A$2:$H$1700,7)*$B232</f>
        <v>0</v>
      </c>
      <c r="H232" s="172">
        <f ca="1">VLOOKUP($D232,Curves!$A$2:$H$1700,5)*$B232</f>
        <v>0</v>
      </c>
      <c r="I232" s="172">
        <f ca="1">VLOOKUP($D232,Curves!$A$2:$H$1700,4)*$B232</f>
        <v>0</v>
      </c>
      <c r="J232" s="174">
        <f ca="1">VLOOKUP($D232,Curves!$A$2:$H$1700,8)*$B232</f>
        <v>0</v>
      </c>
      <c r="K232" s="172">
        <f t="shared" ca="1" si="422"/>
        <v>14.221550229884389</v>
      </c>
      <c r="L232" s="140">
        <f ca="1">VLOOKUP($D232,Curves!$N$2:$T$2600,2)*$B232</f>
        <v>12.743914798853762</v>
      </c>
      <c r="M232" s="141">
        <f ca="1">VLOOKUP($D232,Curves!$N$2:$T$2600,3)*$B232</f>
        <v>6.371957399426881</v>
      </c>
      <c r="N232" s="181">
        <f t="shared" ca="1" si="423"/>
        <v>0</v>
      </c>
      <c r="O232" s="182">
        <f t="shared" ca="1" si="424"/>
        <v>0</v>
      </c>
      <c r="P232" s="173">
        <f t="shared" ca="1" si="419"/>
        <v>14.221550229884389</v>
      </c>
      <c r="Q232" s="140">
        <f ca="1">VLOOKUP($D232,Curves!$N$2:$T$2600,4)*$B232</f>
        <v>12.743914798853762</v>
      </c>
      <c r="R232" s="141">
        <f ca="1">VLOOKUP($D232,Curves!$N$2:$T$2600,5)*$B232</f>
        <v>6.371957399426881</v>
      </c>
      <c r="S232" s="181">
        <f t="shared" ca="1" si="425"/>
        <v>0</v>
      </c>
      <c r="T232" s="182">
        <f t="shared" ca="1" si="426"/>
        <v>0</v>
      </c>
      <c r="U232" s="151">
        <f t="shared" ca="1" si="427"/>
        <v>14.221550229884389</v>
      </c>
      <c r="V232" s="151">
        <f t="shared" ca="1" si="428"/>
        <v>14.221550229884389</v>
      </c>
      <c r="W232" s="151">
        <f t="shared" ca="1" si="429"/>
        <v>14.221550229884389</v>
      </c>
      <c r="X232" s="343">
        <f ca="1">VLOOKUP($D232,[2]CurveFetch!$D$8:$S$13000,16,0)*$B232</f>
        <v>12.743914798853762</v>
      </c>
      <c r="Y232" s="141">
        <f ca="1">VLOOKUP($D232,Curves!$N$2:$T$2600,7)*$B232</f>
        <v>6.371957399426881</v>
      </c>
      <c r="Z232" s="200">
        <f t="shared" ca="1" si="430"/>
        <v>0</v>
      </c>
      <c r="AA232" s="181">
        <f t="shared" ca="1" si="431"/>
        <v>0</v>
      </c>
      <c r="AB232" s="181">
        <f t="shared" ca="1" si="528"/>
        <v>0</v>
      </c>
      <c r="AC232" s="181">
        <f t="shared" ca="1" si="528"/>
        <v>0</v>
      </c>
      <c r="AD232" s="181">
        <f t="shared" ca="1" si="433"/>
        <v>0</v>
      </c>
      <c r="AE232" s="182">
        <f t="shared" ca="1" si="434"/>
        <v>0</v>
      </c>
      <c r="AF232" s="23">
        <f t="shared" ca="1" si="464"/>
        <v>0</v>
      </c>
      <c r="AG232" s="23">
        <f t="shared" ca="1" si="465"/>
        <v>0</v>
      </c>
      <c r="AH232" s="23">
        <f t="shared" ca="1" si="454"/>
        <v>0</v>
      </c>
      <c r="AI232" s="23">
        <f t="shared" ca="1" si="455"/>
        <v>0</v>
      </c>
      <c r="AJ232" s="23">
        <f t="shared" ca="1" si="466"/>
        <v>0</v>
      </c>
      <c r="AK232" s="23">
        <f t="shared" ca="1" si="467"/>
        <v>0</v>
      </c>
      <c r="AL232" s="23">
        <f t="shared" ca="1" si="468"/>
        <v>0</v>
      </c>
      <c r="AM232" s="23">
        <f t="shared" ca="1" si="469"/>
        <v>0</v>
      </c>
      <c r="AN232" s="23">
        <f t="shared" ca="1" si="487"/>
        <v>0</v>
      </c>
      <c r="AO232" s="23">
        <f t="shared" ca="1" si="488"/>
        <v>0</v>
      </c>
      <c r="AP232" s="23">
        <f t="shared" ca="1" si="499"/>
        <v>0</v>
      </c>
      <c r="AQ232" s="23">
        <f t="shared" ca="1" si="476"/>
        <v>0</v>
      </c>
      <c r="AR232" s="23">
        <f t="shared" ca="1" si="508"/>
        <v>0</v>
      </c>
      <c r="AS232" s="23">
        <f t="shared" ca="1" si="509"/>
        <v>0</v>
      </c>
      <c r="AT232" s="23">
        <f t="shared" ca="1" si="516"/>
        <v>0</v>
      </c>
      <c r="AU232" s="23">
        <f t="shared" ca="1" si="517"/>
        <v>0</v>
      </c>
      <c r="AV232" s="23">
        <f t="shared" ca="1" si="510"/>
        <v>0</v>
      </c>
      <c r="AW232" s="23">
        <f t="shared" ca="1" si="511"/>
        <v>0</v>
      </c>
      <c r="AX232" s="23">
        <f t="shared" ca="1" si="520"/>
        <v>0</v>
      </c>
      <c r="AY232" s="23">
        <f t="shared" ca="1" si="521"/>
        <v>0</v>
      </c>
      <c r="AZ232" s="23">
        <f t="shared" ca="1" si="526"/>
        <v>0</v>
      </c>
      <c r="BA232" s="23">
        <f t="shared" ca="1" si="527"/>
        <v>0</v>
      </c>
      <c r="BB232" s="23">
        <f t="shared" ca="1" si="407"/>
        <v>0</v>
      </c>
      <c r="BC232" s="23">
        <f t="shared" ca="1" si="408"/>
        <v>0</v>
      </c>
      <c r="BD232" s="228">
        <f t="shared" ca="1" si="438"/>
        <v>0</v>
      </c>
      <c r="BE232" s="26">
        <f t="shared" ca="1" si="439"/>
        <v>0</v>
      </c>
      <c r="BF232" s="228">
        <f t="shared" ca="1" si="440"/>
        <v>0</v>
      </c>
      <c r="BG232" s="23">
        <f t="shared" ca="1" si="456"/>
        <v>0</v>
      </c>
      <c r="BH232" s="23">
        <f t="shared" ca="1" si="457"/>
        <v>0</v>
      </c>
      <c r="BI232" s="23">
        <f t="shared" ca="1" si="470"/>
        <v>0</v>
      </c>
      <c r="BJ232" s="23">
        <f t="shared" ca="1" si="471"/>
        <v>0</v>
      </c>
      <c r="BK232" s="23">
        <f t="shared" ca="1" si="458"/>
        <v>0</v>
      </c>
      <c r="BL232" s="23">
        <f t="shared" ca="1" si="459"/>
        <v>0</v>
      </c>
      <c r="BM232" s="23">
        <f t="shared" ca="1" si="472"/>
        <v>0</v>
      </c>
      <c r="BN232" s="23">
        <f t="shared" ca="1" si="473"/>
        <v>0</v>
      </c>
      <c r="BO232" s="23">
        <f t="shared" ca="1" si="479"/>
        <v>0</v>
      </c>
      <c r="BP232" s="23">
        <f t="shared" ca="1" si="480"/>
        <v>0</v>
      </c>
      <c r="BQ232" s="23">
        <f t="shared" ca="1" si="460"/>
        <v>0</v>
      </c>
      <c r="BR232" s="23">
        <f t="shared" ca="1" si="461"/>
        <v>0</v>
      </c>
      <c r="BS232" s="23">
        <f t="shared" ca="1" si="495"/>
        <v>0</v>
      </c>
      <c r="BT232" s="23">
        <f t="shared" ca="1" si="496"/>
        <v>0</v>
      </c>
      <c r="BU232" s="23">
        <f t="shared" ca="1" si="497"/>
        <v>0</v>
      </c>
      <c r="BV232" s="23">
        <f t="shared" ca="1" si="498"/>
        <v>0</v>
      </c>
      <c r="BW232" s="23">
        <f t="shared" ca="1" si="500"/>
        <v>0</v>
      </c>
      <c r="BX232" s="23">
        <f t="shared" ca="1" si="501"/>
        <v>0</v>
      </c>
      <c r="BY232" s="23">
        <f t="shared" ca="1" si="518"/>
        <v>0</v>
      </c>
      <c r="BZ232" s="23">
        <f t="shared" ca="1" si="519"/>
        <v>0</v>
      </c>
      <c r="CA232" s="23">
        <f t="shared" ref="CA232:CA280" ca="1" si="531">$CA$7*$J$2*$J$5*$S232</f>
        <v>0</v>
      </c>
      <c r="CB232" s="23">
        <f t="shared" ref="CB232:CB280" ca="1" si="532">$CA$7*$J$3*$J$5*$T232</f>
        <v>0</v>
      </c>
      <c r="CC232" s="23">
        <f t="shared" ca="1" si="411"/>
        <v>0</v>
      </c>
      <c r="CD232" s="23">
        <f t="shared" ca="1" si="412"/>
        <v>0</v>
      </c>
      <c r="CE232" s="23">
        <f t="shared" ca="1" si="413"/>
        <v>0</v>
      </c>
      <c r="CF232" s="23">
        <f t="shared" ca="1" si="414"/>
        <v>0</v>
      </c>
      <c r="CG232" s="389">
        <f t="shared" ca="1" si="441"/>
        <v>0</v>
      </c>
      <c r="CH232" s="224">
        <f t="shared" ca="1" si="442"/>
        <v>0</v>
      </c>
      <c r="CI232" s="93">
        <f t="shared" ca="1" si="443"/>
        <v>0</v>
      </c>
      <c r="CJ232" s="23">
        <f t="shared" ca="1" si="477"/>
        <v>0</v>
      </c>
      <c r="CK232" s="23">
        <f t="shared" ca="1" si="478"/>
        <v>0</v>
      </c>
      <c r="CL232" s="23">
        <f t="shared" ca="1" si="502"/>
        <v>0</v>
      </c>
      <c r="CM232" s="23">
        <f t="shared" ca="1" si="503"/>
        <v>0</v>
      </c>
      <c r="CN232" s="23">
        <f t="shared" ca="1" si="399"/>
        <v>0</v>
      </c>
      <c r="CO232" s="23">
        <f t="shared" ca="1" si="400"/>
        <v>0</v>
      </c>
      <c r="CP232" s="228">
        <f t="shared" ca="1" si="444"/>
        <v>0</v>
      </c>
      <c r="CQ232" s="224">
        <f t="shared" ca="1" si="445"/>
        <v>0</v>
      </c>
      <c r="CR232" s="228">
        <f t="shared" ca="1" si="446"/>
        <v>0</v>
      </c>
      <c r="CS232" s="23">
        <f t="shared" ca="1" si="447"/>
        <v>0</v>
      </c>
      <c r="CT232" s="23">
        <f t="shared" ca="1" si="448"/>
        <v>0</v>
      </c>
      <c r="CU232" s="23">
        <f t="shared" ca="1" si="452"/>
        <v>0</v>
      </c>
      <c r="CV232" s="23">
        <f t="shared" ca="1" si="453"/>
        <v>0</v>
      </c>
      <c r="CW232" s="23">
        <f t="shared" ca="1" si="462"/>
        <v>0</v>
      </c>
      <c r="CX232" s="23">
        <f t="shared" ca="1" si="463"/>
        <v>0</v>
      </c>
      <c r="CY232" s="23">
        <f t="shared" ca="1" si="474"/>
        <v>0</v>
      </c>
      <c r="CZ232" s="23">
        <f t="shared" ca="1" si="475"/>
        <v>0</v>
      </c>
      <c r="DA232" s="23">
        <f t="shared" ca="1" si="481"/>
        <v>0</v>
      </c>
      <c r="DB232" s="23">
        <f t="shared" ca="1" si="482"/>
        <v>0</v>
      </c>
      <c r="DC232" s="23">
        <f t="shared" ca="1" si="483"/>
        <v>0</v>
      </c>
      <c r="DD232" s="23">
        <f t="shared" ca="1" si="484"/>
        <v>0</v>
      </c>
      <c r="DE232" s="23">
        <f t="shared" ca="1" si="489"/>
        <v>0</v>
      </c>
      <c r="DF232" s="23">
        <f t="shared" ca="1" si="490"/>
        <v>0</v>
      </c>
      <c r="DG232" s="23">
        <f t="shared" ca="1" si="529"/>
        <v>0</v>
      </c>
      <c r="DH232" s="23">
        <f t="shared" ca="1" si="530"/>
        <v>0</v>
      </c>
      <c r="DI232" s="23">
        <f t="shared" ca="1" si="491"/>
        <v>0</v>
      </c>
      <c r="DJ232" s="23">
        <f t="shared" ca="1" si="492"/>
        <v>0</v>
      </c>
      <c r="DK232" s="23">
        <f t="shared" ca="1" si="504"/>
        <v>0</v>
      </c>
      <c r="DL232" s="23">
        <f t="shared" ca="1" si="505"/>
        <v>0</v>
      </c>
      <c r="DM232" s="23"/>
      <c r="DN232" s="23"/>
      <c r="DO232" s="23">
        <f t="shared" ca="1" si="506"/>
        <v>0</v>
      </c>
      <c r="DP232" s="23">
        <f t="shared" ca="1" si="507"/>
        <v>0</v>
      </c>
      <c r="DQ232" s="23">
        <f t="shared" ca="1" si="512"/>
        <v>0</v>
      </c>
      <c r="DR232" s="23">
        <f t="shared" ca="1" si="513"/>
        <v>0</v>
      </c>
      <c r="DS232" s="23">
        <f t="shared" ca="1" si="522"/>
        <v>0</v>
      </c>
      <c r="DT232" s="23">
        <f t="shared" ca="1" si="523"/>
        <v>0</v>
      </c>
      <c r="DU232" s="23">
        <f t="shared" ca="1" si="397"/>
        <v>0</v>
      </c>
      <c r="DV232" s="23">
        <f t="shared" ca="1" si="398"/>
        <v>0</v>
      </c>
      <c r="DW232" s="23">
        <f t="shared" ca="1" si="401"/>
        <v>0</v>
      </c>
      <c r="DX232" s="23">
        <f t="shared" ca="1" si="402"/>
        <v>0</v>
      </c>
      <c r="DY232" s="23">
        <f t="shared" ca="1" si="403"/>
        <v>0</v>
      </c>
      <c r="DZ232" s="23">
        <f t="shared" ca="1" si="404"/>
        <v>0</v>
      </c>
      <c r="EA232" s="23">
        <f t="shared" ca="1" si="417"/>
        <v>0</v>
      </c>
      <c r="EB232" s="23">
        <f t="shared" ca="1" si="418"/>
        <v>0</v>
      </c>
      <c r="EC232" s="228">
        <f t="shared" ca="1" si="449"/>
        <v>0</v>
      </c>
      <c r="ED232" s="93">
        <f t="shared" ca="1" si="450"/>
        <v>0</v>
      </c>
      <c r="EE232" s="228">
        <f t="shared" ca="1" si="451"/>
        <v>0</v>
      </c>
      <c r="EJ232" s="23">
        <f t="shared" ca="1" si="485"/>
        <v>0</v>
      </c>
      <c r="EK232" s="23">
        <f t="shared" ca="1" si="486"/>
        <v>0</v>
      </c>
      <c r="EL232" s="23">
        <f t="shared" ca="1" si="493"/>
        <v>0</v>
      </c>
      <c r="EM232" s="23">
        <f t="shared" ca="1" si="494"/>
        <v>0</v>
      </c>
      <c r="EN232" s="23">
        <f t="shared" ca="1" si="514"/>
        <v>0</v>
      </c>
      <c r="EO232" s="23">
        <f t="shared" ca="1" si="515"/>
        <v>0</v>
      </c>
      <c r="EP232" s="23">
        <f t="shared" ca="1" si="409"/>
        <v>0</v>
      </c>
      <c r="EQ232" s="23">
        <f t="shared" ca="1" si="410"/>
        <v>0</v>
      </c>
      <c r="ER232" s="23">
        <f t="shared" ca="1" si="524"/>
        <v>0</v>
      </c>
      <c r="ES232" s="23">
        <f t="shared" ca="1" si="525"/>
        <v>0</v>
      </c>
      <c r="ET232" s="23">
        <f t="shared" ca="1" si="405"/>
        <v>0</v>
      </c>
      <c r="EU232" s="23">
        <f t="shared" ca="1" si="406"/>
        <v>0</v>
      </c>
      <c r="EV232" s="23">
        <f t="shared" ca="1" si="415"/>
        <v>0</v>
      </c>
      <c r="EW232" s="23">
        <f t="shared" ca="1" si="416"/>
        <v>0</v>
      </c>
      <c r="EX232" s="228">
        <f t="shared" ca="1" si="435"/>
        <v>0</v>
      </c>
      <c r="EY232" s="93">
        <f t="shared" ca="1" si="436"/>
        <v>0</v>
      </c>
      <c r="EZ232" s="93">
        <f t="shared" ca="1" si="437"/>
        <v>0</v>
      </c>
    </row>
    <row r="233" spans="1:156" x14ac:dyDescent="0.2">
      <c r="A233" s="172">
        <f ca="1">VLOOKUP($D233,Curves!$A$2:$I$1700,9)</f>
        <v>6.4639945731954002E-2</v>
      </c>
      <c r="B233" s="86">
        <f t="shared" ca="1" si="420"/>
        <v>0.30423278344309279</v>
      </c>
      <c r="C233" s="86">
        <f t="shared" si="421"/>
        <v>31</v>
      </c>
      <c r="D233" s="139">
        <v>43739</v>
      </c>
      <c r="E233" s="173">
        <f ca="1">VLOOKUP($D233,Curves!$A$2:$H$1700,2)*$B233</f>
        <v>1.6294707881212049</v>
      </c>
      <c r="F233" s="172">
        <f ca="1">VLOOKUP($D233,Curves!$A$2:$H$1700,3)*$B233</f>
        <v>0.11484787574976753</v>
      </c>
      <c r="G233" s="172">
        <f ca="1">VLOOKUP($D233,Curves!$A$2:$H$1700,7)*$B233</f>
        <v>0</v>
      </c>
      <c r="H233" s="172">
        <f ca="1">VLOOKUP($D233,Curves!$A$2:$H$1700,5)*$B233</f>
        <v>0</v>
      </c>
      <c r="I233" s="172">
        <f ca="1">VLOOKUP($D233,Curves!$A$2:$H$1700,4)*$B233</f>
        <v>0</v>
      </c>
      <c r="J233" s="174">
        <f ca="1">VLOOKUP($D233,Curves!$A$2:$H$1700,8)*$B233</f>
        <v>0</v>
      </c>
      <c r="K233" s="172">
        <f t="shared" ca="1" si="422"/>
        <v>14.221030910909038</v>
      </c>
      <c r="L233" s="140">
        <f ca="1">VLOOKUP($D233,Curves!$N$2:$T$2600,2)*$B233</f>
        <v>20.299810782126986</v>
      </c>
      <c r="M233" s="141">
        <f ca="1">VLOOKUP($D233,Curves!$N$2:$T$2600,3)*$B233</f>
        <v>10.149905391063493</v>
      </c>
      <c r="N233" s="181">
        <f t="shared" ca="1" si="423"/>
        <v>1</v>
      </c>
      <c r="O233" s="182">
        <f t="shared" ca="1" si="424"/>
        <v>0</v>
      </c>
      <c r="P233" s="173">
        <f t="shared" ca="1" si="419"/>
        <v>14.221030910909038</v>
      </c>
      <c r="Q233" s="140">
        <f ca="1">VLOOKUP($D233,Curves!$N$2:$T$2600,4)*$B233</f>
        <v>20.299810782126986</v>
      </c>
      <c r="R233" s="141">
        <f ca="1">VLOOKUP($D233,Curves!$N$2:$T$2600,5)*$B233</f>
        <v>10.149905391063493</v>
      </c>
      <c r="S233" s="181">
        <f t="shared" ca="1" si="425"/>
        <v>1</v>
      </c>
      <c r="T233" s="182">
        <f t="shared" ca="1" si="426"/>
        <v>0</v>
      </c>
      <c r="U233" s="151">
        <f t="shared" ca="1" si="427"/>
        <v>14.221030910909038</v>
      </c>
      <c r="V233" s="151">
        <f t="shared" ca="1" si="428"/>
        <v>14.221030910909038</v>
      </c>
      <c r="W233" s="151">
        <f t="shared" ca="1" si="429"/>
        <v>14.221030910909038</v>
      </c>
      <c r="X233" s="343">
        <f ca="1">VLOOKUP($D233,[2]CurveFetch!$D$8:$S$13000,16,0)*$B233</f>
        <v>20.299810782126986</v>
      </c>
      <c r="Y233" s="141">
        <f ca="1">VLOOKUP($D233,Curves!$N$2:$T$2600,7)*$B233</f>
        <v>10.149905391063493</v>
      </c>
      <c r="Z233" s="200">
        <f t="shared" ca="1" si="430"/>
        <v>1</v>
      </c>
      <c r="AA233" s="181">
        <f t="shared" ca="1" si="431"/>
        <v>0</v>
      </c>
      <c r="AB233" s="181">
        <f t="shared" ca="1" si="528"/>
        <v>1</v>
      </c>
      <c r="AC233" s="181">
        <f t="shared" ca="1" si="528"/>
        <v>1</v>
      </c>
      <c r="AD233" s="181">
        <f t="shared" ca="1" si="433"/>
        <v>1</v>
      </c>
      <c r="AE233" s="182">
        <f t="shared" ca="1" si="434"/>
        <v>0</v>
      </c>
      <c r="AF233" s="23">
        <f t="shared" ca="1" si="464"/>
        <v>5880</v>
      </c>
      <c r="AG233" s="23">
        <f t="shared" ca="1" si="465"/>
        <v>0</v>
      </c>
      <c r="AH233" s="23">
        <f t="shared" ca="1" si="454"/>
        <v>38400</v>
      </c>
      <c r="AI233" s="23">
        <f t="shared" ca="1" si="455"/>
        <v>0</v>
      </c>
      <c r="AJ233" s="23">
        <f t="shared" ca="1" si="466"/>
        <v>26160</v>
      </c>
      <c r="AK233" s="23">
        <f t="shared" ca="1" si="467"/>
        <v>0</v>
      </c>
      <c r="AL233" s="23">
        <f t="shared" ca="1" si="468"/>
        <v>26160</v>
      </c>
      <c r="AM233" s="23">
        <f t="shared" ca="1" si="469"/>
        <v>0</v>
      </c>
      <c r="AN233" s="23">
        <f t="shared" ca="1" si="487"/>
        <v>48000</v>
      </c>
      <c r="AO233" s="23">
        <f t="shared" ca="1" si="488"/>
        <v>0</v>
      </c>
      <c r="AP233" s="23">
        <f t="shared" ca="1" si="499"/>
        <v>54000</v>
      </c>
      <c r="AQ233" s="23">
        <f t="shared" ca="1" si="476"/>
        <v>0</v>
      </c>
      <c r="AR233" s="23">
        <f t="shared" ca="1" si="508"/>
        <v>60000</v>
      </c>
      <c r="AS233" s="23">
        <f t="shared" ca="1" si="509"/>
        <v>0</v>
      </c>
      <c r="AT233" s="23">
        <f t="shared" ca="1" si="516"/>
        <v>60000</v>
      </c>
      <c r="AU233" s="23">
        <f t="shared" ca="1" si="517"/>
        <v>0</v>
      </c>
      <c r="AV233" s="23">
        <f t="shared" ca="1" si="510"/>
        <v>86400</v>
      </c>
      <c r="AW233" s="23">
        <f t="shared" ca="1" si="511"/>
        <v>0</v>
      </c>
      <c r="AX233" s="23">
        <f t="shared" ca="1" si="520"/>
        <v>61200</v>
      </c>
      <c r="AY233" s="23">
        <f t="shared" ca="1" si="521"/>
        <v>0</v>
      </c>
      <c r="AZ233" s="23">
        <f t="shared" ca="1" si="526"/>
        <v>66000</v>
      </c>
      <c r="BA233" s="23">
        <f t="shared" ca="1" si="527"/>
        <v>0</v>
      </c>
      <c r="BB233" s="23">
        <f t="shared" ca="1" si="407"/>
        <v>132000</v>
      </c>
      <c r="BC233" s="23">
        <f t="shared" ca="1" si="408"/>
        <v>0</v>
      </c>
      <c r="BD233" s="228">
        <f t="shared" ca="1" si="438"/>
        <v>243000</v>
      </c>
      <c r="BE233" s="26">
        <f t="shared" ca="1" si="439"/>
        <v>604200</v>
      </c>
      <c r="BF233" s="228">
        <f t="shared" ca="1" si="440"/>
        <v>664200</v>
      </c>
      <c r="BG233" s="23">
        <f t="shared" ca="1" si="456"/>
        <v>62400</v>
      </c>
      <c r="BH233" s="23">
        <f t="shared" ca="1" si="457"/>
        <v>0</v>
      </c>
      <c r="BI233" s="23">
        <f t="shared" ca="1" si="470"/>
        <v>60000</v>
      </c>
      <c r="BJ233" s="23">
        <f t="shared" ca="1" si="471"/>
        <v>0</v>
      </c>
      <c r="BK233" s="23">
        <f t="shared" ca="1" si="458"/>
        <v>10560</v>
      </c>
      <c r="BL233" s="23">
        <f t="shared" ca="1" si="459"/>
        <v>0</v>
      </c>
      <c r="BM233" s="23">
        <f t="shared" ca="1" si="472"/>
        <v>6120</v>
      </c>
      <c r="BN233" s="23">
        <f t="shared" ca="1" si="473"/>
        <v>0</v>
      </c>
      <c r="BO233" s="23">
        <f t="shared" ca="1" si="479"/>
        <v>20400</v>
      </c>
      <c r="BP233" s="23">
        <f t="shared" ca="1" si="480"/>
        <v>0</v>
      </c>
      <c r="BQ233" s="23">
        <f t="shared" ca="1" si="460"/>
        <v>72000</v>
      </c>
      <c r="BR233" s="23">
        <f t="shared" ca="1" si="461"/>
        <v>0</v>
      </c>
      <c r="BS233" s="23">
        <f t="shared" ca="1" si="495"/>
        <v>105600</v>
      </c>
      <c r="BT233" s="23">
        <f t="shared" ca="1" si="496"/>
        <v>0</v>
      </c>
      <c r="BU233" s="23">
        <f t="shared" ca="1" si="497"/>
        <v>127200</v>
      </c>
      <c r="BV233" s="23">
        <f t="shared" ca="1" si="498"/>
        <v>0</v>
      </c>
      <c r="BW233" s="23">
        <f t="shared" ca="1" si="500"/>
        <v>60000</v>
      </c>
      <c r="BX233" s="23">
        <f t="shared" ca="1" si="501"/>
        <v>0</v>
      </c>
      <c r="BY233" s="23">
        <f t="shared" ca="1" si="518"/>
        <v>63600</v>
      </c>
      <c r="BZ233" s="23">
        <f t="shared" ca="1" si="519"/>
        <v>0</v>
      </c>
      <c r="CA233" s="23">
        <f t="shared" ca="1" si="531"/>
        <v>62400</v>
      </c>
      <c r="CB233" s="23">
        <f t="shared" ca="1" si="532"/>
        <v>0</v>
      </c>
      <c r="CC233" s="23">
        <f t="shared" ca="1" si="411"/>
        <v>132000</v>
      </c>
      <c r="CD233" s="23">
        <f t="shared" ca="1" si="412"/>
        <v>0</v>
      </c>
      <c r="CE233" s="23">
        <f t="shared" ca="1" si="413"/>
        <v>120000</v>
      </c>
      <c r="CF233" s="23">
        <f t="shared" ca="1" si="414"/>
        <v>0</v>
      </c>
      <c r="CG233" s="389">
        <f t="shared" ca="1" si="441"/>
        <v>371880</v>
      </c>
      <c r="CH233" s="224">
        <f t="shared" ca="1" si="442"/>
        <v>695880</v>
      </c>
      <c r="CI233" s="93">
        <f t="shared" ca="1" si="443"/>
        <v>902280</v>
      </c>
      <c r="CJ233" s="23">
        <f t="shared" ca="1" si="477"/>
        <v>125760</v>
      </c>
      <c r="CK233" s="23">
        <f t="shared" ca="1" si="478"/>
        <v>0</v>
      </c>
      <c r="CL233" s="23">
        <f t="shared" ca="1" si="502"/>
        <v>115200</v>
      </c>
      <c r="CM233" s="23">
        <f t="shared" ca="1" si="503"/>
        <v>0</v>
      </c>
      <c r="CN233" s="23">
        <f t="shared" ca="1" si="399"/>
        <v>120000</v>
      </c>
      <c r="CO233" s="23">
        <f t="shared" ca="1" si="400"/>
        <v>0</v>
      </c>
      <c r="CP233" s="228">
        <f t="shared" ca="1" si="444"/>
        <v>125760</v>
      </c>
      <c r="CQ233" s="224">
        <f t="shared" ca="1" si="445"/>
        <v>240960</v>
      </c>
      <c r="CR233" s="228">
        <f t="shared" ca="1" si="446"/>
        <v>360960</v>
      </c>
      <c r="CS233" s="23">
        <f t="shared" ca="1" si="447"/>
        <v>65400</v>
      </c>
      <c r="CT233" s="23">
        <f t="shared" ca="1" si="448"/>
        <v>32700</v>
      </c>
      <c r="CU233" s="23">
        <f t="shared" ca="1" si="452"/>
        <v>62400</v>
      </c>
      <c r="CV233" s="23">
        <f t="shared" ca="1" si="453"/>
        <v>31200</v>
      </c>
      <c r="CW233" s="23">
        <f t="shared" ca="1" si="462"/>
        <v>60000</v>
      </c>
      <c r="CX233" s="23">
        <f t="shared" ca="1" si="463"/>
        <v>30000</v>
      </c>
      <c r="CY233" s="23">
        <f t="shared" ca="1" si="474"/>
        <v>8400</v>
      </c>
      <c r="CZ233" s="23">
        <f t="shared" ca="1" si="475"/>
        <v>4200</v>
      </c>
      <c r="DA233" s="23">
        <f t="shared" ca="1" si="481"/>
        <v>27000</v>
      </c>
      <c r="DB233" s="23">
        <f t="shared" ca="1" si="482"/>
        <v>13500</v>
      </c>
      <c r="DC233" s="23">
        <f t="shared" ca="1" si="483"/>
        <v>15600</v>
      </c>
      <c r="DD233" s="23">
        <f t="shared" ca="1" si="484"/>
        <v>7800</v>
      </c>
      <c r="DE233" s="23">
        <f t="shared" ca="1" si="489"/>
        <v>42000</v>
      </c>
      <c r="DF233" s="23">
        <f t="shared" ca="1" si="490"/>
        <v>21000</v>
      </c>
      <c r="DG233" s="23">
        <f t="shared" ca="1" si="529"/>
        <v>63600</v>
      </c>
      <c r="DH233" s="23">
        <f t="shared" ca="1" si="530"/>
        <v>31800</v>
      </c>
      <c r="DI233" s="23">
        <f t="shared" ca="1" si="491"/>
        <v>72000</v>
      </c>
      <c r="DJ233" s="23">
        <f t="shared" ca="1" si="492"/>
        <v>36000</v>
      </c>
      <c r="DK233" s="23">
        <f t="shared" ca="1" si="504"/>
        <v>99000</v>
      </c>
      <c r="DL233" s="23">
        <f t="shared" ca="1" si="505"/>
        <v>49500</v>
      </c>
      <c r="DM233" s="23"/>
      <c r="DN233" s="23"/>
      <c r="DO233" s="23">
        <f t="shared" ca="1" si="506"/>
        <v>240000</v>
      </c>
      <c r="DP233" s="23">
        <f t="shared" ca="1" si="507"/>
        <v>120000</v>
      </c>
      <c r="DQ233" s="23">
        <f t="shared" ca="1" si="512"/>
        <v>120000</v>
      </c>
      <c r="DR233" s="23">
        <f t="shared" ca="1" si="513"/>
        <v>60000</v>
      </c>
      <c r="DS233" s="23">
        <f t="shared" ca="1" si="522"/>
        <v>127200</v>
      </c>
      <c r="DT233" s="23">
        <f t="shared" ca="1" si="523"/>
        <v>63600</v>
      </c>
      <c r="DU233" s="23">
        <f t="shared" ca="1" si="397"/>
        <v>63600</v>
      </c>
      <c r="DV233" s="23">
        <f t="shared" ca="1" si="398"/>
        <v>31800</v>
      </c>
      <c r="DW233" s="23">
        <f t="shared" ca="1" si="401"/>
        <v>150000</v>
      </c>
      <c r="DX233" s="23">
        <f t="shared" ca="1" si="402"/>
        <v>75000</v>
      </c>
      <c r="DY233" s="23">
        <f t="shared" ca="1" si="403"/>
        <v>66000</v>
      </c>
      <c r="DZ233" s="23">
        <f t="shared" ca="1" si="404"/>
        <v>33000</v>
      </c>
      <c r="EA233" s="23">
        <f t="shared" ca="1" si="417"/>
        <v>129600</v>
      </c>
      <c r="EB233" s="23">
        <f t="shared" ca="1" si="418"/>
        <v>64800</v>
      </c>
      <c r="EC233" s="228">
        <f t="shared" ca="1" si="449"/>
        <v>610200</v>
      </c>
      <c r="ED233" s="93">
        <f t="shared" ca="1" si="450"/>
        <v>1450800</v>
      </c>
      <c r="EE233" s="228">
        <f t="shared" ca="1" si="451"/>
        <v>2117700</v>
      </c>
      <c r="EJ233" s="23">
        <f t="shared" ca="1" si="485"/>
        <v>60000</v>
      </c>
      <c r="EK233" s="23">
        <f t="shared" ca="1" si="486"/>
        <v>30000</v>
      </c>
      <c r="EL233" s="23">
        <f t="shared" ca="1" si="493"/>
        <v>26400</v>
      </c>
      <c r="EM233" s="23">
        <f t="shared" ca="1" si="494"/>
        <v>13200</v>
      </c>
      <c r="EN233" s="23">
        <f t="shared" ca="1" si="514"/>
        <v>120000</v>
      </c>
      <c r="EO233" s="23">
        <f t="shared" ca="1" si="515"/>
        <v>60000</v>
      </c>
      <c r="EP233" s="23">
        <f t="shared" ca="1" si="409"/>
        <v>168000</v>
      </c>
      <c r="EQ233" s="23">
        <f t="shared" ca="1" si="410"/>
        <v>84000</v>
      </c>
      <c r="ER233" s="23">
        <f t="shared" ca="1" si="524"/>
        <v>60000</v>
      </c>
      <c r="ES233" s="23">
        <f t="shared" ca="1" si="525"/>
        <v>30000</v>
      </c>
      <c r="ET233" s="23">
        <f t="shared" ca="1" si="405"/>
        <v>60000</v>
      </c>
      <c r="EU233" s="23">
        <f t="shared" ca="1" si="406"/>
        <v>30000</v>
      </c>
      <c r="EV233" s="23">
        <f t="shared" ca="1" si="415"/>
        <v>120000</v>
      </c>
      <c r="EW233" s="23">
        <f t="shared" ca="1" si="416"/>
        <v>60000</v>
      </c>
      <c r="EX233" s="228">
        <f t="shared" ca="1" si="435"/>
        <v>39600</v>
      </c>
      <c r="EY233" s="93">
        <f t="shared" ca="1" si="436"/>
        <v>489600</v>
      </c>
      <c r="EZ233" s="93">
        <f t="shared" ca="1" si="437"/>
        <v>921600</v>
      </c>
    </row>
    <row r="234" spans="1:156" x14ac:dyDescent="0.2">
      <c r="A234" s="172">
        <f ca="1">VLOOKUP($D234,Curves!$A$2:$I$1700,9)</f>
        <v>6.4664816288047003E-2</v>
      </c>
      <c r="B234" s="86">
        <f t="shared" ca="1" si="420"/>
        <v>0.30245758234181075</v>
      </c>
      <c r="C234" s="86">
        <f t="shared" si="421"/>
        <v>30</v>
      </c>
      <c r="D234" s="139">
        <v>43770</v>
      </c>
      <c r="E234" s="173">
        <f ca="1">VLOOKUP($D234,Curves!$A$2:$H$1700,2)*$B234</f>
        <v>1.6623068725505921</v>
      </c>
      <c r="F234" s="172">
        <f ca="1">VLOOKUP($D234,Curves!$A$2:$H$1700,3)*$B234</f>
        <v>9.3761850525961338E-2</v>
      </c>
      <c r="G234" s="172">
        <f ca="1">VLOOKUP($D234,Curves!$A$2:$H$1700,7)*$B234</f>
        <v>0</v>
      </c>
      <c r="H234" s="172">
        <f ca="1">VLOOKUP($D234,Curves!$A$2:$H$1700,5)*$B234</f>
        <v>0</v>
      </c>
      <c r="I234" s="172">
        <f ca="1">VLOOKUP($D234,Curves!$A$2:$H$1700,4)*$B234</f>
        <v>0</v>
      </c>
      <c r="J234" s="174">
        <f ca="1">VLOOKUP($D234,Curves!$A$2:$H$1700,8)*$B234</f>
        <v>0</v>
      </c>
      <c r="K234" s="172">
        <f t="shared" ca="1" si="422"/>
        <v>14.467301544129441</v>
      </c>
      <c r="L234" s="140">
        <f ca="1">VLOOKUP($D234,Curves!$N$2:$T$2600,2)*$B234</f>
        <v>11.107633728470065</v>
      </c>
      <c r="M234" s="141">
        <f ca="1">VLOOKUP($D234,Curves!$N$2:$T$2600,3)*$B234</f>
        <v>5.5538168642350323</v>
      </c>
      <c r="N234" s="181">
        <f t="shared" ca="1" si="423"/>
        <v>0</v>
      </c>
      <c r="O234" s="182">
        <f t="shared" ca="1" si="424"/>
        <v>0</v>
      </c>
      <c r="P234" s="173">
        <f t="shared" ca="1" si="419"/>
        <v>14.467301544129441</v>
      </c>
      <c r="Q234" s="140">
        <f ca="1">VLOOKUP($D234,Curves!$N$2:$T$2600,4)*$B234</f>
        <v>11.107633728470065</v>
      </c>
      <c r="R234" s="141">
        <f ca="1">VLOOKUP($D234,Curves!$N$2:$T$2600,5)*$B234</f>
        <v>5.5538168642350323</v>
      </c>
      <c r="S234" s="181">
        <f t="shared" ca="1" si="425"/>
        <v>0</v>
      </c>
      <c r="T234" s="182">
        <f t="shared" ca="1" si="426"/>
        <v>0</v>
      </c>
      <c r="U234" s="151">
        <f t="shared" ca="1" si="427"/>
        <v>14.467301544129441</v>
      </c>
      <c r="V234" s="151">
        <f t="shared" ca="1" si="428"/>
        <v>14.467301544129441</v>
      </c>
      <c r="W234" s="151">
        <f t="shared" ca="1" si="429"/>
        <v>14.467301544129441</v>
      </c>
      <c r="X234" s="343">
        <f ca="1">VLOOKUP($D234,[2]CurveFetch!$D$8:$S$13000,16,0)*$B234</f>
        <v>11.107633728470065</v>
      </c>
      <c r="Y234" s="141">
        <f ca="1">VLOOKUP($D234,Curves!$N$2:$T$2600,7)*$B234</f>
        <v>5.5538168642350323</v>
      </c>
      <c r="Z234" s="200">
        <f t="shared" ca="1" si="430"/>
        <v>0</v>
      </c>
      <c r="AA234" s="181">
        <f t="shared" ca="1" si="431"/>
        <v>0</v>
      </c>
      <c r="AB234" s="181">
        <f t="shared" ca="1" si="528"/>
        <v>0</v>
      </c>
      <c r="AC234" s="181">
        <f t="shared" ca="1" si="528"/>
        <v>0</v>
      </c>
      <c r="AD234" s="181">
        <f t="shared" ca="1" si="433"/>
        <v>0</v>
      </c>
      <c r="AE234" s="182">
        <f t="shared" ca="1" si="434"/>
        <v>0</v>
      </c>
      <c r="AF234" s="23">
        <f t="shared" ca="1" si="464"/>
        <v>0</v>
      </c>
      <c r="AG234" s="23">
        <f t="shared" ca="1" si="465"/>
        <v>0</v>
      </c>
      <c r="AH234" s="23">
        <f t="shared" ca="1" si="454"/>
        <v>0</v>
      </c>
      <c r="AI234" s="23">
        <f t="shared" ca="1" si="455"/>
        <v>0</v>
      </c>
      <c r="AJ234" s="23">
        <f t="shared" ca="1" si="466"/>
        <v>0</v>
      </c>
      <c r="AK234" s="23">
        <f t="shared" ca="1" si="467"/>
        <v>0</v>
      </c>
      <c r="AL234" s="23">
        <f t="shared" ca="1" si="468"/>
        <v>0</v>
      </c>
      <c r="AM234" s="23">
        <f t="shared" ca="1" si="469"/>
        <v>0</v>
      </c>
      <c r="AN234" s="23">
        <f t="shared" ca="1" si="487"/>
        <v>0</v>
      </c>
      <c r="AO234" s="23">
        <f t="shared" ca="1" si="488"/>
        <v>0</v>
      </c>
      <c r="AP234" s="23">
        <f t="shared" ca="1" si="499"/>
        <v>0</v>
      </c>
      <c r="AQ234" s="23">
        <f t="shared" ca="1" si="476"/>
        <v>0</v>
      </c>
      <c r="AR234" s="23">
        <f t="shared" ca="1" si="508"/>
        <v>0</v>
      </c>
      <c r="AS234" s="23">
        <f t="shared" ca="1" si="509"/>
        <v>0</v>
      </c>
      <c r="AT234" s="23">
        <f t="shared" ca="1" si="516"/>
        <v>0</v>
      </c>
      <c r="AU234" s="23">
        <f t="shared" ca="1" si="517"/>
        <v>0</v>
      </c>
      <c r="AV234" s="23">
        <f t="shared" ca="1" si="510"/>
        <v>0</v>
      </c>
      <c r="AW234" s="23">
        <f t="shared" ca="1" si="511"/>
        <v>0</v>
      </c>
      <c r="AX234" s="23">
        <f t="shared" ca="1" si="520"/>
        <v>0</v>
      </c>
      <c r="AY234" s="23">
        <f t="shared" ca="1" si="521"/>
        <v>0</v>
      </c>
      <c r="AZ234" s="23">
        <f t="shared" ca="1" si="526"/>
        <v>0</v>
      </c>
      <c r="BA234" s="23">
        <f t="shared" ca="1" si="527"/>
        <v>0</v>
      </c>
      <c r="BB234" s="23">
        <f t="shared" ca="1" si="407"/>
        <v>0</v>
      </c>
      <c r="BC234" s="23">
        <f t="shared" ca="1" si="408"/>
        <v>0</v>
      </c>
      <c r="BD234" s="228">
        <f t="shared" ca="1" si="438"/>
        <v>0</v>
      </c>
      <c r="BE234" s="26">
        <f t="shared" ca="1" si="439"/>
        <v>0</v>
      </c>
      <c r="BF234" s="228">
        <f t="shared" ca="1" si="440"/>
        <v>0</v>
      </c>
      <c r="BG234" s="23">
        <f t="shared" ca="1" si="456"/>
        <v>0</v>
      </c>
      <c r="BH234" s="23">
        <f t="shared" ca="1" si="457"/>
        <v>0</v>
      </c>
      <c r="BI234" s="23">
        <f t="shared" ca="1" si="470"/>
        <v>0</v>
      </c>
      <c r="BJ234" s="23">
        <f t="shared" ca="1" si="471"/>
        <v>0</v>
      </c>
      <c r="BK234" s="23">
        <f t="shared" ca="1" si="458"/>
        <v>0</v>
      </c>
      <c r="BL234" s="23">
        <f t="shared" ca="1" si="459"/>
        <v>0</v>
      </c>
      <c r="BM234" s="23">
        <f t="shared" ca="1" si="472"/>
        <v>0</v>
      </c>
      <c r="BN234" s="23">
        <f t="shared" ca="1" si="473"/>
        <v>0</v>
      </c>
      <c r="BO234" s="23">
        <f t="shared" ca="1" si="479"/>
        <v>0</v>
      </c>
      <c r="BP234" s="23">
        <f t="shared" ca="1" si="480"/>
        <v>0</v>
      </c>
      <c r="BQ234" s="23">
        <f t="shared" ca="1" si="460"/>
        <v>0</v>
      </c>
      <c r="BR234" s="23">
        <f t="shared" ca="1" si="461"/>
        <v>0</v>
      </c>
      <c r="BS234" s="23">
        <f t="shared" ca="1" si="495"/>
        <v>0</v>
      </c>
      <c r="BT234" s="23">
        <f t="shared" ca="1" si="496"/>
        <v>0</v>
      </c>
      <c r="BU234" s="23">
        <f t="shared" ca="1" si="497"/>
        <v>0</v>
      </c>
      <c r="BV234" s="23">
        <f t="shared" ca="1" si="498"/>
        <v>0</v>
      </c>
      <c r="BW234" s="23">
        <f t="shared" ca="1" si="500"/>
        <v>0</v>
      </c>
      <c r="BX234" s="23">
        <f t="shared" ca="1" si="501"/>
        <v>0</v>
      </c>
      <c r="BY234" s="23">
        <f t="shared" ca="1" si="518"/>
        <v>0</v>
      </c>
      <c r="BZ234" s="23">
        <f t="shared" ca="1" si="519"/>
        <v>0</v>
      </c>
      <c r="CA234" s="23">
        <f t="shared" ca="1" si="531"/>
        <v>0</v>
      </c>
      <c r="CB234" s="23">
        <f t="shared" ca="1" si="532"/>
        <v>0</v>
      </c>
      <c r="CC234" s="23">
        <f t="shared" ca="1" si="411"/>
        <v>0</v>
      </c>
      <c r="CD234" s="23">
        <f t="shared" ca="1" si="412"/>
        <v>0</v>
      </c>
      <c r="CE234" s="23">
        <f t="shared" ca="1" si="413"/>
        <v>0</v>
      </c>
      <c r="CF234" s="23">
        <f t="shared" ca="1" si="414"/>
        <v>0</v>
      </c>
      <c r="CG234" s="389">
        <f t="shared" ca="1" si="441"/>
        <v>0</v>
      </c>
      <c r="CH234" s="224">
        <f t="shared" ca="1" si="442"/>
        <v>0</v>
      </c>
      <c r="CI234" s="93">
        <f t="shared" ca="1" si="443"/>
        <v>0</v>
      </c>
      <c r="CJ234" s="23">
        <f t="shared" ca="1" si="477"/>
        <v>0</v>
      </c>
      <c r="CK234" s="23">
        <f t="shared" ca="1" si="478"/>
        <v>0</v>
      </c>
      <c r="CL234" s="23">
        <f t="shared" ca="1" si="502"/>
        <v>0</v>
      </c>
      <c r="CM234" s="23">
        <f t="shared" ca="1" si="503"/>
        <v>0</v>
      </c>
      <c r="CN234" s="23">
        <f t="shared" ca="1" si="399"/>
        <v>0</v>
      </c>
      <c r="CO234" s="23">
        <f t="shared" ca="1" si="400"/>
        <v>0</v>
      </c>
      <c r="CP234" s="228">
        <f t="shared" ca="1" si="444"/>
        <v>0</v>
      </c>
      <c r="CQ234" s="224">
        <f t="shared" ca="1" si="445"/>
        <v>0</v>
      </c>
      <c r="CR234" s="228">
        <f t="shared" ca="1" si="446"/>
        <v>0</v>
      </c>
      <c r="CS234" s="23">
        <f t="shared" ca="1" si="447"/>
        <v>0</v>
      </c>
      <c r="CT234" s="23">
        <f t="shared" ca="1" si="448"/>
        <v>0</v>
      </c>
      <c r="CU234" s="23">
        <f t="shared" ca="1" si="452"/>
        <v>0</v>
      </c>
      <c r="CV234" s="23">
        <f t="shared" ca="1" si="453"/>
        <v>0</v>
      </c>
      <c r="CW234" s="23">
        <f t="shared" ca="1" si="462"/>
        <v>0</v>
      </c>
      <c r="CX234" s="23">
        <f t="shared" ca="1" si="463"/>
        <v>0</v>
      </c>
      <c r="CY234" s="23">
        <f t="shared" ca="1" si="474"/>
        <v>0</v>
      </c>
      <c r="CZ234" s="23">
        <f t="shared" ca="1" si="475"/>
        <v>0</v>
      </c>
      <c r="DA234" s="23">
        <f t="shared" ca="1" si="481"/>
        <v>0</v>
      </c>
      <c r="DB234" s="23">
        <f t="shared" ca="1" si="482"/>
        <v>0</v>
      </c>
      <c r="DC234" s="23">
        <f t="shared" ca="1" si="483"/>
        <v>0</v>
      </c>
      <c r="DD234" s="23">
        <f t="shared" ca="1" si="484"/>
        <v>0</v>
      </c>
      <c r="DE234" s="23">
        <f t="shared" ca="1" si="489"/>
        <v>0</v>
      </c>
      <c r="DF234" s="23">
        <f t="shared" ca="1" si="490"/>
        <v>0</v>
      </c>
      <c r="DG234" s="23">
        <f t="shared" ca="1" si="529"/>
        <v>0</v>
      </c>
      <c r="DH234" s="23">
        <f t="shared" ca="1" si="530"/>
        <v>0</v>
      </c>
      <c r="DI234" s="23">
        <f t="shared" ca="1" si="491"/>
        <v>0</v>
      </c>
      <c r="DJ234" s="23">
        <f t="shared" ca="1" si="492"/>
        <v>0</v>
      </c>
      <c r="DK234" s="23">
        <f t="shared" ca="1" si="504"/>
        <v>0</v>
      </c>
      <c r="DL234" s="23">
        <f t="shared" ca="1" si="505"/>
        <v>0</v>
      </c>
      <c r="DM234" s="23"/>
      <c r="DN234" s="23"/>
      <c r="DO234" s="23">
        <f t="shared" ca="1" si="506"/>
        <v>0</v>
      </c>
      <c r="DP234" s="23">
        <f t="shared" ca="1" si="507"/>
        <v>0</v>
      </c>
      <c r="DQ234" s="23">
        <f t="shared" ca="1" si="512"/>
        <v>0</v>
      </c>
      <c r="DR234" s="23">
        <f t="shared" ca="1" si="513"/>
        <v>0</v>
      </c>
      <c r="DS234" s="23">
        <f t="shared" ca="1" si="522"/>
        <v>0</v>
      </c>
      <c r="DT234" s="23">
        <f t="shared" ca="1" si="523"/>
        <v>0</v>
      </c>
      <c r="DU234" s="23">
        <f t="shared" ref="DU234:DU279" ca="1" si="533">$DU$7*$J$2*$J$5*$AB234</f>
        <v>0</v>
      </c>
      <c r="DV234" s="23">
        <f t="shared" ref="DV234:DV279" ca="1" si="534">$DU$7*$J$3*$J$5*$AC234</f>
        <v>0</v>
      </c>
      <c r="DW234" s="23">
        <f t="shared" ca="1" si="401"/>
        <v>0</v>
      </c>
      <c r="DX234" s="23">
        <f t="shared" ca="1" si="402"/>
        <v>0</v>
      </c>
      <c r="DY234" s="23">
        <f t="shared" ca="1" si="403"/>
        <v>0</v>
      </c>
      <c r="DZ234" s="23">
        <f t="shared" ca="1" si="404"/>
        <v>0</v>
      </c>
      <c r="EA234" s="23">
        <f t="shared" ca="1" si="417"/>
        <v>0</v>
      </c>
      <c r="EB234" s="23">
        <f t="shared" ca="1" si="418"/>
        <v>0</v>
      </c>
      <c r="EC234" s="228">
        <f t="shared" ca="1" si="449"/>
        <v>0</v>
      </c>
      <c r="ED234" s="93">
        <f t="shared" ca="1" si="450"/>
        <v>0</v>
      </c>
      <c r="EE234" s="228">
        <f t="shared" ca="1" si="451"/>
        <v>0</v>
      </c>
      <c r="EJ234" s="23">
        <f t="shared" ca="1" si="485"/>
        <v>0</v>
      </c>
      <c r="EK234" s="23">
        <f t="shared" ca="1" si="486"/>
        <v>0</v>
      </c>
      <c r="EL234" s="23">
        <f t="shared" ca="1" si="493"/>
        <v>0</v>
      </c>
      <c r="EM234" s="23">
        <f t="shared" ca="1" si="494"/>
        <v>0</v>
      </c>
      <c r="EN234" s="23">
        <f t="shared" ca="1" si="514"/>
        <v>0</v>
      </c>
      <c r="EO234" s="23">
        <f t="shared" ca="1" si="515"/>
        <v>0</v>
      </c>
      <c r="EP234" s="23">
        <f t="shared" ca="1" si="409"/>
        <v>0</v>
      </c>
      <c r="EQ234" s="23">
        <f t="shared" ca="1" si="410"/>
        <v>0</v>
      </c>
      <c r="ER234" s="23">
        <f t="shared" ca="1" si="524"/>
        <v>0</v>
      </c>
      <c r="ES234" s="23">
        <f t="shared" ca="1" si="525"/>
        <v>0</v>
      </c>
      <c r="ET234" s="23">
        <f t="shared" ca="1" si="405"/>
        <v>0</v>
      </c>
      <c r="EU234" s="23">
        <f t="shared" ca="1" si="406"/>
        <v>0</v>
      </c>
      <c r="EV234" s="23">
        <f t="shared" ca="1" si="415"/>
        <v>0</v>
      </c>
      <c r="EW234" s="23">
        <f t="shared" ca="1" si="416"/>
        <v>0</v>
      </c>
      <c r="EX234" s="228">
        <f t="shared" ca="1" si="435"/>
        <v>0</v>
      </c>
      <c r="EY234" s="93">
        <f t="shared" ca="1" si="436"/>
        <v>0</v>
      </c>
      <c r="EZ234" s="93">
        <f t="shared" ca="1" si="437"/>
        <v>0</v>
      </c>
    </row>
    <row r="235" spans="1:156" x14ac:dyDescent="0.2">
      <c r="A235" s="172">
        <f ca="1">VLOOKUP($D235,Curves!$A$2:$I$1700,9)</f>
        <v>6.4688884568330995E-2</v>
      </c>
      <c r="B235" s="86">
        <f t="shared" ca="1" si="420"/>
        <v>0.30074833943429807</v>
      </c>
      <c r="C235" s="86">
        <f t="shared" si="421"/>
        <v>31</v>
      </c>
      <c r="D235" s="139">
        <v>43800</v>
      </c>
      <c r="E235" s="173">
        <f ca="1">VLOOKUP($D235,Curves!$A$2:$H$1700,2)*$B235</f>
        <v>1.6905064159601897</v>
      </c>
      <c r="F235" s="172">
        <f ca="1">VLOOKUP($D235,Curves!$A$2:$H$1700,3)*$B235</f>
        <v>9.3231985224632399E-2</v>
      </c>
      <c r="G235" s="172">
        <f ca="1">VLOOKUP($D235,Curves!$A$2:$H$1700,7)*$B235</f>
        <v>0</v>
      </c>
      <c r="H235" s="172">
        <f ca="1">VLOOKUP($D235,Curves!$A$2:$H$1700,5)*$B235</f>
        <v>0</v>
      </c>
      <c r="I235" s="172">
        <f ca="1">VLOOKUP($D235,Curves!$A$2:$H$1700,4)*$B235</f>
        <v>0</v>
      </c>
      <c r="J235" s="174">
        <f ca="1">VLOOKUP($D235,Curves!$A$2:$H$1700,8)*$B235</f>
        <v>0</v>
      </c>
      <c r="K235" s="172">
        <f t="shared" ca="1" si="422"/>
        <v>14.678798119701423</v>
      </c>
      <c r="L235" s="140">
        <f ca="1">VLOOKUP($D235,Curves!$N$2:$T$2600,2)*$B235</f>
        <v>6.5336373748743517</v>
      </c>
      <c r="M235" s="141">
        <f ca="1">VLOOKUP($D235,Curves!$N$2:$T$2600,3)*$B235</f>
        <v>3.2668186874371758</v>
      </c>
      <c r="N235" s="181">
        <f t="shared" ca="1" si="423"/>
        <v>0</v>
      </c>
      <c r="O235" s="182">
        <f t="shared" ca="1" si="424"/>
        <v>0</v>
      </c>
      <c r="P235" s="173">
        <f t="shared" ca="1" si="419"/>
        <v>14.678798119701423</v>
      </c>
      <c r="Q235" s="140">
        <f ca="1">VLOOKUP($D235,Curves!$N$2:$T$2600,4)*$B235</f>
        <v>6.5336373748743517</v>
      </c>
      <c r="R235" s="141">
        <f ca="1">VLOOKUP($D235,Curves!$N$2:$T$2600,5)*$B235</f>
        <v>3.2668186874371758</v>
      </c>
      <c r="S235" s="181">
        <f t="shared" ca="1" si="425"/>
        <v>0</v>
      </c>
      <c r="T235" s="182">
        <f t="shared" ca="1" si="426"/>
        <v>0</v>
      </c>
      <c r="U235" s="151">
        <f t="shared" ca="1" si="427"/>
        <v>14.678798119701423</v>
      </c>
      <c r="V235" s="151">
        <f t="shared" ca="1" si="428"/>
        <v>14.678798119701423</v>
      </c>
      <c r="W235" s="151">
        <f t="shared" ca="1" si="429"/>
        <v>14.678798119701423</v>
      </c>
      <c r="X235" s="343">
        <f ca="1">VLOOKUP($D235,[2]CurveFetch!$D$8:$S$13000,16,0)*$B235</f>
        <v>6.5336373748743517</v>
      </c>
      <c r="Y235" s="141">
        <f ca="1">VLOOKUP($D235,Curves!$N$2:$T$2600,7)*$B235</f>
        <v>3.2668186874371758</v>
      </c>
      <c r="Z235" s="200">
        <f t="shared" ca="1" si="430"/>
        <v>0</v>
      </c>
      <c r="AA235" s="181">
        <f t="shared" ca="1" si="431"/>
        <v>0</v>
      </c>
      <c r="AB235" s="181">
        <f t="shared" ca="1" si="528"/>
        <v>0</v>
      </c>
      <c r="AC235" s="181">
        <f t="shared" ca="1" si="528"/>
        <v>0</v>
      </c>
      <c r="AD235" s="181">
        <f t="shared" ca="1" si="433"/>
        <v>0</v>
      </c>
      <c r="AE235" s="182">
        <f t="shared" ca="1" si="434"/>
        <v>0</v>
      </c>
      <c r="AF235" s="23">
        <f t="shared" ca="1" si="464"/>
        <v>0</v>
      </c>
      <c r="AG235" s="23">
        <f t="shared" ca="1" si="465"/>
        <v>0</v>
      </c>
      <c r="AH235" s="23">
        <f t="shared" ca="1" si="454"/>
        <v>0</v>
      </c>
      <c r="AI235" s="23">
        <f t="shared" ca="1" si="455"/>
        <v>0</v>
      </c>
      <c r="AJ235" s="23">
        <f t="shared" ca="1" si="466"/>
        <v>0</v>
      </c>
      <c r="AK235" s="23">
        <f t="shared" ca="1" si="467"/>
        <v>0</v>
      </c>
      <c r="AL235" s="23">
        <f t="shared" ca="1" si="468"/>
        <v>0</v>
      </c>
      <c r="AM235" s="23">
        <f t="shared" ca="1" si="469"/>
        <v>0</v>
      </c>
      <c r="AN235" s="23">
        <f t="shared" ca="1" si="487"/>
        <v>0</v>
      </c>
      <c r="AO235" s="23">
        <f t="shared" ca="1" si="488"/>
        <v>0</v>
      </c>
      <c r="AP235" s="23">
        <f t="shared" ca="1" si="499"/>
        <v>0</v>
      </c>
      <c r="AQ235" s="23">
        <f t="shared" ca="1" si="476"/>
        <v>0</v>
      </c>
      <c r="AR235" s="23">
        <f t="shared" ca="1" si="508"/>
        <v>0</v>
      </c>
      <c r="AS235" s="23">
        <f t="shared" ca="1" si="509"/>
        <v>0</v>
      </c>
      <c r="AT235" s="23">
        <f t="shared" ca="1" si="516"/>
        <v>0</v>
      </c>
      <c r="AU235" s="23">
        <f t="shared" ca="1" si="517"/>
        <v>0</v>
      </c>
      <c r="AV235" s="23">
        <f t="shared" ca="1" si="510"/>
        <v>0</v>
      </c>
      <c r="AW235" s="23">
        <f t="shared" ca="1" si="511"/>
        <v>0</v>
      </c>
      <c r="AX235" s="23">
        <f t="shared" ca="1" si="520"/>
        <v>0</v>
      </c>
      <c r="AY235" s="23">
        <f t="shared" ca="1" si="521"/>
        <v>0</v>
      </c>
      <c r="AZ235" s="23">
        <f t="shared" ca="1" si="526"/>
        <v>0</v>
      </c>
      <c r="BA235" s="23">
        <f t="shared" ca="1" si="527"/>
        <v>0</v>
      </c>
      <c r="BB235" s="23">
        <f t="shared" ca="1" si="407"/>
        <v>0</v>
      </c>
      <c r="BC235" s="23">
        <f t="shared" ca="1" si="408"/>
        <v>0</v>
      </c>
      <c r="BD235" s="228">
        <f t="shared" ca="1" si="438"/>
        <v>0</v>
      </c>
      <c r="BE235" s="26">
        <f t="shared" ca="1" si="439"/>
        <v>0</v>
      </c>
      <c r="BF235" s="228">
        <f t="shared" ca="1" si="440"/>
        <v>0</v>
      </c>
      <c r="BG235" s="23">
        <f t="shared" ca="1" si="456"/>
        <v>0</v>
      </c>
      <c r="BH235" s="23">
        <f t="shared" ca="1" si="457"/>
        <v>0</v>
      </c>
      <c r="BI235" s="23">
        <f t="shared" ca="1" si="470"/>
        <v>0</v>
      </c>
      <c r="BJ235" s="23">
        <f t="shared" ca="1" si="471"/>
        <v>0</v>
      </c>
      <c r="BK235" s="23">
        <f t="shared" ca="1" si="458"/>
        <v>0</v>
      </c>
      <c r="BL235" s="23">
        <f t="shared" ca="1" si="459"/>
        <v>0</v>
      </c>
      <c r="BM235" s="23">
        <f t="shared" ca="1" si="472"/>
        <v>0</v>
      </c>
      <c r="BN235" s="23">
        <f t="shared" ca="1" si="473"/>
        <v>0</v>
      </c>
      <c r="BO235" s="23">
        <f t="shared" ca="1" si="479"/>
        <v>0</v>
      </c>
      <c r="BP235" s="23">
        <f t="shared" ca="1" si="480"/>
        <v>0</v>
      </c>
      <c r="BQ235" s="23">
        <f t="shared" ca="1" si="460"/>
        <v>0</v>
      </c>
      <c r="BR235" s="23">
        <f t="shared" ca="1" si="461"/>
        <v>0</v>
      </c>
      <c r="BS235" s="23">
        <f t="shared" ca="1" si="495"/>
        <v>0</v>
      </c>
      <c r="BT235" s="23">
        <f t="shared" ca="1" si="496"/>
        <v>0</v>
      </c>
      <c r="BU235" s="23">
        <f t="shared" ca="1" si="497"/>
        <v>0</v>
      </c>
      <c r="BV235" s="23">
        <f t="shared" ca="1" si="498"/>
        <v>0</v>
      </c>
      <c r="BW235" s="23">
        <f t="shared" ca="1" si="500"/>
        <v>0</v>
      </c>
      <c r="BX235" s="23">
        <f t="shared" ca="1" si="501"/>
        <v>0</v>
      </c>
      <c r="BY235" s="23">
        <f t="shared" ca="1" si="518"/>
        <v>0</v>
      </c>
      <c r="BZ235" s="23">
        <f t="shared" ca="1" si="519"/>
        <v>0</v>
      </c>
      <c r="CA235" s="23">
        <f t="shared" ca="1" si="531"/>
        <v>0</v>
      </c>
      <c r="CB235" s="23">
        <f t="shared" ca="1" si="532"/>
        <v>0</v>
      </c>
      <c r="CC235" s="23">
        <f t="shared" ca="1" si="411"/>
        <v>0</v>
      </c>
      <c r="CD235" s="23">
        <f t="shared" ca="1" si="412"/>
        <v>0</v>
      </c>
      <c r="CE235" s="23">
        <f t="shared" ca="1" si="413"/>
        <v>0</v>
      </c>
      <c r="CF235" s="23">
        <f t="shared" ca="1" si="414"/>
        <v>0</v>
      </c>
      <c r="CG235" s="389">
        <f t="shared" ca="1" si="441"/>
        <v>0</v>
      </c>
      <c r="CH235" s="224">
        <f t="shared" ca="1" si="442"/>
        <v>0</v>
      </c>
      <c r="CI235" s="93">
        <f t="shared" ca="1" si="443"/>
        <v>0</v>
      </c>
      <c r="CJ235" s="23">
        <f t="shared" ca="1" si="477"/>
        <v>0</v>
      </c>
      <c r="CK235" s="23">
        <f t="shared" ca="1" si="478"/>
        <v>0</v>
      </c>
      <c r="CL235" s="23">
        <f t="shared" ca="1" si="502"/>
        <v>0</v>
      </c>
      <c r="CM235" s="23">
        <f t="shared" ca="1" si="503"/>
        <v>0</v>
      </c>
      <c r="CN235" s="23">
        <f t="shared" ref="CN235:CN280" ca="1" si="535">$CN$7*$J$2*$J$5*$N235</f>
        <v>0</v>
      </c>
      <c r="CO235" s="23">
        <f t="shared" ref="CO235:CO280" ca="1" si="536">$CN$7*$J$3*$J$5*$O235</f>
        <v>0</v>
      </c>
      <c r="CP235" s="228">
        <f t="shared" ca="1" si="444"/>
        <v>0</v>
      </c>
      <c r="CQ235" s="224">
        <f t="shared" ca="1" si="445"/>
        <v>0</v>
      </c>
      <c r="CR235" s="228">
        <f t="shared" ca="1" si="446"/>
        <v>0</v>
      </c>
      <c r="CS235" s="23">
        <f t="shared" ca="1" si="447"/>
        <v>0</v>
      </c>
      <c r="CT235" s="23">
        <f t="shared" ca="1" si="448"/>
        <v>0</v>
      </c>
      <c r="CU235" s="23">
        <f t="shared" ca="1" si="452"/>
        <v>0</v>
      </c>
      <c r="CV235" s="23">
        <f t="shared" ca="1" si="453"/>
        <v>0</v>
      </c>
      <c r="CW235" s="23">
        <f t="shared" ca="1" si="462"/>
        <v>0</v>
      </c>
      <c r="CX235" s="23">
        <f t="shared" ca="1" si="463"/>
        <v>0</v>
      </c>
      <c r="CY235" s="23">
        <f t="shared" ca="1" si="474"/>
        <v>0</v>
      </c>
      <c r="CZ235" s="23">
        <f t="shared" ca="1" si="475"/>
        <v>0</v>
      </c>
      <c r="DA235" s="23">
        <f t="shared" ca="1" si="481"/>
        <v>0</v>
      </c>
      <c r="DB235" s="23">
        <f t="shared" ca="1" si="482"/>
        <v>0</v>
      </c>
      <c r="DC235" s="23">
        <f t="shared" ca="1" si="483"/>
        <v>0</v>
      </c>
      <c r="DD235" s="23">
        <f t="shared" ca="1" si="484"/>
        <v>0</v>
      </c>
      <c r="DE235" s="23">
        <f t="shared" ca="1" si="489"/>
        <v>0</v>
      </c>
      <c r="DF235" s="23">
        <f t="shared" ca="1" si="490"/>
        <v>0</v>
      </c>
      <c r="DG235" s="23">
        <f t="shared" ca="1" si="529"/>
        <v>0</v>
      </c>
      <c r="DH235" s="23">
        <f t="shared" ca="1" si="530"/>
        <v>0</v>
      </c>
      <c r="DI235" s="23">
        <f t="shared" ca="1" si="491"/>
        <v>0</v>
      </c>
      <c r="DJ235" s="23">
        <f t="shared" ca="1" si="492"/>
        <v>0</v>
      </c>
      <c r="DK235" s="23">
        <f t="shared" ca="1" si="504"/>
        <v>0</v>
      </c>
      <c r="DL235" s="23">
        <f t="shared" ca="1" si="505"/>
        <v>0</v>
      </c>
      <c r="DM235" s="23"/>
      <c r="DN235" s="23"/>
      <c r="DO235" s="23">
        <f t="shared" ca="1" si="506"/>
        <v>0</v>
      </c>
      <c r="DP235" s="23">
        <f t="shared" ca="1" si="507"/>
        <v>0</v>
      </c>
      <c r="DQ235" s="23">
        <f t="shared" ca="1" si="512"/>
        <v>0</v>
      </c>
      <c r="DR235" s="23">
        <f t="shared" ca="1" si="513"/>
        <v>0</v>
      </c>
      <c r="DS235" s="23">
        <f t="shared" ca="1" si="522"/>
        <v>0</v>
      </c>
      <c r="DT235" s="23">
        <f t="shared" ca="1" si="523"/>
        <v>0</v>
      </c>
      <c r="DU235" s="23">
        <f t="shared" ca="1" si="533"/>
        <v>0</v>
      </c>
      <c r="DV235" s="23">
        <f t="shared" ca="1" si="534"/>
        <v>0</v>
      </c>
      <c r="DW235" s="23">
        <f t="shared" ref="DW235:DW279" ca="1" si="537">$DW$7*$J$2*$J$5*$AB235</f>
        <v>0</v>
      </c>
      <c r="DX235" s="23">
        <f t="shared" ref="DX235:DX279" ca="1" si="538">$DW$7*$J$3*$J$5*$AC235</f>
        <v>0</v>
      </c>
      <c r="DY235" s="23">
        <f t="shared" ref="DY235:DY279" ca="1" si="539">$DY$7*$J$2*$J$5*$AB235</f>
        <v>0</v>
      </c>
      <c r="DZ235" s="23">
        <f t="shared" ref="DZ235:DZ279" ca="1" si="540">$DY$7*$J$3*$J$5*$AC235</f>
        <v>0</v>
      </c>
      <c r="EA235" s="23">
        <f t="shared" ca="1" si="417"/>
        <v>0</v>
      </c>
      <c r="EB235" s="23">
        <f t="shared" ca="1" si="418"/>
        <v>0</v>
      </c>
      <c r="EC235" s="228">
        <f t="shared" ca="1" si="449"/>
        <v>0</v>
      </c>
      <c r="ED235" s="93">
        <f t="shared" ca="1" si="450"/>
        <v>0</v>
      </c>
      <c r="EE235" s="228">
        <f t="shared" ca="1" si="451"/>
        <v>0</v>
      </c>
      <c r="EJ235" s="23">
        <f t="shared" ca="1" si="485"/>
        <v>0</v>
      </c>
      <c r="EK235" s="23">
        <f t="shared" ca="1" si="486"/>
        <v>0</v>
      </c>
      <c r="EL235" s="23">
        <f t="shared" ca="1" si="493"/>
        <v>0</v>
      </c>
      <c r="EM235" s="23">
        <f t="shared" ca="1" si="494"/>
        <v>0</v>
      </c>
      <c r="EN235" s="23">
        <f t="shared" ca="1" si="514"/>
        <v>0</v>
      </c>
      <c r="EO235" s="23">
        <f t="shared" ca="1" si="515"/>
        <v>0</v>
      </c>
      <c r="EP235" s="23">
        <f t="shared" ca="1" si="409"/>
        <v>0</v>
      </c>
      <c r="EQ235" s="23">
        <f t="shared" ca="1" si="410"/>
        <v>0</v>
      </c>
      <c r="ER235" s="23">
        <f t="shared" ca="1" si="524"/>
        <v>0</v>
      </c>
      <c r="ES235" s="23">
        <f t="shared" ca="1" si="525"/>
        <v>0</v>
      </c>
      <c r="ET235" s="23">
        <f t="shared" ref="ET235:ET281" ca="1" si="541">$ET$7*$J$2*$J$5*$AB235</f>
        <v>0</v>
      </c>
      <c r="EU235" s="23">
        <f t="shared" ref="EU235:EU281" ca="1" si="542">$ET$7*$J$3*$J$5*$AC235</f>
        <v>0</v>
      </c>
      <c r="EV235" s="23">
        <f t="shared" ca="1" si="415"/>
        <v>0</v>
      </c>
      <c r="EW235" s="23">
        <f t="shared" ca="1" si="416"/>
        <v>0</v>
      </c>
      <c r="EX235" s="228">
        <f t="shared" ca="1" si="435"/>
        <v>0</v>
      </c>
      <c r="EY235" s="93">
        <f t="shared" ca="1" si="436"/>
        <v>0</v>
      </c>
      <c r="EZ235" s="93">
        <f t="shared" ca="1" si="437"/>
        <v>0</v>
      </c>
    </row>
    <row r="236" spans="1:156" x14ac:dyDescent="0.2">
      <c r="A236" s="172">
        <f ca="1">VLOOKUP($D236,Curves!$A$2:$I$1700,9)</f>
        <v>6.4713755124826994E-2</v>
      </c>
      <c r="B236" s="86">
        <f t="shared" ca="1" si="420"/>
        <v>0.29899106732359776</v>
      </c>
      <c r="C236" s="86">
        <f t="shared" si="421"/>
        <v>31</v>
      </c>
      <c r="D236" s="139">
        <v>43831</v>
      </c>
      <c r="E236" s="173">
        <f ca="1">VLOOKUP($D236,Curves!$A$2:$H$1700,2)*$B236</f>
        <v>1.734148190476867</v>
      </c>
      <c r="F236" s="172">
        <f ca="1">VLOOKUP($D236,Curves!$A$2:$H$1700,3)*$B236</f>
        <v>9.2687230870315301E-2</v>
      </c>
      <c r="G236" s="172">
        <f ca="1">VLOOKUP($D236,Curves!$A$2:$H$1700,7)*$B236</f>
        <v>0</v>
      </c>
      <c r="H236" s="172">
        <f ca="1">VLOOKUP($D236,Curves!$A$2:$H$1700,5)*$B236</f>
        <v>0</v>
      </c>
      <c r="I236" s="172">
        <f ca="1">VLOOKUP($D236,Curves!$A$2:$H$1700,4)*$B236</f>
        <v>0</v>
      </c>
      <c r="J236" s="174">
        <f ca="1">VLOOKUP($D236,Curves!$A$2:$H$1700,8)*$B236</f>
        <v>0</v>
      </c>
      <c r="K236" s="172">
        <f t="shared" ca="1" si="422"/>
        <v>15.006111428576503</v>
      </c>
      <c r="L236" s="140">
        <f ca="1">VLOOKUP($D236,Curves!$N$2:$T$2600,2)*$B236</f>
        <v>15.920197967139217</v>
      </c>
      <c r="M236" s="141">
        <f ca="1">VLOOKUP($D236,Curves!$N$2:$T$2600,3)*$B236</f>
        <v>7.9600989835696083</v>
      </c>
      <c r="N236" s="181">
        <f t="shared" ca="1" si="423"/>
        <v>1</v>
      </c>
      <c r="O236" s="182">
        <f t="shared" ca="1" si="424"/>
        <v>0</v>
      </c>
      <c r="P236" s="173">
        <f t="shared" ca="1" si="419"/>
        <v>15.006111428576503</v>
      </c>
      <c r="Q236" s="140">
        <f ca="1">VLOOKUP($D236,Curves!$N$2:$T$2600,4)*$B236</f>
        <v>15.920197967139217</v>
      </c>
      <c r="R236" s="141">
        <f ca="1">VLOOKUP($D236,Curves!$N$2:$T$2600,5)*$B236</f>
        <v>7.9600989835696083</v>
      </c>
      <c r="S236" s="181">
        <f t="shared" ca="1" si="425"/>
        <v>1</v>
      </c>
      <c r="T236" s="182">
        <f t="shared" ca="1" si="426"/>
        <v>0</v>
      </c>
      <c r="U236" s="151">
        <f t="shared" ca="1" si="427"/>
        <v>15.006111428576503</v>
      </c>
      <c r="V236" s="151">
        <f t="shared" ca="1" si="428"/>
        <v>15.006111428576503</v>
      </c>
      <c r="W236" s="151">
        <f t="shared" ca="1" si="429"/>
        <v>15.006111428576503</v>
      </c>
      <c r="X236" s="343">
        <f ca="1">VLOOKUP($D236,[2]CurveFetch!$D$8:$S$13000,16,0)*$B236</f>
        <v>15.920197967139217</v>
      </c>
      <c r="Y236" s="141">
        <f ca="1">VLOOKUP($D236,Curves!$N$2:$T$2600,7)*$B236</f>
        <v>7.9600989835696083</v>
      </c>
      <c r="Z236" s="200">
        <f t="shared" ca="1" si="430"/>
        <v>1</v>
      </c>
      <c r="AA236" s="181">
        <f t="shared" ca="1" si="431"/>
        <v>0</v>
      </c>
      <c r="AB236" s="181">
        <f t="shared" ca="1" si="528"/>
        <v>1</v>
      </c>
      <c r="AC236" s="181">
        <f t="shared" ca="1" si="528"/>
        <v>1</v>
      </c>
      <c r="AD236" s="181">
        <f t="shared" ca="1" si="433"/>
        <v>1</v>
      </c>
      <c r="AE236" s="182">
        <f t="shared" ca="1" si="434"/>
        <v>0</v>
      </c>
      <c r="AF236" s="23">
        <f t="shared" ca="1" si="464"/>
        <v>5880</v>
      </c>
      <c r="AG236" s="23">
        <f t="shared" ca="1" si="465"/>
        <v>0</v>
      </c>
      <c r="AH236" s="23">
        <f t="shared" ca="1" si="454"/>
        <v>38400</v>
      </c>
      <c r="AI236" s="23">
        <f t="shared" ca="1" si="455"/>
        <v>0</v>
      </c>
      <c r="AJ236" s="23">
        <f t="shared" ca="1" si="466"/>
        <v>26160</v>
      </c>
      <c r="AK236" s="23">
        <f t="shared" ca="1" si="467"/>
        <v>0</v>
      </c>
      <c r="AL236" s="23">
        <f t="shared" ca="1" si="468"/>
        <v>26160</v>
      </c>
      <c r="AM236" s="23">
        <f t="shared" ca="1" si="469"/>
        <v>0</v>
      </c>
      <c r="AN236" s="23">
        <f t="shared" ca="1" si="487"/>
        <v>48000</v>
      </c>
      <c r="AO236" s="23">
        <f t="shared" ca="1" si="488"/>
        <v>0</v>
      </c>
      <c r="AP236" s="23">
        <f t="shared" ca="1" si="499"/>
        <v>54000</v>
      </c>
      <c r="AQ236" s="23">
        <f t="shared" ca="1" si="476"/>
        <v>0</v>
      </c>
      <c r="AR236" s="23">
        <f t="shared" ca="1" si="508"/>
        <v>60000</v>
      </c>
      <c r="AS236" s="23">
        <f t="shared" ca="1" si="509"/>
        <v>0</v>
      </c>
      <c r="AT236" s="23">
        <f t="shared" ca="1" si="516"/>
        <v>60000</v>
      </c>
      <c r="AU236" s="23">
        <f t="shared" ca="1" si="517"/>
        <v>0</v>
      </c>
      <c r="AV236" s="23">
        <f t="shared" ca="1" si="510"/>
        <v>86400</v>
      </c>
      <c r="AW236" s="23">
        <f t="shared" ca="1" si="511"/>
        <v>0</v>
      </c>
      <c r="AX236" s="23">
        <f t="shared" ca="1" si="520"/>
        <v>61200</v>
      </c>
      <c r="AY236" s="23">
        <f t="shared" ca="1" si="521"/>
        <v>0</v>
      </c>
      <c r="AZ236" s="23">
        <f t="shared" ca="1" si="526"/>
        <v>66000</v>
      </c>
      <c r="BA236" s="23">
        <f t="shared" ca="1" si="527"/>
        <v>0</v>
      </c>
      <c r="BB236" s="23">
        <f t="shared" ref="BB236:BB289" ca="1" si="543">$BB$7*$J$2*$J$5*$N236</f>
        <v>132000</v>
      </c>
      <c r="BC236" s="23">
        <f t="shared" ref="BC236:BC289" ca="1" si="544">$BB$7*$J$3*$J$5*$O236</f>
        <v>0</v>
      </c>
      <c r="BD236" s="228">
        <f t="shared" ca="1" si="438"/>
        <v>243000</v>
      </c>
      <c r="BE236" s="26">
        <f t="shared" ca="1" si="439"/>
        <v>604200</v>
      </c>
      <c r="BF236" s="228">
        <f t="shared" ca="1" si="440"/>
        <v>664200</v>
      </c>
      <c r="BG236" s="23">
        <f t="shared" ca="1" si="456"/>
        <v>62400</v>
      </c>
      <c r="BH236" s="23">
        <f t="shared" ca="1" si="457"/>
        <v>0</v>
      </c>
      <c r="BI236" s="23">
        <f t="shared" ca="1" si="470"/>
        <v>60000</v>
      </c>
      <c r="BJ236" s="23">
        <f t="shared" ca="1" si="471"/>
        <v>0</v>
      </c>
      <c r="BK236" s="23">
        <f t="shared" ca="1" si="458"/>
        <v>10560</v>
      </c>
      <c r="BL236" s="23">
        <f t="shared" ca="1" si="459"/>
        <v>0</v>
      </c>
      <c r="BM236" s="23">
        <f t="shared" ca="1" si="472"/>
        <v>6120</v>
      </c>
      <c r="BN236" s="23">
        <f t="shared" ca="1" si="473"/>
        <v>0</v>
      </c>
      <c r="BO236" s="23">
        <f t="shared" ca="1" si="479"/>
        <v>20400</v>
      </c>
      <c r="BP236" s="23">
        <f t="shared" ca="1" si="480"/>
        <v>0</v>
      </c>
      <c r="BQ236" s="23">
        <f t="shared" ca="1" si="460"/>
        <v>72000</v>
      </c>
      <c r="BR236" s="23">
        <f t="shared" ca="1" si="461"/>
        <v>0</v>
      </c>
      <c r="BS236" s="23">
        <f t="shared" ca="1" si="495"/>
        <v>105600</v>
      </c>
      <c r="BT236" s="23">
        <f t="shared" ca="1" si="496"/>
        <v>0</v>
      </c>
      <c r="BU236" s="23">
        <f t="shared" ca="1" si="497"/>
        <v>127200</v>
      </c>
      <c r="BV236" s="23">
        <f t="shared" ca="1" si="498"/>
        <v>0</v>
      </c>
      <c r="BW236" s="23">
        <f t="shared" ca="1" si="500"/>
        <v>60000</v>
      </c>
      <c r="BX236" s="23">
        <f t="shared" ca="1" si="501"/>
        <v>0</v>
      </c>
      <c r="BY236" s="23">
        <f t="shared" ca="1" si="518"/>
        <v>63600</v>
      </c>
      <c r="BZ236" s="23">
        <f t="shared" ca="1" si="519"/>
        <v>0</v>
      </c>
      <c r="CA236" s="23">
        <f t="shared" ca="1" si="531"/>
        <v>62400</v>
      </c>
      <c r="CB236" s="23">
        <f t="shared" ca="1" si="532"/>
        <v>0</v>
      </c>
      <c r="CC236" s="23">
        <f t="shared" ca="1" si="411"/>
        <v>132000</v>
      </c>
      <c r="CD236" s="23">
        <f t="shared" ca="1" si="412"/>
        <v>0</v>
      </c>
      <c r="CE236" s="23">
        <f t="shared" ca="1" si="413"/>
        <v>120000</v>
      </c>
      <c r="CF236" s="23">
        <f t="shared" ca="1" si="414"/>
        <v>0</v>
      </c>
      <c r="CG236" s="389">
        <f t="shared" ca="1" si="441"/>
        <v>371880</v>
      </c>
      <c r="CH236" s="224">
        <f t="shared" ca="1" si="442"/>
        <v>695880</v>
      </c>
      <c r="CI236" s="93">
        <f t="shared" ca="1" si="443"/>
        <v>902280</v>
      </c>
      <c r="CJ236" s="23">
        <f t="shared" ca="1" si="477"/>
        <v>125760</v>
      </c>
      <c r="CK236" s="23">
        <f t="shared" ca="1" si="478"/>
        <v>0</v>
      </c>
      <c r="CL236" s="23">
        <f t="shared" ca="1" si="502"/>
        <v>115200</v>
      </c>
      <c r="CM236" s="23">
        <f t="shared" ca="1" si="503"/>
        <v>0</v>
      </c>
      <c r="CN236" s="23">
        <f t="shared" ca="1" si="535"/>
        <v>120000</v>
      </c>
      <c r="CO236" s="23">
        <f t="shared" ca="1" si="536"/>
        <v>0</v>
      </c>
      <c r="CP236" s="228">
        <f t="shared" ca="1" si="444"/>
        <v>125760</v>
      </c>
      <c r="CQ236" s="224">
        <f t="shared" ca="1" si="445"/>
        <v>240960</v>
      </c>
      <c r="CR236" s="228">
        <f t="shared" ca="1" si="446"/>
        <v>360960</v>
      </c>
      <c r="CS236" s="23">
        <f t="shared" ca="1" si="447"/>
        <v>65400</v>
      </c>
      <c r="CT236" s="23">
        <f t="shared" ca="1" si="448"/>
        <v>32700</v>
      </c>
      <c r="CU236" s="23">
        <f t="shared" ca="1" si="452"/>
        <v>62400</v>
      </c>
      <c r="CV236" s="23">
        <f t="shared" ca="1" si="453"/>
        <v>31200</v>
      </c>
      <c r="CW236" s="23">
        <f t="shared" ca="1" si="462"/>
        <v>60000</v>
      </c>
      <c r="CX236" s="23">
        <f t="shared" ca="1" si="463"/>
        <v>30000</v>
      </c>
      <c r="CY236" s="23">
        <f t="shared" ca="1" si="474"/>
        <v>8400</v>
      </c>
      <c r="CZ236" s="23">
        <f t="shared" ca="1" si="475"/>
        <v>4200</v>
      </c>
      <c r="DA236" s="23">
        <f t="shared" ca="1" si="481"/>
        <v>27000</v>
      </c>
      <c r="DB236" s="23">
        <f t="shared" ca="1" si="482"/>
        <v>13500</v>
      </c>
      <c r="DC236" s="23">
        <f t="shared" ca="1" si="483"/>
        <v>15600</v>
      </c>
      <c r="DD236" s="23">
        <f t="shared" ca="1" si="484"/>
        <v>7800</v>
      </c>
      <c r="DE236" s="23">
        <f t="shared" ca="1" si="489"/>
        <v>42000</v>
      </c>
      <c r="DF236" s="23">
        <f t="shared" ca="1" si="490"/>
        <v>21000</v>
      </c>
      <c r="DG236" s="23">
        <f t="shared" ca="1" si="529"/>
        <v>63600</v>
      </c>
      <c r="DH236" s="23">
        <f t="shared" ca="1" si="530"/>
        <v>31800</v>
      </c>
      <c r="DI236" s="23">
        <f t="shared" ca="1" si="491"/>
        <v>72000</v>
      </c>
      <c r="DJ236" s="23">
        <f t="shared" ca="1" si="492"/>
        <v>36000</v>
      </c>
      <c r="DK236" s="23">
        <f t="shared" ca="1" si="504"/>
        <v>99000</v>
      </c>
      <c r="DL236" s="23">
        <f t="shared" ca="1" si="505"/>
        <v>49500</v>
      </c>
      <c r="DM236" s="23"/>
      <c r="DN236" s="23"/>
      <c r="DO236" s="23">
        <f t="shared" ca="1" si="506"/>
        <v>240000</v>
      </c>
      <c r="DP236" s="23">
        <f t="shared" ca="1" si="507"/>
        <v>120000</v>
      </c>
      <c r="DQ236" s="23">
        <f t="shared" ca="1" si="512"/>
        <v>120000</v>
      </c>
      <c r="DR236" s="23">
        <f t="shared" ca="1" si="513"/>
        <v>60000</v>
      </c>
      <c r="DS236" s="23">
        <f t="shared" ca="1" si="522"/>
        <v>127200</v>
      </c>
      <c r="DT236" s="23">
        <f t="shared" ca="1" si="523"/>
        <v>63600</v>
      </c>
      <c r="DU236" s="23">
        <f t="shared" ca="1" si="533"/>
        <v>63600</v>
      </c>
      <c r="DV236" s="23">
        <f t="shared" ca="1" si="534"/>
        <v>31800</v>
      </c>
      <c r="DW236" s="23">
        <f t="shared" ca="1" si="537"/>
        <v>150000</v>
      </c>
      <c r="DX236" s="23">
        <f t="shared" ca="1" si="538"/>
        <v>75000</v>
      </c>
      <c r="DY236" s="23">
        <f t="shared" ca="1" si="539"/>
        <v>66000</v>
      </c>
      <c r="DZ236" s="23">
        <f t="shared" ca="1" si="540"/>
        <v>33000</v>
      </c>
      <c r="EA236" s="23">
        <f t="shared" ca="1" si="417"/>
        <v>129600</v>
      </c>
      <c r="EB236" s="23">
        <f t="shared" ca="1" si="418"/>
        <v>64800</v>
      </c>
      <c r="EC236" s="228">
        <f t="shared" ca="1" si="449"/>
        <v>610200</v>
      </c>
      <c r="ED236" s="93">
        <f t="shared" ca="1" si="450"/>
        <v>1450800</v>
      </c>
      <c r="EE236" s="228">
        <f t="shared" ca="1" si="451"/>
        <v>2117700</v>
      </c>
      <c r="EJ236" s="23">
        <f t="shared" ca="1" si="485"/>
        <v>60000</v>
      </c>
      <c r="EK236" s="23">
        <f t="shared" ca="1" si="486"/>
        <v>30000</v>
      </c>
      <c r="EL236" s="23">
        <f t="shared" ca="1" si="493"/>
        <v>26400</v>
      </c>
      <c r="EM236" s="23">
        <f t="shared" ca="1" si="494"/>
        <v>13200</v>
      </c>
      <c r="EN236" s="23">
        <f t="shared" ca="1" si="514"/>
        <v>120000</v>
      </c>
      <c r="EO236" s="23">
        <f t="shared" ca="1" si="515"/>
        <v>60000</v>
      </c>
      <c r="EP236" s="23">
        <f t="shared" ref="EP236:EP287" ca="1" si="545">$EP$7*$J$2*$J$5*$AB236</f>
        <v>168000</v>
      </c>
      <c r="EQ236" s="23">
        <f t="shared" ref="EQ236:EQ287" ca="1" si="546">$EP$7*$J$3*$J$5*$AC236</f>
        <v>84000</v>
      </c>
      <c r="ER236" s="23">
        <f t="shared" ca="1" si="524"/>
        <v>60000</v>
      </c>
      <c r="ES236" s="23">
        <f t="shared" ca="1" si="525"/>
        <v>30000</v>
      </c>
      <c r="ET236" s="23">
        <f t="shared" ca="1" si="541"/>
        <v>60000</v>
      </c>
      <c r="EU236" s="23">
        <f t="shared" ca="1" si="542"/>
        <v>30000</v>
      </c>
      <c r="EV236" s="23">
        <f t="shared" ca="1" si="415"/>
        <v>120000</v>
      </c>
      <c r="EW236" s="23">
        <f t="shared" ca="1" si="416"/>
        <v>60000</v>
      </c>
      <c r="EX236" s="228">
        <f t="shared" ca="1" si="435"/>
        <v>39600</v>
      </c>
      <c r="EY236" s="93">
        <f t="shared" ca="1" si="436"/>
        <v>489600</v>
      </c>
      <c r="EZ236" s="93">
        <f t="shared" ca="1" si="437"/>
        <v>921600</v>
      </c>
    </row>
    <row r="237" spans="1:156" x14ac:dyDescent="0.2">
      <c r="A237" s="172">
        <f ca="1">VLOOKUP($D237,Curves!$A$2:$I$1700,9)</f>
        <v>6.4738625681527995E-2</v>
      </c>
      <c r="B237" s="86">
        <f t="shared" ca="1" si="420"/>
        <v>0.29724284904487763</v>
      </c>
      <c r="C237" s="86">
        <f t="shared" si="421"/>
        <v>29</v>
      </c>
      <c r="D237" s="139">
        <v>43862</v>
      </c>
      <c r="E237" s="173">
        <f ca="1">VLOOKUP($D237,Curves!$A$2:$H$1700,2)*$B237</f>
        <v>1.6925007824615332</v>
      </c>
      <c r="F237" s="172">
        <f ca="1">VLOOKUP($D237,Curves!$A$2:$H$1700,3)*$B237</f>
        <v>9.2145283203912062E-2</v>
      </c>
      <c r="G237" s="172">
        <f ca="1">VLOOKUP($D237,Curves!$A$2:$H$1700,7)*$B237</f>
        <v>0</v>
      </c>
      <c r="H237" s="172">
        <f ca="1">VLOOKUP($D237,Curves!$A$2:$H$1700,5)*$B237</f>
        <v>0</v>
      </c>
      <c r="I237" s="172">
        <f ca="1">VLOOKUP($D237,Curves!$A$2:$H$1700,4)*$B237</f>
        <v>0</v>
      </c>
      <c r="J237" s="174">
        <f ca="1">VLOOKUP($D237,Curves!$A$2:$H$1700,8)*$B237</f>
        <v>0</v>
      </c>
      <c r="K237" s="172">
        <f t="shared" ca="1" si="422"/>
        <v>14.6937558684615</v>
      </c>
      <c r="L237" s="140">
        <f ca="1">VLOOKUP($D237,Curves!$N$2:$T$2600,2)*$B237</f>
        <v>12.854683146934397</v>
      </c>
      <c r="M237" s="141">
        <f ca="1">VLOOKUP($D237,Curves!$N$2:$T$2600,3)*$B237</f>
        <v>6.4273415734671984</v>
      </c>
      <c r="N237" s="181">
        <f t="shared" ca="1" si="423"/>
        <v>0</v>
      </c>
      <c r="O237" s="182">
        <f t="shared" ca="1" si="424"/>
        <v>0</v>
      </c>
      <c r="P237" s="173">
        <f t="shared" ca="1" si="419"/>
        <v>14.6937558684615</v>
      </c>
      <c r="Q237" s="140">
        <f ca="1">VLOOKUP($D237,Curves!$N$2:$T$2600,4)*$B237</f>
        <v>12.854683146934397</v>
      </c>
      <c r="R237" s="141">
        <f ca="1">VLOOKUP($D237,Curves!$N$2:$T$2600,5)*$B237</f>
        <v>6.4273415734671984</v>
      </c>
      <c r="S237" s="181">
        <f t="shared" ca="1" si="425"/>
        <v>0</v>
      </c>
      <c r="T237" s="182">
        <f t="shared" ca="1" si="426"/>
        <v>0</v>
      </c>
      <c r="U237" s="151">
        <f t="shared" ca="1" si="427"/>
        <v>14.6937558684615</v>
      </c>
      <c r="V237" s="151">
        <f t="shared" ca="1" si="428"/>
        <v>14.6937558684615</v>
      </c>
      <c r="W237" s="151">
        <f t="shared" ca="1" si="429"/>
        <v>14.6937558684615</v>
      </c>
      <c r="X237" s="343">
        <f ca="1">VLOOKUP($D237,[2]CurveFetch!$D$8:$S$13000,16,0)*$B237</f>
        <v>12.854683146934397</v>
      </c>
      <c r="Y237" s="141">
        <f ca="1">VLOOKUP($D237,Curves!$N$2:$T$2600,7)*$B237</f>
        <v>6.4273415734671984</v>
      </c>
      <c r="Z237" s="200">
        <f t="shared" ca="1" si="430"/>
        <v>0</v>
      </c>
      <c r="AA237" s="181">
        <f t="shared" ca="1" si="431"/>
        <v>0</v>
      </c>
      <c r="AB237" s="181">
        <f t="shared" ca="1" si="528"/>
        <v>0</v>
      </c>
      <c r="AC237" s="181">
        <f t="shared" ca="1" si="528"/>
        <v>0</v>
      </c>
      <c r="AD237" s="181">
        <f t="shared" ca="1" si="433"/>
        <v>0</v>
      </c>
      <c r="AE237" s="182">
        <f t="shared" ca="1" si="434"/>
        <v>0</v>
      </c>
      <c r="AF237" s="23">
        <f t="shared" ca="1" si="464"/>
        <v>0</v>
      </c>
      <c r="AG237" s="23">
        <f t="shared" ca="1" si="465"/>
        <v>0</v>
      </c>
      <c r="AH237" s="23">
        <f t="shared" ca="1" si="454"/>
        <v>0</v>
      </c>
      <c r="AI237" s="23">
        <f t="shared" ca="1" si="455"/>
        <v>0</v>
      </c>
      <c r="AJ237" s="23">
        <f t="shared" ca="1" si="466"/>
        <v>0</v>
      </c>
      <c r="AK237" s="23">
        <f t="shared" ca="1" si="467"/>
        <v>0</v>
      </c>
      <c r="AL237" s="23">
        <f t="shared" ca="1" si="468"/>
        <v>0</v>
      </c>
      <c r="AM237" s="23">
        <f t="shared" ca="1" si="469"/>
        <v>0</v>
      </c>
      <c r="AN237" s="23">
        <f t="shared" ca="1" si="487"/>
        <v>0</v>
      </c>
      <c r="AO237" s="23">
        <f t="shared" ca="1" si="488"/>
        <v>0</v>
      </c>
      <c r="AP237" s="23">
        <f t="shared" ca="1" si="499"/>
        <v>0</v>
      </c>
      <c r="AQ237" s="23">
        <f t="shared" ca="1" si="476"/>
        <v>0</v>
      </c>
      <c r="AR237" s="23">
        <f t="shared" ca="1" si="508"/>
        <v>0</v>
      </c>
      <c r="AS237" s="23">
        <f t="shared" ca="1" si="509"/>
        <v>0</v>
      </c>
      <c r="AT237" s="23">
        <f t="shared" ca="1" si="516"/>
        <v>0</v>
      </c>
      <c r="AU237" s="23">
        <f t="shared" ca="1" si="517"/>
        <v>0</v>
      </c>
      <c r="AV237" s="23">
        <f t="shared" ca="1" si="510"/>
        <v>0</v>
      </c>
      <c r="AW237" s="23">
        <f t="shared" ca="1" si="511"/>
        <v>0</v>
      </c>
      <c r="AX237" s="23">
        <f t="shared" ca="1" si="520"/>
        <v>0</v>
      </c>
      <c r="AY237" s="23">
        <f t="shared" ca="1" si="521"/>
        <v>0</v>
      </c>
      <c r="AZ237" s="23">
        <f t="shared" ca="1" si="526"/>
        <v>0</v>
      </c>
      <c r="BA237" s="23">
        <f t="shared" ca="1" si="527"/>
        <v>0</v>
      </c>
      <c r="BB237" s="23">
        <f t="shared" ca="1" si="543"/>
        <v>0</v>
      </c>
      <c r="BC237" s="23">
        <f t="shared" ca="1" si="544"/>
        <v>0</v>
      </c>
      <c r="BD237" s="228">
        <f t="shared" ca="1" si="438"/>
        <v>0</v>
      </c>
      <c r="BE237" s="26">
        <f t="shared" ca="1" si="439"/>
        <v>0</v>
      </c>
      <c r="BF237" s="228">
        <f t="shared" ca="1" si="440"/>
        <v>0</v>
      </c>
      <c r="BG237" s="23">
        <f t="shared" ca="1" si="456"/>
        <v>0</v>
      </c>
      <c r="BH237" s="23">
        <f t="shared" ca="1" si="457"/>
        <v>0</v>
      </c>
      <c r="BI237" s="23">
        <f t="shared" ca="1" si="470"/>
        <v>0</v>
      </c>
      <c r="BJ237" s="23">
        <f t="shared" ca="1" si="471"/>
        <v>0</v>
      </c>
      <c r="BK237" s="23">
        <f t="shared" ca="1" si="458"/>
        <v>0</v>
      </c>
      <c r="BL237" s="23">
        <f t="shared" ca="1" si="459"/>
        <v>0</v>
      </c>
      <c r="BM237" s="23">
        <f t="shared" ca="1" si="472"/>
        <v>0</v>
      </c>
      <c r="BN237" s="23">
        <f t="shared" ca="1" si="473"/>
        <v>0</v>
      </c>
      <c r="BO237" s="23">
        <f t="shared" ca="1" si="479"/>
        <v>0</v>
      </c>
      <c r="BP237" s="23">
        <f t="shared" ca="1" si="480"/>
        <v>0</v>
      </c>
      <c r="BQ237" s="23">
        <f t="shared" ca="1" si="460"/>
        <v>0</v>
      </c>
      <c r="BR237" s="23">
        <f t="shared" ca="1" si="461"/>
        <v>0</v>
      </c>
      <c r="BS237" s="23">
        <f t="shared" ca="1" si="495"/>
        <v>0</v>
      </c>
      <c r="BT237" s="23">
        <f t="shared" ca="1" si="496"/>
        <v>0</v>
      </c>
      <c r="BU237" s="23">
        <f t="shared" ca="1" si="497"/>
        <v>0</v>
      </c>
      <c r="BV237" s="23">
        <f t="shared" ca="1" si="498"/>
        <v>0</v>
      </c>
      <c r="BW237" s="23">
        <f t="shared" ca="1" si="500"/>
        <v>0</v>
      </c>
      <c r="BX237" s="23">
        <f t="shared" ca="1" si="501"/>
        <v>0</v>
      </c>
      <c r="BY237" s="23">
        <f t="shared" ca="1" si="518"/>
        <v>0</v>
      </c>
      <c r="BZ237" s="23">
        <f t="shared" ca="1" si="519"/>
        <v>0</v>
      </c>
      <c r="CA237" s="23">
        <f t="shared" ca="1" si="531"/>
        <v>0</v>
      </c>
      <c r="CB237" s="23">
        <f t="shared" ca="1" si="532"/>
        <v>0</v>
      </c>
      <c r="CC237" s="23">
        <f t="shared" ca="1" si="411"/>
        <v>0</v>
      </c>
      <c r="CD237" s="23">
        <f t="shared" ca="1" si="412"/>
        <v>0</v>
      </c>
      <c r="CE237" s="23">
        <f t="shared" ca="1" si="413"/>
        <v>0</v>
      </c>
      <c r="CF237" s="23">
        <f t="shared" ca="1" si="414"/>
        <v>0</v>
      </c>
      <c r="CG237" s="389">
        <f t="shared" ca="1" si="441"/>
        <v>0</v>
      </c>
      <c r="CH237" s="224">
        <f t="shared" ca="1" si="442"/>
        <v>0</v>
      </c>
      <c r="CI237" s="93">
        <f t="shared" ca="1" si="443"/>
        <v>0</v>
      </c>
      <c r="CJ237" s="23">
        <f t="shared" ca="1" si="477"/>
        <v>0</v>
      </c>
      <c r="CK237" s="23">
        <f t="shared" ca="1" si="478"/>
        <v>0</v>
      </c>
      <c r="CL237" s="23">
        <f t="shared" ca="1" si="502"/>
        <v>0</v>
      </c>
      <c r="CM237" s="23">
        <f t="shared" ca="1" si="503"/>
        <v>0</v>
      </c>
      <c r="CN237" s="23">
        <f t="shared" ca="1" si="535"/>
        <v>0</v>
      </c>
      <c r="CO237" s="23">
        <f t="shared" ca="1" si="536"/>
        <v>0</v>
      </c>
      <c r="CP237" s="228">
        <f t="shared" ca="1" si="444"/>
        <v>0</v>
      </c>
      <c r="CQ237" s="224">
        <f t="shared" ca="1" si="445"/>
        <v>0</v>
      </c>
      <c r="CR237" s="228">
        <f t="shared" ca="1" si="446"/>
        <v>0</v>
      </c>
      <c r="CS237" s="23">
        <f t="shared" ca="1" si="447"/>
        <v>0</v>
      </c>
      <c r="CT237" s="23">
        <f t="shared" ca="1" si="448"/>
        <v>0</v>
      </c>
      <c r="CU237" s="23">
        <f t="shared" ca="1" si="452"/>
        <v>0</v>
      </c>
      <c r="CV237" s="23">
        <f t="shared" ca="1" si="453"/>
        <v>0</v>
      </c>
      <c r="CW237" s="23">
        <f t="shared" ca="1" si="462"/>
        <v>0</v>
      </c>
      <c r="CX237" s="23">
        <f t="shared" ca="1" si="463"/>
        <v>0</v>
      </c>
      <c r="CY237" s="23">
        <f t="shared" ca="1" si="474"/>
        <v>0</v>
      </c>
      <c r="CZ237" s="23">
        <f t="shared" ca="1" si="475"/>
        <v>0</v>
      </c>
      <c r="DA237" s="23">
        <f t="shared" ca="1" si="481"/>
        <v>0</v>
      </c>
      <c r="DB237" s="23">
        <f t="shared" ca="1" si="482"/>
        <v>0</v>
      </c>
      <c r="DC237" s="23">
        <f t="shared" ca="1" si="483"/>
        <v>0</v>
      </c>
      <c r="DD237" s="23">
        <f t="shared" ca="1" si="484"/>
        <v>0</v>
      </c>
      <c r="DE237" s="23">
        <f t="shared" ca="1" si="489"/>
        <v>0</v>
      </c>
      <c r="DF237" s="23">
        <f t="shared" ca="1" si="490"/>
        <v>0</v>
      </c>
      <c r="DG237" s="23">
        <f t="shared" ca="1" si="529"/>
        <v>0</v>
      </c>
      <c r="DH237" s="23">
        <f t="shared" ca="1" si="530"/>
        <v>0</v>
      </c>
      <c r="DI237" s="23">
        <f t="shared" ca="1" si="491"/>
        <v>0</v>
      </c>
      <c r="DJ237" s="23">
        <f t="shared" ca="1" si="492"/>
        <v>0</v>
      </c>
      <c r="DK237" s="23">
        <f t="shared" ca="1" si="504"/>
        <v>0</v>
      </c>
      <c r="DL237" s="23">
        <f t="shared" ca="1" si="505"/>
        <v>0</v>
      </c>
      <c r="DM237" s="23"/>
      <c r="DN237" s="23"/>
      <c r="DO237" s="23">
        <f t="shared" ca="1" si="506"/>
        <v>0</v>
      </c>
      <c r="DP237" s="23">
        <f t="shared" ca="1" si="507"/>
        <v>0</v>
      </c>
      <c r="DQ237" s="23">
        <f t="shared" ca="1" si="512"/>
        <v>0</v>
      </c>
      <c r="DR237" s="23">
        <f t="shared" ca="1" si="513"/>
        <v>0</v>
      </c>
      <c r="DS237" s="23">
        <f t="shared" ca="1" si="522"/>
        <v>0</v>
      </c>
      <c r="DT237" s="23">
        <f t="shared" ca="1" si="523"/>
        <v>0</v>
      </c>
      <c r="DU237" s="23">
        <f t="shared" ca="1" si="533"/>
        <v>0</v>
      </c>
      <c r="DV237" s="23">
        <f t="shared" ca="1" si="534"/>
        <v>0</v>
      </c>
      <c r="DW237" s="23">
        <f t="shared" ca="1" si="537"/>
        <v>0</v>
      </c>
      <c r="DX237" s="23">
        <f t="shared" ca="1" si="538"/>
        <v>0</v>
      </c>
      <c r="DY237" s="23">
        <f t="shared" ca="1" si="539"/>
        <v>0</v>
      </c>
      <c r="DZ237" s="23">
        <f t="shared" ca="1" si="540"/>
        <v>0</v>
      </c>
      <c r="EA237" s="23">
        <f t="shared" ca="1" si="417"/>
        <v>0</v>
      </c>
      <c r="EB237" s="23">
        <f t="shared" ca="1" si="418"/>
        <v>0</v>
      </c>
      <c r="EC237" s="228">
        <f t="shared" ca="1" si="449"/>
        <v>0</v>
      </c>
      <c r="ED237" s="93">
        <f t="shared" ca="1" si="450"/>
        <v>0</v>
      </c>
      <c r="EE237" s="228">
        <f t="shared" ca="1" si="451"/>
        <v>0</v>
      </c>
      <c r="EJ237" s="23">
        <f t="shared" ca="1" si="485"/>
        <v>0</v>
      </c>
      <c r="EK237" s="23">
        <f t="shared" ca="1" si="486"/>
        <v>0</v>
      </c>
      <c r="EL237" s="23">
        <f t="shared" ca="1" si="493"/>
        <v>0</v>
      </c>
      <c r="EM237" s="23">
        <f t="shared" ca="1" si="494"/>
        <v>0</v>
      </c>
      <c r="EN237" s="23">
        <f t="shared" ca="1" si="514"/>
        <v>0</v>
      </c>
      <c r="EO237" s="23">
        <f t="shared" ca="1" si="515"/>
        <v>0</v>
      </c>
      <c r="EP237" s="23">
        <f t="shared" ca="1" si="545"/>
        <v>0</v>
      </c>
      <c r="EQ237" s="23">
        <f t="shared" ca="1" si="546"/>
        <v>0</v>
      </c>
      <c r="ER237" s="23">
        <f t="shared" ca="1" si="524"/>
        <v>0</v>
      </c>
      <c r="ES237" s="23">
        <f t="shared" ca="1" si="525"/>
        <v>0</v>
      </c>
      <c r="ET237" s="23">
        <f t="shared" ca="1" si="541"/>
        <v>0</v>
      </c>
      <c r="EU237" s="23">
        <f t="shared" ca="1" si="542"/>
        <v>0</v>
      </c>
      <c r="EV237" s="23">
        <f t="shared" ca="1" si="415"/>
        <v>0</v>
      </c>
      <c r="EW237" s="23">
        <f t="shared" ca="1" si="416"/>
        <v>0</v>
      </c>
      <c r="EX237" s="228">
        <f t="shared" ca="1" si="435"/>
        <v>0</v>
      </c>
      <c r="EY237" s="93">
        <f t="shared" ca="1" si="436"/>
        <v>0</v>
      </c>
      <c r="EZ237" s="93">
        <f t="shared" ca="1" si="437"/>
        <v>0</v>
      </c>
    </row>
    <row r="238" spans="1:156" x14ac:dyDescent="0.2">
      <c r="A238" s="172">
        <f ca="1">VLOOKUP($D238,Curves!$A$2:$I$1700,9)</f>
        <v>6.4761891686370004E-2</v>
      </c>
      <c r="B238" s="86">
        <f t="shared" ca="1" si="420"/>
        <v>0.29561558127420956</v>
      </c>
      <c r="C238" s="86">
        <f t="shared" si="421"/>
        <v>31</v>
      </c>
      <c r="D238" s="139">
        <v>43891</v>
      </c>
      <c r="E238" s="173">
        <f ca="1">VLOOKUP($D238,Curves!$A$2:$H$1700,2)*$B238</f>
        <v>1.6388927825842177</v>
      </c>
      <c r="F238" s="172">
        <f ca="1">VLOOKUP($D238,Curves!$A$2:$H$1700,3)*$B238</f>
        <v>9.1640830195004963E-2</v>
      </c>
      <c r="G238" s="172">
        <f ca="1">VLOOKUP($D238,Curves!$A$2:$H$1700,7)*$B238</f>
        <v>0</v>
      </c>
      <c r="H238" s="172">
        <f ca="1">VLOOKUP($D238,Curves!$A$2:$H$1700,5)*$B238</f>
        <v>0</v>
      </c>
      <c r="I238" s="172">
        <f ca="1">VLOOKUP($D238,Curves!$A$2:$H$1700,4)*$B238</f>
        <v>0</v>
      </c>
      <c r="J238" s="174">
        <f ca="1">VLOOKUP($D238,Curves!$A$2:$H$1700,8)*$B238</f>
        <v>0</v>
      </c>
      <c r="K238" s="172">
        <f t="shared" ca="1" si="422"/>
        <v>14.291695869381632</v>
      </c>
      <c r="L238" s="140">
        <f ca="1">VLOOKUP($D238,Curves!$N$2:$T$2600,2)*$B238</f>
        <v>9.8281538612748811</v>
      </c>
      <c r="M238" s="141">
        <f ca="1">VLOOKUP($D238,Curves!$N$2:$T$2600,3)*$B238</f>
        <v>4.9140769306374406</v>
      </c>
      <c r="N238" s="181">
        <f t="shared" ca="1" si="423"/>
        <v>0</v>
      </c>
      <c r="O238" s="182">
        <f t="shared" ca="1" si="424"/>
        <v>0</v>
      </c>
      <c r="P238" s="173">
        <f t="shared" ca="1" si="419"/>
        <v>14.291695869381632</v>
      </c>
      <c r="Q238" s="140">
        <f ca="1">VLOOKUP($D238,Curves!$N$2:$T$2600,4)*$B238</f>
        <v>9.8281538612748811</v>
      </c>
      <c r="R238" s="141">
        <f ca="1">VLOOKUP($D238,Curves!$N$2:$T$2600,5)*$B238</f>
        <v>4.9140769306374406</v>
      </c>
      <c r="S238" s="181">
        <f t="shared" ca="1" si="425"/>
        <v>0</v>
      </c>
      <c r="T238" s="182">
        <f t="shared" ca="1" si="426"/>
        <v>0</v>
      </c>
      <c r="U238" s="151">
        <f t="shared" ca="1" si="427"/>
        <v>14.291695869381632</v>
      </c>
      <c r="V238" s="151">
        <f t="shared" ca="1" si="428"/>
        <v>14.291695869381632</v>
      </c>
      <c r="W238" s="151">
        <f t="shared" ca="1" si="429"/>
        <v>14.291695869381632</v>
      </c>
      <c r="X238" s="343">
        <f ca="1">VLOOKUP($D238,[2]CurveFetch!$D$8:$S$13000,16,0)*$B238</f>
        <v>9.8281538612748811</v>
      </c>
      <c r="Y238" s="141">
        <f ca="1">VLOOKUP($D238,Curves!$N$2:$T$2600,7)*$B238</f>
        <v>4.9140769306374406</v>
      </c>
      <c r="Z238" s="200">
        <f t="shared" ca="1" si="430"/>
        <v>0</v>
      </c>
      <c r="AA238" s="181">
        <f t="shared" ca="1" si="431"/>
        <v>0</v>
      </c>
      <c r="AB238" s="181">
        <f t="shared" ca="1" si="528"/>
        <v>0</v>
      </c>
      <c r="AC238" s="181">
        <f t="shared" ca="1" si="528"/>
        <v>0</v>
      </c>
      <c r="AD238" s="181">
        <f t="shared" ca="1" si="433"/>
        <v>0</v>
      </c>
      <c r="AE238" s="182">
        <f t="shared" ca="1" si="434"/>
        <v>0</v>
      </c>
      <c r="AF238" s="23">
        <f t="shared" ca="1" si="464"/>
        <v>0</v>
      </c>
      <c r="AG238" s="23">
        <f t="shared" ca="1" si="465"/>
        <v>0</v>
      </c>
      <c r="AH238" s="23">
        <f t="shared" ca="1" si="454"/>
        <v>0</v>
      </c>
      <c r="AI238" s="23">
        <f t="shared" ca="1" si="455"/>
        <v>0</v>
      </c>
      <c r="AJ238" s="23">
        <f t="shared" ca="1" si="466"/>
        <v>0</v>
      </c>
      <c r="AK238" s="23">
        <f t="shared" ca="1" si="467"/>
        <v>0</v>
      </c>
      <c r="AL238" s="23">
        <f t="shared" ca="1" si="468"/>
        <v>0</v>
      </c>
      <c r="AM238" s="23">
        <f t="shared" ca="1" si="469"/>
        <v>0</v>
      </c>
      <c r="AN238" s="23">
        <f t="shared" ca="1" si="487"/>
        <v>0</v>
      </c>
      <c r="AO238" s="23">
        <f t="shared" ca="1" si="488"/>
        <v>0</v>
      </c>
      <c r="AP238" s="23">
        <f t="shared" ca="1" si="499"/>
        <v>0</v>
      </c>
      <c r="AQ238" s="23">
        <f t="shared" ca="1" si="476"/>
        <v>0</v>
      </c>
      <c r="AR238" s="23">
        <f t="shared" ca="1" si="508"/>
        <v>0</v>
      </c>
      <c r="AS238" s="23">
        <f t="shared" ca="1" si="509"/>
        <v>0</v>
      </c>
      <c r="AT238" s="23">
        <f t="shared" ca="1" si="516"/>
        <v>0</v>
      </c>
      <c r="AU238" s="23">
        <f t="shared" ca="1" si="517"/>
        <v>0</v>
      </c>
      <c r="AV238" s="23">
        <f t="shared" ca="1" si="510"/>
        <v>0</v>
      </c>
      <c r="AW238" s="23">
        <f t="shared" ca="1" si="511"/>
        <v>0</v>
      </c>
      <c r="AX238" s="23">
        <f t="shared" ca="1" si="520"/>
        <v>0</v>
      </c>
      <c r="AY238" s="23">
        <f t="shared" ca="1" si="521"/>
        <v>0</v>
      </c>
      <c r="AZ238" s="23">
        <f t="shared" ca="1" si="526"/>
        <v>0</v>
      </c>
      <c r="BA238" s="23">
        <f t="shared" ca="1" si="527"/>
        <v>0</v>
      </c>
      <c r="BB238" s="23">
        <f t="shared" ca="1" si="543"/>
        <v>0</v>
      </c>
      <c r="BC238" s="23">
        <f t="shared" ca="1" si="544"/>
        <v>0</v>
      </c>
      <c r="BD238" s="228">
        <f t="shared" ca="1" si="438"/>
        <v>0</v>
      </c>
      <c r="BE238" s="26">
        <f t="shared" ca="1" si="439"/>
        <v>0</v>
      </c>
      <c r="BF238" s="228">
        <f t="shared" ca="1" si="440"/>
        <v>0</v>
      </c>
      <c r="BG238" s="23">
        <f t="shared" ca="1" si="456"/>
        <v>0</v>
      </c>
      <c r="BH238" s="23">
        <f t="shared" ca="1" si="457"/>
        <v>0</v>
      </c>
      <c r="BI238" s="23">
        <f t="shared" ca="1" si="470"/>
        <v>0</v>
      </c>
      <c r="BJ238" s="23">
        <f t="shared" ca="1" si="471"/>
        <v>0</v>
      </c>
      <c r="BK238" s="23">
        <f t="shared" ca="1" si="458"/>
        <v>0</v>
      </c>
      <c r="BL238" s="23">
        <f t="shared" ca="1" si="459"/>
        <v>0</v>
      </c>
      <c r="BM238" s="23">
        <f t="shared" ca="1" si="472"/>
        <v>0</v>
      </c>
      <c r="BN238" s="23">
        <f t="shared" ca="1" si="473"/>
        <v>0</v>
      </c>
      <c r="BO238" s="23">
        <f t="shared" ca="1" si="479"/>
        <v>0</v>
      </c>
      <c r="BP238" s="23">
        <f t="shared" ca="1" si="480"/>
        <v>0</v>
      </c>
      <c r="BQ238" s="23">
        <f t="shared" ca="1" si="460"/>
        <v>0</v>
      </c>
      <c r="BR238" s="23">
        <f t="shared" ca="1" si="461"/>
        <v>0</v>
      </c>
      <c r="BS238" s="23">
        <f t="shared" ca="1" si="495"/>
        <v>0</v>
      </c>
      <c r="BT238" s="23">
        <f t="shared" ca="1" si="496"/>
        <v>0</v>
      </c>
      <c r="BU238" s="23">
        <f t="shared" ca="1" si="497"/>
        <v>0</v>
      </c>
      <c r="BV238" s="23">
        <f t="shared" ca="1" si="498"/>
        <v>0</v>
      </c>
      <c r="BW238" s="23">
        <f t="shared" ca="1" si="500"/>
        <v>0</v>
      </c>
      <c r="BX238" s="23">
        <f t="shared" ca="1" si="501"/>
        <v>0</v>
      </c>
      <c r="BY238" s="23">
        <f t="shared" ca="1" si="518"/>
        <v>0</v>
      </c>
      <c r="BZ238" s="23">
        <f t="shared" ca="1" si="519"/>
        <v>0</v>
      </c>
      <c r="CA238" s="23">
        <f t="shared" ca="1" si="531"/>
        <v>0</v>
      </c>
      <c r="CB238" s="23">
        <f t="shared" ca="1" si="532"/>
        <v>0</v>
      </c>
      <c r="CC238" s="23">
        <f t="shared" ca="1" si="411"/>
        <v>0</v>
      </c>
      <c r="CD238" s="23">
        <f t="shared" ca="1" si="412"/>
        <v>0</v>
      </c>
      <c r="CE238" s="23">
        <f t="shared" ca="1" si="413"/>
        <v>0</v>
      </c>
      <c r="CF238" s="23">
        <f t="shared" ca="1" si="414"/>
        <v>0</v>
      </c>
      <c r="CG238" s="389">
        <f t="shared" ca="1" si="441"/>
        <v>0</v>
      </c>
      <c r="CH238" s="224">
        <f t="shared" ca="1" si="442"/>
        <v>0</v>
      </c>
      <c r="CI238" s="93">
        <f t="shared" ca="1" si="443"/>
        <v>0</v>
      </c>
      <c r="CJ238" s="23">
        <f t="shared" ca="1" si="477"/>
        <v>0</v>
      </c>
      <c r="CK238" s="23">
        <f t="shared" ca="1" si="478"/>
        <v>0</v>
      </c>
      <c r="CL238" s="23">
        <f t="shared" ca="1" si="502"/>
        <v>0</v>
      </c>
      <c r="CM238" s="23">
        <f t="shared" ca="1" si="503"/>
        <v>0</v>
      </c>
      <c r="CN238" s="23">
        <f t="shared" ca="1" si="535"/>
        <v>0</v>
      </c>
      <c r="CO238" s="23">
        <f t="shared" ca="1" si="536"/>
        <v>0</v>
      </c>
      <c r="CP238" s="228">
        <f t="shared" ca="1" si="444"/>
        <v>0</v>
      </c>
      <c r="CQ238" s="224">
        <f t="shared" ca="1" si="445"/>
        <v>0</v>
      </c>
      <c r="CR238" s="228">
        <f t="shared" ca="1" si="446"/>
        <v>0</v>
      </c>
      <c r="CS238" s="23">
        <f t="shared" ca="1" si="447"/>
        <v>0</v>
      </c>
      <c r="CT238" s="23">
        <f t="shared" ca="1" si="448"/>
        <v>0</v>
      </c>
      <c r="CU238" s="23">
        <f t="shared" ca="1" si="452"/>
        <v>0</v>
      </c>
      <c r="CV238" s="23">
        <f t="shared" ca="1" si="453"/>
        <v>0</v>
      </c>
      <c r="CW238" s="23">
        <f t="shared" ca="1" si="462"/>
        <v>0</v>
      </c>
      <c r="CX238" s="23">
        <f t="shared" ca="1" si="463"/>
        <v>0</v>
      </c>
      <c r="CY238" s="23">
        <f t="shared" ca="1" si="474"/>
        <v>0</v>
      </c>
      <c r="CZ238" s="23">
        <f t="shared" ca="1" si="475"/>
        <v>0</v>
      </c>
      <c r="DA238" s="23">
        <f t="shared" ca="1" si="481"/>
        <v>0</v>
      </c>
      <c r="DB238" s="23">
        <f t="shared" ca="1" si="482"/>
        <v>0</v>
      </c>
      <c r="DC238" s="23">
        <f t="shared" ca="1" si="483"/>
        <v>0</v>
      </c>
      <c r="DD238" s="23">
        <f t="shared" ca="1" si="484"/>
        <v>0</v>
      </c>
      <c r="DE238" s="23">
        <f t="shared" ca="1" si="489"/>
        <v>0</v>
      </c>
      <c r="DF238" s="23">
        <f t="shared" ca="1" si="490"/>
        <v>0</v>
      </c>
      <c r="DG238" s="23">
        <f t="shared" ca="1" si="529"/>
        <v>0</v>
      </c>
      <c r="DH238" s="23">
        <f t="shared" ca="1" si="530"/>
        <v>0</v>
      </c>
      <c r="DI238" s="23">
        <f t="shared" ca="1" si="491"/>
        <v>0</v>
      </c>
      <c r="DJ238" s="23">
        <f t="shared" ca="1" si="492"/>
        <v>0</v>
      </c>
      <c r="DK238" s="23">
        <f t="shared" ca="1" si="504"/>
        <v>0</v>
      </c>
      <c r="DL238" s="23">
        <f t="shared" ca="1" si="505"/>
        <v>0</v>
      </c>
      <c r="DM238" s="23"/>
      <c r="DN238" s="23"/>
      <c r="DO238" s="23">
        <f t="shared" ca="1" si="506"/>
        <v>0</v>
      </c>
      <c r="DP238" s="23">
        <f t="shared" ca="1" si="507"/>
        <v>0</v>
      </c>
      <c r="DQ238" s="23">
        <f t="shared" ca="1" si="512"/>
        <v>0</v>
      </c>
      <c r="DR238" s="23">
        <f t="shared" ca="1" si="513"/>
        <v>0</v>
      </c>
      <c r="DS238" s="23">
        <f t="shared" ca="1" si="522"/>
        <v>0</v>
      </c>
      <c r="DT238" s="23">
        <f t="shared" ca="1" si="523"/>
        <v>0</v>
      </c>
      <c r="DU238" s="23">
        <f t="shared" ca="1" si="533"/>
        <v>0</v>
      </c>
      <c r="DV238" s="23">
        <f t="shared" ca="1" si="534"/>
        <v>0</v>
      </c>
      <c r="DW238" s="23">
        <f t="shared" ca="1" si="537"/>
        <v>0</v>
      </c>
      <c r="DX238" s="23">
        <f t="shared" ca="1" si="538"/>
        <v>0</v>
      </c>
      <c r="DY238" s="23">
        <f t="shared" ca="1" si="539"/>
        <v>0</v>
      </c>
      <c r="DZ238" s="23">
        <f t="shared" ca="1" si="540"/>
        <v>0</v>
      </c>
      <c r="EA238" s="23">
        <f t="shared" ca="1" si="417"/>
        <v>0</v>
      </c>
      <c r="EB238" s="23">
        <f t="shared" ca="1" si="418"/>
        <v>0</v>
      </c>
      <c r="EC238" s="228">
        <f t="shared" ca="1" si="449"/>
        <v>0</v>
      </c>
      <c r="ED238" s="93">
        <f t="shared" ca="1" si="450"/>
        <v>0</v>
      </c>
      <c r="EE238" s="228">
        <f t="shared" ca="1" si="451"/>
        <v>0</v>
      </c>
      <c r="EJ238" s="23">
        <f t="shared" ca="1" si="485"/>
        <v>0</v>
      </c>
      <c r="EK238" s="23">
        <f t="shared" ca="1" si="486"/>
        <v>0</v>
      </c>
      <c r="EL238" s="23">
        <f t="shared" ca="1" si="493"/>
        <v>0</v>
      </c>
      <c r="EM238" s="23">
        <f t="shared" ca="1" si="494"/>
        <v>0</v>
      </c>
      <c r="EN238" s="23">
        <f t="shared" ca="1" si="514"/>
        <v>0</v>
      </c>
      <c r="EO238" s="23">
        <f t="shared" ca="1" si="515"/>
        <v>0</v>
      </c>
      <c r="EP238" s="23">
        <f t="shared" ca="1" si="545"/>
        <v>0</v>
      </c>
      <c r="EQ238" s="23">
        <f t="shared" ca="1" si="546"/>
        <v>0</v>
      </c>
      <c r="ER238" s="23">
        <f t="shared" ca="1" si="524"/>
        <v>0</v>
      </c>
      <c r="ES238" s="23">
        <f t="shared" ca="1" si="525"/>
        <v>0</v>
      </c>
      <c r="ET238" s="23">
        <f t="shared" ca="1" si="541"/>
        <v>0</v>
      </c>
      <c r="EU238" s="23">
        <f t="shared" ca="1" si="542"/>
        <v>0</v>
      </c>
      <c r="EV238" s="23">
        <f t="shared" ca="1" si="415"/>
        <v>0</v>
      </c>
      <c r="EW238" s="23">
        <f t="shared" ca="1" si="416"/>
        <v>0</v>
      </c>
      <c r="EX238" s="228">
        <f t="shared" ca="1" si="435"/>
        <v>0</v>
      </c>
      <c r="EY238" s="93">
        <f t="shared" ca="1" si="436"/>
        <v>0</v>
      </c>
      <c r="EZ238" s="93">
        <f t="shared" ca="1" si="437"/>
        <v>0</v>
      </c>
    </row>
    <row r="239" spans="1:156" x14ac:dyDescent="0.2">
      <c r="A239" s="172">
        <f ca="1">VLOOKUP($D239,Curves!$A$2:$I$1700,9)</f>
        <v>6.4786762243467994E-2</v>
      </c>
      <c r="B239" s="86">
        <f t="shared" ca="1" si="420"/>
        <v>0.29388477676410107</v>
      </c>
      <c r="C239" s="86">
        <f t="shared" si="421"/>
        <v>30</v>
      </c>
      <c r="D239" s="139">
        <v>43922</v>
      </c>
      <c r="E239" s="173">
        <f ca="1">VLOOKUP($D239,Curves!$A$2:$H$1700,2)*$B239</f>
        <v>1.5755162882323457</v>
      </c>
      <c r="F239" s="172">
        <f ca="1">VLOOKUP($D239,Curves!$A$2:$H$1700,3)*$B239</f>
        <v>0.11094150322844816</v>
      </c>
      <c r="G239" s="172">
        <f ca="1">VLOOKUP($D239,Curves!$A$2:$H$1700,7)*$B239</f>
        <v>0</v>
      </c>
      <c r="H239" s="172">
        <f ca="1">VLOOKUP($D239,Curves!$A$2:$H$1700,5)*$B239</f>
        <v>0</v>
      </c>
      <c r="I239" s="172">
        <f ca="1">VLOOKUP($D239,Curves!$A$2:$H$1700,4)*$B239</f>
        <v>0</v>
      </c>
      <c r="J239" s="174">
        <f ca="1">VLOOKUP($D239,Curves!$A$2:$H$1700,8)*$B239</f>
        <v>0</v>
      </c>
      <c r="K239" s="172">
        <f t="shared" ca="1" si="422"/>
        <v>13.816372161742592</v>
      </c>
      <c r="L239" s="140">
        <f ca="1">VLOOKUP($D239,Curves!$N$2:$T$2600,2)*$B239</f>
        <v>9.4366695703729633</v>
      </c>
      <c r="M239" s="141">
        <f ca="1">VLOOKUP($D239,Curves!$N$2:$T$2600,3)*$B239</f>
        <v>4.7183347851864816</v>
      </c>
      <c r="N239" s="181">
        <f t="shared" ca="1" si="423"/>
        <v>0</v>
      </c>
      <c r="O239" s="182">
        <f t="shared" ca="1" si="424"/>
        <v>0</v>
      </c>
      <c r="P239" s="173">
        <f t="shared" ca="1" si="419"/>
        <v>13.816372161742592</v>
      </c>
      <c r="Q239" s="140">
        <f ca="1">VLOOKUP($D239,Curves!$N$2:$T$2600,4)*$B239</f>
        <v>9.4366695703729633</v>
      </c>
      <c r="R239" s="141">
        <f ca="1">VLOOKUP($D239,Curves!$N$2:$T$2600,5)*$B239</f>
        <v>4.7183347851864816</v>
      </c>
      <c r="S239" s="181">
        <f t="shared" ca="1" si="425"/>
        <v>0</v>
      </c>
      <c r="T239" s="182">
        <f t="shared" ca="1" si="426"/>
        <v>0</v>
      </c>
      <c r="U239" s="151">
        <f t="shared" ca="1" si="427"/>
        <v>13.816372161742592</v>
      </c>
      <c r="V239" s="151">
        <f t="shared" ca="1" si="428"/>
        <v>13.816372161742592</v>
      </c>
      <c r="W239" s="151">
        <f t="shared" ca="1" si="429"/>
        <v>13.816372161742592</v>
      </c>
      <c r="X239" s="343">
        <f ca="1">VLOOKUP($D239,[2]CurveFetch!$D$8:$S$13000,16,0)*$B239</f>
        <v>9.4366695703729633</v>
      </c>
      <c r="Y239" s="141">
        <f ca="1">VLOOKUP($D239,Curves!$N$2:$T$2600,7)*$B239</f>
        <v>4.7183347851864816</v>
      </c>
      <c r="Z239" s="200">
        <f t="shared" ca="1" si="430"/>
        <v>0</v>
      </c>
      <c r="AA239" s="181">
        <f t="shared" ca="1" si="431"/>
        <v>0</v>
      </c>
      <c r="AB239" s="181">
        <f t="shared" ca="1" si="528"/>
        <v>0</v>
      </c>
      <c r="AC239" s="181">
        <f t="shared" ca="1" si="528"/>
        <v>0</v>
      </c>
      <c r="AD239" s="181">
        <f t="shared" ca="1" si="433"/>
        <v>0</v>
      </c>
      <c r="AE239" s="182">
        <f t="shared" ca="1" si="434"/>
        <v>0</v>
      </c>
      <c r="AF239" s="23">
        <f t="shared" ca="1" si="464"/>
        <v>0</v>
      </c>
      <c r="AG239" s="23">
        <f t="shared" ca="1" si="465"/>
        <v>0</v>
      </c>
      <c r="AH239" s="23">
        <f t="shared" ca="1" si="454"/>
        <v>0</v>
      </c>
      <c r="AI239" s="23">
        <f t="shared" ca="1" si="455"/>
        <v>0</v>
      </c>
      <c r="AJ239" s="23">
        <f t="shared" ca="1" si="466"/>
        <v>0</v>
      </c>
      <c r="AK239" s="23">
        <f t="shared" ca="1" si="467"/>
        <v>0</v>
      </c>
      <c r="AL239" s="23">
        <f t="shared" ca="1" si="468"/>
        <v>0</v>
      </c>
      <c r="AM239" s="23">
        <f t="shared" ca="1" si="469"/>
        <v>0</v>
      </c>
      <c r="AN239" s="23">
        <f t="shared" ca="1" si="487"/>
        <v>0</v>
      </c>
      <c r="AO239" s="23">
        <f t="shared" ca="1" si="488"/>
        <v>0</v>
      </c>
      <c r="AP239" s="23">
        <f t="shared" ca="1" si="499"/>
        <v>0</v>
      </c>
      <c r="AQ239" s="23">
        <f t="shared" ca="1" si="476"/>
        <v>0</v>
      </c>
      <c r="AR239" s="23">
        <f t="shared" ca="1" si="508"/>
        <v>0</v>
      </c>
      <c r="AS239" s="23">
        <f t="shared" ca="1" si="509"/>
        <v>0</v>
      </c>
      <c r="AT239" s="23">
        <f t="shared" ca="1" si="516"/>
        <v>0</v>
      </c>
      <c r="AU239" s="23">
        <f t="shared" ca="1" si="517"/>
        <v>0</v>
      </c>
      <c r="AV239" s="23">
        <f t="shared" ca="1" si="510"/>
        <v>0</v>
      </c>
      <c r="AW239" s="23">
        <f t="shared" ca="1" si="511"/>
        <v>0</v>
      </c>
      <c r="AX239" s="23">
        <f t="shared" ca="1" si="520"/>
        <v>0</v>
      </c>
      <c r="AY239" s="23">
        <f t="shared" ca="1" si="521"/>
        <v>0</v>
      </c>
      <c r="AZ239" s="23">
        <f t="shared" ca="1" si="526"/>
        <v>0</v>
      </c>
      <c r="BA239" s="23">
        <f t="shared" ca="1" si="527"/>
        <v>0</v>
      </c>
      <c r="BB239" s="23">
        <f t="shared" ca="1" si="543"/>
        <v>0</v>
      </c>
      <c r="BC239" s="23">
        <f t="shared" ca="1" si="544"/>
        <v>0</v>
      </c>
      <c r="BD239" s="228">
        <f t="shared" ca="1" si="438"/>
        <v>0</v>
      </c>
      <c r="BE239" s="26">
        <f t="shared" ca="1" si="439"/>
        <v>0</v>
      </c>
      <c r="BF239" s="228">
        <f t="shared" ca="1" si="440"/>
        <v>0</v>
      </c>
      <c r="BG239" s="23">
        <f t="shared" ca="1" si="456"/>
        <v>0</v>
      </c>
      <c r="BH239" s="23">
        <f t="shared" ca="1" si="457"/>
        <v>0</v>
      </c>
      <c r="BI239" s="23">
        <f t="shared" ca="1" si="470"/>
        <v>0</v>
      </c>
      <c r="BJ239" s="23">
        <f t="shared" ca="1" si="471"/>
        <v>0</v>
      </c>
      <c r="BK239" s="23">
        <f t="shared" ca="1" si="458"/>
        <v>0</v>
      </c>
      <c r="BL239" s="23">
        <f t="shared" ca="1" si="459"/>
        <v>0</v>
      </c>
      <c r="BM239" s="23">
        <f t="shared" ca="1" si="472"/>
        <v>0</v>
      </c>
      <c r="BN239" s="23">
        <f t="shared" ca="1" si="473"/>
        <v>0</v>
      </c>
      <c r="BO239" s="23">
        <f t="shared" ca="1" si="479"/>
        <v>0</v>
      </c>
      <c r="BP239" s="23">
        <f t="shared" ca="1" si="480"/>
        <v>0</v>
      </c>
      <c r="BQ239" s="23">
        <f t="shared" ca="1" si="460"/>
        <v>0</v>
      </c>
      <c r="BR239" s="23">
        <f t="shared" ca="1" si="461"/>
        <v>0</v>
      </c>
      <c r="BS239" s="23">
        <f t="shared" ca="1" si="495"/>
        <v>0</v>
      </c>
      <c r="BT239" s="23">
        <f t="shared" ca="1" si="496"/>
        <v>0</v>
      </c>
      <c r="BU239" s="23">
        <f t="shared" ca="1" si="497"/>
        <v>0</v>
      </c>
      <c r="BV239" s="23">
        <f t="shared" ca="1" si="498"/>
        <v>0</v>
      </c>
      <c r="BW239" s="23">
        <f t="shared" ca="1" si="500"/>
        <v>0</v>
      </c>
      <c r="BX239" s="23">
        <f t="shared" ca="1" si="501"/>
        <v>0</v>
      </c>
      <c r="BY239" s="23">
        <f t="shared" ca="1" si="518"/>
        <v>0</v>
      </c>
      <c r="BZ239" s="23">
        <f t="shared" ca="1" si="519"/>
        <v>0</v>
      </c>
      <c r="CA239" s="23">
        <f t="shared" ca="1" si="531"/>
        <v>0</v>
      </c>
      <c r="CB239" s="23">
        <f t="shared" ca="1" si="532"/>
        <v>0</v>
      </c>
      <c r="CC239" s="23">
        <f t="shared" ca="1" si="411"/>
        <v>0</v>
      </c>
      <c r="CD239" s="23">
        <f t="shared" ca="1" si="412"/>
        <v>0</v>
      </c>
      <c r="CE239" s="23">
        <f t="shared" ca="1" si="413"/>
        <v>0</v>
      </c>
      <c r="CF239" s="23">
        <f t="shared" ca="1" si="414"/>
        <v>0</v>
      </c>
      <c r="CG239" s="389">
        <f t="shared" ca="1" si="441"/>
        <v>0</v>
      </c>
      <c r="CH239" s="224">
        <f t="shared" ca="1" si="442"/>
        <v>0</v>
      </c>
      <c r="CI239" s="93">
        <f t="shared" ca="1" si="443"/>
        <v>0</v>
      </c>
      <c r="CJ239" s="23">
        <f t="shared" ca="1" si="477"/>
        <v>0</v>
      </c>
      <c r="CK239" s="23">
        <f t="shared" ca="1" si="478"/>
        <v>0</v>
      </c>
      <c r="CL239" s="23">
        <f t="shared" ca="1" si="502"/>
        <v>0</v>
      </c>
      <c r="CM239" s="23">
        <f t="shared" ca="1" si="503"/>
        <v>0</v>
      </c>
      <c r="CN239" s="23">
        <f t="shared" ca="1" si="535"/>
        <v>0</v>
      </c>
      <c r="CO239" s="23">
        <f t="shared" ca="1" si="536"/>
        <v>0</v>
      </c>
      <c r="CP239" s="228">
        <f t="shared" ca="1" si="444"/>
        <v>0</v>
      </c>
      <c r="CQ239" s="224">
        <f t="shared" ca="1" si="445"/>
        <v>0</v>
      </c>
      <c r="CR239" s="228">
        <f t="shared" ca="1" si="446"/>
        <v>0</v>
      </c>
      <c r="CS239" s="23">
        <f t="shared" ca="1" si="447"/>
        <v>0</v>
      </c>
      <c r="CT239" s="23">
        <f t="shared" ca="1" si="448"/>
        <v>0</v>
      </c>
      <c r="CU239" s="23">
        <f t="shared" ca="1" si="452"/>
        <v>0</v>
      </c>
      <c r="CV239" s="23">
        <f t="shared" ca="1" si="453"/>
        <v>0</v>
      </c>
      <c r="CW239" s="23">
        <f t="shared" ca="1" si="462"/>
        <v>0</v>
      </c>
      <c r="CX239" s="23">
        <f t="shared" ca="1" si="463"/>
        <v>0</v>
      </c>
      <c r="CY239" s="23">
        <f t="shared" ca="1" si="474"/>
        <v>0</v>
      </c>
      <c r="CZ239" s="23">
        <f t="shared" ca="1" si="475"/>
        <v>0</v>
      </c>
      <c r="DA239" s="23">
        <f t="shared" ca="1" si="481"/>
        <v>0</v>
      </c>
      <c r="DB239" s="23">
        <f t="shared" ca="1" si="482"/>
        <v>0</v>
      </c>
      <c r="DC239" s="23">
        <f t="shared" ca="1" si="483"/>
        <v>0</v>
      </c>
      <c r="DD239" s="23">
        <f t="shared" ca="1" si="484"/>
        <v>0</v>
      </c>
      <c r="DE239" s="23">
        <f t="shared" ca="1" si="489"/>
        <v>0</v>
      </c>
      <c r="DF239" s="23">
        <f t="shared" ca="1" si="490"/>
        <v>0</v>
      </c>
      <c r="DG239" s="23">
        <f t="shared" ca="1" si="529"/>
        <v>0</v>
      </c>
      <c r="DH239" s="23">
        <f t="shared" ca="1" si="530"/>
        <v>0</v>
      </c>
      <c r="DI239" s="23">
        <f t="shared" ca="1" si="491"/>
        <v>0</v>
      </c>
      <c r="DJ239" s="23">
        <f t="shared" ca="1" si="492"/>
        <v>0</v>
      </c>
      <c r="DK239" s="23">
        <f t="shared" ca="1" si="504"/>
        <v>0</v>
      </c>
      <c r="DL239" s="23">
        <f t="shared" ca="1" si="505"/>
        <v>0</v>
      </c>
      <c r="DM239" s="23"/>
      <c r="DN239" s="23"/>
      <c r="DO239" s="23">
        <f t="shared" ca="1" si="506"/>
        <v>0</v>
      </c>
      <c r="DP239" s="23">
        <f t="shared" ca="1" si="507"/>
        <v>0</v>
      </c>
      <c r="DQ239" s="23">
        <f t="shared" ca="1" si="512"/>
        <v>0</v>
      </c>
      <c r="DR239" s="23">
        <f t="shared" ca="1" si="513"/>
        <v>0</v>
      </c>
      <c r="DS239" s="23">
        <f t="shared" ca="1" si="522"/>
        <v>0</v>
      </c>
      <c r="DT239" s="23">
        <f t="shared" ca="1" si="523"/>
        <v>0</v>
      </c>
      <c r="DU239" s="23">
        <f t="shared" ca="1" si="533"/>
        <v>0</v>
      </c>
      <c r="DV239" s="23">
        <f t="shared" ca="1" si="534"/>
        <v>0</v>
      </c>
      <c r="DW239" s="23">
        <f t="shared" ca="1" si="537"/>
        <v>0</v>
      </c>
      <c r="DX239" s="23">
        <f t="shared" ca="1" si="538"/>
        <v>0</v>
      </c>
      <c r="DY239" s="23">
        <f t="shared" ca="1" si="539"/>
        <v>0</v>
      </c>
      <c r="DZ239" s="23">
        <f t="shared" ca="1" si="540"/>
        <v>0</v>
      </c>
      <c r="EA239" s="23">
        <f t="shared" ca="1" si="417"/>
        <v>0</v>
      </c>
      <c r="EB239" s="23">
        <f t="shared" ca="1" si="418"/>
        <v>0</v>
      </c>
      <c r="EC239" s="228">
        <f t="shared" ca="1" si="449"/>
        <v>0</v>
      </c>
      <c r="ED239" s="93">
        <f t="shared" ca="1" si="450"/>
        <v>0</v>
      </c>
      <c r="EE239" s="228">
        <f t="shared" ca="1" si="451"/>
        <v>0</v>
      </c>
      <c r="EJ239" s="23">
        <f t="shared" ca="1" si="485"/>
        <v>0</v>
      </c>
      <c r="EK239" s="23">
        <f t="shared" ca="1" si="486"/>
        <v>0</v>
      </c>
      <c r="EL239" s="23">
        <f t="shared" ca="1" si="493"/>
        <v>0</v>
      </c>
      <c r="EM239" s="23">
        <f t="shared" ca="1" si="494"/>
        <v>0</v>
      </c>
      <c r="EN239" s="23">
        <f t="shared" ca="1" si="514"/>
        <v>0</v>
      </c>
      <c r="EO239" s="23">
        <f t="shared" ca="1" si="515"/>
        <v>0</v>
      </c>
      <c r="EP239" s="23">
        <f t="shared" ca="1" si="545"/>
        <v>0</v>
      </c>
      <c r="EQ239" s="23">
        <f t="shared" ca="1" si="546"/>
        <v>0</v>
      </c>
      <c r="ER239" s="23">
        <f t="shared" ca="1" si="524"/>
        <v>0</v>
      </c>
      <c r="ES239" s="23">
        <f t="shared" ca="1" si="525"/>
        <v>0</v>
      </c>
      <c r="ET239" s="23">
        <f t="shared" ca="1" si="541"/>
        <v>0</v>
      </c>
      <c r="EU239" s="23">
        <f t="shared" ca="1" si="542"/>
        <v>0</v>
      </c>
      <c r="EV239" s="23">
        <f t="shared" ca="1" si="415"/>
        <v>0</v>
      </c>
      <c r="EW239" s="23">
        <f t="shared" ca="1" si="416"/>
        <v>0</v>
      </c>
      <c r="EX239" s="228">
        <f t="shared" ca="1" si="435"/>
        <v>0</v>
      </c>
      <c r="EY239" s="93">
        <f t="shared" ca="1" si="436"/>
        <v>0</v>
      </c>
      <c r="EZ239" s="93">
        <f t="shared" ca="1" si="437"/>
        <v>0</v>
      </c>
    </row>
    <row r="240" spans="1:156" x14ac:dyDescent="0.2">
      <c r="A240" s="172">
        <f ca="1">VLOOKUP($D240,Curves!$A$2:$I$1700,9)</f>
        <v>6.4810830524725999E-2</v>
      </c>
      <c r="B240" s="86">
        <f t="shared" ca="1" si="420"/>
        <v>0.29221831770990342</v>
      </c>
      <c r="C240" s="86">
        <f t="shared" si="421"/>
        <v>31</v>
      </c>
      <c r="D240" s="139">
        <v>43952</v>
      </c>
      <c r="E240" s="173">
        <f ca="1">VLOOKUP($D240,Curves!$A$2:$H$1700,2)*$B240</f>
        <v>1.5592769433000446</v>
      </c>
      <c r="F240" s="172">
        <f ca="1">VLOOKUP($D240,Curves!$A$2:$H$1700,3)*$B240</f>
        <v>0.11031241493548855</v>
      </c>
      <c r="G240" s="172">
        <f ca="1">VLOOKUP($D240,Curves!$A$2:$H$1700,7)*$B240</f>
        <v>0</v>
      </c>
      <c r="H240" s="172">
        <f ca="1">VLOOKUP($D240,Curves!$A$2:$H$1700,5)*$B240</f>
        <v>0</v>
      </c>
      <c r="I240" s="172">
        <f ca="1">VLOOKUP($D240,Curves!$A$2:$H$1700,4)*$B240</f>
        <v>0</v>
      </c>
      <c r="J240" s="174">
        <f ca="1">VLOOKUP($D240,Curves!$A$2:$H$1700,8)*$B240</f>
        <v>0</v>
      </c>
      <c r="K240" s="172">
        <f t="shared" ca="1" si="422"/>
        <v>13.694577074750335</v>
      </c>
      <c r="L240" s="140">
        <f ca="1">VLOOKUP($D240,Curves!$N$2:$T$2600,2)*$B240</f>
        <v>10.844250992046288</v>
      </c>
      <c r="M240" s="141">
        <f ca="1">VLOOKUP($D240,Curves!$N$2:$T$2600,3)*$B240</f>
        <v>5.4221254960231438</v>
      </c>
      <c r="N240" s="181">
        <f t="shared" ca="1" si="423"/>
        <v>0</v>
      </c>
      <c r="O240" s="182">
        <f t="shared" ca="1" si="424"/>
        <v>0</v>
      </c>
      <c r="P240" s="173">
        <f t="shared" ca="1" si="419"/>
        <v>13.694577074750335</v>
      </c>
      <c r="Q240" s="140">
        <f ca="1">VLOOKUP($D240,Curves!$N$2:$T$2600,4)*$B240</f>
        <v>10.844250992046288</v>
      </c>
      <c r="R240" s="141">
        <f ca="1">VLOOKUP($D240,Curves!$N$2:$T$2600,5)*$B240</f>
        <v>5.4221254960231438</v>
      </c>
      <c r="S240" s="181">
        <f t="shared" ca="1" si="425"/>
        <v>0</v>
      </c>
      <c r="T240" s="182">
        <f t="shared" ca="1" si="426"/>
        <v>0</v>
      </c>
      <c r="U240" s="151">
        <f t="shared" ca="1" si="427"/>
        <v>13.694577074750335</v>
      </c>
      <c r="V240" s="151">
        <f t="shared" ca="1" si="428"/>
        <v>13.694577074750335</v>
      </c>
      <c r="W240" s="151">
        <f t="shared" ca="1" si="429"/>
        <v>13.694577074750335</v>
      </c>
      <c r="X240" s="343">
        <f ca="1">VLOOKUP($D240,[2]CurveFetch!$D$8:$S$13000,16,0)*$B240</f>
        <v>10.844250992046288</v>
      </c>
      <c r="Y240" s="141">
        <f ca="1">VLOOKUP($D240,Curves!$N$2:$T$2600,7)*$B240</f>
        <v>5.4221254960231438</v>
      </c>
      <c r="Z240" s="200">
        <f t="shared" ca="1" si="430"/>
        <v>0</v>
      </c>
      <c r="AA240" s="181">
        <f t="shared" ca="1" si="431"/>
        <v>0</v>
      </c>
      <c r="AB240" s="181">
        <f t="shared" ca="1" si="528"/>
        <v>0</v>
      </c>
      <c r="AC240" s="181">
        <f t="shared" ca="1" si="528"/>
        <v>0</v>
      </c>
      <c r="AD240" s="181">
        <f t="shared" ca="1" si="433"/>
        <v>0</v>
      </c>
      <c r="AE240" s="182">
        <f t="shared" ca="1" si="434"/>
        <v>0</v>
      </c>
      <c r="AF240" s="23">
        <f t="shared" ca="1" si="464"/>
        <v>0</v>
      </c>
      <c r="AG240" s="23">
        <f t="shared" ca="1" si="465"/>
        <v>0</v>
      </c>
      <c r="AH240" s="23">
        <f t="shared" ca="1" si="454"/>
        <v>0</v>
      </c>
      <c r="AI240" s="23">
        <f t="shared" ca="1" si="455"/>
        <v>0</v>
      </c>
      <c r="AJ240" s="23">
        <f t="shared" ca="1" si="466"/>
        <v>0</v>
      </c>
      <c r="AK240" s="23">
        <f t="shared" ca="1" si="467"/>
        <v>0</v>
      </c>
      <c r="AL240" s="23">
        <f t="shared" ca="1" si="468"/>
        <v>0</v>
      </c>
      <c r="AM240" s="23">
        <f t="shared" ca="1" si="469"/>
        <v>0</v>
      </c>
      <c r="AN240" s="23">
        <f t="shared" ca="1" si="487"/>
        <v>0</v>
      </c>
      <c r="AO240" s="23">
        <f t="shared" ca="1" si="488"/>
        <v>0</v>
      </c>
      <c r="AP240" s="23">
        <f t="shared" ca="1" si="499"/>
        <v>0</v>
      </c>
      <c r="AQ240" s="23">
        <f t="shared" ca="1" si="476"/>
        <v>0</v>
      </c>
      <c r="AR240" s="23">
        <f t="shared" ca="1" si="508"/>
        <v>0</v>
      </c>
      <c r="AS240" s="23">
        <f t="shared" ca="1" si="509"/>
        <v>0</v>
      </c>
      <c r="AT240" s="23">
        <f t="shared" ca="1" si="516"/>
        <v>0</v>
      </c>
      <c r="AU240" s="23">
        <f t="shared" ca="1" si="517"/>
        <v>0</v>
      </c>
      <c r="AV240" s="23">
        <f t="shared" ca="1" si="510"/>
        <v>0</v>
      </c>
      <c r="AW240" s="23">
        <f t="shared" ca="1" si="511"/>
        <v>0</v>
      </c>
      <c r="AX240" s="23">
        <f t="shared" ca="1" si="520"/>
        <v>0</v>
      </c>
      <c r="AY240" s="23">
        <f t="shared" ca="1" si="521"/>
        <v>0</v>
      </c>
      <c r="AZ240" s="23">
        <f t="shared" ca="1" si="526"/>
        <v>0</v>
      </c>
      <c r="BA240" s="23">
        <f t="shared" ca="1" si="527"/>
        <v>0</v>
      </c>
      <c r="BB240" s="23">
        <f t="shared" ca="1" si="543"/>
        <v>0</v>
      </c>
      <c r="BC240" s="23">
        <f t="shared" ca="1" si="544"/>
        <v>0</v>
      </c>
      <c r="BD240" s="228">
        <f t="shared" ca="1" si="438"/>
        <v>0</v>
      </c>
      <c r="BE240" s="26">
        <f t="shared" ca="1" si="439"/>
        <v>0</v>
      </c>
      <c r="BF240" s="228">
        <f t="shared" ca="1" si="440"/>
        <v>0</v>
      </c>
      <c r="BG240" s="23">
        <f t="shared" ca="1" si="456"/>
        <v>0</v>
      </c>
      <c r="BH240" s="23">
        <f t="shared" ca="1" si="457"/>
        <v>0</v>
      </c>
      <c r="BI240" s="23">
        <f t="shared" ca="1" si="470"/>
        <v>0</v>
      </c>
      <c r="BJ240" s="23">
        <f t="shared" ca="1" si="471"/>
        <v>0</v>
      </c>
      <c r="BK240" s="23">
        <f t="shared" ca="1" si="458"/>
        <v>0</v>
      </c>
      <c r="BL240" s="23">
        <f t="shared" ca="1" si="459"/>
        <v>0</v>
      </c>
      <c r="BM240" s="23">
        <f t="shared" ca="1" si="472"/>
        <v>0</v>
      </c>
      <c r="BN240" s="23">
        <f t="shared" ca="1" si="473"/>
        <v>0</v>
      </c>
      <c r="BO240" s="23">
        <f t="shared" ca="1" si="479"/>
        <v>0</v>
      </c>
      <c r="BP240" s="23">
        <f t="shared" ca="1" si="480"/>
        <v>0</v>
      </c>
      <c r="BQ240" s="23">
        <f t="shared" ca="1" si="460"/>
        <v>0</v>
      </c>
      <c r="BR240" s="23">
        <f t="shared" ca="1" si="461"/>
        <v>0</v>
      </c>
      <c r="BS240" s="23">
        <f t="shared" ca="1" si="495"/>
        <v>0</v>
      </c>
      <c r="BT240" s="23">
        <f t="shared" ca="1" si="496"/>
        <v>0</v>
      </c>
      <c r="BU240" s="23">
        <f t="shared" ca="1" si="497"/>
        <v>0</v>
      </c>
      <c r="BV240" s="23">
        <f t="shared" ca="1" si="498"/>
        <v>0</v>
      </c>
      <c r="BW240" s="23">
        <f t="shared" ca="1" si="500"/>
        <v>0</v>
      </c>
      <c r="BX240" s="23">
        <f t="shared" ca="1" si="501"/>
        <v>0</v>
      </c>
      <c r="BY240" s="23">
        <f t="shared" ca="1" si="518"/>
        <v>0</v>
      </c>
      <c r="BZ240" s="23">
        <f t="shared" ca="1" si="519"/>
        <v>0</v>
      </c>
      <c r="CA240" s="23">
        <f t="shared" ca="1" si="531"/>
        <v>0</v>
      </c>
      <c r="CB240" s="23">
        <f t="shared" ca="1" si="532"/>
        <v>0</v>
      </c>
      <c r="CC240" s="23">
        <f t="shared" ca="1" si="411"/>
        <v>0</v>
      </c>
      <c r="CD240" s="23">
        <f t="shared" ca="1" si="412"/>
        <v>0</v>
      </c>
      <c r="CE240" s="23">
        <f t="shared" ca="1" si="413"/>
        <v>0</v>
      </c>
      <c r="CF240" s="23">
        <f t="shared" ca="1" si="414"/>
        <v>0</v>
      </c>
      <c r="CG240" s="389">
        <f t="shared" ca="1" si="441"/>
        <v>0</v>
      </c>
      <c r="CH240" s="224">
        <f t="shared" ca="1" si="442"/>
        <v>0</v>
      </c>
      <c r="CI240" s="93">
        <f t="shared" ca="1" si="443"/>
        <v>0</v>
      </c>
      <c r="CJ240" s="23">
        <f t="shared" ca="1" si="477"/>
        <v>0</v>
      </c>
      <c r="CK240" s="23">
        <f t="shared" ca="1" si="478"/>
        <v>0</v>
      </c>
      <c r="CL240" s="23">
        <f t="shared" ca="1" si="502"/>
        <v>0</v>
      </c>
      <c r="CM240" s="23">
        <f t="shared" ca="1" si="503"/>
        <v>0</v>
      </c>
      <c r="CN240" s="23">
        <f t="shared" ca="1" si="535"/>
        <v>0</v>
      </c>
      <c r="CO240" s="23">
        <f t="shared" ca="1" si="536"/>
        <v>0</v>
      </c>
      <c r="CP240" s="228">
        <f t="shared" ca="1" si="444"/>
        <v>0</v>
      </c>
      <c r="CQ240" s="224">
        <f t="shared" ca="1" si="445"/>
        <v>0</v>
      </c>
      <c r="CR240" s="228">
        <f t="shared" ca="1" si="446"/>
        <v>0</v>
      </c>
      <c r="CS240" s="23">
        <f t="shared" ca="1" si="447"/>
        <v>0</v>
      </c>
      <c r="CT240" s="23">
        <f t="shared" ca="1" si="448"/>
        <v>0</v>
      </c>
      <c r="CU240" s="23">
        <f t="shared" ca="1" si="452"/>
        <v>0</v>
      </c>
      <c r="CV240" s="23">
        <f t="shared" ca="1" si="453"/>
        <v>0</v>
      </c>
      <c r="CW240" s="23">
        <f t="shared" ca="1" si="462"/>
        <v>0</v>
      </c>
      <c r="CX240" s="23">
        <f t="shared" ca="1" si="463"/>
        <v>0</v>
      </c>
      <c r="CY240" s="23">
        <f t="shared" ca="1" si="474"/>
        <v>0</v>
      </c>
      <c r="CZ240" s="23">
        <f t="shared" ca="1" si="475"/>
        <v>0</v>
      </c>
      <c r="DA240" s="23">
        <f t="shared" ca="1" si="481"/>
        <v>0</v>
      </c>
      <c r="DB240" s="23">
        <f t="shared" ca="1" si="482"/>
        <v>0</v>
      </c>
      <c r="DC240" s="23">
        <f t="shared" ca="1" si="483"/>
        <v>0</v>
      </c>
      <c r="DD240" s="23">
        <f t="shared" ca="1" si="484"/>
        <v>0</v>
      </c>
      <c r="DE240" s="23">
        <f t="shared" ca="1" si="489"/>
        <v>0</v>
      </c>
      <c r="DF240" s="23">
        <f t="shared" ca="1" si="490"/>
        <v>0</v>
      </c>
      <c r="DG240" s="23">
        <f t="shared" ca="1" si="529"/>
        <v>0</v>
      </c>
      <c r="DH240" s="23">
        <f t="shared" ca="1" si="530"/>
        <v>0</v>
      </c>
      <c r="DI240" s="23">
        <f t="shared" ca="1" si="491"/>
        <v>0</v>
      </c>
      <c r="DJ240" s="23">
        <f t="shared" ca="1" si="492"/>
        <v>0</v>
      </c>
      <c r="DK240" s="23">
        <f t="shared" ca="1" si="504"/>
        <v>0</v>
      </c>
      <c r="DL240" s="23">
        <f t="shared" ca="1" si="505"/>
        <v>0</v>
      </c>
      <c r="DM240" s="23"/>
      <c r="DN240" s="23"/>
      <c r="DO240" s="23">
        <f t="shared" ca="1" si="506"/>
        <v>0</v>
      </c>
      <c r="DP240" s="23">
        <f t="shared" ca="1" si="507"/>
        <v>0</v>
      </c>
      <c r="DQ240" s="23">
        <f t="shared" ca="1" si="512"/>
        <v>0</v>
      </c>
      <c r="DR240" s="23">
        <f t="shared" ca="1" si="513"/>
        <v>0</v>
      </c>
      <c r="DS240" s="23">
        <f t="shared" ca="1" si="522"/>
        <v>0</v>
      </c>
      <c r="DT240" s="23">
        <f t="shared" ca="1" si="523"/>
        <v>0</v>
      </c>
      <c r="DU240" s="23">
        <f t="shared" ca="1" si="533"/>
        <v>0</v>
      </c>
      <c r="DV240" s="23">
        <f t="shared" ca="1" si="534"/>
        <v>0</v>
      </c>
      <c r="DW240" s="23">
        <f t="shared" ca="1" si="537"/>
        <v>0</v>
      </c>
      <c r="DX240" s="23">
        <f t="shared" ca="1" si="538"/>
        <v>0</v>
      </c>
      <c r="DY240" s="23">
        <f t="shared" ca="1" si="539"/>
        <v>0</v>
      </c>
      <c r="DZ240" s="23">
        <f t="shared" ca="1" si="540"/>
        <v>0</v>
      </c>
      <c r="EA240" s="23">
        <f t="shared" ca="1" si="417"/>
        <v>0</v>
      </c>
      <c r="EB240" s="23">
        <f t="shared" ca="1" si="418"/>
        <v>0</v>
      </c>
      <c r="EC240" s="228">
        <f t="shared" ca="1" si="449"/>
        <v>0</v>
      </c>
      <c r="ED240" s="93">
        <f t="shared" ca="1" si="450"/>
        <v>0</v>
      </c>
      <c r="EE240" s="228">
        <f t="shared" ca="1" si="451"/>
        <v>0</v>
      </c>
      <c r="EJ240" s="23">
        <f t="shared" ca="1" si="485"/>
        <v>0</v>
      </c>
      <c r="EK240" s="23">
        <f t="shared" ca="1" si="486"/>
        <v>0</v>
      </c>
      <c r="EL240" s="23">
        <f t="shared" ca="1" si="493"/>
        <v>0</v>
      </c>
      <c r="EM240" s="23">
        <f t="shared" ca="1" si="494"/>
        <v>0</v>
      </c>
      <c r="EN240" s="23">
        <f t="shared" ca="1" si="514"/>
        <v>0</v>
      </c>
      <c r="EO240" s="23">
        <f t="shared" ca="1" si="515"/>
        <v>0</v>
      </c>
      <c r="EP240" s="23">
        <f t="shared" ca="1" si="545"/>
        <v>0</v>
      </c>
      <c r="EQ240" s="23">
        <f t="shared" ca="1" si="546"/>
        <v>0</v>
      </c>
      <c r="ER240" s="23">
        <f t="shared" ca="1" si="524"/>
        <v>0</v>
      </c>
      <c r="ES240" s="23">
        <f t="shared" ca="1" si="525"/>
        <v>0</v>
      </c>
      <c r="ET240" s="23">
        <f t="shared" ca="1" si="541"/>
        <v>0</v>
      </c>
      <c r="EU240" s="23">
        <f t="shared" ca="1" si="542"/>
        <v>0</v>
      </c>
      <c r="EV240" s="23">
        <f t="shared" ca="1" si="415"/>
        <v>0</v>
      </c>
      <c r="EW240" s="23">
        <f t="shared" ca="1" si="416"/>
        <v>0</v>
      </c>
      <c r="EX240" s="228">
        <f t="shared" ca="1" si="435"/>
        <v>0</v>
      </c>
      <c r="EY240" s="93">
        <f t="shared" ca="1" si="436"/>
        <v>0</v>
      </c>
      <c r="EZ240" s="93">
        <f t="shared" ca="1" si="437"/>
        <v>0</v>
      </c>
    </row>
    <row r="241" spans="1:156" x14ac:dyDescent="0.2">
      <c r="A241" s="172">
        <f ca="1">VLOOKUP($D241,Curves!$A$2:$I$1700,9)</f>
        <v>6.4835701082226999E-2</v>
      </c>
      <c r="B241" s="86">
        <f t="shared" ca="1" si="420"/>
        <v>0.29050506952384347</v>
      </c>
      <c r="C241" s="86">
        <f t="shared" si="421"/>
        <v>30</v>
      </c>
      <c r="D241" s="139">
        <v>43983</v>
      </c>
      <c r="E241" s="173">
        <f ca="1">VLOOKUP($D241,Curves!$A$2:$H$1700,2)*$B241</f>
        <v>1.5585596979954204</v>
      </c>
      <c r="F241" s="172">
        <f ca="1">VLOOKUP($D241,Curves!$A$2:$H$1700,3)*$B241</f>
        <v>0.10966566374525091</v>
      </c>
      <c r="G241" s="172">
        <f ca="1">VLOOKUP($D241,Curves!$A$2:$H$1700,7)*$B241</f>
        <v>0</v>
      </c>
      <c r="H241" s="172">
        <f ca="1">VLOOKUP($D241,Curves!$A$2:$H$1700,5)*$B241</f>
        <v>0</v>
      </c>
      <c r="I241" s="172">
        <f ca="1">VLOOKUP($D241,Curves!$A$2:$H$1700,4)*$B241</f>
        <v>0</v>
      </c>
      <c r="J241" s="174">
        <f ca="1">VLOOKUP($D241,Curves!$A$2:$H$1700,8)*$B241</f>
        <v>0</v>
      </c>
      <c r="K241" s="172">
        <f t="shared" ca="1" si="422"/>
        <v>13.689197734965653</v>
      </c>
      <c r="L241" s="140">
        <f ca="1">VLOOKUP($D241,Curves!$N$2:$T$2600,2)*$B241</f>
        <v>18.043298918632871</v>
      </c>
      <c r="M241" s="141">
        <f ca="1">VLOOKUP($D241,Curves!$N$2:$T$2600,3)*$B241</f>
        <v>9.0216494593164356</v>
      </c>
      <c r="N241" s="181">
        <f t="shared" ca="1" si="423"/>
        <v>1</v>
      </c>
      <c r="O241" s="182">
        <f t="shared" ca="1" si="424"/>
        <v>0</v>
      </c>
      <c r="P241" s="173">
        <f t="shared" ca="1" si="419"/>
        <v>13.689197734965653</v>
      </c>
      <c r="Q241" s="140">
        <f ca="1">VLOOKUP($D241,Curves!$N$2:$T$2600,4)*$B241</f>
        <v>18.043298918632871</v>
      </c>
      <c r="R241" s="141">
        <f ca="1">VLOOKUP($D241,Curves!$N$2:$T$2600,5)*$B241</f>
        <v>9.0216494593164356</v>
      </c>
      <c r="S241" s="181">
        <f t="shared" ca="1" si="425"/>
        <v>1</v>
      </c>
      <c r="T241" s="182">
        <f t="shared" ca="1" si="426"/>
        <v>0</v>
      </c>
      <c r="U241" s="151">
        <f t="shared" ca="1" si="427"/>
        <v>13.689197734965653</v>
      </c>
      <c r="V241" s="151">
        <f t="shared" ca="1" si="428"/>
        <v>13.689197734965653</v>
      </c>
      <c r="W241" s="151">
        <f t="shared" ca="1" si="429"/>
        <v>13.689197734965653</v>
      </c>
      <c r="X241" s="343">
        <f ca="1">VLOOKUP($D241,[2]CurveFetch!$D$8:$S$13000,16,0)*$B241</f>
        <v>18.043298918632871</v>
      </c>
      <c r="Y241" s="141">
        <f ca="1">VLOOKUP($D241,Curves!$N$2:$T$2600,7)*$B241</f>
        <v>9.0216494593164356</v>
      </c>
      <c r="Z241" s="200">
        <f t="shared" ca="1" si="430"/>
        <v>1</v>
      </c>
      <c r="AA241" s="181">
        <f t="shared" ca="1" si="431"/>
        <v>0</v>
      </c>
      <c r="AB241" s="181">
        <f t="shared" ca="1" si="528"/>
        <v>1</v>
      </c>
      <c r="AC241" s="181">
        <f t="shared" ca="1" si="528"/>
        <v>1</v>
      </c>
      <c r="AD241" s="181">
        <f t="shared" ca="1" si="433"/>
        <v>1</v>
      </c>
      <c r="AE241" s="182">
        <f t="shared" ca="1" si="434"/>
        <v>0</v>
      </c>
      <c r="AF241" s="23">
        <f t="shared" ca="1" si="464"/>
        <v>5880</v>
      </c>
      <c r="AG241" s="23">
        <f t="shared" ca="1" si="465"/>
        <v>0</v>
      </c>
      <c r="AH241" s="23">
        <f t="shared" ca="1" si="454"/>
        <v>38400</v>
      </c>
      <c r="AI241" s="23">
        <f t="shared" ca="1" si="455"/>
        <v>0</v>
      </c>
      <c r="AJ241" s="23">
        <f t="shared" ca="1" si="466"/>
        <v>26160</v>
      </c>
      <c r="AK241" s="23">
        <f t="shared" ca="1" si="467"/>
        <v>0</v>
      </c>
      <c r="AL241" s="23">
        <f t="shared" ca="1" si="468"/>
        <v>26160</v>
      </c>
      <c r="AM241" s="23">
        <f t="shared" ca="1" si="469"/>
        <v>0</v>
      </c>
      <c r="AN241" s="23">
        <f t="shared" ca="1" si="487"/>
        <v>48000</v>
      </c>
      <c r="AO241" s="23">
        <f t="shared" ca="1" si="488"/>
        <v>0</v>
      </c>
      <c r="AP241" s="23">
        <f t="shared" ca="1" si="499"/>
        <v>54000</v>
      </c>
      <c r="AQ241" s="23">
        <f t="shared" ca="1" si="476"/>
        <v>0</v>
      </c>
      <c r="AR241" s="23">
        <f t="shared" ca="1" si="508"/>
        <v>60000</v>
      </c>
      <c r="AS241" s="23">
        <f t="shared" ca="1" si="509"/>
        <v>0</v>
      </c>
      <c r="AT241" s="23">
        <f t="shared" ca="1" si="516"/>
        <v>60000</v>
      </c>
      <c r="AU241" s="23">
        <f t="shared" ca="1" si="517"/>
        <v>0</v>
      </c>
      <c r="AV241" s="23">
        <f t="shared" ca="1" si="510"/>
        <v>86400</v>
      </c>
      <c r="AW241" s="23">
        <f t="shared" ca="1" si="511"/>
        <v>0</v>
      </c>
      <c r="AX241" s="23">
        <f t="shared" ca="1" si="520"/>
        <v>61200</v>
      </c>
      <c r="AY241" s="23">
        <f t="shared" ca="1" si="521"/>
        <v>0</v>
      </c>
      <c r="AZ241" s="23">
        <f t="shared" ca="1" si="526"/>
        <v>66000</v>
      </c>
      <c r="BA241" s="23">
        <f t="shared" ca="1" si="527"/>
        <v>0</v>
      </c>
      <c r="BB241" s="23">
        <f t="shared" ca="1" si="543"/>
        <v>132000</v>
      </c>
      <c r="BC241" s="23">
        <f t="shared" ca="1" si="544"/>
        <v>0</v>
      </c>
      <c r="BD241" s="228">
        <f t="shared" ca="1" si="438"/>
        <v>243000</v>
      </c>
      <c r="BE241" s="26">
        <f t="shared" ca="1" si="439"/>
        <v>604200</v>
      </c>
      <c r="BF241" s="228">
        <f t="shared" ca="1" si="440"/>
        <v>664200</v>
      </c>
      <c r="BG241" s="23">
        <f t="shared" ca="1" si="456"/>
        <v>62400</v>
      </c>
      <c r="BH241" s="23">
        <f t="shared" ca="1" si="457"/>
        <v>0</v>
      </c>
      <c r="BI241" s="23">
        <f t="shared" ca="1" si="470"/>
        <v>60000</v>
      </c>
      <c r="BJ241" s="23">
        <f t="shared" ca="1" si="471"/>
        <v>0</v>
      </c>
      <c r="BK241" s="23">
        <f t="shared" ca="1" si="458"/>
        <v>10560</v>
      </c>
      <c r="BL241" s="23">
        <f t="shared" ca="1" si="459"/>
        <v>0</v>
      </c>
      <c r="BM241" s="23">
        <f t="shared" ca="1" si="472"/>
        <v>6120</v>
      </c>
      <c r="BN241" s="23">
        <f t="shared" ca="1" si="473"/>
        <v>0</v>
      </c>
      <c r="BO241" s="23">
        <f t="shared" ca="1" si="479"/>
        <v>20400</v>
      </c>
      <c r="BP241" s="23">
        <f t="shared" ca="1" si="480"/>
        <v>0</v>
      </c>
      <c r="BQ241" s="23">
        <f t="shared" ca="1" si="460"/>
        <v>72000</v>
      </c>
      <c r="BR241" s="23">
        <f t="shared" ca="1" si="461"/>
        <v>0</v>
      </c>
      <c r="BS241" s="23">
        <f t="shared" ca="1" si="495"/>
        <v>105600</v>
      </c>
      <c r="BT241" s="23">
        <f t="shared" ca="1" si="496"/>
        <v>0</v>
      </c>
      <c r="BU241" s="23">
        <f t="shared" ca="1" si="497"/>
        <v>127200</v>
      </c>
      <c r="BV241" s="23">
        <f t="shared" ca="1" si="498"/>
        <v>0</v>
      </c>
      <c r="BW241" s="23">
        <f t="shared" ca="1" si="500"/>
        <v>60000</v>
      </c>
      <c r="BX241" s="23">
        <f t="shared" ca="1" si="501"/>
        <v>0</v>
      </c>
      <c r="BY241" s="23">
        <f t="shared" ca="1" si="518"/>
        <v>63600</v>
      </c>
      <c r="BZ241" s="23">
        <f t="shared" ca="1" si="519"/>
        <v>0</v>
      </c>
      <c r="CA241" s="23">
        <f t="shared" ca="1" si="531"/>
        <v>62400</v>
      </c>
      <c r="CB241" s="23">
        <f t="shared" ca="1" si="532"/>
        <v>0</v>
      </c>
      <c r="CC241" s="23">
        <f t="shared" ref="CC241:CC280" ca="1" si="547">$CC$7*$J$2*$J$5*$S241</f>
        <v>132000</v>
      </c>
      <c r="CD241" s="23">
        <f t="shared" ref="CD241:CD280" ca="1" si="548">$CC$7*$J$3*$J$5*$T241</f>
        <v>0</v>
      </c>
      <c r="CE241" s="23">
        <f t="shared" ca="1" si="413"/>
        <v>120000</v>
      </c>
      <c r="CF241" s="23">
        <f t="shared" ca="1" si="414"/>
        <v>0</v>
      </c>
      <c r="CG241" s="389">
        <f t="shared" ca="1" si="441"/>
        <v>371880</v>
      </c>
      <c r="CH241" s="224">
        <f t="shared" ca="1" si="442"/>
        <v>695880</v>
      </c>
      <c r="CI241" s="93">
        <f t="shared" ca="1" si="443"/>
        <v>902280</v>
      </c>
      <c r="CJ241" s="23">
        <f t="shared" ca="1" si="477"/>
        <v>125760</v>
      </c>
      <c r="CK241" s="23">
        <f t="shared" ca="1" si="478"/>
        <v>0</v>
      </c>
      <c r="CL241" s="23">
        <f t="shared" ca="1" si="502"/>
        <v>115200</v>
      </c>
      <c r="CM241" s="23">
        <f t="shared" ca="1" si="503"/>
        <v>0</v>
      </c>
      <c r="CN241" s="23">
        <f t="shared" ca="1" si="535"/>
        <v>120000</v>
      </c>
      <c r="CO241" s="23">
        <f t="shared" ca="1" si="536"/>
        <v>0</v>
      </c>
      <c r="CP241" s="228">
        <f t="shared" ca="1" si="444"/>
        <v>125760</v>
      </c>
      <c r="CQ241" s="224">
        <f t="shared" ca="1" si="445"/>
        <v>240960</v>
      </c>
      <c r="CR241" s="228">
        <f t="shared" ca="1" si="446"/>
        <v>360960</v>
      </c>
      <c r="CS241" s="23">
        <f t="shared" ca="1" si="447"/>
        <v>65400</v>
      </c>
      <c r="CT241" s="23">
        <f t="shared" ca="1" si="448"/>
        <v>32700</v>
      </c>
      <c r="CU241" s="23">
        <f t="shared" ca="1" si="452"/>
        <v>62400</v>
      </c>
      <c r="CV241" s="23">
        <f t="shared" ca="1" si="453"/>
        <v>31200</v>
      </c>
      <c r="CW241" s="23">
        <f t="shared" ca="1" si="462"/>
        <v>60000</v>
      </c>
      <c r="CX241" s="23">
        <f t="shared" ca="1" si="463"/>
        <v>30000</v>
      </c>
      <c r="CY241" s="23">
        <f t="shared" ca="1" si="474"/>
        <v>8400</v>
      </c>
      <c r="CZ241" s="23">
        <f t="shared" ca="1" si="475"/>
        <v>4200</v>
      </c>
      <c r="DA241" s="23">
        <f t="shared" ca="1" si="481"/>
        <v>27000</v>
      </c>
      <c r="DB241" s="23">
        <f t="shared" ca="1" si="482"/>
        <v>13500</v>
      </c>
      <c r="DC241" s="23">
        <f t="shared" ca="1" si="483"/>
        <v>15600</v>
      </c>
      <c r="DD241" s="23">
        <f t="shared" ca="1" si="484"/>
        <v>7800</v>
      </c>
      <c r="DE241" s="23">
        <f t="shared" ca="1" si="489"/>
        <v>42000</v>
      </c>
      <c r="DF241" s="23">
        <f t="shared" ca="1" si="490"/>
        <v>21000</v>
      </c>
      <c r="DG241" s="23">
        <f t="shared" ca="1" si="529"/>
        <v>63600</v>
      </c>
      <c r="DH241" s="23">
        <f t="shared" ca="1" si="530"/>
        <v>31800</v>
      </c>
      <c r="DI241" s="23">
        <f t="shared" ca="1" si="491"/>
        <v>72000</v>
      </c>
      <c r="DJ241" s="23">
        <f t="shared" ca="1" si="492"/>
        <v>36000</v>
      </c>
      <c r="DK241" s="23">
        <f t="shared" ca="1" si="504"/>
        <v>99000</v>
      </c>
      <c r="DL241" s="23">
        <f t="shared" ca="1" si="505"/>
        <v>49500</v>
      </c>
      <c r="DM241" s="23"/>
      <c r="DN241" s="23"/>
      <c r="DO241" s="23">
        <f t="shared" ca="1" si="506"/>
        <v>240000</v>
      </c>
      <c r="DP241" s="23">
        <f t="shared" ca="1" si="507"/>
        <v>120000</v>
      </c>
      <c r="DQ241" s="23">
        <f t="shared" ca="1" si="512"/>
        <v>120000</v>
      </c>
      <c r="DR241" s="23">
        <f t="shared" ca="1" si="513"/>
        <v>60000</v>
      </c>
      <c r="DS241" s="23">
        <f t="shared" ca="1" si="522"/>
        <v>127200</v>
      </c>
      <c r="DT241" s="23">
        <f t="shared" ca="1" si="523"/>
        <v>63600</v>
      </c>
      <c r="DU241" s="23">
        <f t="shared" ca="1" si="533"/>
        <v>63600</v>
      </c>
      <c r="DV241" s="23">
        <f t="shared" ca="1" si="534"/>
        <v>31800</v>
      </c>
      <c r="DW241" s="23">
        <f t="shared" ca="1" si="537"/>
        <v>150000</v>
      </c>
      <c r="DX241" s="23">
        <f t="shared" ca="1" si="538"/>
        <v>75000</v>
      </c>
      <c r="DY241" s="23">
        <f t="shared" ca="1" si="539"/>
        <v>66000</v>
      </c>
      <c r="DZ241" s="23">
        <f t="shared" ca="1" si="540"/>
        <v>33000</v>
      </c>
      <c r="EA241" s="23">
        <f t="shared" ca="1" si="417"/>
        <v>129600</v>
      </c>
      <c r="EB241" s="23">
        <f t="shared" ca="1" si="418"/>
        <v>64800</v>
      </c>
      <c r="EC241" s="228">
        <f t="shared" ca="1" si="449"/>
        <v>610200</v>
      </c>
      <c r="ED241" s="93">
        <f t="shared" ca="1" si="450"/>
        <v>1450800</v>
      </c>
      <c r="EE241" s="228">
        <f t="shared" ca="1" si="451"/>
        <v>2117700</v>
      </c>
      <c r="EJ241" s="23">
        <f t="shared" ca="1" si="485"/>
        <v>60000</v>
      </c>
      <c r="EK241" s="23">
        <f t="shared" ca="1" si="486"/>
        <v>30000</v>
      </c>
      <c r="EL241" s="23">
        <f t="shared" ca="1" si="493"/>
        <v>26400</v>
      </c>
      <c r="EM241" s="23">
        <f t="shared" ca="1" si="494"/>
        <v>13200</v>
      </c>
      <c r="EN241" s="23">
        <f t="shared" ca="1" si="514"/>
        <v>120000</v>
      </c>
      <c r="EO241" s="23">
        <f t="shared" ca="1" si="515"/>
        <v>60000</v>
      </c>
      <c r="EP241" s="23">
        <f t="shared" ca="1" si="545"/>
        <v>168000</v>
      </c>
      <c r="EQ241" s="23">
        <f t="shared" ca="1" si="546"/>
        <v>84000</v>
      </c>
      <c r="ER241" s="23">
        <f t="shared" ca="1" si="524"/>
        <v>60000</v>
      </c>
      <c r="ES241" s="23">
        <f t="shared" ca="1" si="525"/>
        <v>30000</v>
      </c>
      <c r="ET241" s="23">
        <f t="shared" ca="1" si="541"/>
        <v>60000</v>
      </c>
      <c r="EU241" s="23">
        <f t="shared" ca="1" si="542"/>
        <v>30000</v>
      </c>
      <c r="EV241" s="23">
        <f t="shared" ca="1" si="415"/>
        <v>120000</v>
      </c>
      <c r="EW241" s="23">
        <f t="shared" ca="1" si="416"/>
        <v>60000</v>
      </c>
      <c r="EX241" s="228">
        <f t="shared" ca="1" si="435"/>
        <v>39600</v>
      </c>
      <c r="EY241" s="93">
        <f t="shared" ca="1" si="436"/>
        <v>489600</v>
      </c>
      <c r="EZ241" s="93">
        <f t="shared" ca="1" si="437"/>
        <v>921600</v>
      </c>
    </row>
    <row r="242" spans="1:156" x14ac:dyDescent="0.2">
      <c r="A242" s="172">
        <f ca="1">VLOOKUP($D242,Curves!$A$2:$I$1700,9)</f>
        <v>6.4859769363874997E-2</v>
      </c>
      <c r="B242" s="86">
        <f t="shared" ca="1" si="420"/>
        <v>0.28885552873174336</v>
      </c>
      <c r="C242" s="86">
        <f t="shared" si="421"/>
        <v>31</v>
      </c>
      <c r="D242" s="139">
        <v>44013</v>
      </c>
      <c r="E242" s="173">
        <f ca="1">VLOOKUP($D242,Curves!$A$2:$H$1700,2)*$B242</f>
        <v>1.5583755775077552</v>
      </c>
      <c r="F242" s="172">
        <f ca="1">VLOOKUP($D242,Curves!$A$2:$H$1700,3)*$B242</f>
        <v>0.10904296209623313</v>
      </c>
      <c r="G242" s="172">
        <f ca="1">VLOOKUP($D242,Curves!$A$2:$H$1700,7)*$B242</f>
        <v>0</v>
      </c>
      <c r="H242" s="172">
        <f ca="1">VLOOKUP($D242,Curves!$A$2:$H$1700,5)*$B242</f>
        <v>0</v>
      </c>
      <c r="I242" s="172">
        <f ca="1">VLOOKUP($D242,Curves!$A$2:$H$1700,4)*$B242</f>
        <v>0</v>
      </c>
      <c r="J242" s="174">
        <f ca="1">VLOOKUP($D242,Curves!$A$2:$H$1700,8)*$B242</f>
        <v>0</v>
      </c>
      <c r="K242" s="172">
        <f t="shared" ca="1" si="422"/>
        <v>13.687816831308165</v>
      </c>
      <c r="L242" s="140">
        <f ca="1">VLOOKUP($D242,Curves!$N$2:$T$2600,2)*$B242</f>
        <v>16.462454293479517</v>
      </c>
      <c r="M242" s="141">
        <f ca="1">VLOOKUP($D242,Curves!$N$2:$T$2600,3)*$B242</f>
        <v>8.2312271467397586</v>
      </c>
      <c r="N242" s="181">
        <f t="shared" ca="1" si="423"/>
        <v>1</v>
      </c>
      <c r="O242" s="182">
        <f t="shared" ca="1" si="424"/>
        <v>0</v>
      </c>
      <c r="P242" s="173">
        <f t="shared" ca="1" si="419"/>
        <v>13.687816831308165</v>
      </c>
      <c r="Q242" s="140">
        <f ca="1">VLOOKUP($D242,Curves!$N$2:$T$2600,4)*$B242</f>
        <v>16.462454293479517</v>
      </c>
      <c r="R242" s="141">
        <f ca="1">VLOOKUP($D242,Curves!$N$2:$T$2600,5)*$B242</f>
        <v>8.2312271467397586</v>
      </c>
      <c r="S242" s="181">
        <f t="shared" ca="1" si="425"/>
        <v>1</v>
      </c>
      <c r="T242" s="182">
        <f t="shared" ca="1" si="426"/>
        <v>0</v>
      </c>
      <c r="U242" s="151">
        <f t="shared" ca="1" si="427"/>
        <v>13.687816831308165</v>
      </c>
      <c r="V242" s="151">
        <f t="shared" ca="1" si="428"/>
        <v>13.687816831308165</v>
      </c>
      <c r="W242" s="151">
        <f t="shared" ca="1" si="429"/>
        <v>13.687816831308165</v>
      </c>
      <c r="X242" s="343">
        <f ca="1">VLOOKUP($D242,[2]CurveFetch!$D$8:$S$13000,16,0)*$B242</f>
        <v>16.462454293479517</v>
      </c>
      <c r="Y242" s="141">
        <f ca="1">VLOOKUP($D242,Curves!$N$2:$T$2600,7)*$B242</f>
        <v>8.2312271467397586</v>
      </c>
      <c r="Z242" s="200">
        <f t="shared" ca="1" si="430"/>
        <v>1</v>
      </c>
      <c r="AA242" s="181">
        <f t="shared" ca="1" si="431"/>
        <v>0</v>
      </c>
      <c r="AB242" s="181">
        <f t="shared" ca="1" si="528"/>
        <v>1</v>
      </c>
      <c r="AC242" s="181">
        <f t="shared" ca="1" si="528"/>
        <v>1</v>
      </c>
      <c r="AD242" s="181">
        <f t="shared" ca="1" si="433"/>
        <v>1</v>
      </c>
      <c r="AE242" s="182">
        <f t="shared" ca="1" si="434"/>
        <v>0</v>
      </c>
      <c r="AF242" s="23">
        <f t="shared" ca="1" si="464"/>
        <v>5880</v>
      </c>
      <c r="AG242" s="23">
        <f t="shared" ca="1" si="465"/>
        <v>0</v>
      </c>
      <c r="AH242" s="23">
        <f t="shared" ca="1" si="454"/>
        <v>38400</v>
      </c>
      <c r="AI242" s="23">
        <f t="shared" ca="1" si="455"/>
        <v>0</v>
      </c>
      <c r="AJ242" s="23">
        <f t="shared" ca="1" si="466"/>
        <v>26160</v>
      </c>
      <c r="AK242" s="23">
        <f t="shared" ca="1" si="467"/>
        <v>0</v>
      </c>
      <c r="AL242" s="23">
        <f t="shared" ca="1" si="468"/>
        <v>26160</v>
      </c>
      <c r="AM242" s="23">
        <f t="shared" ca="1" si="469"/>
        <v>0</v>
      </c>
      <c r="AN242" s="23">
        <f t="shared" ca="1" si="487"/>
        <v>48000</v>
      </c>
      <c r="AO242" s="23">
        <f t="shared" ca="1" si="488"/>
        <v>0</v>
      </c>
      <c r="AP242" s="23">
        <f t="shared" ca="1" si="499"/>
        <v>54000</v>
      </c>
      <c r="AQ242" s="23">
        <f t="shared" ca="1" si="476"/>
        <v>0</v>
      </c>
      <c r="AR242" s="23">
        <f t="shared" ca="1" si="508"/>
        <v>60000</v>
      </c>
      <c r="AS242" s="23">
        <f t="shared" ca="1" si="509"/>
        <v>0</v>
      </c>
      <c r="AT242" s="23">
        <f t="shared" ca="1" si="516"/>
        <v>60000</v>
      </c>
      <c r="AU242" s="23">
        <f t="shared" ca="1" si="517"/>
        <v>0</v>
      </c>
      <c r="AV242" s="23">
        <f t="shared" ca="1" si="510"/>
        <v>86400</v>
      </c>
      <c r="AW242" s="23">
        <f t="shared" ca="1" si="511"/>
        <v>0</v>
      </c>
      <c r="AX242" s="23">
        <f t="shared" ca="1" si="520"/>
        <v>61200</v>
      </c>
      <c r="AY242" s="23">
        <f t="shared" ca="1" si="521"/>
        <v>0</v>
      </c>
      <c r="AZ242" s="23">
        <f t="shared" ca="1" si="526"/>
        <v>66000</v>
      </c>
      <c r="BA242" s="23">
        <f t="shared" ca="1" si="527"/>
        <v>0</v>
      </c>
      <c r="BB242" s="23">
        <f t="shared" ca="1" si="543"/>
        <v>132000</v>
      </c>
      <c r="BC242" s="23">
        <f t="shared" ca="1" si="544"/>
        <v>0</v>
      </c>
      <c r="BD242" s="228">
        <f t="shared" ca="1" si="438"/>
        <v>243000</v>
      </c>
      <c r="BE242" s="26">
        <f t="shared" ca="1" si="439"/>
        <v>604200</v>
      </c>
      <c r="BF242" s="228">
        <f t="shared" ca="1" si="440"/>
        <v>664200</v>
      </c>
      <c r="BG242" s="23">
        <f t="shared" ca="1" si="456"/>
        <v>62400</v>
      </c>
      <c r="BH242" s="23">
        <f t="shared" ca="1" si="457"/>
        <v>0</v>
      </c>
      <c r="BI242" s="23">
        <f t="shared" ca="1" si="470"/>
        <v>60000</v>
      </c>
      <c r="BJ242" s="23">
        <f t="shared" ca="1" si="471"/>
        <v>0</v>
      </c>
      <c r="BK242" s="23">
        <f t="shared" ca="1" si="458"/>
        <v>10560</v>
      </c>
      <c r="BL242" s="23">
        <f t="shared" ca="1" si="459"/>
        <v>0</v>
      </c>
      <c r="BM242" s="23">
        <f t="shared" ca="1" si="472"/>
        <v>6120</v>
      </c>
      <c r="BN242" s="23">
        <f t="shared" ca="1" si="473"/>
        <v>0</v>
      </c>
      <c r="BO242" s="23">
        <f t="shared" ca="1" si="479"/>
        <v>20400</v>
      </c>
      <c r="BP242" s="23">
        <f t="shared" ca="1" si="480"/>
        <v>0</v>
      </c>
      <c r="BQ242" s="23">
        <f t="shared" ca="1" si="460"/>
        <v>72000</v>
      </c>
      <c r="BR242" s="23">
        <f t="shared" ca="1" si="461"/>
        <v>0</v>
      </c>
      <c r="BS242" s="23">
        <f t="shared" ca="1" si="495"/>
        <v>105600</v>
      </c>
      <c r="BT242" s="23">
        <f t="shared" ca="1" si="496"/>
        <v>0</v>
      </c>
      <c r="BU242" s="23">
        <f t="shared" ca="1" si="497"/>
        <v>127200</v>
      </c>
      <c r="BV242" s="23">
        <f t="shared" ca="1" si="498"/>
        <v>0</v>
      </c>
      <c r="BW242" s="23">
        <f t="shared" ca="1" si="500"/>
        <v>60000</v>
      </c>
      <c r="BX242" s="23">
        <f t="shared" ca="1" si="501"/>
        <v>0</v>
      </c>
      <c r="BY242" s="23">
        <f t="shared" ca="1" si="518"/>
        <v>63600</v>
      </c>
      <c r="BZ242" s="23">
        <f t="shared" ca="1" si="519"/>
        <v>0</v>
      </c>
      <c r="CA242" s="23">
        <f t="shared" ca="1" si="531"/>
        <v>62400</v>
      </c>
      <c r="CB242" s="23">
        <f t="shared" ca="1" si="532"/>
        <v>0</v>
      </c>
      <c r="CC242" s="23">
        <f t="shared" ca="1" si="547"/>
        <v>132000</v>
      </c>
      <c r="CD242" s="23">
        <f t="shared" ca="1" si="548"/>
        <v>0</v>
      </c>
      <c r="CE242" s="23">
        <f t="shared" ca="1" si="413"/>
        <v>120000</v>
      </c>
      <c r="CF242" s="23">
        <f t="shared" ca="1" si="414"/>
        <v>0</v>
      </c>
      <c r="CG242" s="389">
        <f t="shared" ca="1" si="441"/>
        <v>371880</v>
      </c>
      <c r="CH242" s="224">
        <f t="shared" ca="1" si="442"/>
        <v>695880</v>
      </c>
      <c r="CI242" s="93">
        <f t="shared" ca="1" si="443"/>
        <v>902280</v>
      </c>
      <c r="CJ242" s="23">
        <f t="shared" ca="1" si="477"/>
        <v>125760</v>
      </c>
      <c r="CK242" s="23">
        <f t="shared" ca="1" si="478"/>
        <v>0</v>
      </c>
      <c r="CL242" s="23">
        <f t="shared" ca="1" si="502"/>
        <v>115200</v>
      </c>
      <c r="CM242" s="23">
        <f t="shared" ca="1" si="503"/>
        <v>0</v>
      </c>
      <c r="CN242" s="23">
        <f t="shared" ca="1" si="535"/>
        <v>120000</v>
      </c>
      <c r="CO242" s="23">
        <f t="shared" ca="1" si="536"/>
        <v>0</v>
      </c>
      <c r="CP242" s="228">
        <f t="shared" ca="1" si="444"/>
        <v>125760</v>
      </c>
      <c r="CQ242" s="224">
        <f t="shared" ca="1" si="445"/>
        <v>240960</v>
      </c>
      <c r="CR242" s="228">
        <f t="shared" ca="1" si="446"/>
        <v>360960</v>
      </c>
      <c r="CS242" s="23">
        <f t="shared" ca="1" si="447"/>
        <v>65400</v>
      </c>
      <c r="CT242" s="23">
        <f t="shared" ca="1" si="448"/>
        <v>32700</v>
      </c>
      <c r="CU242" s="23">
        <f t="shared" ca="1" si="452"/>
        <v>62400</v>
      </c>
      <c r="CV242" s="23">
        <f t="shared" ca="1" si="453"/>
        <v>31200</v>
      </c>
      <c r="CW242" s="23">
        <f t="shared" ca="1" si="462"/>
        <v>60000</v>
      </c>
      <c r="CX242" s="23">
        <f t="shared" ca="1" si="463"/>
        <v>30000</v>
      </c>
      <c r="CY242" s="23">
        <f t="shared" ca="1" si="474"/>
        <v>8400</v>
      </c>
      <c r="CZ242" s="23">
        <f t="shared" ca="1" si="475"/>
        <v>4200</v>
      </c>
      <c r="DA242" s="23">
        <f t="shared" ca="1" si="481"/>
        <v>27000</v>
      </c>
      <c r="DB242" s="23">
        <f t="shared" ca="1" si="482"/>
        <v>13500</v>
      </c>
      <c r="DC242" s="23">
        <f t="shared" ca="1" si="483"/>
        <v>15600</v>
      </c>
      <c r="DD242" s="23">
        <f t="shared" ca="1" si="484"/>
        <v>7800</v>
      </c>
      <c r="DE242" s="23">
        <f t="shared" ca="1" si="489"/>
        <v>42000</v>
      </c>
      <c r="DF242" s="23">
        <f t="shared" ca="1" si="490"/>
        <v>21000</v>
      </c>
      <c r="DG242" s="23">
        <f t="shared" ca="1" si="529"/>
        <v>63600</v>
      </c>
      <c r="DH242" s="23">
        <f t="shared" ca="1" si="530"/>
        <v>31800</v>
      </c>
      <c r="DI242" s="23">
        <f t="shared" ca="1" si="491"/>
        <v>72000</v>
      </c>
      <c r="DJ242" s="23">
        <f t="shared" ca="1" si="492"/>
        <v>36000</v>
      </c>
      <c r="DK242" s="23">
        <f t="shared" ca="1" si="504"/>
        <v>99000</v>
      </c>
      <c r="DL242" s="23">
        <f t="shared" ca="1" si="505"/>
        <v>49500</v>
      </c>
      <c r="DM242" s="23"/>
      <c r="DN242" s="23"/>
      <c r="DO242" s="23">
        <f t="shared" ca="1" si="506"/>
        <v>240000</v>
      </c>
      <c r="DP242" s="23">
        <f t="shared" ca="1" si="507"/>
        <v>120000</v>
      </c>
      <c r="DQ242" s="23">
        <f t="shared" ca="1" si="512"/>
        <v>120000</v>
      </c>
      <c r="DR242" s="23">
        <f t="shared" ca="1" si="513"/>
        <v>60000</v>
      </c>
      <c r="DS242" s="23">
        <f t="shared" ca="1" si="522"/>
        <v>127200</v>
      </c>
      <c r="DT242" s="23">
        <f t="shared" ca="1" si="523"/>
        <v>63600</v>
      </c>
      <c r="DU242" s="23">
        <f t="shared" ca="1" si="533"/>
        <v>63600</v>
      </c>
      <c r="DV242" s="23">
        <f t="shared" ca="1" si="534"/>
        <v>31800</v>
      </c>
      <c r="DW242" s="23">
        <f t="shared" ca="1" si="537"/>
        <v>150000</v>
      </c>
      <c r="DX242" s="23">
        <f t="shared" ca="1" si="538"/>
        <v>75000</v>
      </c>
      <c r="DY242" s="23">
        <f t="shared" ca="1" si="539"/>
        <v>66000</v>
      </c>
      <c r="DZ242" s="23">
        <f t="shared" ca="1" si="540"/>
        <v>33000</v>
      </c>
      <c r="EA242" s="23">
        <f t="shared" ca="1" si="417"/>
        <v>129600</v>
      </c>
      <c r="EB242" s="23">
        <f t="shared" ca="1" si="418"/>
        <v>64800</v>
      </c>
      <c r="EC242" s="228">
        <f t="shared" ca="1" si="449"/>
        <v>610200</v>
      </c>
      <c r="ED242" s="93">
        <f t="shared" ca="1" si="450"/>
        <v>1450800</v>
      </c>
      <c r="EE242" s="228">
        <f t="shared" ca="1" si="451"/>
        <v>2117700</v>
      </c>
      <c r="EJ242" s="23">
        <f t="shared" ca="1" si="485"/>
        <v>60000</v>
      </c>
      <c r="EK242" s="23">
        <f t="shared" ca="1" si="486"/>
        <v>30000</v>
      </c>
      <c r="EL242" s="23">
        <f t="shared" ca="1" si="493"/>
        <v>26400</v>
      </c>
      <c r="EM242" s="23">
        <f t="shared" ca="1" si="494"/>
        <v>13200</v>
      </c>
      <c r="EN242" s="23">
        <f t="shared" ca="1" si="514"/>
        <v>120000</v>
      </c>
      <c r="EO242" s="23">
        <f t="shared" ca="1" si="515"/>
        <v>60000</v>
      </c>
      <c r="EP242" s="23">
        <f t="shared" ca="1" si="545"/>
        <v>168000</v>
      </c>
      <c r="EQ242" s="23">
        <f t="shared" ca="1" si="546"/>
        <v>84000</v>
      </c>
      <c r="ER242" s="23">
        <f t="shared" ca="1" si="524"/>
        <v>60000</v>
      </c>
      <c r="ES242" s="23">
        <f t="shared" ca="1" si="525"/>
        <v>30000</v>
      </c>
      <c r="ET242" s="23">
        <f t="shared" ca="1" si="541"/>
        <v>60000</v>
      </c>
      <c r="EU242" s="23">
        <f t="shared" ca="1" si="542"/>
        <v>30000</v>
      </c>
      <c r="EV242" s="23">
        <f t="shared" ca="1" si="415"/>
        <v>120000</v>
      </c>
      <c r="EW242" s="23">
        <f t="shared" ca="1" si="416"/>
        <v>60000</v>
      </c>
      <c r="EX242" s="228">
        <f t="shared" ca="1" si="435"/>
        <v>39600</v>
      </c>
      <c r="EY242" s="93">
        <f t="shared" ca="1" si="436"/>
        <v>489600</v>
      </c>
      <c r="EZ242" s="93">
        <f t="shared" ca="1" si="437"/>
        <v>921600</v>
      </c>
    </row>
    <row r="243" spans="1:156" x14ac:dyDescent="0.2">
      <c r="A243" s="172">
        <f ca="1">VLOOKUP($D243,Curves!$A$2:$I$1700,9)</f>
        <v>6.4884639921779994E-2</v>
      </c>
      <c r="B243" s="86">
        <f t="shared" ca="1" si="420"/>
        <v>0.28715968885129922</v>
      </c>
      <c r="C243" s="86">
        <f t="shared" si="421"/>
        <v>31</v>
      </c>
      <c r="D243" s="139">
        <v>44044</v>
      </c>
      <c r="E243" s="173">
        <f ca="1">VLOOKUP($D243,Curves!$A$2:$H$1700,2)*$B243</f>
        <v>1.5549697151297852</v>
      </c>
      <c r="F243" s="172">
        <f ca="1">VLOOKUP($D243,Curves!$A$2:$H$1700,3)*$B243</f>
        <v>0.10840278254136546</v>
      </c>
      <c r="G243" s="172">
        <f ca="1">VLOOKUP($D243,Curves!$A$2:$H$1700,7)*$B243</f>
        <v>0</v>
      </c>
      <c r="H243" s="172">
        <f ca="1">VLOOKUP($D243,Curves!$A$2:$H$1700,5)*$B243</f>
        <v>0</v>
      </c>
      <c r="I243" s="172">
        <f ca="1">VLOOKUP($D243,Curves!$A$2:$H$1700,4)*$B243</f>
        <v>0</v>
      </c>
      <c r="J243" s="174">
        <f ca="1">VLOOKUP($D243,Curves!$A$2:$H$1700,8)*$B243</f>
        <v>0</v>
      </c>
      <c r="K243" s="172">
        <f t="shared" ca="1" si="422"/>
        <v>13.662272863473389</v>
      </c>
      <c r="L243" s="140">
        <f ca="1">VLOOKUP($D243,Curves!$N$2:$T$2600,2)*$B243</f>
        <v>20.673200319782733</v>
      </c>
      <c r="M243" s="141">
        <f ca="1">VLOOKUP($D243,Curves!$N$2:$T$2600,3)*$B243</f>
        <v>10.336600159891367</v>
      </c>
      <c r="N243" s="181">
        <f t="shared" ca="1" si="423"/>
        <v>1</v>
      </c>
      <c r="O243" s="182">
        <f t="shared" ca="1" si="424"/>
        <v>0</v>
      </c>
      <c r="P243" s="173">
        <f t="shared" ca="1" si="419"/>
        <v>13.662272863473389</v>
      </c>
      <c r="Q243" s="140">
        <f ca="1">VLOOKUP($D243,Curves!$N$2:$T$2600,4)*$B243</f>
        <v>20.673200319782733</v>
      </c>
      <c r="R243" s="141">
        <f ca="1">VLOOKUP($D243,Curves!$N$2:$T$2600,5)*$B243</f>
        <v>10.336600159891367</v>
      </c>
      <c r="S243" s="181">
        <f t="shared" ca="1" si="425"/>
        <v>1</v>
      </c>
      <c r="T243" s="182">
        <f t="shared" ca="1" si="426"/>
        <v>0</v>
      </c>
      <c r="U243" s="151">
        <f t="shared" ca="1" si="427"/>
        <v>13.662272863473389</v>
      </c>
      <c r="V243" s="151">
        <f t="shared" ca="1" si="428"/>
        <v>13.662272863473389</v>
      </c>
      <c r="W243" s="151">
        <f t="shared" ca="1" si="429"/>
        <v>13.662272863473389</v>
      </c>
      <c r="X243" s="343">
        <f ca="1">VLOOKUP($D243,[2]CurveFetch!$D$8:$S$13000,16,0)*$B243</f>
        <v>20.673200319782733</v>
      </c>
      <c r="Y243" s="141">
        <f ca="1">VLOOKUP($D243,Curves!$N$2:$T$2600,7)*$B243</f>
        <v>10.336600159891367</v>
      </c>
      <c r="Z243" s="200">
        <f t="shared" ca="1" si="430"/>
        <v>1</v>
      </c>
      <c r="AA243" s="181">
        <f t="shared" ca="1" si="431"/>
        <v>0</v>
      </c>
      <c r="AB243" s="181">
        <f t="shared" ca="1" si="528"/>
        <v>1</v>
      </c>
      <c r="AC243" s="181">
        <f t="shared" ca="1" si="528"/>
        <v>1</v>
      </c>
      <c r="AD243" s="181">
        <f t="shared" ca="1" si="433"/>
        <v>1</v>
      </c>
      <c r="AE243" s="182">
        <f t="shared" ca="1" si="434"/>
        <v>0</v>
      </c>
      <c r="AF243" s="23">
        <f t="shared" ca="1" si="464"/>
        <v>5880</v>
      </c>
      <c r="AG243" s="23">
        <f t="shared" ca="1" si="465"/>
        <v>0</v>
      </c>
      <c r="AH243" s="23">
        <f t="shared" ca="1" si="454"/>
        <v>38400</v>
      </c>
      <c r="AI243" s="23">
        <f t="shared" ca="1" si="455"/>
        <v>0</v>
      </c>
      <c r="AJ243" s="23">
        <f t="shared" ca="1" si="466"/>
        <v>26160</v>
      </c>
      <c r="AK243" s="23">
        <f t="shared" ca="1" si="467"/>
        <v>0</v>
      </c>
      <c r="AL243" s="23">
        <f t="shared" ca="1" si="468"/>
        <v>26160</v>
      </c>
      <c r="AM243" s="23">
        <f t="shared" ca="1" si="469"/>
        <v>0</v>
      </c>
      <c r="AN243" s="23">
        <f t="shared" ca="1" si="487"/>
        <v>48000</v>
      </c>
      <c r="AO243" s="23">
        <f t="shared" ca="1" si="488"/>
        <v>0</v>
      </c>
      <c r="AP243" s="23">
        <f t="shared" ca="1" si="499"/>
        <v>54000</v>
      </c>
      <c r="AQ243" s="23">
        <f t="shared" ca="1" si="476"/>
        <v>0</v>
      </c>
      <c r="AR243" s="23">
        <f t="shared" ca="1" si="508"/>
        <v>60000</v>
      </c>
      <c r="AS243" s="23">
        <f t="shared" ca="1" si="509"/>
        <v>0</v>
      </c>
      <c r="AT243" s="23">
        <f t="shared" ca="1" si="516"/>
        <v>60000</v>
      </c>
      <c r="AU243" s="23">
        <f t="shared" ca="1" si="517"/>
        <v>0</v>
      </c>
      <c r="AV243" s="23">
        <f t="shared" ca="1" si="510"/>
        <v>86400</v>
      </c>
      <c r="AW243" s="23">
        <f t="shared" ca="1" si="511"/>
        <v>0</v>
      </c>
      <c r="AX243" s="23">
        <f t="shared" ca="1" si="520"/>
        <v>61200</v>
      </c>
      <c r="AY243" s="23">
        <f t="shared" ca="1" si="521"/>
        <v>0</v>
      </c>
      <c r="AZ243" s="23">
        <f t="shared" ca="1" si="526"/>
        <v>66000</v>
      </c>
      <c r="BA243" s="23">
        <f t="shared" ca="1" si="527"/>
        <v>0</v>
      </c>
      <c r="BB243" s="23">
        <f t="shared" ca="1" si="543"/>
        <v>132000</v>
      </c>
      <c r="BC243" s="23">
        <f t="shared" ca="1" si="544"/>
        <v>0</v>
      </c>
      <c r="BD243" s="228">
        <f t="shared" ca="1" si="438"/>
        <v>243000</v>
      </c>
      <c r="BE243" s="26">
        <f t="shared" ca="1" si="439"/>
        <v>604200</v>
      </c>
      <c r="BF243" s="228">
        <f t="shared" ca="1" si="440"/>
        <v>664200</v>
      </c>
      <c r="BG243" s="23">
        <f t="shared" ca="1" si="456"/>
        <v>62400</v>
      </c>
      <c r="BH243" s="23">
        <f t="shared" ca="1" si="457"/>
        <v>0</v>
      </c>
      <c r="BI243" s="23">
        <f t="shared" ca="1" si="470"/>
        <v>60000</v>
      </c>
      <c r="BJ243" s="23">
        <f t="shared" ca="1" si="471"/>
        <v>0</v>
      </c>
      <c r="BK243" s="23">
        <f t="shared" ca="1" si="458"/>
        <v>10560</v>
      </c>
      <c r="BL243" s="23">
        <f t="shared" ca="1" si="459"/>
        <v>0</v>
      </c>
      <c r="BM243" s="23">
        <f t="shared" ca="1" si="472"/>
        <v>6120</v>
      </c>
      <c r="BN243" s="23">
        <f t="shared" ca="1" si="473"/>
        <v>0</v>
      </c>
      <c r="BO243" s="23">
        <f t="shared" ca="1" si="479"/>
        <v>20400</v>
      </c>
      <c r="BP243" s="23">
        <f t="shared" ca="1" si="480"/>
        <v>0</v>
      </c>
      <c r="BQ243" s="23">
        <f t="shared" ca="1" si="460"/>
        <v>72000</v>
      </c>
      <c r="BR243" s="23">
        <f t="shared" ca="1" si="461"/>
        <v>0</v>
      </c>
      <c r="BS243" s="23">
        <f t="shared" ca="1" si="495"/>
        <v>105600</v>
      </c>
      <c r="BT243" s="23">
        <f t="shared" ca="1" si="496"/>
        <v>0</v>
      </c>
      <c r="BU243" s="23">
        <f t="shared" ca="1" si="497"/>
        <v>127200</v>
      </c>
      <c r="BV243" s="23">
        <f t="shared" ca="1" si="498"/>
        <v>0</v>
      </c>
      <c r="BW243" s="23">
        <f t="shared" ca="1" si="500"/>
        <v>60000</v>
      </c>
      <c r="BX243" s="23">
        <f t="shared" ca="1" si="501"/>
        <v>0</v>
      </c>
      <c r="BY243" s="23">
        <f t="shared" ca="1" si="518"/>
        <v>63600</v>
      </c>
      <c r="BZ243" s="23">
        <f t="shared" ca="1" si="519"/>
        <v>0</v>
      </c>
      <c r="CA243" s="23">
        <f t="shared" ca="1" si="531"/>
        <v>62400</v>
      </c>
      <c r="CB243" s="23">
        <f t="shared" ca="1" si="532"/>
        <v>0</v>
      </c>
      <c r="CC243" s="23">
        <f t="shared" ca="1" si="547"/>
        <v>132000</v>
      </c>
      <c r="CD243" s="23">
        <f t="shared" ca="1" si="548"/>
        <v>0</v>
      </c>
      <c r="CE243" s="23">
        <f t="shared" ca="1" si="413"/>
        <v>120000</v>
      </c>
      <c r="CF243" s="23">
        <f t="shared" ca="1" si="414"/>
        <v>0</v>
      </c>
      <c r="CG243" s="389">
        <f t="shared" ca="1" si="441"/>
        <v>371880</v>
      </c>
      <c r="CH243" s="224">
        <f t="shared" ca="1" si="442"/>
        <v>695880</v>
      </c>
      <c r="CI243" s="93">
        <f t="shared" ca="1" si="443"/>
        <v>902280</v>
      </c>
      <c r="CJ243" s="23">
        <f t="shared" ca="1" si="477"/>
        <v>125760</v>
      </c>
      <c r="CK243" s="23">
        <f t="shared" ca="1" si="478"/>
        <v>0</v>
      </c>
      <c r="CL243" s="23">
        <f t="shared" ca="1" si="502"/>
        <v>115200</v>
      </c>
      <c r="CM243" s="23">
        <f t="shared" ca="1" si="503"/>
        <v>0</v>
      </c>
      <c r="CN243" s="23">
        <f t="shared" ca="1" si="535"/>
        <v>120000</v>
      </c>
      <c r="CO243" s="23">
        <f t="shared" ca="1" si="536"/>
        <v>0</v>
      </c>
      <c r="CP243" s="228">
        <f t="shared" ca="1" si="444"/>
        <v>125760</v>
      </c>
      <c r="CQ243" s="224">
        <f t="shared" ca="1" si="445"/>
        <v>240960</v>
      </c>
      <c r="CR243" s="228">
        <f t="shared" ca="1" si="446"/>
        <v>360960</v>
      </c>
      <c r="CS243" s="23">
        <f t="shared" ca="1" si="447"/>
        <v>65400</v>
      </c>
      <c r="CT243" s="23">
        <f t="shared" ca="1" si="448"/>
        <v>32700</v>
      </c>
      <c r="CU243" s="23">
        <f t="shared" ca="1" si="452"/>
        <v>62400</v>
      </c>
      <c r="CV243" s="23">
        <f t="shared" ca="1" si="453"/>
        <v>31200</v>
      </c>
      <c r="CW243" s="23">
        <f t="shared" ca="1" si="462"/>
        <v>60000</v>
      </c>
      <c r="CX243" s="23">
        <f t="shared" ca="1" si="463"/>
        <v>30000</v>
      </c>
      <c r="CY243" s="23">
        <f t="shared" ca="1" si="474"/>
        <v>8400</v>
      </c>
      <c r="CZ243" s="23">
        <f t="shared" ca="1" si="475"/>
        <v>4200</v>
      </c>
      <c r="DA243" s="23">
        <f t="shared" ca="1" si="481"/>
        <v>27000</v>
      </c>
      <c r="DB243" s="23">
        <f t="shared" ca="1" si="482"/>
        <v>13500</v>
      </c>
      <c r="DC243" s="23">
        <f t="shared" ca="1" si="483"/>
        <v>15600</v>
      </c>
      <c r="DD243" s="23">
        <f t="shared" ca="1" si="484"/>
        <v>7800</v>
      </c>
      <c r="DE243" s="23">
        <f t="shared" ca="1" si="489"/>
        <v>42000</v>
      </c>
      <c r="DF243" s="23">
        <f t="shared" ca="1" si="490"/>
        <v>21000</v>
      </c>
      <c r="DG243" s="23">
        <f t="shared" ca="1" si="529"/>
        <v>63600</v>
      </c>
      <c r="DH243" s="23">
        <f t="shared" ca="1" si="530"/>
        <v>31800</v>
      </c>
      <c r="DI243" s="23">
        <f t="shared" ca="1" si="491"/>
        <v>72000</v>
      </c>
      <c r="DJ243" s="23">
        <f t="shared" ca="1" si="492"/>
        <v>36000</v>
      </c>
      <c r="DK243" s="23">
        <f t="shared" ca="1" si="504"/>
        <v>99000</v>
      </c>
      <c r="DL243" s="23">
        <f t="shared" ca="1" si="505"/>
        <v>49500</v>
      </c>
      <c r="DM243" s="23"/>
      <c r="DN243" s="23"/>
      <c r="DO243" s="23">
        <f t="shared" ca="1" si="506"/>
        <v>240000</v>
      </c>
      <c r="DP243" s="23">
        <f t="shared" ca="1" si="507"/>
        <v>120000</v>
      </c>
      <c r="DQ243" s="23">
        <f t="shared" ca="1" si="512"/>
        <v>120000</v>
      </c>
      <c r="DR243" s="23">
        <f t="shared" ca="1" si="513"/>
        <v>60000</v>
      </c>
      <c r="DS243" s="23">
        <f t="shared" ca="1" si="522"/>
        <v>127200</v>
      </c>
      <c r="DT243" s="23">
        <f t="shared" ca="1" si="523"/>
        <v>63600</v>
      </c>
      <c r="DU243" s="23">
        <f t="shared" ca="1" si="533"/>
        <v>63600</v>
      </c>
      <c r="DV243" s="23">
        <f t="shared" ca="1" si="534"/>
        <v>31800</v>
      </c>
      <c r="DW243" s="23">
        <f t="shared" ca="1" si="537"/>
        <v>150000</v>
      </c>
      <c r="DX243" s="23">
        <f t="shared" ca="1" si="538"/>
        <v>75000</v>
      </c>
      <c r="DY243" s="23">
        <f t="shared" ca="1" si="539"/>
        <v>66000</v>
      </c>
      <c r="DZ243" s="23">
        <f t="shared" ca="1" si="540"/>
        <v>33000</v>
      </c>
      <c r="EA243" s="23">
        <f t="shared" ca="1" si="417"/>
        <v>129600</v>
      </c>
      <c r="EB243" s="23">
        <f t="shared" ca="1" si="418"/>
        <v>64800</v>
      </c>
      <c r="EC243" s="228">
        <f t="shared" ca="1" si="449"/>
        <v>610200</v>
      </c>
      <c r="ED243" s="93">
        <f t="shared" ca="1" si="450"/>
        <v>1450800</v>
      </c>
      <c r="EE243" s="228">
        <f t="shared" ca="1" si="451"/>
        <v>2117700</v>
      </c>
      <c r="EJ243" s="23">
        <f t="shared" ca="1" si="485"/>
        <v>60000</v>
      </c>
      <c r="EK243" s="23">
        <f t="shared" ca="1" si="486"/>
        <v>30000</v>
      </c>
      <c r="EL243" s="23">
        <f t="shared" ca="1" si="493"/>
        <v>26400</v>
      </c>
      <c r="EM243" s="23">
        <f t="shared" ca="1" si="494"/>
        <v>13200</v>
      </c>
      <c r="EN243" s="23">
        <f t="shared" ca="1" si="514"/>
        <v>120000</v>
      </c>
      <c r="EO243" s="23">
        <f t="shared" ca="1" si="515"/>
        <v>60000</v>
      </c>
      <c r="EP243" s="23">
        <f t="shared" ca="1" si="545"/>
        <v>168000</v>
      </c>
      <c r="EQ243" s="23">
        <f t="shared" ca="1" si="546"/>
        <v>84000</v>
      </c>
      <c r="ER243" s="23">
        <f t="shared" ca="1" si="524"/>
        <v>60000</v>
      </c>
      <c r="ES243" s="23">
        <f t="shared" ca="1" si="525"/>
        <v>30000</v>
      </c>
      <c r="ET243" s="23">
        <f t="shared" ca="1" si="541"/>
        <v>60000</v>
      </c>
      <c r="EU243" s="23">
        <f t="shared" ca="1" si="542"/>
        <v>30000</v>
      </c>
      <c r="EV243" s="23">
        <f t="shared" ca="1" si="415"/>
        <v>120000</v>
      </c>
      <c r="EW243" s="23">
        <f t="shared" ca="1" si="416"/>
        <v>60000</v>
      </c>
      <c r="EX243" s="228">
        <f t="shared" ca="1" si="435"/>
        <v>39600</v>
      </c>
      <c r="EY243" s="93">
        <f t="shared" ca="1" si="436"/>
        <v>489600</v>
      </c>
      <c r="EZ243" s="93">
        <f t="shared" ca="1" si="437"/>
        <v>921600</v>
      </c>
    </row>
    <row r="244" spans="1:156" x14ac:dyDescent="0.2">
      <c r="A244" s="172">
        <f ca="1">VLOOKUP($D244,Curves!$A$2:$I$1700,9)</f>
        <v>6.4909510479890006E-2</v>
      </c>
      <c r="B244" s="86">
        <f t="shared" ca="1" si="420"/>
        <v>0.28547263937157413</v>
      </c>
      <c r="C244" s="86">
        <f t="shared" si="421"/>
        <v>30</v>
      </c>
      <c r="D244" s="139">
        <v>44075</v>
      </c>
      <c r="E244" s="173">
        <f ca="1">VLOOKUP($D244,Curves!$A$2:$H$1700,2)*$B244</f>
        <v>1.551829267623877</v>
      </c>
      <c r="F244" s="172">
        <f ca="1">VLOOKUP($D244,Curves!$A$2:$H$1700,3)*$B244</f>
        <v>0.10776592136276923</v>
      </c>
      <c r="G244" s="172">
        <f ca="1">VLOOKUP($D244,Curves!$A$2:$H$1700,7)*$B244</f>
        <v>0</v>
      </c>
      <c r="H244" s="172">
        <f ca="1">VLOOKUP($D244,Curves!$A$2:$H$1700,5)*$B244</f>
        <v>0</v>
      </c>
      <c r="I244" s="172">
        <f ca="1">VLOOKUP($D244,Curves!$A$2:$H$1700,4)*$B244</f>
        <v>0</v>
      </c>
      <c r="J244" s="174">
        <f ca="1">VLOOKUP($D244,Curves!$A$2:$H$1700,8)*$B244</f>
        <v>0</v>
      </c>
      <c r="K244" s="172">
        <f t="shared" ca="1" si="422"/>
        <v>13.638719507179077</v>
      </c>
      <c r="L244" s="140">
        <f ca="1">VLOOKUP($D244,Curves!$N$2:$T$2600,2)*$B244</f>
        <v>11.987567072491141</v>
      </c>
      <c r="M244" s="141">
        <f ca="1">VLOOKUP($D244,Curves!$N$2:$T$2600,3)*$B244</f>
        <v>5.9937835362455703</v>
      </c>
      <c r="N244" s="181">
        <f t="shared" ca="1" si="423"/>
        <v>0</v>
      </c>
      <c r="O244" s="182">
        <f t="shared" ca="1" si="424"/>
        <v>0</v>
      </c>
      <c r="P244" s="173">
        <f t="shared" ca="1" si="419"/>
        <v>13.638719507179077</v>
      </c>
      <c r="Q244" s="140">
        <f ca="1">VLOOKUP($D244,Curves!$N$2:$T$2600,4)*$B244</f>
        <v>11.987567072491141</v>
      </c>
      <c r="R244" s="141">
        <f ca="1">VLOOKUP($D244,Curves!$N$2:$T$2600,5)*$B244</f>
        <v>5.9937835362455703</v>
      </c>
      <c r="S244" s="181">
        <f t="shared" ca="1" si="425"/>
        <v>0</v>
      </c>
      <c r="T244" s="182">
        <f t="shared" ca="1" si="426"/>
        <v>0</v>
      </c>
      <c r="U244" s="151">
        <f t="shared" ca="1" si="427"/>
        <v>13.638719507179077</v>
      </c>
      <c r="V244" s="151">
        <f t="shared" ca="1" si="428"/>
        <v>13.638719507179077</v>
      </c>
      <c r="W244" s="151">
        <f t="shared" ca="1" si="429"/>
        <v>13.638719507179077</v>
      </c>
      <c r="X244" s="343">
        <f ca="1">VLOOKUP($D244,[2]CurveFetch!$D$8:$S$13000,16,0)*$B244</f>
        <v>11.987567072491141</v>
      </c>
      <c r="Y244" s="141">
        <f ca="1">VLOOKUP($D244,Curves!$N$2:$T$2600,7)*$B244</f>
        <v>5.9937835362455703</v>
      </c>
      <c r="Z244" s="200">
        <f t="shared" ca="1" si="430"/>
        <v>0</v>
      </c>
      <c r="AA244" s="181">
        <f t="shared" ca="1" si="431"/>
        <v>0</v>
      </c>
      <c r="AB244" s="181">
        <f t="shared" ca="1" si="528"/>
        <v>0</v>
      </c>
      <c r="AC244" s="181">
        <f t="shared" ca="1" si="528"/>
        <v>0</v>
      </c>
      <c r="AD244" s="181">
        <f t="shared" ca="1" si="433"/>
        <v>0</v>
      </c>
      <c r="AE244" s="182">
        <f t="shared" ca="1" si="434"/>
        <v>0</v>
      </c>
      <c r="AF244" s="23">
        <f t="shared" ca="1" si="464"/>
        <v>0</v>
      </c>
      <c r="AG244" s="23">
        <f t="shared" ca="1" si="465"/>
        <v>0</v>
      </c>
      <c r="AH244" s="23">
        <f t="shared" ca="1" si="454"/>
        <v>0</v>
      </c>
      <c r="AI244" s="23">
        <f t="shared" ca="1" si="455"/>
        <v>0</v>
      </c>
      <c r="AJ244" s="23">
        <f t="shared" ca="1" si="466"/>
        <v>0</v>
      </c>
      <c r="AK244" s="23">
        <f t="shared" ca="1" si="467"/>
        <v>0</v>
      </c>
      <c r="AL244" s="23">
        <f t="shared" ca="1" si="468"/>
        <v>0</v>
      </c>
      <c r="AM244" s="23">
        <f t="shared" ca="1" si="469"/>
        <v>0</v>
      </c>
      <c r="AN244" s="23">
        <f t="shared" ca="1" si="487"/>
        <v>0</v>
      </c>
      <c r="AO244" s="23">
        <f t="shared" ca="1" si="488"/>
        <v>0</v>
      </c>
      <c r="AP244" s="23">
        <f t="shared" ca="1" si="499"/>
        <v>0</v>
      </c>
      <c r="AQ244" s="23">
        <f t="shared" ca="1" si="476"/>
        <v>0</v>
      </c>
      <c r="AR244" s="23">
        <f t="shared" ca="1" si="508"/>
        <v>0</v>
      </c>
      <c r="AS244" s="23">
        <f t="shared" ca="1" si="509"/>
        <v>0</v>
      </c>
      <c r="AT244" s="23">
        <f t="shared" ca="1" si="516"/>
        <v>0</v>
      </c>
      <c r="AU244" s="23">
        <f t="shared" ca="1" si="517"/>
        <v>0</v>
      </c>
      <c r="AV244" s="23">
        <f t="shared" ca="1" si="510"/>
        <v>0</v>
      </c>
      <c r="AW244" s="23">
        <f t="shared" ca="1" si="511"/>
        <v>0</v>
      </c>
      <c r="AX244" s="23">
        <f t="shared" ca="1" si="520"/>
        <v>0</v>
      </c>
      <c r="AY244" s="23">
        <f t="shared" ca="1" si="521"/>
        <v>0</v>
      </c>
      <c r="AZ244" s="23">
        <f t="shared" ca="1" si="526"/>
        <v>0</v>
      </c>
      <c r="BA244" s="23">
        <f t="shared" ca="1" si="527"/>
        <v>0</v>
      </c>
      <c r="BB244" s="23">
        <f t="shared" ca="1" si="543"/>
        <v>0</v>
      </c>
      <c r="BC244" s="23">
        <f t="shared" ca="1" si="544"/>
        <v>0</v>
      </c>
      <c r="BD244" s="228">
        <f t="shared" ca="1" si="438"/>
        <v>0</v>
      </c>
      <c r="BE244" s="26">
        <f t="shared" ca="1" si="439"/>
        <v>0</v>
      </c>
      <c r="BF244" s="228">
        <f t="shared" ca="1" si="440"/>
        <v>0</v>
      </c>
      <c r="BG244" s="23">
        <f t="shared" ca="1" si="456"/>
        <v>0</v>
      </c>
      <c r="BH244" s="23">
        <f t="shared" ca="1" si="457"/>
        <v>0</v>
      </c>
      <c r="BI244" s="23">
        <f t="shared" ca="1" si="470"/>
        <v>0</v>
      </c>
      <c r="BJ244" s="23">
        <f t="shared" ca="1" si="471"/>
        <v>0</v>
      </c>
      <c r="BK244" s="23">
        <f t="shared" ca="1" si="458"/>
        <v>0</v>
      </c>
      <c r="BL244" s="23">
        <f t="shared" ca="1" si="459"/>
        <v>0</v>
      </c>
      <c r="BM244" s="23">
        <f t="shared" ca="1" si="472"/>
        <v>0</v>
      </c>
      <c r="BN244" s="23">
        <f t="shared" ca="1" si="473"/>
        <v>0</v>
      </c>
      <c r="BO244" s="23">
        <f t="shared" ca="1" si="479"/>
        <v>0</v>
      </c>
      <c r="BP244" s="23">
        <f t="shared" ca="1" si="480"/>
        <v>0</v>
      </c>
      <c r="BQ244" s="23">
        <f t="shared" ca="1" si="460"/>
        <v>0</v>
      </c>
      <c r="BR244" s="23">
        <f t="shared" ca="1" si="461"/>
        <v>0</v>
      </c>
      <c r="BS244" s="23">
        <f t="shared" ca="1" si="495"/>
        <v>0</v>
      </c>
      <c r="BT244" s="23">
        <f t="shared" ca="1" si="496"/>
        <v>0</v>
      </c>
      <c r="BU244" s="23">
        <f t="shared" ca="1" si="497"/>
        <v>0</v>
      </c>
      <c r="BV244" s="23">
        <f t="shared" ca="1" si="498"/>
        <v>0</v>
      </c>
      <c r="BW244" s="23">
        <f t="shared" ca="1" si="500"/>
        <v>0</v>
      </c>
      <c r="BX244" s="23">
        <f t="shared" ca="1" si="501"/>
        <v>0</v>
      </c>
      <c r="BY244" s="23">
        <f t="shared" ca="1" si="518"/>
        <v>0</v>
      </c>
      <c r="BZ244" s="23">
        <f t="shared" ca="1" si="519"/>
        <v>0</v>
      </c>
      <c r="CA244" s="23">
        <f t="shared" ca="1" si="531"/>
        <v>0</v>
      </c>
      <c r="CB244" s="23">
        <f t="shared" ca="1" si="532"/>
        <v>0</v>
      </c>
      <c r="CC244" s="23">
        <f t="shared" ca="1" si="547"/>
        <v>0</v>
      </c>
      <c r="CD244" s="23">
        <f t="shared" ca="1" si="548"/>
        <v>0</v>
      </c>
      <c r="CE244" s="23">
        <f t="shared" ca="1" si="413"/>
        <v>0</v>
      </c>
      <c r="CF244" s="23">
        <f t="shared" ca="1" si="414"/>
        <v>0</v>
      </c>
      <c r="CG244" s="389">
        <f t="shared" ca="1" si="441"/>
        <v>0</v>
      </c>
      <c r="CH244" s="224">
        <f t="shared" ca="1" si="442"/>
        <v>0</v>
      </c>
      <c r="CI244" s="93">
        <f t="shared" ca="1" si="443"/>
        <v>0</v>
      </c>
      <c r="CJ244" s="23">
        <f t="shared" ca="1" si="477"/>
        <v>0</v>
      </c>
      <c r="CK244" s="23">
        <f t="shared" ca="1" si="478"/>
        <v>0</v>
      </c>
      <c r="CL244" s="23">
        <f t="shared" ca="1" si="502"/>
        <v>0</v>
      </c>
      <c r="CM244" s="23">
        <f t="shared" ca="1" si="503"/>
        <v>0</v>
      </c>
      <c r="CN244" s="23">
        <f t="shared" ca="1" si="535"/>
        <v>0</v>
      </c>
      <c r="CO244" s="23">
        <f t="shared" ca="1" si="536"/>
        <v>0</v>
      </c>
      <c r="CP244" s="228">
        <f t="shared" ca="1" si="444"/>
        <v>0</v>
      </c>
      <c r="CQ244" s="224">
        <f t="shared" ca="1" si="445"/>
        <v>0</v>
      </c>
      <c r="CR244" s="228">
        <f t="shared" ca="1" si="446"/>
        <v>0</v>
      </c>
      <c r="CS244" s="23">
        <f t="shared" ca="1" si="447"/>
        <v>0</v>
      </c>
      <c r="CT244" s="23">
        <f t="shared" ca="1" si="448"/>
        <v>0</v>
      </c>
      <c r="CU244" s="23">
        <f t="shared" ca="1" si="452"/>
        <v>0</v>
      </c>
      <c r="CV244" s="23">
        <f t="shared" ca="1" si="453"/>
        <v>0</v>
      </c>
      <c r="CW244" s="23">
        <f t="shared" ca="1" si="462"/>
        <v>0</v>
      </c>
      <c r="CX244" s="23">
        <f t="shared" ca="1" si="463"/>
        <v>0</v>
      </c>
      <c r="CY244" s="23">
        <f t="shared" ca="1" si="474"/>
        <v>0</v>
      </c>
      <c r="CZ244" s="23">
        <f t="shared" ca="1" si="475"/>
        <v>0</v>
      </c>
      <c r="DA244" s="23">
        <f t="shared" ca="1" si="481"/>
        <v>0</v>
      </c>
      <c r="DB244" s="23">
        <f t="shared" ca="1" si="482"/>
        <v>0</v>
      </c>
      <c r="DC244" s="23">
        <f t="shared" ca="1" si="483"/>
        <v>0</v>
      </c>
      <c r="DD244" s="23">
        <f t="shared" ca="1" si="484"/>
        <v>0</v>
      </c>
      <c r="DE244" s="23">
        <f t="shared" ca="1" si="489"/>
        <v>0</v>
      </c>
      <c r="DF244" s="23">
        <f t="shared" ca="1" si="490"/>
        <v>0</v>
      </c>
      <c r="DG244" s="23">
        <f t="shared" ca="1" si="529"/>
        <v>0</v>
      </c>
      <c r="DH244" s="23">
        <f t="shared" ca="1" si="530"/>
        <v>0</v>
      </c>
      <c r="DI244" s="23">
        <f t="shared" ca="1" si="491"/>
        <v>0</v>
      </c>
      <c r="DJ244" s="23">
        <f t="shared" ca="1" si="492"/>
        <v>0</v>
      </c>
      <c r="DK244" s="23">
        <f t="shared" ca="1" si="504"/>
        <v>0</v>
      </c>
      <c r="DL244" s="23">
        <f t="shared" ca="1" si="505"/>
        <v>0</v>
      </c>
      <c r="DM244" s="23"/>
      <c r="DN244" s="23"/>
      <c r="DO244" s="23">
        <f t="shared" ca="1" si="506"/>
        <v>0</v>
      </c>
      <c r="DP244" s="23">
        <f t="shared" ca="1" si="507"/>
        <v>0</v>
      </c>
      <c r="DQ244" s="23">
        <f t="shared" ca="1" si="512"/>
        <v>0</v>
      </c>
      <c r="DR244" s="23">
        <f t="shared" ca="1" si="513"/>
        <v>0</v>
      </c>
      <c r="DS244" s="23">
        <f t="shared" ca="1" si="522"/>
        <v>0</v>
      </c>
      <c r="DT244" s="23">
        <f t="shared" ca="1" si="523"/>
        <v>0</v>
      </c>
      <c r="DU244" s="23">
        <f t="shared" ca="1" si="533"/>
        <v>0</v>
      </c>
      <c r="DV244" s="23">
        <f t="shared" ca="1" si="534"/>
        <v>0</v>
      </c>
      <c r="DW244" s="23">
        <f t="shared" ca="1" si="537"/>
        <v>0</v>
      </c>
      <c r="DX244" s="23">
        <f t="shared" ca="1" si="538"/>
        <v>0</v>
      </c>
      <c r="DY244" s="23">
        <f t="shared" ca="1" si="539"/>
        <v>0</v>
      </c>
      <c r="DZ244" s="23">
        <f t="shared" ca="1" si="540"/>
        <v>0</v>
      </c>
      <c r="EA244" s="23">
        <f t="shared" ca="1" si="417"/>
        <v>0</v>
      </c>
      <c r="EB244" s="23">
        <f t="shared" ca="1" si="418"/>
        <v>0</v>
      </c>
      <c r="EC244" s="228">
        <f t="shared" ca="1" si="449"/>
        <v>0</v>
      </c>
      <c r="ED244" s="93">
        <f t="shared" ca="1" si="450"/>
        <v>0</v>
      </c>
      <c r="EE244" s="228">
        <f t="shared" ca="1" si="451"/>
        <v>0</v>
      </c>
      <c r="EJ244" s="23">
        <f t="shared" ca="1" si="485"/>
        <v>0</v>
      </c>
      <c r="EK244" s="23">
        <f t="shared" ca="1" si="486"/>
        <v>0</v>
      </c>
      <c r="EL244" s="23">
        <f t="shared" ca="1" si="493"/>
        <v>0</v>
      </c>
      <c r="EM244" s="23">
        <f t="shared" ca="1" si="494"/>
        <v>0</v>
      </c>
      <c r="EN244" s="23">
        <f t="shared" ca="1" si="514"/>
        <v>0</v>
      </c>
      <c r="EO244" s="23">
        <f t="shared" ca="1" si="515"/>
        <v>0</v>
      </c>
      <c r="EP244" s="23">
        <f t="shared" ca="1" si="545"/>
        <v>0</v>
      </c>
      <c r="EQ244" s="23">
        <f t="shared" ca="1" si="546"/>
        <v>0</v>
      </c>
      <c r="ER244" s="23">
        <f t="shared" ca="1" si="524"/>
        <v>0</v>
      </c>
      <c r="ES244" s="23">
        <f t="shared" ca="1" si="525"/>
        <v>0</v>
      </c>
      <c r="ET244" s="23">
        <f t="shared" ca="1" si="541"/>
        <v>0</v>
      </c>
      <c r="EU244" s="23">
        <f t="shared" ca="1" si="542"/>
        <v>0</v>
      </c>
      <c r="EV244" s="23">
        <f t="shared" ca="1" si="415"/>
        <v>0</v>
      </c>
      <c r="EW244" s="23">
        <f t="shared" ca="1" si="416"/>
        <v>0</v>
      </c>
      <c r="EX244" s="228">
        <f t="shared" ca="1" si="435"/>
        <v>0</v>
      </c>
      <c r="EY244" s="93">
        <f t="shared" ca="1" si="436"/>
        <v>0</v>
      </c>
      <c r="EZ244" s="93">
        <f t="shared" ca="1" si="437"/>
        <v>0</v>
      </c>
    </row>
    <row r="245" spans="1:156" x14ac:dyDescent="0.2">
      <c r="A245" s="172">
        <f ca="1">VLOOKUP($D245,Curves!$A$2:$I$1700,9)</f>
        <v>6.4933578762127006E-2</v>
      </c>
      <c r="B245" s="86">
        <f t="shared" ca="1" si="420"/>
        <v>0.28384834479048426</v>
      </c>
      <c r="C245" s="86">
        <f t="shared" si="421"/>
        <v>31</v>
      </c>
      <c r="D245" s="139">
        <v>44105</v>
      </c>
      <c r="E245" s="173">
        <f ca="1">VLOOKUP($D245,Curves!$A$2:$H$1700,2)*$B245</f>
        <v>1.551515052624787</v>
      </c>
      <c r="F245" s="172">
        <f ca="1">VLOOKUP($D245,Curves!$A$2:$H$1700,3)*$B245</f>
        <v>0.10715275015840781</v>
      </c>
      <c r="G245" s="172">
        <f ca="1">VLOOKUP($D245,Curves!$A$2:$H$1700,7)*$B245</f>
        <v>0</v>
      </c>
      <c r="H245" s="172">
        <f ca="1">VLOOKUP($D245,Curves!$A$2:$H$1700,5)*$B245</f>
        <v>0</v>
      </c>
      <c r="I245" s="172">
        <f ca="1">VLOOKUP($D245,Curves!$A$2:$H$1700,4)*$B245</f>
        <v>0</v>
      </c>
      <c r="J245" s="174">
        <f ca="1">VLOOKUP($D245,Curves!$A$2:$H$1700,8)*$B245</f>
        <v>0</v>
      </c>
      <c r="K245" s="172">
        <f t="shared" ca="1" si="422"/>
        <v>13.636362894685902</v>
      </c>
      <c r="L245" s="140">
        <f ca="1">VLOOKUP($D245,Curves!$N$2:$T$2600,2)*$B245</f>
        <v>19.000836585109496</v>
      </c>
      <c r="M245" s="141">
        <f ca="1">VLOOKUP($D245,Curves!$N$2:$T$2600,3)*$B245</f>
        <v>9.5004182925547482</v>
      </c>
      <c r="N245" s="181">
        <f t="shared" ca="1" si="423"/>
        <v>1</v>
      </c>
      <c r="O245" s="182">
        <f t="shared" ca="1" si="424"/>
        <v>0</v>
      </c>
      <c r="P245" s="173">
        <f t="shared" ca="1" si="419"/>
        <v>13.636362894685902</v>
      </c>
      <c r="Q245" s="140">
        <f ca="1">VLOOKUP($D245,Curves!$N$2:$T$2600,4)*$B245</f>
        <v>19.000836585109496</v>
      </c>
      <c r="R245" s="141">
        <f ca="1">VLOOKUP($D245,Curves!$N$2:$T$2600,5)*$B245</f>
        <v>9.5004182925547482</v>
      </c>
      <c r="S245" s="181">
        <f t="shared" ca="1" si="425"/>
        <v>1</v>
      </c>
      <c r="T245" s="182">
        <f t="shared" ca="1" si="426"/>
        <v>0</v>
      </c>
      <c r="U245" s="151">
        <f t="shared" ca="1" si="427"/>
        <v>13.636362894685902</v>
      </c>
      <c r="V245" s="151">
        <f t="shared" ca="1" si="428"/>
        <v>13.636362894685902</v>
      </c>
      <c r="W245" s="151">
        <f t="shared" ca="1" si="429"/>
        <v>13.636362894685902</v>
      </c>
      <c r="X245" s="343">
        <f ca="1">VLOOKUP($D245,[2]CurveFetch!$D$8:$S$13000,16,0)*$B245</f>
        <v>19.000836585109496</v>
      </c>
      <c r="Y245" s="141">
        <f ca="1">VLOOKUP($D245,Curves!$N$2:$T$2600,7)*$B245</f>
        <v>9.5004182925547482</v>
      </c>
      <c r="Z245" s="200">
        <f t="shared" ca="1" si="430"/>
        <v>1</v>
      </c>
      <c r="AA245" s="181">
        <f t="shared" ca="1" si="431"/>
        <v>0</v>
      </c>
      <c r="AB245" s="181">
        <f t="shared" ca="1" si="528"/>
        <v>1</v>
      </c>
      <c r="AC245" s="181">
        <f t="shared" ca="1" si="528"/>
        <v>1</v>
      </c>
      <c r="AD245" s="181">
        <f t="shared" ca="1" si="433"/>
        <v>1</v>
      </c>
      <c r="AE245" s="182">
        <f t="shared" ca="1" si="434"/>
        <v>0</v>
      </c>
      <c r="AF245" s="23">
        <f t="shared" ca="1" si="464"/>
        <v>5880</v>
      </c>
      <c r="AG245" s="23">
        <f t="shared" ca="1" si="465"/>
        <v>0</v>
      </c>
      <c r="AH245" s="23">
        <f t="shared" ca="1" si="454"/>
        <v>38400</v>
      </c>
      <c r="AI245" s="23">
        <f t="shared" ca="1" si="455"/>
        <v>0</v>
      </c>
      <c r="AJ245" s="23">
        <f t="shared" ca="1" si="466"/>
        <v>26160</v>
      </c>
      <c r="AK245" s="23">
        <f t="shared" ca="1" si="467"/>
        <v>0</v>
      </c>
      <c r="AL245" s="23">
        <f t="shared" ca="1" si="468"/>
        <v>26160</v>
      </c>
      <c r="AM245" s="23">
        <f t="shared" ca="1" si="469"/>
        <v>0</v>
      </c>
      <c r="AN245" s="23">
        <f t="shared" ca="1" si="487"/>
        <v>48000</v>
      </c>
      <c r="AO245" s="23">
        <f t="shared" ca="1" si="488"/>
        <v>0</v>
      </c>
      <c r="AP245" s="23">
        <f t="shared" ca="1" si="499"/>
        <v>54000</v>
      </c>
      <c r="AQ245" s="23">
        <f t="shared" ca="1" si="476"/>
        <v>0</v>
      </c>
      <c r="AR245" s="23">
        <f t="shared" ca="1" si="508"/>
        <v>60000</v>
      </c>
      <c r="AS245" s="23">
        <f t="shared" ca="1" si="509"/>
        <v>0</v>
      </c>
      <c r="AT245" s="23">
        <f t="shared" ca="1" si="516"/>
        <v>60000</v>
      </c>
      <c r="AU245" s="23">
        <f t="shared" ca="1" si="517"/>
        <v>0</v>
      </c>
      <c r="AV245" s="23">
        <f t="shared" ca="1" si="510"/>
        <v>86400</v>
      </c>
      <c r="AW245" s="23">
        <f t="shared" ca="1" si="511"/>
        <v>0</v>
      </c>
      <c r="AX245" s="23">
        <f t="shared" ca="1" si="520"/>
        <v>61200</v>
      </c>
      <c r="AY245" s="23">
        <f t="shared" ca="1" si="521"/>
        <v>0</v>
      </c>
      <c r="AZ245" s="23">
        <f t="shared" ca="1" si="526"/>
        <v>66000</v>
      </c>
      <c r="BA245" s="23">
        <f t="shared" ca="1" si="527"/>
        <v>0</v>
      </c>
      <c r="BB245" s="23">
        <f t="shared" ca="1" si="543"/>
        <v>132000</v>
      </c>
      <c r="BC245" s="23">
        <f t="shared" ca="1" si="544"/>
        <v>0</v>
      </c>
      <c r="BD245" s="228">
        <f t="shared" ca="1" si="438"/>
        <v>243000</v>
      </c>
      <c r="BE245" s="26">
        <f t="shared" ca="1" si="439"/>
        <v>604200</v>
      </c>
      <c r="BF245" s="228">
        <f t="shared" ca="1" si="440"/>
        <v>664200</v>
      </c>
      <c r="BG245" s="23">
        <f t="shared" ca="1" si="456"/>
        <v>62400</v>
      </c>
      <c r="BH245" s="23">
        <f t="shared" ca="1" si="457"/>
        <v>0</v>
      </c>
      <c r="BI245" s="23">
        <f t="shared" ca="1" si="470"/>
        <v>60000</v>
      </c>
      <c r="BJ245" s="23">
        <f t="shared" ca="1" si="471"/>
        <v>0</v>
      </c>
      <c r="BK245" s="23">
        <f t="shared" ca="1" si="458"/>
        <v>10560</v>
      </c>
      <c r="BL245" s="23">
        <f t="shared" ca="1" si="459"/>
        <v>0</v>
      </c>
      <c r="BM245" s="23">
        <f t="shared" ca="1" si="472"/>
        <v>6120</v>
      </c>
      <c r="BN245" s="23">
        <f t="shared" ca="1" si="473"/>
        <v>0</v>
      </c>
      <c r="BO245" s="23">
        <f t="shared" ca="1" si="479"/>
        <v>20400</v>
      </c>
      <c r="BP245" s="23">
        <f t="shared" ca="1" si="480"/>
        <v>0</v>
      </c>
      <c r="BQ245" s="23">
        <f t="shared" ca="1" si="460"/>
        <v>72000</v>
      </c>
      <c r="BR245" s="23">
        <f t="shared" ca="1" si="461"/>
        <v>0</v>
      </c>
      <c r="BS245" s="23">
        <f t="shared" ca="1" si="495"/>
        <v>105600</v>
      </c>
      <c r="BT245" s="23">
        <f t="shared" ca="1" si="496"/>
        <v>0</v>
      </c>
      <c r="BU245" s="23">
        <f t="shared" ca="1" si="497"/>
        <v>127200</v>
      </c>
      <c r="BV245" s="23">
        <f t="shared" ca="1" si="498"/>
        <v>0</v>
      </c>
      <c r="BW245" s="23">
        <f t="shared" ca="1" si="500"/>
        <v>60000</v>
      </c>
      <c r="BX245" s="23">
        <f t="shared" ca="1" si="501"/>
        <v>0</v>
      </c>
      <c r="BY245" s="23">
        <f t="shared" ca="1" si="518"/>
        <v>63600</v>
      </c>
      <c r="BZ245" s="23">
        <f t="shared" ca="1" si="519"/>
        <v>0</v>
      </c>
      <c r="CA245" s="23">
        <f t="shared" ca="1" si="531"/>
        <v>62400</v>
      </c>
      <c r="CB245" s="23">
        <f t="shared" ca="1" si="532"/>
        <v>0</v>
      </c>
      <c r="CC245" s="23">
        <f t="shared" ca="1" si="547"/>
        <v>132000</v>
      </c>
      <c r="CD245" s="23">
        <f t="shared" ca="1" si="548"/>
        <v>0</v>
      </c>
      <c r="CE245" s="23">
        <f t="shared" ca="1" si="413"/>
        <v>120000</v>
      </c>
      <c r="CF245" s="23">
        <f t="shared" ca="1" si="414"/>
        <v>0</v>
      </c>
      <c r="CG245" s="389">
        <f t="shared" ca="1" si="441"/>
        <v>371880</v>
      </c>
      <c r="CH245" s="224">
        <f t="shared" ca="1" si="442"/>
        <v>695880</v>
      </c>
      <c r="CI245" s="93">
        <f t="shared" ca="1" si="443"/>
        <v>902280</v>
      </c>
      <c r="CJ245" s="23">
        <f t="shared" ca="1" si="477"/>
        <v>125760</v>
      </c>
      <c r="CK245" s="23">
        <f t="shared" ca="1" si="478"/>
        <v>0</v>
      </c>
      <c r="CL245" s="23">
        <f t="shared" ca="1" si="502"/>
        <v>115200</v>
      </c>
      <c r="CM245" s="23">
        <f t="shared" ca="1" si="503"/>
        <v>0</v>
      </c>
      <c r="CN245" s="23">
        <f t="shared" ca="1" si="535"/>
        <v>120000</v>
      </c>
      <c r="CO245" s="23">
        <f t="shared" ca="1" si="536"/>
        <v>0</v>
      </c>
      <c r="CP245" s="228">
        <f t="shared" ca="1" si="444"/>
        <v>125760</v>
      </c>
      <c r="CQ245" s="224">
        <f t="shared" ca="1" si="445"/>
        <v>240960</v>
      </c>
      <c r="CR245" s="228">
        <f t="shared" ca="1" si="446"/>
        <v>360960</v>
      </c>
      <c r="CS245" s="23">
        <f t="shared" ca="1" si="447"/>
        <v>65400</v>
      </c>
      <c r="CT245" s="23">
        <f t="shared" ca="1" si="448"/>
        <v>32700</v>
      </c>
      <c r="CU245" s="23">
        <f t="shared" ca="1" si="452"/>
        <v>62400</v>
      </c>
      <c r="CV245" s="23">
        <f t="shared" ca="1" si="453"/>
        <v>31200</v>
      </c>
      <c r="CW245" s="23">
        <f t="shared" ca="1" si="462"/>
        <v>60000</v>
      </c>
      <c r="CX245" s="23">
        <f t="shared" ca="1" si="463"/>
        <v>30000</v>
      </c>
      <c r="CY245" s="23">
        <f t="shared" ca="1" si="474"/>
        <v>8400</v>
      </c>
      <c r="CZ245" s="23">
        <f t="shared" ca="1" si="475"/>
        <v>4200</v>
      </c>
      <c r="DA245" s="23">
        <f t="shared" ca="1" si="481"/>
        <v>27000</v>
      </c>
      <c r="DB245" s="23">
        <f t="shared" ca="1" si="482"/>
        <v>13500</v>
      </c>
      <c r="DC245" s="23">
        <f t="shared" ca="1" si="483"/>
        <v>15600</v>
      </c>
      <c r="DD245" s="23">
        <f t="shared" ca="1" si="484"/>
        <v>7800</v>
      </c>
      <c r="DE245" s="23">
        <f t="shared" ca="1" si="489"/>
        <v>42000</v>
      </c>
      <c r="DF245" s="23">
        <f t="shared" ca="1" si="490"/>
        <v>21000</v>
      </c>
      <c r="DG245" s="23">
        <f t="shared" ca="1" si="529"/>
        <v>63600</v>
      </c>
      <c r="DH245" s="23">
        <f t="shared" ca="1" si="530"/>
        <v>31800</v>
      </c>
      <c r="DI245" s="23">
        <f t="shared" ca="1" si="491"/>
        <v>72000</v>
      </c>
      <c r="DJ245" s="23">
        <f t="shared" ca="1" si="492"/>
        <v>36000</v>
      </c>
      <c r="DK245" s="23">
        <f t="shared" ca="1" si="504"/>
        <v>99000</v>
      </c>
      <c r="DL245" s="23">
        <f t="shared" ca="1" si="505"/>
        <v>49500</v>
      </c>
      <c r="DM245" s="23"/>
      <c r="DN245" s="23"/>
      <c r="DO245" s="23">
        <f t="shared" ca="1" si="506"/>
        <v>240000</v>
      </c>
      <c r="DP245" s="23">
        <f t="shared" ca="1" si="507"/>
        <v>120000</v>
      </c>
      <c r="DQ245" s="23">
        <f t="shared" ca="1" si="512"/>
        <v>120000</v>
      </c>
      <c r="DR245" s="23">
        <f t="shared" ca="1" si="513"/>
        <v>60000</v>
      </c>
      <c r="DS245" s="23">
        <f t="shared" ca="1" si="522"/>
        <v>127200</v>
      </c>
      <c r="DT245" s="23">
        <f t="shared" ca="1" si="523"/>
        <v>63600</v>
      </c>
      <c r="DU245" s="23">
        <f t="shared" ca="1" si="533"/>
        <v>63600</v>
      </c>
      <c r="DV245" s="23">
        <f t="shared" ca="1" si="534"/>
        <v>31800</v>
      </c>
      <c r="DW245" s="23">
        <f t="shared" ca="1" si="537"/>
        <v>150000</v>
      </c>
      <c r="DX245" s="23">
        <f t="shared" ca="1" si="538"/>
        <v>75000</v>
      </c>
      <c r="DY245" s="23">
        <f t="shared" ca="1" si="539"/>
        <v>66000</v>
      </c>
      <c r="DZ245" s="23">
        <f t="shared" ca="1" si="540"/>
        <v>33000</v>
      </c>
      <c r="EA245" s="23">
        <f t="shared" ca="1" si="417"/>
        <v>129600</v>
      </c>
      <c r="EB245" s="23">
        <f t="shared" ca="1" si="418"/>
        <v>64800</v>
      </c>
      <c r="EC245" s="228">
        <f t="shared" ca="1" si="449"/>
        <v>610200</v>
      </c>
      <c r="ED245" s="93">
        <f t="shared" ca="1" si="450"/>
        <v>1450800</v>
      </c>
      <c r="EE245" s="228">
        <f t="shared" ca="1" si="451"/>
        <v>2117700</v>
      </c>
      <c r="EJ245" s="23">
        <f t="shared" ca="1" si="485"/>
        <v>60000</v>
      </c>
      <c r="EK245" s="23">
        <f t="shared" ca="1" si="486"/>
        <v>30000</v>
      </c>
      <c r="EL245" s="23">
        <f t="shared" ca="1" si="493"/>
        <v>26400</v>
      </c>
      <c r="EM245" s="23">
        <f t="shared" ca="1" si="494"/>
        <v>13200</v>
      </c>
      <c r="EN245" s="23">
        <f t="shared" ca="1" si="514"/>
        <v>120000</v>
      </c>
      <c r="EO245" s="23">
        <f t="shared" ca="1" si="515"/>
        <v>60000</v>
      </c>
      <c r="EP245" s="23">
        <f t="shared" ca="1" si="545"/>
        <v>168000</v>
      </c>
      <c r="EQ245" s="23">
        <f t="shared" ca="1" si="546"/>
        <v>84000</v>
      </c>
      <c r="ER245" s="23">
        <f t="shared" ca="1" si="524"/>
        <v>60000</v>
      </c>
      <c r="ES245" s="23">
        <f t="shared" ca="1" si="525"/>
        <v>30000</v>
      </c>
      <c r="ET245" s="23">
        <f t="shared" ca="1" si="541"/>
        <v>60000</v>
      </c>
      <c r="EU245" s="23">
        <f t="shared" ca="1" si="542"/>
        <v>30000</v>
      </c>
      <c r="EV245" s="23">
        <f t="shared" ca="1" si="415"/>
        <v>120000</v>
      </c>
      <c r="EW245" s="23">
        <f t="shared" ca="1" si="416"/>
        <v>60000</v>
      </c>
      <c r="EX245" s="228">
        <f t="shared" ca="1" si="435"/>
        <v>39600</v>
      </c>
      <c r="EY245" s="93">
        <f t="shared" ca="1" si="436"/>
        <v>489600</v>
      </c>
      <c r="EZ245" s="93">
        <f t="shared" ca="1" si="437"/>
        <v>921600</v>
      </c>
    </row>
    <row r="246" spans="1:156" x14ac:dyDescent="0.2">
      <c r="A246" s="172">
        <f ca="1">VLOOKUP($D246,Curves!$A$2:$I$1700,9)</f>
        <v>6.4958449320641001E-2</v>
      </c>
      <c r="B246" s="86">
        <f t="shared" ca="1" si="420"/>
        <v>0.28217848203988144</v>
      </c>
      <c r="C246" s="86">
        <f t="shared" si="421"/>
        <v>30</v>
      </c>
      <c r="D246" s="139">
        <v>44136</v>
      </c>
      <c r="E246" s="173">
        <f ca="1">VLOOKUP($D246,Curves!$A$2:$H$1700,2)*$B246</f>
        <v>1.5818925703155753</v>
      </c>
      <c r="F246" s="172">
        <f ca="1">VLOOKUP($D246,Curves!$A$2:$H$1700,3)*$B246</f>
        <v>9.3118899073160885E-2</v>
      </c>
      <c r="G246" s="172">
        <f ca="1">VLOOKUP($D246,Curves!$A$2:$H$1700,7)*$B246</f>
        <v>0</v>
      </c>
      <c r="H246" s="172">
        <f ca="1">VLOOKUP($D246,Curves!$A$2:$H$1700,5)*$B246</f>
        <v>0</v>
      </c>
      <c r="I246" s="172">
        <f ca="1">VLOOKUP($D246,Curves!$A$2:$H$1700,4)*$B246</f>
        <v>0</v>
      </c>
      <c r="J246" s="174">
        <f ca="1">VLOOKUP($D246,Curves!$A$2:$H$1700,8)*$B246</f>
        <v>0</v>
      </c>
      <c r="K246" s="172">
        <f t="shared" ca="1" si="422"/>
        <v>13.864194277366815</v>
      </c>
      <c r="L246" s="140">
        <f ca="1">VLOOKUP($D246,Curves!$N$2:$T$2600,2)*$B246</f>
        <v>10.423701344401424</v>
      </c>
      <c r="M246" s="141">
        <f ca="1">VLOOKUP($D246,Curves!$N$2:$T$2600,3)*$B246</f>
        <v>5.2118506722007121</v>
      </c>
      <c r="N246" s="181">
        <f t="shared" ca="1" si="423"/>
        <v>0</v>
      </c>
      <c r="O246" s="182">
        <f t="shared" ca="1" si="424"/>
        <v>0</v>
      </c>
      <c r="P246" s="173">
        <f t="shared" ca="1" si="419"/>
        <v>13.864194277366815</v>
      </c>
      <c r="Q246" s="140">
        <f ca="1">VLOOKUP($D246,Curves!$N$2:$T$2600,4)*$B246</f>
        <v>10.423701344401424</v>
      </c>
      <c r="R246" s="141">
        <f ca="1">VLOOKUP($D246,Curves!$N$2:$T$2600,5)*$B246</f>
        <v>5.2118506722007121</v>
      </c>
      <c r="S246" s="181">
        <f t="shared" ca="1" si="425"/>
        <v>0</v>
      </c>
      <c r="T246" s="182">
        <f t="shared" ca="1" si="426"/>
        <v>0</v>
      </c>
      <c r="U246" s="151">
        <f t="shared" ca="1" si="427"/>
        <v>13.864194277366815</v>
      </c>
      <c r="V246" s="151">
        <f t="shared" ca="1" si="428"/>
        <v>13.864194277366815</v>
      </c>
      <c r="W246" s="151">
        <f t="shared" ca="1" si="429"/>
        <v>13.864194277366815</v>
      </c>
      <c r="X246" s="343">
        <f ca="1">VLOOKUP($D246,[2]CurveFetch!$D$8:$S$13000,16,0)*$B246</f>
        <v>10.423701344401424</v>
      </c>
      <c r="Y246" s="141">
        <f ca="1">VLOOKUP($D246,Curves!$N$2:$T$2600,7)*$B246</f>
        <v>5.2118506722007121</v>
      </c>
      <c r="Z246" s="200">
        <f t="shared" ca="1" si="430"/>
        <v>0</v>
      </c>
      <c r="AA246" s="181">
        <f t="shared" ca="1" si="431"/>
        <v>0</v>
      </c>
      <c r="AB246" s="181">
        <f t="shared" ca="1" si="528"/>
        <v>0</v>
      </c>
      <c r="AC246" s="181">
        <f t="shared" ca="1" si="528"/>
        <v>0</v>
      </c>
      <c r="AD246" s="181">
        <f t="shared" ca="1" si="433"/>
        <v>0</v>
      </c>
      <c r="AE246" s="182">
        <f t="shared" ca="1" si="434"/>
        <v>0</v>
      </c>
      <c r="AF246" s="23">
        <f t="shared" ca="1" si="464"/>
        <v>0</v>
      </c>
      <c r="AG246" s="23">
        <f t="shared" ca="1" si="465"/>
        <v>0</v>
      </c>
      <c r="AH246" s="23">
        <f t="shared" ca="1" si="454"/>
        <v>0</v>
      </c>
      <c r="AI246" s="23">
        <f t="shared" ca="1" si="455"/>
        <v>0</v>
      </c>
      <c r="AJ246" s="23">
        <f t="shared" ca="1" si="466"/>
        <v>0</v>
      </c>
      <c r="AK246" s="23">
        <f t="shared" ca="1" si="467"/>
        <v>0</v>
      </c>
      <c r="AL246" s="23">
        <f t="shared" ca="1" si="468"/>
        <v>0</v>
      </c>
      <c r="AM246" s="23">
        <f t="shared" ca="1" si="469"/>
        <v>0</v>
      </c>
      <c r="AN246" s="23">
        <f t="shared" ca="1" si="487"/>
        <v>0</v>
      </c>
      <c r="AO246" s="23">
        <f t="shared" ca="1" si="488"/>
        <v>0</v>
      </c>
      <c r="AP246" s="23">
        <f t="shared" ca="1" si="499"/>
        <v>0</v>
      </c>
      <c r="AQ246" s="23">
        <f t="shared" ca="1" si="476"/>
        <v>0</v>
      </c>
      <c r="AR246" s="23">
        <f t="shared" ca="1" si="508"/>
        <v>0</v>
      </c>
      <c r="AS246" s="23">
        <f t="shared" ca="1" si="509"/>
        <v>0</v>
      </c>
      <c r="AT246" s="23">
        <f t="shared" ca="1" si="516"/>
        <v>0</v>
      </c>
      <c r="AU246" s="23">
        <f t="shared" ca="1" si="517"/>
        <v>0</v>
      </c>
      <c r="AV246" s="23">
        <f t="shared" ca="1" si="510"/>
        <v>0</v>
      </c>
      <c r="AW246" s="23">
        <f t="shared" ca="1" si="511"/>
        <v>0</v>
      </c>
      <c r="AX246" s="23">
        <f t="shared" ca="1" si="520"/>
        <v>0</v>
      </c>
      <c r="AY246" s="23">
        <f t="shared" ca="1" si="521"/>
        <v>0</v>
      </c>
      <c r="AZ246" s="23">
        <f t="shared" ca="1" si="526"/>
        <v>0</v>
      </c>
      <c r="BA246" s="23">
        <f t="shared" ca="1" si="527"/>
        <v>0</v>
      </c>
      <c r="BB246" s="23">
        <f t="shared" ca="1" si="543"/>
        <v>0</v>
      </c>
      <c r="BC246" s="23">
        <f t="shared" ca="1" si="544"/>
        <v>0</v>
      </c>
      <c r="BD246" s="228">
        <f t="shared" ca="1" si="438"/>
        <v>0</v>
      </c>
      <c r="BE246" s="26">
        <f t="shared" ca="1" si="439"/>
        <v>0</v>
      </c>
      <c r="BF246" s="228">
        <f t="shared" ca="1" si="440"/>
        <v>0</v>
      </c>
      <c r="BG246" s="23">
        <f t="shared" ca="1" si="456"/>
        <v>0</v>
      </c>
      <c r="BH246" s="23">
        <f t="shared" ca="1" si="457"/>
        <v>0</v>
      </c>
      <c r="BI246" s="23">
        <f t="shared" ca="1" si="470"/>
        <v>0</v>
      </c>
      <c r="BJ246" s="23">
        <f t="shared" ca="1" si="471"/>
        <v>0</v>
      </c>
      <c r="BK246" s="23">
        <f t="shared" ca="1" si="458"/>
        <v>0</v>
      </c>
      <c r="BL246" s="23">
        <f t="shared" ca="1" si="459"/>
        <v>0</v>
      </c>
      <c r="BM246" s="23">
        <f t="shared" ca="1" si="472"/>
        <v>0</v>
      </c>
      <c r="BN246" s="23">
        <f t="shared" ca="1" si="473"/>
        <v>0</v>
      </c>
      <c r="BO246" s="23">
        <f t="shared" ca="1" si="479"/>
        <v>0</v>
      </c>
      <c r="BP246" s="23">
        <f t="shared" ca="1" si="480"/>
        <v>0</v>
      </c>
      <c r="BQ246" s="23">
        <f t="shared" ca="1" si="460"/>
        <v>0</v>
      </c>
      <c r="BR246" s="23">
        <f t="shared" ca="1" si="461"/>
        <v>0</v>
      </c>
      <c r="BS246" s="23">
        <f t="shared" ca="1" si="495"/>
        <v>0</v>
      </c>
      <c r="BT246" s="23">
        <f t="shared" ca="1" si="496"/>
        <v>0</v>
      </c>
      <c r="BU246" s="23">
        <f t="shared" ca="1" si="497"/>
        <v>0</v>
      </c>
      <c r="BV246" s="23">
        <f t="shared" ca="1" si="498"/>
        <v>0</v>
      </c>
      <c r="BW246" s="23">
        <f t="shared" ca="1" si="500"/>
        <v>0</v>
      </c>
      <c r="BX246" s="23">
        <f t="shared" ca="1" si="501"/>
        <v>0</v>
      </c>
      <c r="BY246" s="23">
        <f t="shared" ca="1" si="518"/>
        <v>0</v>
      </c>
      <c r="BZ246" s="23">
        <f t="shared" ca="1" si="519"/>
        <v>0</v>
      </c>
      <c r="CA246" s="23">
        <f t="shared" ca="1" si="531"/>
        <v>0</v>
      </c>
      <c r="CB246" s="23">
        <f t="shared" ca="1" si="532"/>
        <v>0</v>
      </c>
      <c r="CC246" s="23">
        <f t="shared" ca="1" si="547"/>
        <v>0</v>
      </c>
      <c r="CD246" s="23">
        <f t="shared" ca="1" si="548"/>
        <v>0</v>
      </c>
      <c r="CE246" s="23">
        <f t="shared" ca="1" si="413"/>
        <v>0</v>
      </c>
      <c r="CF246" s="23">
        <f t="shared" ca="1" si="414"/>
        <v>0</v>
      </c>
      <c r="CG246" s="389">
        <f t="shared" ca="1" si="441"/>
        <v>0</v>
      </c>
      <c r="CH246" s="224">
        <f t="shared" ca="1" si="442"/>
        <v>0</v>
      </c>
      <c r="CI246" s="93">
        <f t="shared" ca="1" si="443"/>
        <v>0</v>
      </c>
      <c r="CJ246" s="23">
        <f t="shared" ca="1" si="477"/>
        <v>0</v>
      </c>
      <c r="CK246" s="23">
        <f t="shared" ca="1" si="478"/>
        <v>0</v>
      </c>
      <c r="CL246" s="23">
        <f t="shared" ca="1" si="502"/>
        <v>0</v>
      </c>
      <c r="CM246" s="23">
        <f t="shared" ca="1" si="503"/>
        <v>0</v>
      </c>
      <c r="CN246" s="23">
        <f t="shared" ca="1" si="535"/>
        <v>0</v>
      </c>
      <c r="CO246" s="23">
        <f t="shared" ca="1" si="536"/>
        <v>0</v>
      </c>
      <c r="CP246" s="228">
        <f t="shared" ca="1" si="444"/>
        <v>0</v>
      </c>
      <c r="CQ246" s="224">
        <f t="shared" ca="1" si="445"/>
        <v>0</v>
      </c>
      <c r="CR246" s="228">
        <f t="shared" ca="1" si="446"/>
        <v>0</v>
      </c>
      <c r="CS246" s="23">
        <f t="shared" ca="1" si="447"/>
        <v>0</v>
      </c>
      <c r="CT246" s="23">
        <f t="shared" ca="1" si="448"/>
        <v>0</v>
      </c>
      <c r="CU246" s="23">
        <f t="shared" ca="1" si="452"/>
        <v>0</v>
      </c>
      <c r="CV246" s="23">
        <f t="shared" ca="1" si="453"/>
        <v>0</v>
      </c>
      <c r="CW246" s="23">
        <f t="shared" ca="1" si="462"/>
        <v>0</v>
      </c>
      <c r="CX246" s="23">
        <f t="shared" ca="1" si="463"/>
        <v>0</v>
      </c>
      <c r="CY246" s="23">
        <f t="shared" ca="1" si="474"/>
        <v>0</v>
      </c>
      <c r="CZ246" s="23">
        <f t="shared" ca="1" si="475"/>
        <v>0</v>
      </c>
      <c r="DA246" s="23">
        <f t="shared" ca="1" si="481"/>
        <v>0</v>
      </c>
      <c r="DB246" s="23">
        <f t="shared" ca="1" si="482"/>
        <v>0</v>
      </c>
      <c r="DC246" s="23">
        <f t="shared" ca="1" si="483"/>
        <v>0</v>
      </c>
      <c r="DD246" s="23">
        <f t="shared" ca="1" si="484"/>
        <v>0</v>
      </c>
      <c r="DE246" s="23">
        <f t="shared" ca="1" si="489"/>
        <v>0</v>
      </c>
      <c r="DF246" s="23">
        <f t="shared" ca="1" si="490"/>
        <v>0</v>
      </c>
      <c r="DG246" s="23">
        <f t="shared" ca="1" si="529"/>
        <v>0</v>
      </c>
      <c r="DH246" s="23">
        <f t="shared" ca="1" si="530"/>
        <v>0</v>
      </c>
      <c r="DI246" s="23">
        <f t="shared" ca="1" si="491"/>
        <v>0</v>
      </c>
      <c r="DJ246" s="23">
        <f t="shared" ca="1" si="492"/>
        <v>0</v>
      </c>
      <c r="DK246" s="23">
        <f t="shared" ca="1" si="504"/>
        <v>0</v>
      </c>
      <c r="DL246" s="23">
        <f t="shared" ca="1" si="505"/>
        <v>0</v>
      </c>
      <c r="DM246" s="23"/>
      <c r="DN246" s="23"/>
      <c r="DO246" s="23">
        <f t="shared" ca="1" si="506"/>
        <v>0</v>
      </c>
      <c r="DP246" s="23">
        <f t="shared" ca="1" si="507"/>
        <v>0</v>
      </c>
      <c r="DQ246" s="23">
        <f t="shared" ca="1" si="512"/>
        <v>0</v>
      </c>
      <c r="DR246" s="23">
        <f t="shared" ca="1" si="513"/>
        <v>0</v>
      </c>
      <c r="DS246" s="23">
        <f t="shared" ca="1" si="522"/>
        <v>0</v>
      </c>
      <c r="DT246" s="23">
        <f t="shared" ca="1" si="523"/>
        <v>0</v>
      </c>
      <c r="DU246" s="23">
        <f t="shared" ca="1" si="533"/>
        <v>0</v>
      </c>
      <c r="DV246" s="23">
        <f t="shared" ca="1" si="534"/>
        <v>0</v>
      </c>
      <c r="DW246" s="23">
        <f t="shared" ca="1" si="537"/>
        <v>0</v>
      </c>
      <c r="DX246" s="23">
        <f t="shared" ca="1" si="538"/>
        <v>0</v>
      </c>
      <c r="DY246" s="23">
        <f t="shared" ca="1" si="539"/>
        <v>0</v>
      </c>
      <c r="DZ246" s="23">
        <f t="shared" ca="1" si="540"/>
        <v>0</v>
      </c>
      <c r="EA246" s="23">
        <f t="shared" ca="1" si="417"/>
        <v>0</v>
      </c>
      <c r="EB246" s="23">
        <f t="shared" ca="1" si="418"/>
        <v>0</v>
      </c>
      <c r="EC246" s="228">
        <f t="shared" ca="1" si="449"/>
        <v>0</v>
      </c>
      <c r="ED246" s="93">
        <f t="shared" ca="1" si="450"/>
        <v>0</v>
      </c>
      <c r="EE246" s="228">
        <f t="shared" ca="1" si="451"/>
        <v>0</v>
      </c>
      <c r="EJ246" s="23">
        <f t="shared" ca="1" si="485"/>
        <v>0</v>
      </c>
      <c r="EK246" s="23">
        <f t="shared" ca="1" si="486"/>
        <v>0</v>
      </c>
      <c r="EL246" s="23">
        <f t="shared" ca="1" si="493"/>
        <v>0</v>
      </c>
      <c r="EM246" s="23">
        <f t="shared" ca="1" si="494"/>
        <v>0</v>
      </c>
      <c r="EN246" s="23">
        <f t="shared" ca="1" si="514"/>
        <v>0</v>
      </c>
      <c r="EO246" s="23">
        <f t="shared" ca="1" si="515"/>
        <v>0</v>
      </c>
      <c r="EP246" s="23">
        <f t="shared" ca="1" si="545"/>
        <v>0</v>
      </c>
      <c r="EQ246" s="23">
        <f t="shared" ca="1" si="546"/>
        <v>0</v>
      </c>
      <c r="ER246" s="23">
        <f t="shared" ca="1" si="524"/>
        <v>0</v>
      </c>
      <c r="ES246" s="23">
        <f t="shared" ca="1" si="525"/>
        <v>0</v>
      </c>
      <c r="ET246" s="23">
        <f t="shared" ca="1" si="541"/>
        <v>0</v>
      </c>
      <c r="EU246" s="23">
        <f t="shared" ca="1" si="542"/>
        <v>0</v>
      </c>
      <c r="EV246" s="23">
        <f t="shared" ca="1" si="415"/>
        <v>0</v>
      </c>
      <c r="EW246" s="23">
        <f t="shared" ca="1" si="416"/>
        <v>0</v>
      </c>
      <c r="EX246" s="228">
        <f t="shared" ca="1" si="435"/>
        <v>0</v>
      </c>
      <c r="EY246" s="93">
        <f t="shared" ca="1" si="436"/>
        <v>0</v>
      </c>
      <c r="EZ246" s="93">
        <f t="shared" ca="1" si="437"/>
        <v>0</v>
      </c>
    </row>
    <row r="247" spans="1:156" x14ac:dyDescent="0.2">
      <c r="A247" s="172">
        <f ca="1">VLOOKUP($D247,Curves!$A$2:$I$1700,9)</f>
        <v>6.4982517603267995E-2</v>
      </c>
      <c r="B247" s="86">
        <f t="shared" ca="1" si="420"/>
        <v>0.28057074911602514</v>
      </c>
      <c r="C247" s="86">
        <f t="shared" si="421"/>
        <v>31</v>
      </c>
      <c r="D247" s="139">
        <v>44166</v>
      </c>
      <c r="E247" s="173">
        <f ca="1">VLOOKUP($D247,Curves!$A$2:$H$1700,2)*$B247</f>
        <v>1.6079509631839402</v>
      </c>
      <c r="F247" s="172">
        <f ca="1">VLOOKUP($D247,Curves!$A$2:$H$1700,3)*$B247</f>
        <v>9.2588347208288305E-2</v>
      </c>
      <c r="G247" s="172">
        <f ca="1">VLOOKUP($D247,Curves!$A$2:$H$1700,7)*$B247</f>
        <v>0</v>
      </c>
      <c r="H247" s="172">
        <f ca="1">VLOOKUP($D247,Curves!$A$2:$H$1700,5)*$B247</f>
        <v>0</v>
      </c>
      <c r="I247" s="172">
        <f ca="1">VLOOKUP($D247,Curves!$A$2:$H$1700,4)*$B247</f>
        <v>0</v>
      </c>
      <c r="J247" s="174">
        <f ca="1">VLOOKUP($D247,Curves!$A$2:$H$1700,8)*$B247</f>
        <v>0</v>
      </c>
      <c r="K247" s="172">
        <f t="shared" ca="1" si="422"/>
        <v>14.059632223879552</v>
      </c>
      <c r="L247" s="140">
        <f ca="1">VLOOKUP($D247,Curves!$N$2:$T$2600,2)*$B247</f>
        <v>6.1557502926805032</v>
      </c>
      <c r="M247" s="141">
        <f ca="1">VLOOKUP($D247,Curves!$N$2:$T$2600,3)*$B247</f>
        <v>3.0778751463402516</v>
      </c>
      <c r="N247" s="181">
        <f t="shared" ca="1" si="423"/>
        <v>0</v>
      </c>
      <c r="O247" s="182">
        <f t="shared" ca="1" si="424"/>
        <v>0</v>
      </c>
      <c r="P247" s="173">
        <f t="shared" ca="1" si="419"/>
        <v>14.059632223879552</v>
      </c>
      <c r="Q247" s="140">
        <f ca="1">VLOOKUP($D247,Curves!$N$2:$T$2600,4)*$B247</f>
        <v>6.1557502926805032</v>
      </c>
      <c r="R247" s="141">
        <f ca="1">VLOOKUP($D247,Curves!$N$2:$T$2600,5)*$B247</f>
        <v>3.0778751463402516</v>
      </c>
      <c r="S247" s="181">
        <f t="shared" ca="1" si="425"/>
        <v>0</v>
      </c>
      <c r="T247" s="182">
        <f t="shared" ca="1" si="426"/>
        <v>0</v>
      </c>
      <c r="U247" s="151">
        <f t="shared" ca="1" si="427"/>
        <v>14.059632223879552</v>
      </c>
      <c r="V247" s="151">
        <f t="shared" ca="1" si="428"/>
        <v>14.059632223879552</v>
      </c>
      <c r="W247" s="151">
        <f t="shared" ca="1" si="429"/>
        <v>14.059632223879552</v>
      </c>
      <c r="X247" s="343">
        <f ca="1">VLOOKUP($D247,[2]CurveFetch!$D$8:$S$13000,16,0)*$B247</f>
        <v>6.1557502926805032</v>
      </c>
      <c r="Y247" s="141">
        <f ca="1">VLOOKUP($D247,Curves!$N$2:$T$2600,7)*$B247</f>
        <v>3.0778751463402516</v>
      </c>
      <c r="Z247" s="200">
        <f t="shared" ca="1" si="430"/>
        <v>0</v>
      </c>
      <c r="AA247" s="181">
        <f t="shared" ca="1" si="431"/>
        <v>0</v>
      </c>
      <c r="AB247" s="181">
        <f t="shared" ca="1" si="528"/>
        <v>0</v>
      </c>
      <c r="AC247" s="181">
        <f t="shared" ca="1" si="528"/>
        <v>0</v>
      </c>
      <c r="AD247" s="181">
        <f t="shared" ca="1" si="433"/>
        <v>0</v>
      </c>
      <c r="AE247" s="182">
        <f t="shared" ca="1" si="434"/>
        <v>0</v>
      </c>
      <c r="AF247" s="23">
        <f t="shared" ca="1" si="464"/>
        <v>0</v>
      </c>
      <c r="AG247" s="23">
        <f t="shared" ca="1" si="465"/>
        <v>0</v>
      </c>
      <c r="AH247" s="23">
        <f t="shared" ca="1" si="454"/>
        <v>0</v>
      </c>
      <c r="AI247" s="23">
        <f t="shared" ca="1" si="455"/>
        <v>0</v>
      </c>
      <c r="AJ247" s="23">
        <f t="shared" ca="1" si="466"/>
        <v>0</v>
      </c>
      <c r="AK247" s="23">
        <f t="shared" ca="1" si="467"/>
        <v>0</v>
      </c>
      <c r="AL247" s="23">
        <f t="shared" ca="1" si="468"/>
        <v>0</v>
      </c>
      <c r="AM247" s="23">
        <f t="shared" ca="1" si="469"/>
        <v>0</v>
      </c>
      <c r="AN247" s="23">
        <f t="shared" ca="1" si="487"/>
        <v>0</v>
      </c>
      <c r="AO247" s="23">
        <f t="shared" ca="1" si="488"/>
        <v>0</v>
      </c>
      <c r="AP247" s="23">
        <f t="shared" ca="1" si="499"/>
        <v>0</v>
      </c>
      <c r="AQ247" s="23">
        <f t="shared" ca="1" si="476"/>
        <v>0</v>
      </c>
      <c r="AR247" s="23">
        <f t="shared" ca="1" si="508"/>
        <v>0</v>
      </c>
      <c r="AS247" s="23">
        <f t="shared" ca="1" si="509"/>
        <v>0</v>
      </c>
      <c r="AT247" s="23">
        <f t="shared" ca="1" si="516"/>
        <v>0</v>
      </c>
      <c r="AU247" s="23">
        <f t="shared" ca="1" si="517"/>
        <v>0</v>
      </c>
      <c r="AV247" s="23">
        <f t="shared" ca="1" si="510"/>
        <v>0</v>
      </c>
      <c r="AW247" s="23">
        <f t="shared" ca="1" si="511"/>
        <v>0</v>
      </c>
      <c r="AX247" s="23">
        <f t="shared" ca="1" si="520"/>
        <v>0</v>
      </c>
      <c r="AY247" s="23">
        <f t="shared" ca="1" si="521"/>
        <v>0</v>
      </c>
      <c r="AZ247" s="23">
        <f t="shared" ca="1" si="526"/>
        <v>0</v>
      </c>
      <c r="BA247" s="23">
        <f t="shared" ca="1" si="527"/>
        <v>0</v>
      </c>
      <c r="BB247" s="23">
        <f t="shared" ca="1" si="543"/>
        <v>0</v>
      </c>
      <c r="BC247" s="23">
        <f t="shared" ca="1" si="544"/>
        <v>0</v>
      </c>
      <c r="BD247" s="228">
        <f t="shared" ca="1" si="438"/>
        <v>0</v>
      </c>
      <c r="BE247" s="26">
        <f t="shared" ca="1" si="439"/>
        <v>0</v>
      </c>
      <c r="BF247" s="228">
        <f t="shared" ca="1" si="440"/>
        <v>0</v>
      </c>
      <c r="BG247" s="23">
        <f t="shared" ca="1" si="456"/>
        <v>0</v>
      </c>
      <c r="BH247" s="23">
        <f t="shared" ca="1" si="457"/>
        <v>0</v>
      </c>
      <c r="BI247" s="23">
        <f t="shared" ca="1" si="470"/>
        <v>0</v>
      </c>
      <c r="BJ247" s="23">
        <f t="shared" ca="1" si="471"/>
        <v>0</v>
      </c>
      <c r="BK247" s="23">
        <f t="shared" ca="1" si="458"/>
        <v>0</v>
      </c>
      <c r="BL247" s="23">
        <f t="shared" ca="1" si="459"/>
        <v>0</v>
      </c>
      <c r="BM247" s="23">
        <f t="shared" ca="1" si="472"/>
        <v>0</v>
      </c>
      <c r="BN247" s="23">
        <f t="shared" ca="1" si="473"/>
        <v>0</v>
      </c>
      <c r="BO247" s="23">
        <f t="shared" ca="1" si="479"/>
        <v>0</v>
      </c>
      <c r="BP247" s="23">
        <f t="shared" ca="1" si="480"/>
        <v>0</v>
      </c>
      <c r="BQ247" s="23">
        <f t="shared" ca="1" si="460"/>
        <v>0</v>
      </c>
      <c r="BR247" s="23">
        <f t="shared" ca="1" si="461"/>
        <v>0</v>
      </c>
      <c r="BS247" s="23">
        <f t="shared" ca="1" si="495"/>
        <v>0</v>
      </c>
      <c r="BT247" s="23">
        <f t="shared" ca="1" si="496"/>
        <v>0</v>
      </c>
      <c r="BU247" s="23">
        <f t="shared" ca="1" si="497"/>
        <v>0</v>
      </c>
      <c r="BV247" s="23">
        <f t="shared" ca="1" si="498"/>
        <v>0</v>
      </c>
      <c r="BW247" s="23">
        <f t="shared" ca="1" si="500"/>
        <v>0</v>
      </c>
      <c r="BX247" s="23">
        <f t="shared" ca="1" si="501"/>
        <v>0</v>
      </c>
      <c r="BY247" s="23">
        <f t="shared" ca="1" si="518"/>
        <v>0</v>
      </c>
      <c r="BZ247" s="23">
        <f t="shared" ca="1" si="519"/>
        <v>0</v>
      </c>
      <c r="CA247" s="23">
        <f t="shared" ca="1" si="531"/>
        <v>0</v>
      </c>
      <c r="CB247" s="23">
        <f t="shared" ca="1" si="532"/>
        <v>0</v>
      </c>
      <c r="CC247" s="23">
        <f t="shared" ca="1" si="547"/>
        <v>0</v>
      </c>
      <c r="CD247" s="23">
        <f t="shared" ca="1" si="548"/>
        <v>0</v>
      </c>
      <c r="CE247" s="23">
        <f t="shared" ref="CE247:CE280" ca="1" si="549">$CE$7*$J$2*$J$5*$S247</f>
        <v>0</v>
      </c>
      <c r="CF247" s="23">
        <f t="shared" ref="CF247:CF280" ca="1" si="550">$CE$7*$J$3*$J$5*$T247</f>
        <v>0</v>
      </c>
      <c r="CG247" s="389">
        <f t="shared" ca="1" si="441"/>
        <v>0</v>
      </c>
      <c r="CH247" s="224">
        <f t="shared" ca="1" si="442"/>
        <v>0</v>
      </c>
      <c r="CI247" s="93">
        <f t="shared" ca="1" si="443"/>
        <v>0</v>
      </c>
      <c r="CJ247" s="23">
        <f t="shared" ca="1" si="477"/>
        <v>0</v>
      </c>
      <c r="CK247" s="23">
        <f t="shared" ca="1" si="478"/>
        <v>0</v>
      </c>
      <c r="CL247" s="23">
        <f t="shared" ca="1" si="502"/>
        <v>0</v>
      </c>
      <c r="CM247" s="23">
        <f t="shared" ca="1" si="503"/>
        <v>0</v>
      </c>
      <c r="CN247" s="23">
        <f t="shared" ca="1" si="535"/>
        <v>0</v>
      </c>
      <c r="CO247" s="23">
        <f t="shared" ca="1" si="536"/>
        <v>0</v>
      </c>
      <c r="CP247" s="228">
        <f t="shared" ca="1" si="444"/>
        <v>0</v>
      </c>
      <c r="CQ247" s="224">
        <f t="shared" ca="1" si="445"/>
        <v>0</v>
      </c>
      <c r="CR247" s="228">
        <f t="shared" ca="1" si="446"/>
        <v>0</v>
      </c>
      <c r="CS247" s="23">
        <f t="shared" ca="1" si="447"/>
        <v>0</v>
      </c>
      <c r="CT247" s="23">
        <f t="shared" ca="1" si="448"/>
        <v>0</v>
      </c>
      <c r="CU247" s="23">
        <f t="shared" ca="1" si="452"/>
        <v>0</v>
      </c>
      <c r="CV247" s="23">
        <f t="shared" ca="1" si="453"/>
        <v>0</v>
      </c>
      <c r="CW247" s="23">
        <f t="shared" ca="1" si="462"/>
        <v>0</v>
      </c>
      <c r="CX247" s="23">
        <f t="shared" ca="1" si="463"/>
        <v>0</v>
      </c>
      <c r="CY247" s="23">
        <f t="shared" ca="1" si="474"/>
        <v>0</v>
      </c>
      <c r="CZ247" s="23">
        <f t="shared" ca="1" si="475"/>
        <v>0</v>
      </c>
      <c r="DA247" s="23">
        <f t="shared" ca="1" si="481"/>
        <v>0</v>
      </c>
      <c r="DB247" s="23">
        <f t="shared" ca="1" si="482"/>
        <v>0</v>
      </c>
      <c r="DC247" s="23">
        <f t="shared" ca="1" si="483"/>
        <v>0</v>
      </c>
      <c r="DD247" s="23">
        <f t="shared" ca="1" si="484"/>
        <v>0</v>
      </c>
      <c r="DE247" s="23">
        <f t="shared" ca="1" si="489"/>
        <v>0</v>
      </c>
      <c r="DF247" s="23">
        <f t="shared" ca="1" si="490"/>
        <v>0</v>
      </c>
      <c r="DG247" s="23">
        <f t="shared" ca="1" si="529"/>
        <v>0</v>
      </c>
      <c r="DH247" s="23">
        <f t="shared" ca="1" si="530"/>
        <v>0</v>
      </c>
      <c r="DI247" s="23">
        <f t="shared" ca="1" si="491"/>
        <v>0</v>
      </c>
      <c r="DJ247" s="23">
        <f t="shared" ca="1" si="492"/>
        <v>0</v>
      </c>
      <c r="DK247" s="23">
        <f t="shared" ca="1" si="504"/>
        <v>0</v>
      </c>
      <c r="DL247" s="23">
        <f t="shared" ca="1" si="505"/>
        <v>0</v>
      </c>
      <c r="DM247" s="23"/>
      <c r="DN247" s="23"/>
      <c r="DO247" s="23">
        <f t="shared" ca="1" si="506"/>
        <v>0</v>
      </c>
      <c r="DP247" s="23">
        <f t="shared" ca="1" si="507"/>
        <v>0</v>
      </c>
      <c r="DQ247" s="23">
        <f t="shared" ca="1" si="512"/>
        <v>0</v>
      </c>
      <c r="DR247" s="23">
        <f t="shared" ca="1" si="513"/>
        <v>0</v>
      </c>
      <c r="DS247" s="23">
        <f t="shared" ca="1" si="522"/>
        <v>0</v>
      </c>
      <c r="DT247" s="23">
        <f t="shared" ca="1" si="523"/>
        <v>0</v>
      </c>
      <c r="DU247" s="23">
        <f t="shared" ca="1" si="533"/>
        <v>0</v>
      </c>
      <c r="DV247" s="23">
        <f t="shared" ca="1" si="534"/>
        <v>0</v>
      </c>
      <c r="DW247" s="23">
        <f t="shared" ca="1" si="537"/>
        <v>0</v>
      </c>
      <c r="DX247" s="23">
        <f t="shared" ca="1" si="538"/>
        <v>0</v>
      </c>
      <c r="DY247" s="23">
        <f t="shared" ca="1" si="539"/>
        <v>0</v>
      </c>
      <c r="DZ247" s="23">
        <f t="shared" ca="1" si="540"/>
        <v>0</v>
      </c>
      <c r="EA247" s="23">
        <f t="shared" ca="1" si="417"/>
        <v>0</v>
      </c>
      <c r="EB247" s="23">
        <f t="shared" ca="1" si="418"/>
        <v>0</v>
      </c>
      <c r="EC247" s="228">
        <f t="shared" ca="1" si="449"/>
        <v>0</v>
      </c>
      <c r="ED247" s="93">
        <f t="shared" ca="1" si="450"/>
        <v>0</v>
      </c>
      <c r="EE247" s="228">
        <f t="shared" ca="1" si="451"/>
        <v>0</v>
      </c>
      <c r="EJ247" s="23">
        <f t="shared" ca="1" si="485"/>
        <v>0</v>
      </c>
      <c r="EK247" s="23">
        <f t="shared" ca="1" si="486"/>
        <v>0</v>
      </c>
      <c r="EL247" s="23">
        <f t="shared" ca="1" si="493"/>
        <v>0</v>
      </c>
      <c r="EM247" s="23">
        <f t="shared" ca="1" si="494"/>
        <v>0</v>
      </c>
      <c r="EN247" s="23">
        <f t="shared" ca="1" si="514"/>
        <v>0</v>
      </c>
      <c r="EO247" s="23">
        <f t="shared" ca="1" si="515"/>
        <v>0</v>
      </c>
      <c r="EP247" s="23">
        <f t="shared" ca="1" si="545"/>
        <v>0</v>
      </c>
      <c r="EQ247" s="23">
        <f t="shared" ca="1" si="546"/>
        <v>0</v>
      </c>
      <c r="ER247" s="23">
        <f t="shared" ca="1" si="524"/>
        <v>0</v>
      </c>
      <c r="ES247" s="23">
        <f t="shared" ca="1" si="525"/>
        <v>0</v>
      </c>
      <c r="ET247" s="23">
        <f t="shared" ca="1" si="541"/>
        <v>0</v>
      </c>
      <c r="EU247" s="23">
        <f t="shared" ca="1" si="542"/>
        <v>0</v>
      </c>
      <c r="EV247" s="23">
        <f t="shared" ref="EV247:EV281" ca="1" si="551">$EV$7*$J$2*$J$5*$AB247</f>
        <v>0</v>
      </c>
      <c r="EW247" s="23">
        <f t="shared" ref="EW247:EW281" ca="1" si="552">$EV$7*$J$3*$J$5*$AC247</f>
        <v>0</v>
      </c>
      <c r="EX247" s="228">
        <f t="shared" ca="1" si="435"/>
        <v>0</v>
      </c>
      <c r="EY247" s="93">
        <f t="shared" ca="1" si="436"/>
        <v>0</v>
      </c>
      <c r="EZ247" s="93">
        <f t="shared" ca="1" si="437"/>
        <v>0</v>
      </c>
    </row>
    <row r="248" spans="1:156" x14ac:dyDescent="0.2">
      <c r="A248" s="172">
        <f ca="1">VLOOKUP($D248,Curves!$A$2:$I$1700,9)</f>
        <v>6.5007388162185001E-2</v>
      </c>
      <c r="B248" s="86">
        <f t="shared" ca="1" si="420"/>
        <v>0.27891792728203962</v>
      </c>
      <c r="C248" s="86">
        <f t="shared" si="421"/>
        <v>31</v>
      </c>
      <c r="D248" s="139">
        <v>44197</v>
      </c>
      <c r="E248" s="173">
        <f ca="1">VLOOKUP($D248,Curves!$A$2:$H$1700,2)*$B248</f>
        <v>1.6484049502368543</v>
      </c>
      <c r="F248" s="172">
        <f ca="1">VLOOKUP($D248,Curves!$A$2:$H$1700,3)*$B248</f>
        <v>9.2042916003073086E-2</v>
      </c>
      <c r="G248" s="172">
        <f ca="1">VLOOKUP($D248,Curves!$A$2:$H$1700,7)*$B248</f>
        <v>0</v>
      </c>
      <c r="H248" s="172">
        <f ca="1">VLOOKUP($D248,Curves!$A$2:$H$1700,5)*$B248</f>
        <v>0</v>
      </c>
      <c r="I248" s="172">
        <f ca="1">VLOOKUP($D248,Curves!$A$2:$H$1700,4)*$B248</f>
        <v>0</v>
      </c>
      <c r="J248" s="174">
        <f ca="1">VLOOKUP($D248,Curves!$A$2:$H$1700,8)*$B248</f>
        <v>0</v>
      </c>
      <c r="K248" s="172">
        <f t="shared" ca="1" si="422"/>
        <v>14.363037126776407</v>
      </c>
      <c r="L248" s="140">
        <f ca="1">VLOOKUP($D248,Curves!$N$2:$T$2600,2)*$B248</f>
        <v>14.91435519121068</v>
      </c>
      <c r="M248" s="141">
        <f ca="1">VLOOKUP($D248,Curves!$N$2:$T$2600,3)*$B248</f>
        <v>7.4571775956053399</v>
      </c>
      <c r="N248" s="181">
        <f t="shared" ca="1" si="423"/>
        <v>1</v>
      </c>
      <c r="O248" s="182">
        <f t="shared" ca="1" si="424"/>
        <v>0</v>
      </c>
      <c r="P248" s="173">
        <f t="shared" ca="1" si="419"/>
        <v>14.363037126776407</v>
      </c>
      <c r="Q248" s="140">
        <f ca="1">VLOOKUP($D248,Curves!$N$2:$T$2600,4)*$B248</f>
        <v>14.91435519121068</v>
      </c>
      <c r="R248" s="141">
        <f ca="1">VLOOKUP($D248,Curves!$N$2:$T$2600,5)*$B248</f>
        <v>7.4571775956053399</v>
      </c>
      <c r="S248" s="181">
        <f t="shared" ca="1" si="425"/>
        <v>1</v>
      </c>
      <c r="T248" s="182">
        <f t="shared" ca="1" si="426"/>
        <v>0</v>
      </c>
      <c r="U248" s="151">
        <f t="shared" ca="1" si="427"/>
        <v>14.363037126776407</v>
      </c>
      <c r="V248" s="151">
        <f t="shared" ca="1" si="428"/>
        <v>14.363037126776407</v>
      </c>
      <c r="W248" s="151">
        <f t="shared" ca="1" si="429"/>
        <v>14.363037126776407</v>
      </c>
      <c r="X248" s="343">
        <f ca="1">VLOOKUP($D248,[2]CurveFetch!$D$8:$S$13000,16,0)*$B248</f>
        <v>14.91435519121068</v>
      </c>
      <c r="Y248" s="141">
        <f ca="1">VLOOKUP($D248,Curves!$N$2:$T$2600,7)*$B248</f>
        <v>7.4571775956053399</v>
      </c>
      <c r="Z248" s="200">
        <f t="shared" ca="1" si="430"/>
        <v>1</v>
      </c>
      <c r="AA248" s="181">
        <f t="shared" ca="1" si="431"/>
        <v>0</v>
      </c>
      <c r="AB248" s="181">
        <f t="shared" ca="1" si="528"/>
        <v>1</v>
      </c>
      <c r="AC248" s="181">
        <f t="shared" ca="1" si="528"/>
        <v>1</v>
      </c>
      <c r="AD248" s="181">
        <f t="shared" ca="1" si="433"/>
        <v>1</v>
      </c>
      <c r="AE248" s="182">
        <f t="shared" ca="1" si="434"/>
        <v>0</v>
      </c>
      <c r="AF248" s="23">
        <f t="shared" ca="1" si="464"/>
        <v>5880</v>
      </c>
      <c r="AG248" s="23">
        <f t="shared" ca="1" si="465"/>
        <v>0</v>
      </c>
      <c r="AH248" s="23">
        <f t="shared" ca="1" si="454"/>
        <v>38400</v>
      </c>
      <c r="AI248" s="23">
        <f t="shared" ca="1" si="455"/>
        <v>0</v>
      </c>
      <c r="AJ248" s="23">
        <f t="shared" ca="1" si="466"/>
        <v>26160</v>
      </c>
      <c r="AK248" s="23">
        <f t="shared" ca="1" si="467"/>
        <v>0</v>
      </c>
      <c r="AL248" s="23">
        <f t="shared" ca="1" si="468"/>
        <v>26160</v>
      </c>
      <c r="AM248" s="23">
        <f t="shared" ca="1" si="469"/>
        <v>0</v>
      </c>
      <c r="AN248" s="23">
        <f t="shared" ca="1" si="487"/>
        <v>48000</v>
      </c>
      <c r="AO248" s="23">
        <f t="shared" ca="1" si="488"/>
        <v>0</v>
      </c>
      <c r="AP248" s="23">
        <f t="shared" ca="1" si="499"/>
        <v>54000</v>
      </c>
      <c r="AQ248" s="23">
        <f t="shared" ca="1" si="476"/>
        <v>0</v>
      </c>
      <c r="AR248" s="23">
        <f t="shared" ca="1" si="508"/>
        <v>60000</v>
      </c>
      <c r="AS248" s="23">
        <f t="shared" ca="1" si="509"/>
        <v>0</v>
      </c>
      <c r="AT248" s="23">
        <f t="shared" ca="1" si="516"/>
        <v>60000</v>
      </c>
      <c r="AU248" s="23">
        <f t="shared" ca="1" si="517"/>
        <v>0</v>
      </c>
      <c r="AV248" s="23">
        <f t="shared" ca="1" si="510"/>
        <v>86400</v>
      </c>
      <c r="AW248" s="23">
        <f t="shared" ca="1" si="511"/>
        <v>0</v>
      </c>
      <c r="AX248" s="23">
        <f t="shared" ca="1" si="520"/>
        <v>61200</v>
      </c>
      <c r="AY248" s="23">
        <f t="shared" ca="1" si="521"/>
        <v>0</v>
      </c>
      <c r="AZ248" s="23">
        <f t="shared" ca="1" si="526"/>
        <v>66000</v>
      </c>
      <c r="BA248" s="23">
        <f t="shared" ca="1" si="527"/>
        <v>0</v>
      </c>
      <c r="BB248" s="23">
        <f t="shared" ca="1" si="543"/>
        <v>132000</v>
      </c>
      <c r="BC248" s="23">
        <f t="shared" ca="1" si="544"/>
        <v>0</v>
      </c>
      <c r="BD248" s="228">
        <f t="shared" ca="1" si="438"/>
        <v>243000</v>
      </c>
      <c r="BE248" s="26">
        <f t="shared" ca="1" si="439"/>
        <v>604200</v>
      </c>
      <c r="BF248" s="228">
        <f t="shared" ca="1" si="440"/>
        <v>664200</v>
      </c>
      <c r="BG248" s="23">
        <f t="shared" ca="1" si="456"/>
        <v>62400</v>
      </c>
      <c r="BH248" s="23">
        <f t="shared" ca="1" si="457"/>
        <v>0</v>
      </c>
      <c r="BI248" s="23">
        <f t="shared" ca="1" si="470"/>
        <v>60000</v>
      </c>
      <c r="BJ248" s="23">
        <f t="shared" ca="1" si="471"/>
        <v>0</v>
      </c>
      <c r="BK248" s="23">
        <f t="shared" ca="1" si="458"/>
        <v>10560</v>
      </c>
      <c r="BL248" s="23">
        <f t="shared" ca="1" si="459"/>
        <v>0</v>
      </c>
      <c r="BM248" s="23">
        <f t="shared" ca="1" si="472"/>
        <v>6120</v>
      </c>
      <c r="BN248" s="23">
        <f t="shared" ca="1" si="473"/>
        <v>0</v>
      </c>
      <c r="BO248" s="23">
        <f t="shared" ca="1" si="479"/>
        <v>20400</v>
      </c>
      <c r="BP248" s="23">
        <f t="shared" ca="1" si="480"/>
        <v>0</v>
      </c>
      <c r="BQ248" s="23">
        <f t="shared" ca="1" si="460"/>
        <v>72000</v>
      </c>
      <c r="BR248" s="23">
        <f t="shared" ca="1" si="461"/>
        <v>0</v>
      </c>
      <c r="BS248" s="23">
        <f t="shared" ca="1" si="495"/>
        <v>105600</v>
      </c>
      <c r="BT248" s="23">
        <f t="shared" ca="1" si="496"/>
        <v>0</v>
      </c>
      <c r="BU248" s="23">
        <f t="shared" ca="1" si="497"/>
        <v>127200</v>
      </c>
      <c r="BV248" s="23">
        <f t="shared" ca="1" si="498"/>
        <v>0</v>
      </c>
      <c r="BW248" s="23">
        <f t="shared" ca="1" si="500"/>
        <v>60000</v>
      </c>
      <c r="BX248" s="23">
        <f t="shared" ca="1" si="501"/>
        <v>0</v>
      </c>
      <c r="BY248" s="23">
        <f t="shared" ca="1" si="518"/>
        <v>63600</v>
      </c>
      <c r="BZ248" s="23">
        <f t="shared" ca="1" si="519"/>
        <v>0</v>
      </c>
      <c r="CA248" s="23">
        <f t="shared" ca="1" si="531"/>
        <v>62400</v>
      </c>
      <c r="CB248" s="23">
        <f t="shared" ca="1" si="532"/>
        <v>0</v>
      </c>
      <c r="CC248" s="23">
        <f t="shared" ca="1" si="547"/>
        <v>132000</v>
      </c>
      <c r="CD248" s="23">
        <f t="shared" ca="1" si="548"/>
        <v>0</v>
      </c>
      <c r="CE248" s="23">
        <f t="shared" ca="1" si="549"/>
        <v>120000</v>
      </c>
      <c r="CF248" s="23">
        <f t="shared" ca="1" si="550"/>
        <v>0</v>
      </c>
      <c r="CG248" s="389">
        <f t="shared" ca="1" si="441"/>
        <v>371880</v>
      </c>
      <c r="CH248" s="224">
        <f t="shared" ca="1" si="442"/>
        <v>695880</v>
      </c>
      <c r="CI248" s="93">
        <f t="shared" ca="1" si="443"/>
        <v>902280</v>
      </c>
      <c r="CJ248" s="23">
        <f t="shared" ca="1" si="477"/>
        <v>125760</v>
      </c>
      <c r="CK248" s="23">
        <f t="shared" ca="1" si="478"/>
        <v>0</v>
      </c>
      <c r="CL248" s="23">
        <f t="shared" ca="1" si="502"/>
        <v>115200</v>
      </c>
      <c r="CM248" s="23">
        <f t="shared" ca="1" si="503"/>
        <v>0</v>
      </c>
      <c r="CN248" s="23">
        <f t="shared" ca="1" si="535"/>
        <v>120000</v>
      </c>
      <c r="CO248" s="23">
        <f t="shared" ca="1" si="536"/>
        <v>0</v>
      </c>
      <c r="CP248" s="228">
        <f t="shared" ca="1" si="444"/>
        <v>125760</v>
      </c>
      <c r="CQ248" s="224">
        <f t="shared" ca="1" si="445"/>
        <v>240960</v>
      </c>
      <c r="CR248" s="228">
        <f t="shared" ca="1" si="446"/>
        <v>360960</v>
      </c>
      <c r="CS248" s="23">
        <f t="shared" ca="1" si="447"/>
        <v>65400</v>
      </c>
      <c r="CT248" s="23">
        <f t="shared" ca="1" si="448"/>
        <v>32700</v>
      </c>
      <c r="CU248" s="23">
        <f t="shared" ca="1" si="452"/>
        <v>62400</v>
      </c>
      <c r="CV248" s="23">
        <f t="shared" ca="1" si="453"/>
        <v>31200</v>
      </c>
      <c r="CW248" s="23">
        <f t="shared" ca="1" si="462"/>
        <v>60000</v>
      </c>
      <c r="CX248" s="23">
        <f t="shared" ca="1" si="463"/>
        <v>30000</v>
      </c>
      <c r="CY248" s="23">
        <f t="shared" ca="1" si="474"/>
        <v>8400</v>
      </c>
      <c r="CZ248" s="23">
        <f t="shared" ca="1" si="475"/>
        <v>4200</v>
      </c>
      <c r="DA248" s="23">
        <f t="shared" ca="1" si="481"/>
        <v>27000</v>
      </c>
      <c r="DB248" s="23">
        <f t="shared" ca="1" si="482"/>
        <v>13500</v>
      </c>
      <c r="DC248" s="23">
        <f t="shared" ca="1" si="483"/>
        <v>15600</v>
      </c>
      <c r="DD248" s="23">
        <f t="shared" ca="1" si="484"/>
        <v>7800</v>
      </c>
      <c r="DE248" s="23">
        <f t="shared" ca="1" si="489"/>
        <v>42000</v>
      </c>
      <c r="DF248" s="23">
        <f t="shared" ca="1" si="490"/>
        <v>21000</v>
      </c>
      <c r="DG248" s="23">
        <f t="shared" ca="1" si="529"/>
        <v>63600</v>
      </c>
      <c r="DH248" s="23">
        <f t="shared" ca="1" si="530"/>
        <v>31800</v>
      </c>
      <c r="DI248" s="23">
        <f t="shared" ca="1" si="491"/>
        <v>72000</v>
      </c>
      <c r="DJ248" s="23">
        <f t="shared" ca="1" si="492"/>
        <v>36000</v>
      </c>
      <c r="DK248" s="23">
        <f t="shared" ca="1" si="504"/>
        <v>99000</v>
      </c>
      <c r="DL248" s="23">
        <f t="shared" ca="1" si="505"/>
        <v>49500</v>
      </c>
      <c r="DM248" s="23"/>
      <c r="DN248" s="23"/>
      <c r="DO248" s="23">
        <f t="shared" ca="1" si="506"/>
        <v>240000</v>
      </c>
      <c r="DP248" s="23">
        <f t="shared" ca="1" si="507"/>
        <v>120000</v>
      </c>
      <c r="DQ248" s="23">
        <f t="shared" ca="1" si="512"/>
        <v>120000</v>
      </c>
      <c r="DR248" s="23">
        <f t="shared" ca="1" si="513"/>
        <v>60000</v>
      </c>
      <c r="DS248" s="23">
        <f t="shared" ca="1" si="522"/>
        <v>127200</v>
      </c>
      <c r="DT248" s="23">
        <f t="shared" ca="1" si="523"/>
        <v>63600</v>
      </c>
      <c r="DU248" s="23">
        <f t="shared" ca="1" si="533"/>
        <v>63600</v>
      </c>
      <c r="DV248" s="23">
        <f t="shared" ca="1" si="534"/>
        <v>31800</v>
      </c>
      <c r="DW248" s="23">
        <f t="shared" ca="1" si="537"/>
        <v>150000</v>
      </c>
      <c r="DX248" s="23">
        <f t="shared" ca="1" si="538"/>
        <v>75000</v>
      </c>
      <c r="DY248" s="23">
        <f t="shared" ca="1" si="539"/>
        <v>66000</v>
      </c>
      <c r="DZ248" s="23">
        <f t="shared" ca="1" si="540"/>
        <v>33000</v>
      </c>
      <c r="EA248" s="23">
        <f t="shared" ref="EA248:EA279" ca="1" si="553">$EA$7*$J$2*$J$5*$AB248</f>
        <v>129600</v>
      </c>
      <c r="EB248" s="23">
        <f t="shared" ref="EB248:EB279" ca="1" si="554">$EA$7*$J$3*$J$5*$AC248</f>
        <v>64800</v>
      </c>
      <c r="EC248" s="228">
        <f t="shared" ca="1" si="449"/>
        <v>610200</v>
      </c>
      <c r="ED248" s="93">
        <f t="shared" ca="1" si="450"/>
        <v>1450800</v>
      </c>
      <c r="EE248" s="228">
        <f t="shared" ca="1" si="451"/>
        <v>2117700</v>
      </c>
      <c r="EJ248" s="23">
        <f t="shared" ca="1" si="485"/>
        <v>60000</v>
      </c>
      <c r="EK248" s="23">
        <f t="shared" ca="1" si="486"/>
        <v>30000</v>
      </c>
      <c r="EL248" s="23">
        <f t="shared" ca="1" si="493"/>
        <v>26400</v>
      </c>
      <c r="EM248" s="23">
        <f t="shared" ca="1" si="494"/>
        <v>13200</v>
      </c>
      <c r="EN248" s="23">
        <f t="shared" ca="1" si="514"/>
        <v>120000</v>
      </c>
      <c r="EO248" s="23">
        <f t="shared" ca="1" si="515"/>
        <v>60000</v>
      </c>
      <c r="EP248" s="23">
        <f t="shared" ca="1" si="545"/>
        <v>168000</v>
      </c>
      <c r="EQ248" s="23">
        <f t="shared" ca="1" si="546"/>
        <v>84000</v>
      </c>
      <c r="ER248" s="23">
        <f t="shared" ca="1" si="524"/>
        <v>60000</v>
      </c>
      <c r="ES248" s="23">
        <f t="shared" ca="1" si="525"/>
        <v>30000</v>
      </c>
      <c r="ET248" s="23">
        <f t="shared" ca="1" si="541"/>
        <v>60000</v>
      </c>
      <c r="EU248" s="23">
        <f t="shared" ca="1" si="542"/>
        <v>30000</v>
      </c>
      <c r="EV248" s="23">
        <f t="shared" ca="1" si="551"/>
        <v>120000</v>
      </c>
      <c r="EW248" s="23">
        <f t="shared" ca="1" si="552"/>
        <v>60000</v>
      </c>
      <c r="EX248" s="228">
        <f t="shared" ca="1" si="435"/>
        <v>39600</v>
      </c>
      <c r="EY248" s="93">
        <f t="shared" ca="1" si="436"/>
        <v>489600</v>
      </c>
      <c r="EZ248" s="93">
        <f t="shared" ca="1" si="437"/>
        <v>921600</v>
      </c>
    </row>
    <row r="249" spans="1:156" x14ac:dyDescent="0.2">
      <c r="A249" s="172">
        <f ca="1">VLOOKUP($D249,Curves!$A$2:$I$1700,9)</f>
        <v>6.5019990157562005E-2</v>
      </c>
      <c r="B249" s="86">
        <f t="shared" ca="1" si="420"/>
        <v>0.27733975480785439</v>
      </c>
      <c r="C249" s="86">
        <f t="shared" si="421"/>
        <v>28</v>
      </c>
      <c r="D249" s="139">
        <v>44228</v>
      </c>
      <c r="E249" s="173">
        <f ca="1">VLOOKUP($D249,Curves!$A$2:$H$1700,2)*$B249</f>
        <v>1.6096799369047869</v>
      </c>
      <c r="F249" s="172">
        <f ca="1">VLOOKUP($D249,Curves!$A$2:$H$1700,3)*$B249</f>
        <v>9.1522119086591955E-2</v>
      </c>
      <c r="G249" s="172">
        <f ca="1">VLOOKUP($D249,Curves!$A$2:$H$1700,7)*$B249</f>
        <v>0</v>
      </c>
      <c r="H249" s="172">
        <f ca="1">VLOOKUP($D249,Curves!$A$2:$H$1700,5)*$B249</f>
        <v>0</v>
      </c>
      <c r="I249" s="172">
        <f ca="1">VLOOKUP($D249,Curves!$A$2:$H$1700,4)*$B249</f>
        <v>0</v>
      </c>
      <c r="J249" s="174">
        <f ca="1">VLOOKUP($D249,Curves!$A$2:$H$1700,8)*$B249</f>
        <v>0</v>
      </c>
      <c r="K249" s="172">
        <f t="shared" ca="1" si="422"/>
        <v>14.072599526785902</v>
      </c>
      <c r="L249" s="140">
        <f ca="1">VLOOKUP($D249,Curves!$N$2:$T$2600,2)*$B249</f>
        <v>12.056569288958007</v>
      </c>
      <c r="M249" s="141">
        <f ca="1">VLOOKUP($D249,Curves!$N$2:$T$2600,3)*$B249</f>
        <v>6.0282846444790037</v>
      </c>
      <c r="N249" s="181">
        <f t="shared" ca="1" si="423"/>
        <v>0</v>
      </c>
      <c r="O249" s="182">
        <f t="shared" ca="1" si="424"/>
        <v>0</v>
      </c>
      <c r="P249" s="173">
        <f t="shared" ca="1" si="419"/>
        <v>14.072599526785902</v>
      </c>
      <c r="Q249" s="140">
        <f ca="1">VLOOKUP($D249,Curves!$N$2:$T$2600,4)*$B249</f>
        <v>12.056569288958007</v>
      </c>
      <c r="R249" s="141">
        <f ca="1">VLOOKUP($D249,Curves!$N$2:$T$2600,5)*$B249</f>
        <v>6.0282846444790037</v>
      </c>
      <c r="S249" s="181">
        <f t="shared" ca="1" si="425"/>
        <v>0</v>
      </c>
      <c r="T249" s="182">
        <f t="shared" ca="1" si="426"/>
        <v>0</v>
      </c>
      <c r="U249" s="151">
        <f t="shared" ca="1" si="427"/>
        <v>14.072599526785902</v>
      </c>
      <c r="V249" s="151">
        <f t="shared" ca="1" si="428"/>
        <v>14.072599526785902</v>
      </c>
      <c r="W249" s="151">
        <f t="shared" ca="1" si="429"/>
        <v>14.072599526785902</v>
      </c>
      <c r="X249" s="343">
        <f ca="1">VLOOKUP($D249,[2]CurveFetch!$D$8:$S$13000,16,0)*$B249</f>
        <v>12.056569288958007</v>
      </c>
      <c r="Y249" s="141">
        <f ca="1">VLOOKUP($D249,Curves!$N$2:$T$2600,7)*$B249</f>
        <v>6.0282846444790037</v>
      </c>
      <c r="Z249" s="200">
        <f t="shared" ca="1" si="430"/>
        <v>0</v>
      </c>
      <c r="AA249" s="181">
        <f t="shared" ca="1" si="431"/>
        <v>0</v>
      </c>
      <c r="AB249" s="181">
        <f t="shared" ca="1" si="528"/>
        <v>0</v>
      </c>
      <c r="AC249" s="181">
        <f t="shared" ca="1" si="528"/>
        <v>0</v>
      </c>
      <c r="AD249" s="181">
        <f t="shared" ca="1" si="433"/>
        <v>0</v>
      </c>
      <c r="AE249" s="182">
        <f t="shared" ca="1" si="434"/>
        <v>0</v>
      </c>
      <c r="AF249" s="23">
        <f t="shared" ca="1" si="464"/>
        <v>0</v>
      </c>
      <c r="AG249" s="23">
        <f t="shared" ca="1" si="465"/>
        <v>0</v>
      </c>
      <c r="AH249" s="23">
        <f t="shared" ca="1" si="454"/>
        <v>0</v>
      </c>
      <c r="AI249" s="23">
        <f t="shared" ca="1" si="455"/>
        <v>0</v>
      </c>
      <c r="AJ249" s="23">
        <f t="shared" ca="1" si="466"/>
        <v>0</v>
      </c>
      <c r="AK249" s="23">
        <f t="shared" ca="1" si="467"/>
        <v>0</v>
      </c>
      <c r="AL249" s="23">
        <f t="shared" ca="1" si="468"/>
        <v>0</v>
      </c>
      <c r="AM249" s="23">
        <f t="shared" ca="1" si="469"/>
        <v>0</v>
      </c>
      <c r="AN249" s="23">
        <f t="shared" ca="1" si="487"/>
        <v>0</v>
      </c>
      <c r="AO249" s="23">
        <f t="shared" ca="1" si="488"/>
        <v>0</v>
      </c>
      <c r="AP249" s="23">
        <f t="shared" ca="1" si="499"/>
        <v>0</v>
      </c>
      <c r="AQ249" s="23">
        <f t="shared" ca="1" si="476"/>
        <v>0</v>
      </c>
      <c r="AR249" s="23">
        <f t="shared" ca="1" si="508"/>
        <v>0</v>
      </c>
      <c r="AS249" s="23">
        <f t="shared" ca="1" si="509"/>
        <v>0</v>
      </c>
      <c r="AT249" s="23">
        <f t="shared" ca="1" si="516"/>
        <v>0</v>
      </c>
      <c r="AU249" s="23">
        <f t="shared" ca="1" si="517"/>
        <v>0</v>
      </c>
      <c r="AV249" s="23">
        <f t="shared" ca="1" si="510"/>
        <v>0</v>
      </c>
      <c r="AW249" s="23">
        <f t="shared" ca="1" si="511"/>
        <v>0</v>
      </c>
      <c r="AX249" s="23">
        <f t="shared" ca="1" si="520"/>
        <v>0</v>
      </c>
      <c r="AY249" s="23">
        <f t="shared" ca="1" si="521"/>
        <v>0</v>
      </c>
      <c r="AZ249" s="23">
        <f t="shared" ca="1" si="526"/>
        <v>0</v>
      </c>
      <c r="BA249" s="23">
        <f t="shared" ca="1" si="527"/>
        <v>0</v>
      </c>
      <c r="BB249" s="23">
        <f t="shared" ca="1" si="543"/>
        <v>0</v>
      </c>
      <c r="BC249" s="23">
        <f t="shared" ca="1" si="544"/>
        <v>0</v>
      </c>
      <c r="BD249" s="228">
        <f t="shared" ca="1" si="438"/>
        <v>0</v>
      </c>
      <c r="BE249" s="26">
        <f t="shared" ca="1" si="439"/>
        <v>0</v>
      </c>
      <c r="BF249" s="228">
        <f t="shared" ca="1" si="440"/>
        <v>0</v>
      </c>
      <c r="BG249" s="23">
        <f t="shared" ca="1" si="456"/>
        <v>0</v>
      </c>
      <c r="BH249" s="23">
        <f t="shared" ca="1" si="457"/>
        <v>0</v>
      </c>
      <c r="BI249" s="23">
        <f t="shared" ca="1" si="470"/>
        <v>0</v>
      </c>
      <c r="BJ249" s="23">
        <f t="shared" ca="1" si="471"/>
        <v>0</v>
      </c>
      <c r="BK249" s="23">
        <f t="shared" ca="1" si="458"/>
        <v>0</v>
      </c>
      <c r="BL249" s="23">
        <f t="shared" ca="1" si="459"/>
        <v>0</v>
      </c>
      <c r="BM249" s="23">
        <f t="shared" ca="1" si="472"/>
        <v>0</v>
      </c>
      <c r="BN249" s="23">
        <f t="shared" ca="1" si="473"/>
        <v>0</v>
      </c>
      <c r="BO249" s="23">
        <f t="shared" ca="1" si="479"/>
        <v>0</v>
      </c>
      <c r="BP249" s="23">
        <f t="shared" ca="1" si="480"/>
        <v>0</v>
      </c>
      <c r="BQ249" s="23">
        <f t="shared" ca="1" si="460"/>
        <v>0</v>
      </c>
      <c r="BR249" s="23">
        <f t="shared" ca="1" si="461"/>
        <v>0</v>
      </c>
      <c r="BS249" s="23">
        <f t="shared" ca="1" si="495"/>
        <v>0</v>
      </c>
      <c r="BT249" s="23">
        <f t="shared" ca="1" si="496"/>
        <v>0</v>
      </c>
      <c r="BU249" s="23">
        <f t="shared" ca="1" si="497"/>
        <v>0</v>
      </c>
      <c r="BV249" s="23">
        <f t="shared" ca="1" si="498"/>
        <v>0</v>
      </c>
      <c r="BW249" s="23">
        <f t="shared" ca="1" si="500"/>
        <v>0</v>
      </c>
      <c r="BX249" s="23">
        <f t="shared" ca="1" si="501"/>
        <v>0</v>
      </c>
      <c r="BY249" s="23">
        <f t="shared" ca="1" si="518"/>
        <v>0</v>
      </c>
      <c r="BZ249" s="23">
        <f t="shared" ca="1" si="519"/>
        <v>0</v>
      </c>
      <c r="CA249" s="23">
        <f t="shared" ca="1" si="531"/>
        <v>0</v>
      </c>
      <c r="CB249" s="23">
        <f t="shared" ca="1" si="532"/>
        <v>0</v>
      </c>
      <c r="CC249" s="23">
        <f t="shared" ca="1" si="547"/>
        <v>0</v>
      </c>
      <c r="CD249" s="23">
        <f t="shared" ca="1" si="548"/>
        <v>0</v>
      </c>
      <c r="CE249" s="23">
        <f t="shared" ca="1" si="549"/>
        <v>0</v>
      </c>
      <c r="CF249" s="23">
        <f t="shared" ca="1" si="550"/>
        <v>0</v>
      </c>
      <c r="CG249" s="389">
        <f t="shared" ca="1" si="441"/>
        <v>0</v>
      </c>
      <c r="CH249" s="224">
        <f t="shared" ca="1" si="442"/>
        <v>0</v>
      </c>
      <c r="CI249" s="93">
        <f t="shared" ca="1" si="443"/>
        <v>0</v>
      </c>
      <c r="CJ249" s="23">
        <f t="shared" ca="1" si="477"/>
        <v>0</v>
      </c>
      <c r="CK249" s="23">
        <f t="shared" ca="1" si="478"/>
        <v>0</v>
      </c>
      <c r="CL249" s="23">
        <f t="shared" ca="1" si="502"/>
        <v>0</v>
      </c>
      <c r="CM249" s="23">
        <f t="shared" ca="1" si="503"/>
        <v>0</v>
      </c>
      <c r="CN249" s="23">
        <f t="shared" ca="1" si="535"/>
        <v>0</v>
      </c>
      <c r="CO249" s="23">
        <f t="shared" ca="1" si="536"/>
        <v>0</v>
      </c>
      <c r="CP249" s="228">
        <f t="shared" ca="1" si="444"/>
        <v>0</v>
      </c>
      <c r="CQ249" s="224">
        <f t="shared" ca="1" si="445"/>
        <v>0</v>
      </c>
      <c r="CR249" s="228">
        <f t="shared" ca="1" si="446"/>
        <v>0</v>
      </c>
      <c r="CS249" s="23">
        <f t="shared" ca="1" si="447"/>
        <v>0</v>
      </c>
      <c r="CT249" s="23">
        <f t="shared" ca="1" si="448"/>
        <v>0</v>
      </c>
      <c r="CU249" s="23">
        <f t="shared" ca="1" si="452"/>
        <v>0</v>
      </c>
      <c r="CV249" s="23">
        <f t="shared" ca="1" si="453"/>
        <v>0</v>
      </c>
      <c r="CW249" s="23">
        <f t="shared" ca="1" si="462"/>
        <v>0</v>
      </c>
      <c r="CX249" s="23">
        <f t="shared" ca="1" si="463"/>
        <v>0</v>
      </c>
      <c r="CY249" s="23">
        <f t="shared" ca="1" si="474"/>
        <v>0</v>
      </c>
      <c r="CZ249" s="23">
        <f t="shared" ca="1" si="475"/>
        <v>0</v>
      </c>
      <c r="DA249" s="23">
        <f t="shared" ca="1" si="481"/>
        <v>0</v>
      </c>
      <c r="DB249" s="23">
        <f t="shared" ca="1" si="482"/>
        <v>0</v>
      </c>
      <c r="DC249" s="23">
        <f t="shared" ca="1" si="483"/>
        <v>0</v>
      </c>
      <c r="DD249" s="23">
        <f t="shared" ca="1" si="484"/>
        <v>0</v>
      </c>
      <c r="DE249" s="23">
        <f t="shared" ca="1" si="489"/>
        <v>0</v>
      </c>
      <c r="DF249" s="23">
        <f t="shared" ca="1" si="490"/>
        <v>0</v>
      </c>
      <c r="DG249" s="23">
        <f t="shared" ca="1" si="529"/>
        <v>0</v>
      </c>
      <c r="DH249" s="23">
        <f t="shared" ca="1" si="530"/>
        <v>0</v>
      </c>
      <c r="DI249" s="23">
        <f t="shared" ca="1" si="491"/>
        <v>0</v>
      </c>
      <c r="DJ249" s="23">
        <f t="shared" ca="1" si="492"/>
        <v>0</v>
      </c>
      <c r="DK249" s="23">
        <f t="shared" ca="1" si="504"/>
        <v>0</v>
      </c>
      <c r="DL249" s="23">
        <f t="shared" ca="1" si="505"/>
        <v>0</v>
      </c>
      <c r="DM249" s="23"/>
      <c r="DN249" s="23"/>
      <c r="DO249" s="23">
        <f t="shared" ca="1" si="506"/>
        <v>0</v>
      </c>
      <c r="DP249" s="23">
        <f t="shared" ca="1" si="507"/>
        <v>0</v>
      </c>
      <c r="DQ249" s="23">
        <f t="shared" ca="1" si="512"/>
        <v>0</v>
      </c>
      <c r="DR249" s="23">
        <f t="shared" ca="1" si="513"/>
        <v>0</v>
      </c>
      <c r="DS249" s="23">
        <f t="shared" ca="1" si="522"/>
        <v>0</v>
      </c>
      <c r="DT249" s="23">
        <f t="shared" ca="1" si="523"/>
        <v>0</v>
      </c>
      <c r="DU249" s="23">
        <f t="shared" ca="1" si="533"/>
        <v>0</v>
      </c>
      <c r="DV249" s="23">
        <f t="shared" ca="1" si="534"/>
        <v>0</v>
      </c>
      <c r="DW249" s="23">
        <f t="shared" ca="1" si="537"/>
        <v>0</v>
      </c>
      <c r="DX249" s="23">
        <f t="shared" ca="1" si="538"/>
        <v>0</v>
      </c>
      <c r="DY249" s="23">
        <f t="shared" ca="1" si="539"/>
        <v>0</v>
      </c>
      <c r="DZ249" s="23">
        <f t="shared" ca="1" si="540"/>
        <v>0</v>
      </c>
      <c r="EA249" s="23">
        <f t="shared" ca="1" si="553"/>
        <v>0</v>
      </c>
      <c r="EB249" s="23">
        <f t="shared" ca="1" si="554"/>
        <v>0</v>
      </c>
      <c r="EC249" s="228">
        <f t="shared" ca="1" si="449"/>
        <v>0</v>
      </c>
      <c r="ED249" s="93">
        <f t="shared" ca="1" si="450"/>
        <v>0</v>
      </c>
      <c r="EE249" s="228">
        <f t="shared" ca="1" si="451"/>
        <v>0</v>
      </c>
      <c r="EJ249" s="23">
        <f t="shared" ca="1" si="485"/>
        <v>0</v>
      </c>
      <c r="EK249" s="23">
        <f t="shared" ca="1" si="486"/>
        <v>0</v>
      </c>
      <c r="EL249" s="23">
        <f t="shared" ca="1" si="493"/>
        <v>0</v>
      </c>
      <c r="EM249" s="23">
        <f t="shared" ca="1" si="494"/>
        <v>0</v>
      </c>
      <c r="EN249" s="23">
        <f t="shared" ca="1" si="514"/>
        <v>0</v>
      </c>
      <c r="EO249" s="23">
        <f t="shared" ca="1" si="515"/>
        <v>0</v>
      </c>
      <c r="EP249" s="23">
        <f t="shared" ca="1" si="545"/>
        <v>0</v>
      </c>
      <c r="EQ249" s="23">
        <f t="shared" ca="1" si="546"/>
        <v>0</v>
      </c>
      <c r="ER249" s="23">
        <f t="shared" ca="1" si="524"/>
        <v>0</v>
      </c>
      <c r="ES249" s="23">
        <f t="shared" ca="1" si="525"/>
        <v>0</v>
      </c>
      <c r="ET249" s="23">
        <f t="shared" ca="1" si="541"/>
        <v>0</v>
      </c>
      <c r="EU249" s="23">
        <f t="shared" ca="1" si="542"/>
        <v>0</v>
      </c>
      <c r="EV249" s="23">
        <f t="shared" ca="1" si="551"/>
        <v>0</v>
      </c>
      <c r="EW249" s="23">
        <f t="shared" ca="1" si="552"/>
        <v>0</v>
      </c>
      <c r="EX249" s="228">
        <f t="shared" ca="1" si="435"/>
        <v>0</v>
      </c>
      <c r="EY249" s="93">
        <f t="shared" ca="1" si="436"/>
        <v>0</v>
      </c>
      <c r="EZ249" s="93">
        <f t="shared" ca="1" si="437"/>
        <v>0</v>
      </c>
    </row>
    <row r="250" spans="1:156" x14ac:dyDescent="0.2">
      <c r="A250" s="172">
        <f ca="1">VLOOKUP($D250,Curves!$A$2:$I$1700,9)</f>
        <v>6.5016029289601998E-2</v>
      </c>
      <c r="B250" s="86">
        <f t="shared" ca="1" si="420"/>
        <v>0.27600400545373427</v>
      </c>
      <c r="C250" s="86">
        <f t="shared" si="421"/>
        <v>31</v>
      </c>
      <c r="D250" s="139">
        <v>44256</v>
      </c>
      <c r="E250" s="173">
        <f ca="1">VLOOKUP($D250,Curves!$A$2:$H$1700,2)*$B250</f>
        <v>1.5605266468354135</v>
      </c>
      <c r="F250" s="172">
        <f ca="1">VLOOKUP($D250,Curves!$A$2:$H$1700,3)*$B250</f>
        <v>9.1081321799732315E-2</v>
      </c>
      <c r="G250" s="172">
        <f ca="1">VLOOKUP($D250,Curves!$A$2:$H$1700,7)*$B250</f>
        <v>0</v>
      </c>
      <c r="H250" s="172">
        <f ca="1">VLOOKUP($D250,Curves!$A$2:$H$1700,5)*$B250</f>
        <v>0</v>
      </c>
      <c r="I250" s="172">
        <f ca="1">VLOOKUP($D250,Curves!$A$2:$H$1700,4)*$B250</f>
        <v>0</v>
      </c>
      <c r="J250" s="174">
        <f ca="1">VLOOKUP($D250,Curves!$A$2:$H$1700,8)*$B250</f>
        <v>0</v>
      </c>
      <c r="K250" s="172">
        <f t="shared" ca="1" si="422"/>
        <v>13.703949851265602</v>
      </c>
      <c r="L250" s="140">
        <f ca="1">VLOOKUP($D250,Curves!$N$2:$T$2600,2)*$B250</f>
        <v>9.2384612713484842</v>
      </c>
      <c r="M250" s="141">
        <f ca="1">VLOOKUP($D250,Curves!$N$2:$T$2600,3)*$B250</f>
        <v>4.6192306356742421</v>
      </c>
      <c r="N250" s="181">
        <f t="shared" ca="1" si="423"/>
        <v>0</v>
      </c>
      <c r="O250" s="182">
        <f t="shared" ca="1" si="424"/>
        <v>0</v>
      </c>
      <c r="P250" s="173">
        <f t="shared" ca="1" si="419"/>
        <v>13.703949851265602</v>
      </c>
      <c r="Q250" s="140">
        <f ca="1">VLOOKUP($D250,Curves!$N$2:$T$2600,4)*$B250</f>
        <v>9.2384612713484842</v>
      </c>
      <c r="R250" s="141">
        <f ca="1">VLOOKUP($D250,Curves!$N$2:$T$2600,5)*$B250</f>
        <v>4.6192306356742421</v>
      </c>
      <c r="S250" s="181">
        <f t="shared" ca="1" si="425"/>
        <v>0</v>
      </c>
      <c r="T250" s="182">
        <f t="shared" ca="1" si="426"/>
        <v>0</v>
      </c>
      <c r="U250" s="151">
        <f t="shared" ca="1" si="427"/>
        <v>13.703949851265602</v>
      </c>
      <c r="V250" s="151">
        <f t="shared" ca="1" si="428"/>
        <v>13.703949851265602</v>
      </c>
      <c r="W250" s="151">
        <f t="shared" ca="1" si="429"/>
        <v>13.703949851265602</v>
      </c>
      <c r="X250" s="343">
        <f ca="1">VLOOKUP($D250,[2]CurveFetch!$D$8:$S$13000,16,0)*$B250</f>
        <v>9.2384612713484842</v>
      </c>
      <c r="Y250" s="141">
        <f ca="1">VLOOKUP($D250,Curves!$N$2:$T$2600,7)*$B250</f>
        <v>4.6192306356742421</v>
      </c>
      <c r="Z250" s="200">
        <f t="shared" ca="1" si="430"/>
        <v>0</v>
      </c>
      <c r="AA250" s="181">
        <f t="shared" ca="1" si="431"/>
        <v>0</v>
      </c>
      <c r="AB250" s="181">
        <f t="shared" ca="1" si="528"/>
        <v>0</v>
      </c>
      <c r="AC250" s="181">
        <f t="shared" ca="1" si="528"/>
        <v>0</v>
      </c>
      <c r="AD250" s="181">
        <f t="shared" ca="1" si="433"/>
        <v>0</v>
      </c>
      <c r="AE250" s="182">
        <f t="shared" ca="1" si="434"/>
        <v>0</v>
      </c>
      <c r="AF250" s="23">
        <f t="shared" ca="1" si="464"/>
        <v>0</v>
      </c>
      <c r="AG250" s="23">
        <f t="shared" ca="1" si="465"/>
        <v>0</v>
      </c>
      <c r="AH250" s="23">
        <f t="shared" ca="1" si="454"/>
        <v>0</v>
      </c>
      <c r="AI250" s="23">
        <f t="shared" ca="1" si="455"/>
        <v>0</v>
      </c>
      <c r="AJ250" s="23">
        <f t="shared" ca="1" si="466"/>
        <v>0</v>
      </c>
      <c r="AK250" s="23">
        <f t="shared" ca="1" si="467"/>
        <v>0</v>
      </c>
      <c r="AL250" s="23">
        <f t="shared" ca="1" si="468"/>
        <v>0</v>
      </c>
      <c r="AM250" s="23">
        <f t="shared" ca="1" si="469"/>
        <v>0</v>
      </c>
      <c r="AN250" s="23">
        <f t="shared" ca="1" si="487"/>
        <v>0</v>
      </c>
      <c r="AO250" s="23">
        <f t="shared" ca="1" si="488"/>
        <v>0</v>
      </c>
      <c r="AP250" s="23">
        <f t="shared" ca="1" si="499"/>
        <v>0</v>
      </c>
      <c r="AQ250" s="23">
        <f t="shared" ca="1" si="476"/>
        <v>0</v>
      </c>
      <c r="AR250" s="23">
        <f t="shared" ca="1" si="508"/>
        <v>0</v>
      </c>
      <c r="AS250" s="23">
        <f t="shared" ca="1" si="509"/>
        <v>0</v>
      </c>
      <c r="AT250" s="23">
        <f t="shared" ca="1" si="516"/>
        <v>0</v>
      </c>
      <c r="AU250" s="23">
        <f t="shared" ca="1" si="517"/>
        <v>0</v>
      </c>
      <c r="AV250" s="23">
        <f t="shared" ca="1" si="510"/>
        <v>0</v>
      </c>
      <c r="AW250" s="23">
        <f t="shared" ca="1" si="511"/>
        <v>0</v>
      </c>
      <c r="AX250" s="23">
        <f t="shared" ca="1" si="520"/>
        <v>0</v>
      </c>
      <c r="AY250" s="23">
        <f t="shared" ca="1" si="521"/>
        <v>0</v>
      </c>
      <c r="AZ250" s="23">
        <f t="shared" ca="1" si="526"/>
        <v>0</v>
      </c>
      <c r="BA250" s="23">
        <f t="shared" ca="1" si="527"/>
        <v>0</v>
      </c>
      <c r="BB250" s="23">
        <f t="shared" ca="1" si="543"/>
        <v>0</v>
      </c>
      <c r="BC250" s="23">
        <f t="shared" ca="1" si="544"/>
        <v>0</v>
      </c>
      <c r="BD250" s="228">
        <f t="shared" ca="1" si="438"/>
        <v>0</v>
      </c>
      <c r="BE250" s="26">
        <f t="shared" ca="1" si="439"/>
        <v>0</v>
      </c>
      <c r="BF250" s="228">
        <f t="shared" ca="1" si="440"/>
        <v>0</v>
      </c>
      <c r="BG250" s="23">
        <f t="shared" ca="1" si="456"/>
        <v>0</v>
      </c>
      <c r="BH250" s="23">
        <f t="shared" ca="1" si="457"/>
        <v>0</v>
      </c>
      <c r="BI250" s="23">
        <f t="shared" ca="1" si="470"/>
        <v>0</v>
      </c>
      <c r="BJ250" s="23">
        <f t="shared" ca="1" si="471"/>
        <v>0</v>
      </c>
      <c r="BK250" s="23">
        <f t="shared" ca="1" si="458"/>
        <v>0</v>
      </c>
      <c r="BL250" s="23">
        <f t="shared" ca="1" si="459"/>
        <v>0</v>
      </c>
      <c r="BM250" s="23">
        <f t="shared" ca="1" si="472"/>
        <v>0</v>
      </c>
      <c r="BN250" s="23">
        <f t="shared" ca="1" si="473"/>
        <v>0</v>
      </c>
      <c r="BO250" s="23">
        <f t="shared" ca="1" si="479"/>
        <v>0</v>
      </c>
      <c r="BP250" s="23">
        <f t="shared" ca="1" si="480"/>
        <v>0</v>
      </c>
      <c r="BQ250" s="23">
        <f t="shared" ca="1" si="460"/>
        <v>0</v>
      </c>
      <c r="BR250" s="23">
        <f t="shared" ca="1" si="461"/>
        <v>0</v>
      </c>
      <c r="BS250" s="23">
        <f t="shared" ca="1" si="495"/>
        <v>0</v>
      </c>
      <c r="BT250" s="23">
        <f t="shared" ca="1" si="496"/>
        <v>0</v>
      </c>
      <c r="BU250" s="23">
        <f t="shared" ca="1" si="497"/>
        <v>0</v>
      </c>
      <c r="BV250" s="23">
        <f t="shared" ca="1" si="498"/>
        <v>0</v>
      </c>
      <c r="BW250" s="23">
        <f t="shared" ca="1" si="500"/>
        <v>0</v>
      </c>
      <c r="BX250" s="23">
        <f t="shared" ca="1" si="501"/>
        <v>0</v>
      </c>
      <c r="BY250" s="23">
        <f t="shared" ca="1" si="518"/>
        <v>0</v>
      </c>
      <c r="BZ250" s="23">
        <f t="shared" ca="1" si="519"/>
        <v>0</v>
      </c>
      <c r="CA250" s="23">
        <f t="shared" ca="1" si="531"/>
        <v>0</v>
      </c>
      <c r="CB250" s="23">
        <f t="shared" ca="1" si="532"/>
        <v>0</v>
      </c>
      <c r="CC250" s="23">
        <f t="shared" ca="1" si="547"/>
        <v>0</v>
      </c>
      <c r="CD250" s="23">
        <f t="shared" ca="1" si="548"/>
        <v>0</v>
      </c>
      <c r="CE250" s="23">
        <f t="shared" ca="1" si="549"/>
        <v>0</v>
      </c>
      <c r="CF250" s="23">
        <f t="shared" ca="1" si="550"/>
        <v>0</v>
      </c>
      <c r="CG250" s="389">
        <f t="shared" ca="1" si="441"/>
        <v>0</v>
      </c>
      <c r="CH250" s="224">
        <f t="shared" ca="1" si="442"/>
        <v>0</v>
      </c>
      <c r="CI250" s="93">
        <f t="shared" ca="1" si="443"/>
        <v>0</v>
      </c>
      <c r="CJ250" s="23">
        <f t="shared" ca="1" si="477"/>
        <v>0</v>
      </c>
      <c r="CK250" s="23">
        <f t="shared" ca="1" si="478"/>
        <v>0</v>
      </c>
      <c r="CL250" s="23">
        <f t="shared" ca="1" si="502"/>
        <v>0</v>
      </c>
      <c r="CM250" s="23">
        <f t="shared" ca="1" si="503"/>
        <v>0</v>
      </c>
      <c r="CN250" s="23">
        <f t="shared" ca="1" si="535"/>
        <v>0</v>
      </c>
      <c r="CO250" s="23">
        <f t="shared" ca="1" si="536"/>
        <v>0</v>
      </c>
      <c r="CP250" s="228">
        <f t="shared" ca="1" si="444"/>
        <v>0</v>
      </c>
      <c r="CQ250" s="224">
        <f t="shared" ca="1" si="445"/>
        <v>0</v>
      </c>
      <c r="CR250" s="228">
        <f t="shared" ca="1" si="446"/>
        <v>0</v>
      </c>
      <c r="CS250" s="23">
        <f t="shared" ca="1" si="447"/>
        <v>0</v>
      </c>
      <c r="CT250" s="23">
        <f t="shared" ca="1" si="448"/>
        <v>0</v>
      </c>
      <c r="CU250" s="23">
        <f t="shared" ca="1" si="452"/>
        <v>0</v>
      </c>
      <c r="CV250" s="23">
        <f t="shared" ca="1" si="453"/>
        <v>0</v>
      </c>
      <c r="CW250" s="23">
        <f t="shared" ca="1" si="462"/>
        <v>0</v>
      </c>
      <c r="CX250" s="23">
        <f t="shared" ca="1" si="463"/>
        <v>0</v>
      </c>
      <c r="CY250" s="23">
        <f t="shared" ca="1" si="474"/>
        <v>0</v>
      </c>
      <c r="CZ250" s="23">
        <f t="shared" ca="1" si="475"/>
        <v>0</v>
      </c>
      <c r="DA250" s="23">
        <f t="shared" ca="1" si="481"/>
        <v>0</v>
      </c>
      <c r="DB250" s="23">
        <f t="shared" ca="1" si="482"/>
        <v>0</v>
      </c>
      <c r="DC250" s="23">
        <f t="shared" ca="1" si="483"/>
        <v>0</v>
      </c>
      <c r="DD250" s="23">
        <f t="shared" ca="1" si="484"/>
        <v>0</v>
      </c>
      <c r="DE250" s="23">
        <f t="shared" ca="1" si="489"/>
        <v>0</v>
      </c>
      <c r="DF250" s="23">
        <f t="shared" ca="1" si="490"/>
        <v>0</v>
      </c>
      <c r="DG250" s="23">
        <f t="shared" ca="1" si="529"/>
        <v>0</v>
      </c>
      <c r="DH250" s="23">
        <f t="shared" ca="1" si="530"/>
        <v>0</v>
      </c>
      <c r="DI250" s="23">
        <f t="shared" ca="1" si="491"/>
        <v>0</v>
      </c>
      <c r="DJ250" s="23">
        <f t="shared" ca="1" si="492"/>
        <v>0</v>
      </c>
      <c r="DK250" s="23">
        <f t="shared" ca="1" si="504"/>
        <v>0</v>
      </c>
      <c r="DL250" s="23">
        <f t="shared" ca="1" si="505"/>
        <v>0</v>
      </c>
      <c r="DM250" s="23"/>
      <c r="DN250" s="23"/>
      <c r="DO250" s="23">
        <f t="shared" ca="1" si="506"/>
        <v>0</v>
      </c>
      <c r="DP250" s="23">
        <f t="shared" ca="1" si="507"/>
        <v>0</v>
      </c>
      <c r="DQ250" s="23">
        <f t="shared" ca="1" si="512"/>
        <v>0</v>
      </c>
      <c r="DR250" s="23">
        <f t="shared" ca="1" si="513"/>
        <v>0</v>
      </c>
      <c r="DS250" s="23">
        <f t="shared" ca="1" si="522"/>
        <v>0</v>
      </c>
      <c r="DT250" s="23">
        <f t="shared" ca="1" si="523"/>
        <v>0</v>
      </c>
      <c r="DU250" s="23">
        <f t="shared" ca="1" si="533"/>
        <v>0</v>
      </c>
      <c r="DV250" s="23">
        <f t="shared" ca="1" si="534"/>
        <v>0</v>
      </c>
      <c r="DW250" s="23">
        <f t="shared" ca="1" si="537"/>
        <v>0</v>
      </c>
      <c r="DX250" s="23">
        <f t="shared" ca="1" si="538"/>
        <v>0</v>
      </c>
      <c r="DY250" s="23">
        <f t="shared" ca="1" si="539"/>
        <v>0</v>
      </c>
      <c r="DZ250" s="23">
        <f t="shared" ca="1" si="540"/>
        <v>0</v>
      </c>
      <c r="EA250" s="23">
        <f t="shared" ca="1" si="553"/>
        <v>0</v>
      </c>
      <c r="EB250" s="23">
        <f t="shared" ca="1" si="554"/>
        <v>0</v>
      </c>
      <c r="EC250" s="228">
        <f t="shared" ca="1" si="449"/>
        <v>0</v>
      </c>
      <c r="ED250" s="93">
        <f t="shared" ca="1" si="450"/>
        <v>0</v>
      </c>
      <c r="EE250" s="228">
        <f t="shared" ca="1" si="451"/>
        <v>0</v>
      </c>
      <c r="EJ250" s="23">
        <f t="shared" ca="1" si="485"/>
        <v>0</v>
      </c>
      <c r="EK250" s="23">
        <f t="shared" ca="1" si="486"/>
        <v>0</v>
      </c>
      <c r="EL250" s="23">
        <f t="shared" ca="1" si="493"/>
        <v>0</v>
      </c>
      <c r="EM250" s="23">
        <f t="shared" ca="1" si="494"/>
        <v>0</v>
      </c>
      <c r="EN250" s="23">
        <f t="shared" ca="1" si="514"/>
        <v>0</v>
      </c>
      <c r="EO250" s="23">
        <f t="shared" ca="1" si="515"/>
        <v>0</v>
      </c>
      <c r="EP250" s="23">
        <f t="shared" ca="1" si="545"/>
        <v>0</v>
      </c>
      <c r="EQ250" s="23">
        <f t="shared" ca="1" si="546"/>
        <v>0</v>
      </c>
      <c r="ER250" s="23">
        <f t="shared" ca="1" si="524"/>
        <v>0</v>
      </c>
      <c r="ES250" s="23">
        <f t="shared" ca="1" si="525"/>
        <v>0</v>
      </c>
      <c r="ET250" s="23">
        <f t="shared" ca="1" si="541"/>
        <v>0</v>
      </c>
      <c r="EU250" s="23">
        <f t="shared" ca="1" si="542"/>
        <v>0</v>
      </c>
      <c r="EV250" s="23">
        <f t="shared" ca="1" si="551"/>
        <v>0</v>
      </c>
      <c r="EW250" s="23">
        <f t="shared" ca="1" si="552"/>
        <v>0</v>
      </c>
      <c r="EX250" s="228">
        <f t="shared" ca="1" si="435"/>
        <v>0</v>
      </c>
      <c r="EY250" s="93">
        <f t="shared" ca="1" si="436"/>
        <v>0</v>
      </c>
      <c r="EZ250" s="93">
        <f t="shared" ca="1" si="437"/>
        <v>0</v>
      </c>
    </row>
    <row r="251" spans="1:156" x14ac:dyDescent="0.2">
      <c r="A251" s="172">
        <f ca="1">VLOOKUP($D251,Curves!$A$2:$I$1700,9)</f>
        <v>6.5011644042939007E-2</v>
      </c>
      <c r="B251" s="86">
        <f t="shared" ca="1" si="420"/>
        <v>0.27453283141704171</v>
      </c>
      <c r="C251" s="86">
        <f t="shared" si="421"/>
        <v>30</v>
      </c>
      <c r="D251" s="139">
        <v>44287</v>
      </c>
      <c r="E251" s="173">
        <f ca="1">VLOOKUP($D251,Curves!$A$2:$H$1700,2)*$B251</f>
        <v>1.5019691206826353</v>
      </c>
      <c r="F251" s="172">
        <f ca="1">VLOOKUP($D251,Curves!$A$2:$H$1700,3)*$B251</f>
        <v>9.0595834367623765E-2</v>
      </c>
      <c r="G251" s="172">
        <f ca="1">VLOOKUP($D251,Curves!$A$2:$H$1700,7)*$B251</f>
        <v>0</v>
      </c>
      <c r="H251" s="172">
        <f ca="1">VLOOKUP($D251,Curves!$A$2:$H$1700,5)*$B251</f>
        <v>0</v>
      </c>
      <c r="I251" s="172">
        <f ca="1">VLOOKUP($D251,Curves!$A$2:$H$1700,4)*$B251</f>
        <v>0</v>
      </c>
      <c r="J251" s="174">
        <f ca="1">VLOOKUP($D251,Curves!$A$2:$H$1700,8)*$B251</f>
        <v>0</v>
      </c>
      <c r="K251" s="172">
        <f t="shared" ca="1" si="422"/>
        <v>13.264768405119765</v>
      </c>
      <c r="L251" s="140">
        <f ca="1">VLOOKUP($D251,Curves!$N$2:$T$2600,2)*$B251</f>
        <v>8.8785015811596963</v>
      </c>
      <c r="M251" s="141">
        <f ca="1">VLOOKUP($D251,Curves!$N$2:$T$2600,3)*$B251</f>
        <v>4.4392507905798482</v>
      </c>
      <c r="N251" s="181">
        <f t="shared" ca="1" si="423"/>
        <v>0</v>
      </c>
      <c r="O251" s="182">
        <f t="shared" ca="1" si="424"/>
        <v>0</v>
      </c>
      <c r="P251" s="173">
        <f t="shared" ca="1" si="419"/>
        <v>13.264768405119765</v>
      </c>
      <c r="Q251" s="140">
        <f ca="1">VLOOKUP($D251,Curves!$N$2:$T$2600,4)*$B251</f>
        <v>8.8785015811596963</v>
      </c>
      <c r="R251" s="141">
        <f ca="1">VLOOKUP($D251,Curves!$N$2:$T$2600,5)*$B251</f>
        <v>4.4392507905798482</v>
      </c>
      <c r="S251" s="181">
        <f t="shared" ca="1" si="425"/>
        <v>0</v>
      </c>
      <c r="T251" s="182">
        <f t="shared" ca="1" si="426"/>
        <v>0</v>
      </c>
      <c r="U251" s="151">
        <f t="shared" ca="1" si="427"/>
        <v>13.264768405119765</v>
      </c>
      <c r="V251" s="151">
        <f t="shared" ca="1" si="428"/>
        <v>13.264768405119765</v>
      </c>
      <c r="W251" s="151">
        <f t="shared" ca="1" si="429"/>
        <v>13.264768405119765</v>
      </c>
      <c r="X251" s="343">
        <f ca="1">VLOOKUP($D251,[2]CurveFetch!$D$8:$S$13000,16,0)*$B251</f>
        <v>8.8785015811596963</v>
      </c>
      <c r="Y251" s="141">
        <f ca="1">VLOOKUP($D251,Curves!$N$2:$T$2600,7)*$B251</f>
        <v>4.4392507905798482</v>
      </c>
      <c r="Z251" s="200">
        <f t="shared" ca="1" si="430"/>
        <v>0</v>
      </c>
      <c r="AA251" s="181">
        <f t="shared" ca="1" si="431"/>
        <v>0</v>
      </c>
      <c r="AB251" s="181">
        <f t="shared" ca="1" si="528"/>
        <v>0</v>
      </c>
      <c r="AC251" s="181">
        <f t="shared" ca="1" si="528"/>
        <v>0</v>
      </c>
      <c r="AD251" s="181">
        <f t="shared" ca="1" si="433"/>
        <v>0</v>
      </c>
      <c r="AE251" s="182">
        <f t="shared" ca="1" si="434"/>
        <v>0</v>
      </c>
      <c r="AF251" s="23">
        <f t="shared" ca="1" si="464"/>
        <v>0</v>
      </c>
      <c r="AG251" s="23">
        <f t="shared" ca="1" si="465"/>
        <v>0</v>
      </c>
      <c r="AH251" s="23">
        <f t="shared" ca="1" si="454"/>
        <v>0</v>
      </c>
      <c r="AI251" s="23">
        <f t="shared" ca="1" si="455"/>
        <v>0</v>
      </c>
      <c r="AJ251" s="23">
        <f t="shared" ca="1" si="466"/>
        <v>0</v>
      </c>
      <c r="AK251" s="23">
        <f t="shared" ca="1" si="467"/>
        <v>0</v>
      </c>
      <c r="AL251" s="23">
        <f t="shared" ca="1" si="468"/>
        <v>0</v>
      </c>
      <c r="AM251" s="23">
        <f t="shared" ca="1" si="469"/>
        <v>0</v>
      </c>
      <c r="AN251" s="23">
        <f t="shared" ca="1" si="487"/>
        <v>0</v>
      </c>
      <c r="AO251" s="23">
        <f t="shared" ca="1" si="488"/>
        <v>0</v>
      </c>
      <c r="AP251" s="23">
        <f t="shared" ca="1" si="499"/>
        <v>0</v>
      </c>
      <c r="AQ251" s="23">
        <f t="shared" ca="1" si="476"/>
        <v>0</v>
      </c>
      <c r="AR251" s="23">
        <f t="shared" ca="1" si="508"/>
        <v>0</v>
      </c>
      <c r="AS251" s="23">
        <f t="shared" ca="1" si="509"/>
        <v>0</v>
      </c>
      <c r="AT251" s="23">
        <f t="shared" ca="1" si="516"/>
        <v>0</v>
      </c>
      <c r="AU251" s="23">
        <f t="shared" ca="1" si="517"/>
        <v>0</v>
      </c>
      <c r="AV251" s="23">
        <f t="shared" ca="1" si="510"/>
        <v>0</v>
      </c>
      <c r="AW251" s="23">
        <f t="shared" ca="1" si="511"/>
        <v>0</v>
      </c>
      <c r="AX251" s="23">
        <f t="shared" ca="1" si="520"/>
        <v>0</v>
      </c>
      <c r="AY251" s="23">
        <f t="shared" ca="1" si="521"/>
        <v>0</v>
      </c>
      <c r="AZ251" s="23">
        <f t="shared" ca="1" si="526"/>
        <v>0</v>
      </c>
      <c r="BA251" s="23">
        <f t="shared" ca="1" si="527"/>
        <v>0</v>
      </c>
      <c r="BB251" s="23">
        <f t="shared" ca="1" si="543"/>
        <v>0</v>
      </c>
      <c r="BC251" s="23">
        <f t="shared" ca="1" si="544"/>
        <v>0</v>
      </c>
      <c r="BD251" s="228">
        <f t="shared" ca="1" si="438"/>
        <v>0</v>
      </c>
      <c r="BE251" s="26">
        <f t="shared" ca="1" si="439"/>
        <v>0</v>
      </c>
      <c r="BF251" s="228">
        <f t="shared" ca="1" si="440"/>
        <v>0</v>
      </c>
      <c r="BG251" s="23">
        <f t="shared" ca="1" si="456"/>
        <v>0</v>
      </c>
      <c r="BH251" s="23">
        <f t="shared" ca="1" si="457"/>
        <v>0</v>
      </c>
      <c r="BI251" s="23">
        <f t="shared" ca="1" si="470"/>
        <v>0</v>
      </c>
      <c r="BJ251" s="23">
        <f t="shared" ca="1" si="471"/>
        <v>0</v>
      </c>
      <c r="BK251" s="23">
        <f t="shared" ca="1" si="458"/>
        <v>0</v>
      </c>
      <c r="BL251" s="23">
        <f t="shared" ca="1" si="459"/>
        <v>0</v>
      </c>
      <c r="BM251" s="23">
        <f t="shared" ca="1" si="472"/>
        <v>0</v>
      </c>
      <c r="BN251" s="23">
        <f t="shared" ca="1" si="473"/>
        <v>0</v>
      </c>
      <c r="BO251" s="23">
        <f t="shared" ca="1" si="479"/>
        <v>0</v>
      </c>
      <c r="BP251" s="23">
        <f t="shared" ca="1" si="480"/>
        <v>0</v>
      </c>
      <c r="BQ251" s="23">
        <f t="shared" ca="1" si="460"/>
        <v>0</v>
      </c>
      <c r="BR251" s="23">
        <f t="shared" ca="1" si="461"/>
        <v>0</v>
      </c>
      <c r="BS251" s="23">
        <f t="shared" ca="1" si="495"/>
        <v>0</v>
      </c>
      <c r="BT251" s="23">
        <f t="shared" ca="1" si="496"/>
        <v>0</v>
      </c>
      <c r="BU251" s="23">
        <f t="shared" ca="1" si="497"/>
        <v>0</v>
      </c>
      <c r="BV251" s="23">
        <f t="shared" ca="1" si="498"/>
        <v>0</v>
      </c>
      <c r="BW251" s="23">
        <f t="shared" ca="1" si="500"/>
        <v>0</v>
      </c>
      <c r="BX251" s="23">
        <f t="shared" ca="1" si="501"/>
        <v>0</v>
      </c>
      <c r="BY251" s="23">
        <f t="shared" ca="1" si="518"/>
        <v>0</v>
      </c>
      <c r="BZ251" s="23">
        <f t="shared" ca="1" si="519"/>
        <v>0</v>
      </c>
      <c r="CA251" s="23">
        <f t="shared" ca="1" si="531"/>
        <v>0</v>
      </c>
      <c r="CB251" s="23">
        <f t="shared" ca="1" si="532"/>
        <v>0</v>
      </c>
      <c r="CC251" s="23">
        <f t="shared" ca="1" si="547"/>
        <v>0</v>
      </c>
      <c r="CD251" s="23">
        <f t="shared" ca="1" si="548"/>
        <v>0</v>
      </c>
      <c r="CE251" s="23">
        <f t="shared" ca="1" si="549"/>
        <v>0</v>
      </c>
      <c r="CF251" s="23">
        <f t="shared" ca="1" si="550"/>
        <v>0</v>
      </c>
      <c r="CG251" s="389">
        <f t="shared" ca="1" si="441"/>
        <v>0</v>
      </c>
      <c r="CH251" s="224">
        <f t="shared" ca="1" si="442"/>
        <v>0</v>
      </c>
      <c r="CI251" s="93">
        <f t="shared" ca="1" si="443"/>
        <v>0</v>
      </c>
      <c r="CJ251" s="23">
        <f t="shared" ca="1" si="477"/>
        <v>0</v>
      </c>
      <c r="CK251" s="23">
        <f t="shared" ca="1" si="478"/>
        <v>0</v>
      </c>
      <c r="CL251" s="23">
        <f t="shared" ca="1" si="502"/>
        <v>0</v>
      </c>
      <c r="CM251" s="23">
        <f t="shared" ca="1" si="503"/>
        <v>0</v>
      </c>
      <c r="CN251" s="23">
        <f t="shared" ca="1" si="535"/>
        <v>0</v>
      </c>
      <c r="CO251" s="23">
        <f t="shared" ca="1" si="536"/>
        <v>0</v>
      </c>
      <c r="CP251" s="228">
        <f t="shared" ca="1" si="444"/>
        <v>0</v>
      </c>
      <c r="CQ251" s="224">
        <f t="shared" ca="1" si="445"/>
        <v>0</v>
      </c>
      <c r="CR251" s="228">
        <f t="shared" ca="1" si="446"/>
        <v>0</v>
      </c>
      <c r="CS251" s="23">
        <f t="shared" ca="1" si="447"/>
        <v>0</v>
      </c>
      <c r="CT251" s="23">
        <f t="shared" ca="1" si="448"/>
        <v>0</v>
      </c>
      <c r="CU251" s="23">
        <f t="shared" ca="1" si="452"/>
        <v>0</v>
      </c>
      <c r="CV251" s="23">
        <f t="shared" ca="1" si="453"/>
        <v>0</v>
      </c>
      <c r="CW251" s="23">
        <f t="shared" ca="1" si="462"/>
        <v>0</v>
      </c>
      <c r="CX251" s="23">
        <f t="shared" ca="1" si="463"/>
        <v>0</v>
      </c>
      <c r="CY251" s="23">
        <f t="shared" ca="1" si="474"/>
        <v>0</v>
      </c>
      <c r="CZ251" s="23">
        <f t="shared" ca="1" si="475"/>
        <v>0</v>
      </c>
      <c r="DA251" s="23">
        <f t="shared" ca="1" si="481"/>
        <v>0</v>
      </c>
      <c r="DB251" s="23">
        <f t="shared" ca="1" si="482"/>
        <v>0</v>
      </c>
      <c r="DC251" s="23">
        <f t="shared" ca="1" si="483"/>
        <v>0</v>
      </c>
      <c r="DD251" s="23">
        <f t="shared" ca="1" si="484"/>
        <v>0</v>
      </c>
      <c r="DE251" s="23">
        <f t="shared" ca="1" si="489"/>
        <v>0</v>
      </c>
      <c r="DF251" s="23">
        <f t="shared" ca="1" si="490"/>
        <v>0</v>
      </c>
      <c r="DG251" s="23">
        <f t="shared" ca="1" si="529"/>
        <v>0</v>
      </c>
      <c r="DH251" s="23">
        <f t="shared" ca="1" si="530"/>
        <v>0</v>
      </c>
      <c r="DI251" s="23">
        <f t="shared" ca="1" si="491"/>
        <v>0</v>
      </c>
      <c r="DJ251" s="23">
        <f t="shared" ca="1" si="492"/>
        <v>0</v>
      </c>
      <c r="DK251" s="23">
        <f t="shared" ca="1" si="504"/>
        <v>0</v>
      </c>
      <c r="DL251" s="23">
        <f t="shared" ca="1" si="505"/>
        <v>0</v>
      </c>
      <c r="DM251" s="23"/>
      <c r="DN251" s="23"/>
      <c r="DO251" s="23">
        <f t="shared" ca="1" si="506"/>
        <v>0</v>
      </c>
      <c r="DP251" s="23">
        <f t="shared" ca="1" si="507"/>
        <v>0</v>
      </c>
      <c r="DQ251" s="23">
        <f t="shared" ca="1" si="512"/>
        <v>0</v>
      </c>
      <c r="DR251" s="23">
        <f t="shared" ca="1" si="513"/>
        <v>0</v>
      </c>
      <c r="DS251" s="23">
        <f t="shared" ca="1" si="522"/>
        <v>0</v>
      </c>
      <c r="DT251" s="23">
        <f t="shared" ca="1" si="523"/>
        <v>0</v>
      </c>
      <c r="DU251" s="23">
        <f t="shared" ca="1" si="533"/>
        <v>0</v>
      </c>
      <c r="DV251" s="23">
        <f t="shared" ca="1" si="534"/>
        <v>0</v>
      </c>
      <c r="DW251" s="23">
        <f t="shared" ca="1" si="537"/>
        <v>0</v>
      </c>
      <c r="DX251" s="23">
        <f t="shared" ca="1" si="538"/>
        <v>0</v>
      </c>
      <c r="DY251" s="23">
        <f t="shared" ca="1" si="539"/>
        <v>0</v>
      </c>
      <c r="DZ251" s="23">
        <f t="shared" ca="1" si="540"/>
        <v>0</v>
      </c>
      <c r="EA251" s="23">
        <f t="shared" ca="1" si="553"/>
        <v>0</v>
      </c>
      <c r="EB251" s="23">
        <f t="shared" ca="1" si="554"/>
        <v>0</v>
      </c>
      <c r="EC251" s="228">
        <f t="shared" ca="1" si="449"/>
        <v>0</v>
      </c>
      <c r="ED251" s="93">
        <f t="shared" ca="1" si="450"/>
        <v>0</v>
      </c>
      <c r="EE251" s="228">
        <f t="shared" ca="1" si="451"/>
        <v>0</v>
      </c>
      <c r="EJ251" s="23">
        <f t="shared" ca="1" si="485"/>
        <v>0</v>
      </c>
      <c r="EK251" s="23">
        <f t="shared" ca="1" si="486"/>
        <v>0</v>
      </c>
      <c r="EL251" s="23">
        <f t="shared" ca="1" si="493"/>
        <v>0</v>
      </c>
      <c r="EM251" s="23">
        <f t="shared" ca="1" si="494"/>
        <v>0</v>
      </c>
      <c r="EN251" s="23">
        <f t="shared" ca="1" si="514"/>
        <v>0</v>
      </c>
      <c r="EO251" s="23">
        <f t="shared" ca="1" si="515"/>
        <v>0</v>
      </c>
      <c r="EP251" s="23">
        <f t="shared" ca="1" si="545"/>
        <v>0</v>
      </c>
      <c r="EQ251" s="23">
        <f t="shared" ca="1" si="546"/>
        <v>0</v>
      </c>
      <c r="ER251" s="23">
        <f t="shared" ca="1" si="524"/>
        <v>0</v>
      </c>
      <c r="ES251" s="23">
        <f t="shared" ca="1" si="525"/>
        <v>0</v>
      </c>
      <c r="ET251" s="23">
        <f t="shared" ca="1" si="541"/>
        <v>0</v>
      </c>
      <c r="EU251" s="23">
        <f t="shared" ca="1" si="542"/>
        <v>0</v>
      </c>
      <c r="EV251" s="23">
        <f t="shared" ca="1" si="551"/>
        <v>0</v>
      </c>
      <c r="EW251" s="23">
        <f t="shared" ca="1" si="552"/>
        <v>0</v>
      </c>
      <c r="EX251" s="228">
        <f t="shared" ca="1" si="435"/>
        <v>0</v>
      </c>
      <c r="EY251" s="93">
        <f t="shared" ca="1" si="436"/>
        <v>0</v>
      </c>
      <c r="EZ251" s="93">
        <f t="shared" ca="1" si="437"/>
        <v>0</v>
      </c>
    </row>
    <row r="252" spans="1:156" x14ac:dyDescent="0.2">
      <c r="A252" s="172">
        <f ca="1">VLOOKUP($D252,Curves!$A$2:$I$1700,9)</f>
        <v>6.5007400255851E-2</v>
      </c>
      <c r="B252" s="86">
        <f t="shared" ca="1" si="420"/>
        <v>0.27311676894638715</v>
      </c>
      <c r="C252" s="86">
        <f t="shared" si="421"/>
        <v>31</v>
      </c>
      <c r="D252" s="139">
        <v>44317</v>
      </c>
      <c r="E252" s="173">
        <f ca="1">VLOOKUP($D252,Curves!$A$2:$H$1700,2)*$B252</f>
        <v>1.4873939236820244</v>
      </c>
      <c r="F252" s="172">
        <f ca="1">VLOOKUP($D252,Curves!$A$2:$H$1700,3)*$B252</f>
        <v>9.0128533752307768E-2</v>
      </c>
      <c r="G252" s="172">
        <f ca="1">VLOOKUP($D252,Curves!$A$2:$H$1700,7)*$B252</f>
        <v>0</v>
      </c>
      <c r="H252" s="172">
        <f ca="1">VLOOKUP($D252,Curves!$A$2:$H$1700,5)*$B252</f>
        <v>0</v>
      </c>
      <c r="I252" s="172">
        <f ca="1">VLOOKUP($D252,Curves!$A$2:$H$1700,4)*$B252</f>
        <v>0</v>
      </c>
      <c r="J252" s="174">
        <f ca="1">VLOOKUP($D252,Curves!$A$2:$H$1700,8)*$B252</f>
        <v>0</v>
      </c>
      <c r="K252" s="172">
        <f t="shared" ca="1" si="422"/>
        <v>13.155454427615183</v>
      </c>
      <c r="L252" s="140">
        <f ca="1">VLOOKUP($D252,Curves!$N$2:$T$2600,2)*$B252</f>
        <v>10.198289399165676</v>
      </c>
      <c r="M252" s="141">
        <f ca="1">VLOOKUP($D252,Curves!$N$2:$T$2600,3)*$B252</f>
        <v>5.0991446995828378</v>
      </c>
      <c r="N252" s="181">
        <f t="shared" ca="1" si="423"/>
        <v>0</v>
      </c>
      <c r="O252" s="182">
        <f t="shared" ca="1" si="424"/>
        <v>0</v>
      </c>
      <c r="P252" s="173">
        <f t="shared" ca="1" si="419"/>
        <v>13.155454427615183</v>
      </c>
      <c r="Q252" s="140">
        <f ca="1">VLOOKUP($D252,Curves!$N$2:$T$2600,4)*$B252</f>
        <v>10.198289399165676</v>
      </c>
      <c r="R252" s="141">
        <f ca="1">VLOOKUP($D252,Curves!$N$2:$T$2600,5)*$B252</f>
        <v>5.0991446995828378</v>
      </c>
      <c r="S252" s="181">
        <f t="shared" ca="1" si="425"/>
        <v>0</v>
      </c>
      <c r="T252" s="182">
        <f t="shared" ca="1" si="426"/>
        <v>0</v>
      </c>
      <c r="U252" s="151">
        <f t="shared" ca="1" si="427"/>
        <v>13.155454427615183</v>
      </c>
      <c r="V252" s="151">
        <f t="shared" ca="1" si="428"/>
        <v>13.155454427615183</v>
      </c>
      <c r="W252" s="151">
        <f t="shared" ca="1" si="429"/>
        <v>13.155454427615183</v>
      </c>
      <c r="X252" s="343">
        <f ca="1">VLOOKUP($D252,[2]CurveFetch!$D$8:$S$13000,16,0)*$B252</f>
        <v>10.198289399165676</v>
      </c>
      <c r="Y252" s="141">
        <f ca="1">VLOOKUP($D252,Curves!$N$2:$T$2600,7)*$B252</f>
        <v>5.0991446995828378</v>
      </c>
      <c r="Z252" s="200">
        <f t="shared" ca="1" si="430"/>
        <v>0</v>
      </c>
      <c r="AA252" s="181">
        <f t="shared" ca="1" si="431"/>
        <v>0</v>
      </c>
      <c r="AB252" s="181">
        <f t="shared" ca="1" si="528"/>
        <v>0</v>
      </c>
      <c r="AC252" s="181">
        <f t="shared" ca="1" si="528"/>
        <v>0</v>
      </c>
      <c r="AD252" s="181">
        <f t="shared" ca="1" si="433"/>
        <v>0</v>
      </c>
      <c r="AE252" s="182">
        <f t="shared" ca="1" si="434"/>
        <v>0</v>
      </c>
      <c r="AF252" s="23">
        <f t="shared" ca="1" si="464"/>
        <v>0</v>
      </c>
      <c r="AG252" s="23">
        <f t="shared" ca="1" si="465"/>
        <v>0</v>
      </c>
      <c r="AH252" s="23">
        <f t="shared" ca="1" si="454"/>
        <v>0</v>
      </c>
      <c r="AI252" s="23">
        <f t="shared" ca="1" si="455"/>
        <v>0</v>
      </c>
      <c r="AJ252" s="23">
        <f t="shared" ca="1" si="466"/>
        <v>0</v>
      </c>
      <c r="AK252" s="23">
        <f t="shared" ca="1" si="467"/>
        <v>0</v>
      </c>
      <c r="AL252" s="23">
        <f t="shared" ca="1" si="468"/>
        <v>0</v>
      </c>
      <c r="AM252" s="23">
        <f t="shared" ca="1" si="469"/>
        <v>0</v>
      </c>
      <c r="AN252" s="23">
        <f t="shared" ca="1" si="487"/>
        <v>0</v>
      </c>
      <c r="AO252" s="23">
        <f t="shared" ca="1" si="488"/>
        <v>0</v>
      </c>
      <c r="AP252" s="23">
        <f t="shared" ca="1" si="499"/>
        <v>0</v>
      </c>
      <c r="AQ252" s="23">
        <f t="shared" ca="1" si="476"/>
        <v>0</v>
      </c>
      <c r="AR252" s="23">
        <f t="shared" ca="1" si="508"/>
        <v>0</v>
      </c>
      <c r="AS252" s="23">
        <f t="shared" ca="1" si="509"/>
        <v>0</v>
      </c>
      <c r="AT252" s="23">
        <f t="shared" ca="1" si="516"/>
        <v>0</v>
      </c>
      <c r="AU252" s="23">
        <f t="shared" ca="1" si="517"/>
        <v>0</v>
      </c>
      <c r="AV252" s="23">
        <f t="shared" ca="1" si="510"/>
        <v>0</v>
      </c>
      <c r="AW252" s="23">
        <f t="shared" ca="1" si="511"/>
        <v>0</v>
      </c>
      <c r="AX252" s="23">
        <f t="shared" ca="1" si="520"/>
        <v>0</v>
      </c>
      <c r="AY252" s="23">
        <f t="shared" ca="1" si="521"/>
        <v>0</v>
      </c>
      <c r="AZ252" s="23">
        <f t="shared" ca="1" si="526"/>
        <v>0</v>
      </c>
      <c r="BA252" s="23">
        <f t="shared" ca="1" si="527"/>
        <v>0</v>
      </c>
      <c r="BB252" s="23">
        <f t="shared" ca="1" si="543"/>
        <v>0</v>
      </c>
      <c r="BC252" s="23">
        <f t="shared" ca="1" si="544"/>
        <v>0</v>
      </c>
      <c r="BD252" s="228">
        <f t="shared" ca="1" si="438"/>
        <v>0</v>
      </c>
      <c r="BE252" s="26">
        <f t="shared" ca="1" si="439"/>
        <v>0</v>
      </c>
      <c r="BF252" s="228">
        <f t="shared" ca="1" si="440"/>
        <v>0</v>
      </c>
      <c r="BG252" s="23">
        <f t="shared" ca="1" si="456"/>
        <v>0</v>
      </c>
      <c r="BH252" s="23">
        <f t="shared" ca="1" si="457"/>
        <v>0</v>
      </c>
      <c r="BI252" s="23">
        <f t="shared" ca="1" si="470"/>
        <v>0</v>
      </c>
      <c r="BJ252" s="23">
        <f t="shared" ca="1" si="471"/>
        <v>0</v>
      </c>
      <c r="BK252" s="23">
        <f t="shared" ca="1" si="458"/>
        <v>0</v>
      </c>
      <c r="BL252" s="23">
        <f t="shared" ca="1" si="459"/>
        <v>0</v>
      </c>
      <c r="BM252" s="23">
        <f t="shared" ca="1" si="472"/>
        <v>0</v>
      </c>
      <c r="BN252" s="23">
        <f t="shared" ca="1" si="473"/>
        <v>0</v>
      </c>
      <c r="BO252" s="23">
        <f t="shared" ca="1" si="479"/>
        <v>0</v>
      </c>
      <c r="BP252" s="23">
        <f t="shared" ca="1" si="480"/>
        <v>0</v>
      </c>
      <c r="BQ252" s="23">
        <f t="shared" ca="1" si="460"/>
        <v>0</v>
      </c>
      <c r="BR252" s="23">
        <f t="shared" ca="1" si="461"/>
        <v>0</v>
      </c>
      <c r="BS252" s="23">
        <f t="shared" ca="1" si="495"/>
        <v>0</v>
      </c>
      <c r="BT252" s="23">
        <f t="shared" ca="1" si="496"/>
        <v>0</v>
      </c>
      <c r="BU252" s="23">
        <f t="shared" ca="1" si="497"/>
        <v>0</v>
      </c>
      <c r="BV252" s="23">
        <f t="shared" ca="1" si="498"/>
        <v>0</v>
      </c>
      <c r="BW252" s="23">
        <f t="shared" ca="1" si="500"/>
        <v>0</v>
      </c>
      <c r="BX252" s="23">
        <f t="shared" ca="1" si="501"/>
        <v>0</v>
      </c>
      <c r="BY252" s="23">
        <f t="shared" ca="1" si="518"/>
        <v>0</v>
      </c>
      <c r="BZ252" s="23">
        <f t="shared" ca="1" si="519"/>
        <v>0</v>
      </c>
      <c r="CA252" s="23">
        <f t="shared" ca="1" si="531"/>
        <v>0</v>
      </c>
      <c r="CB252" s="23">
        <f t="shared" ca="1" si="532"/>
        <v>0</v>
      </c>
      <c r="CC252" s="23">
        <f t="shared" ca="1" si="547"/>
        <v>0</v>
      </c>
      <c r="CD252" s="23">
        <f t="shared" ca="1" si="548"/>
        <v>0</v>
      </c>
      <c r="CE252" s="23">
        <f t="shared" ca="1" si="549"/>
        <v>0</v>
      </c>
      <c r="CF252" s="23">
        <f t="shared" ca="1" si="550"/>
        <v>0</v>
      </c>
      <c r="CG252" s="389">
        <f t="shared" ca="1" si="441"/>
        <v>0</v>
      </c>
      <c r="CH252" s="224">
        <f t="shared" ca="1" si="442"/>
        <v>0</v>
      </c>
      <c r="CI252" s="93">
        <f t="shared" ca="1" si="443"/>
        <v>0</v>
      </c>
      <c r="CJ252" s="23">
        <f t="shared" ca="1" si="477"/>
        <v>0</v>
      </c>
      <c r="CK252" s="23">
        <f t="shared" ca="1" si="478"/>
        <v>0</v>
      </c>
      <c r="CL252" s="23">
        <f t="shared" ca="1" si="502"/>
        <v>0</v>
      </c>
      <c r="CM252" s="23">
        <f t="shared" ca="1" si="503"/>
        <v>0</v>
      </c>
      <c r="CN252" s="23">
        <f t="shared" ca="1" si="535"/>
        <v>0</v>
      </c>
      <c r="CO252" s="23">
        <f t="shared" ca="1" si="536"/>
        <v>0</v>
      </c>
      <c r="CP252" s="228">
        <f t="shared" ca="1" si="444"/>
        <v>0</v>
      </c>
      <c r="CQ252" s="224">
        <f t="shared" ca="1" si="445"/>
        <v>0</v>
      </c>
      <c r="CR252" s="228">
        <f t="shared" ca="1" si="446"/>
        <v>0</v>
      </c>
      <c r="CS252" s="23">
        <f t="shared" ca="1" si="447"/>
        <v>0</v>
      </c>
      <c r="CT252" s="23">
        <f t="shared" ca="1" si="448"/>
        <v>0</v>
      </c>
      <c r="CU252" s="23">
        <f t="shared" ca="1" si="452"/>
        <v>0</v>
      </c>
      <c r="CV252" s="23">
        <f t="shared" ca="1" si="453"/>
        <v>0</v>
      </c>
      <c r="CW252" s="23">
        <f t="shared" ca="1" si="462"/>
        <v>0</v>
      </c>
      <c r="CX252" s="23">
        <f t="shared" ca="1" si="463"/>
        <v>0</v>
      </c>
      <c r="CY252" s="23">
        <f t="shared" ca="1" si="474"/>
        <v>0</v>
      </c>
      <c r="CZ252" s="23">
        <f t="shared" ca="1" si="475"/>
        <v>0</v>
      </c>
      <c r="DA252" s="23">
        <f t="shared" ca="1" si="481"/>
        <v>0</v>
      </c>
      <c r="DB252" s="23">
        <f t="shared" ca="1" si="482"/>
        <v>0</v>
      </c>
      <c r="DC252" s="23">
        <f t="shared" ca="1" si="483"/>
        <v>0</v>
      </c>
      <c r="DD252" s="23">
        <f t="shared" ca="1" si="484"/>
        <v>0</v>
      </c>
      <c r="DE252" s="23">
        <f t="shared" ca="1" si="489"/>
        <v>0</v>
      </c>
      <c r="DF252" s="23">
        <f t="shared" ca="1" si="490"/>
        <v>0</v>
      </c>
      <c r="DG252" s="23">
        <f t="shared" ca="1" si="529"/>
        <v>0</v>
      </c>
      <c r="DH252" s="23">
        <f t="shared" ca="1" si="530"/>
        <v>0</v>
      </c>
      <c r="DI252" s="23">
        <f t="shared" ca="1" si="491"/>
        <v>0</v>
      </c>
      <c r="DJ252" s="23">
        <f t="shared" ca="1" si="492"/>
        <v>0</v>
      </c>
      <c r="DK252" s="23">
        <f t="shared" ca="1" si="504"/>
        <v>0</v>
      </c>
      <c r="DL252" s="23">
        <f t="shared" ca="1" si="505"/>
        <v>0</v>
      </c>
      <c r="DM252" s="23"/>
      <c r="DN252" s="23"/>
      <c r="DO252" s="23">
        <f t="shared" ca="1" si="506"/>
        <v>0</v>
      </c>
      <c r="DP252" s="23">
        <f t="shared" ca="1" si="507"/>
        <v>0</v>
      </c>
      <c r="DQ252" s="23">
        <f t="shared" ca="1" si="512"/>
        <v>0</v>
      </c>
      <c r="DR252" s="23">
        <f t="shared" ca="1" si="513"/>
        <v>0</v>
      </c>
      <c r="DS252" s="23">
        <f t="shared" ca="1" si="522"/>
        <v>0</v>
      </c>
      <c r="DT252" s="23">
        <f t="shared" ca="1" si="523"/>
        <v>0</v>
      </c>
      <c r="DU252" s="23">
        <f t="shared" ca="1" si="533"/>
        <v>0</v>
      </c>
      <c r="DV252" s="23">
        <f t="shared" ca="1" si="534"/>
        <v>0</v>
      </c>
      <c r="DW252" s="23">
        <f t="shared" ca="1" si="537"/>
        <v>0</v>
      </c>
      <c r="DX252" s="23">
        <f t="shared" ca="1" si="538"/>
        <v>0</v>
      </c>
      <c r="DY252" s="23">
        <f t="shared" ca="1" si="539"/>
        <v>0</v>
      </c>
      <c r="DZ252" s="23">
        <f t="shared" ca="1" si="540"/>
        <v>0</v>
      </c>
      <c r="EA252" s="23">
        <f t="shared" ca="1" si="553"/>
        <v>0</v>
      </c>
      <c r="EB252" s="23">
        <f t="shared" ca="1" si="554"/>
        <v>0</v>
      </c>
      <c r="EC252" s="228">
        <f t="shared" ca="1" si="449"/>
        <v>0</v>
      </c>
      <c r="ED252" s="93">
        <f t="shared" ca="1" si="450"/>
        <v>0</v>
      </c>
      <c r="EE252" s="228">
        <f t="shared" ca="1" si="451"/>
        <v>0</v>
      </c>
      <c r="EJ252" s="23">
        <f t="shared" ca="1" si="485"/>
        <v>0</v>
      </c>
      <c r="EK252" s="23">
        <f t="shared" ca="1" si="486"/>
        <v>0</v>
      </c>
      <c r="EL252" s="23">
        <f t="shared" ca="1" si="493"/>
        <v>0</v>
      </c>
      <c r="EM252" s="23">
        <f t="shared" ca="1" si="494"/>
        <v>0</v>
      </c>
      <c r="EN252" s="23">
        <f t="shared" ca="1" si="514"/>
        <v>0</v>
      </c>
      <c r="EO252" s="23">
        <f t="shared" ca="1" si="515"/>
        <v>0</v>
      </c>
      <c r="EP252" s="23">
        <f t="shared" ca="1" si="545"/>
        <v>0</v>
      </c>
      <c r="EQ252" s="23">
        <f t="shared" ca="1" si="546"/>
        <v>0</v>
      </c>
      <c r="ER252" s="23">
        <f t="shared" ca="1" si="524"/>
        <v>0</v>
      </c>
      <c r="ES252" s="23">
        <f t="shared" ca="1" si="525"/>
        <v>0</v>
      </c>
      <c r="ET252" s="23">
        <f t="shared" ca="1" si="541"/>
        <v>0</v>
      </c>
      <c r="EU252" s="23">
        <f t="shared" ca="1" si="542"/>
        <v>0</v>
      </c>
      <c r="EV252" s="23">
        <f t="shared" ca="1" si="551"/>
        <v>0</v>
      </c>
      <c r="EW252" s="23">
        <f t="shared" ca="1" si="552"/>
        <v>0</v>
      </c>
      <c r="EX252" s="228">
        <f t="shared" ca="1" si="435"/>
        <v>0</v>
      </c>
      <c r="EY252" s="93">
        <f t="shared" ca="1" si="436"/>
        <v>0</v>
      </c>
      <c r="EZ252" s="93">
        <f t="shared" ca="1" si="437"/>
        <v>0</v>
      </c>
    </row>
    <row r="253" spans="1:156" x14ac:dyDescent="0.2">
      <c r="A253" s="172">
        <f ca="1">VLOOKUP($D253,Curves!$A$2:$I$1700,9)</f>
        <v>6.5003015009199999E-2</v>
      </c>
      <c r="B253" s="86">
        <f t="shared" ca="1" si="420"/>
        <v>0.27166137012705888</v>
      </c>
      <c r="C253" s="86">
        <f t="shared" si="421"/>
        <v>30</v>
      </c>
      <c r="D253" s="139">
        <v>44348</v>
      </c>
      <c r="E253" s="173">
        <f ca="1">VLOOKUP($D253,Curves!$A$2:$H$1700,2)*$B253</f>
        <v>1.4873460014456472</v>
      </c>
      <c r="F253" s="172">
        <f ca="1">VLOOKUP($D253,Curves!$A$2:$H$1700,3)*$B253</f>
        <v>8.9648252141929438E-2</v>
      </c>
      <c r="G253" s="172">
        <f ca="1">VLOOKUP($D253,Curves!$A$2:$H$1700,7)*$B253</f>
        <v>0</v>
      </c>
      <c r="H253" s="172">
        <f ca="1">VLOOKUP($D253,Curves!$A$2:$H$1700,5)*$B253</f>
        <v>0</v>
      </c>
      <c r="I253" s="172">
        <f ca="1">VLOOKUP($D253,Curves!$A$2:$H$1700,4)*$B253</f>
        <v>0</v>
      </c>
      <c r="J253" s="174">
        <f ca="1">VLOOKUP($D253,Curves!$A$2:$H$1700,8)*$B253</f>
        <v>0</v>
      </c>
      <c r="K253" s="172">
        <f t="shared" ca="1" si="422"/>
        <v>13.155095010842354</v>
      </c>
      <c r="L253" s="140">
        <f ca="1">VLOOKUP($D253,Curves!$N$2:$T$2600,2)*$B253</f>
        <v>16.935478478268902</v>
      </c>
      <c r="M253" s="141">
        <f ca="1">VLOOKUP($D253,Curves!$N$2:$T$2600,3)*$B253</f>
        <v>8.4677392391344508</v>
      </c>
      <c r="N253" s="181">
        <f t="shared" ca="1" si="423"/>
        <v>1</v>
      </c>
      <c r="O253" s="182">
        <f t="shared" ca="1" si="424"/>
        <v>0</v>
      </c>
      <c r="P253" s="173">
        <f t="shared" ca="1" si="419"/>
        <v>13.155095010842354</v>
      </c>
      <c r="Q253" s="140">
        <f ca="1">VLOOKUP($D253,Curves!$N$2:$T$2600,4)*$B253</f>
        <v>16.935478478268902</v>
      </c>
      <c r="R253" s="141">
        <f ca="1">VLOOKUP($D253,Curves!$N$2:$T$2600,5)*$B253</f>
        <v>8.4677392391344508</v>
      </c>
      <c r="S253" s="181">
        <f t="shared" ca="1" si="425"/>
        <v>1</v>
      </c>
      <c r="T253" s="182">
        <f t="shared" ca="1" si="426"/>
        <v>0</v>
      </c>
      <c r="U253" s="151">
        <f t="shared" ca="1" si="427"/>
        <v>13.155095010842354</v>
      </c>
      <c r="V253" s="151">
        <f t="shared" ca="1" si="428"/>
        <v>13.155095010842354</v>
      </c>
      <c r="W253" s="151">
        <f t="shared" ca="1" si="429"/>
        <v>13.155095010842354</v>
      </c>
      <c r="X253" s="343">
        <f ca="1">VLOOKUP($D253,[2]CurveFetch!$D$8:$S$13000,16,0)*$B253</f>
        <v>16.935478478268902</v>
      </c>
      <c r="Y253" s="141">
        <f ca="1">VLOOKUP($D253,Curves!$N$2:$T$2600,7)*$B253</f>
        <v>8.4677392391344508</v>
      </c>
      <c r="Z253" s="200">
        <f t="shared" ca="1" si="430"/>
        <v>1</v>
      </c>
      <c r="AA253" s="181">
        <f t="shared" ca="1" si="431"/>
        <v>0</v>
      </c>
      <c r="AB253" s="181">
        <f t="shared" ca="1" si="528"/>
        <v>1</v>
      </c>
      <c r="AC253" s="181">
        <f t="shared" ca="1" si="528"/>
        <v>1</v>
      </c>
      <c r="AD253" s="181">
        <f t="shared" ca="1" si="433"/>
        <v>1</v>
      </c>
      <c r="AE253" s="182">
        <f t="shared" ca="1" si="434"/>
        <v>0</v>
      </c>
      <c r="AF253" s="23">
        <f t="shared" ca="1" si="464"/>
        <v>5880</v>
      </c>
      <c r="AG253" s="23">
        <f t="shared" ca="1" si="465"/>
        <v>0</v>
      </c>
      <c r="AH253" s="23">
        <f t="shared" ca="1" si="454"/>
        <v>38400</v>
      </c>
      <c r="AI253" s="23">
        <f t="shared" ca="1" si="455"/>
        <v>0</v>
      </c>
      <c r="AJ253" s="23">
        <f t="shared" ca="1" si="466"/>
        <v>26160</v>
      </c>
      <c r="AK253" s="23">
        <f t="shared" ca="1" si="467"/>
        <v>0</v>
      </c>
      <c r="AL253" s="23">
        <f t="shared" ca="1" si="468"/>
        <v>26160</v>
      </c>
      <c r="AM253" s="23">
        <f t="shared" ca="1" si="469"/>
        <v>0</v>
      </c>
      <c r="AN253" s="23">
        <f t="shared" ca="1" si="487"/>
        <v>48000</v>
      </c>
      <c r="AO253" s="23">
        <f t="shared" ca="1" si="488"/>
        <v>0</v>
      </c>
      <c r="AP253" s="23">
        <f t="shared" ca="1" si="499"/>
        <v>54000</v>
      </c>
      <c r="AQ253" s="23">
        <f t="shared" ca="1" si="476"/>
        <v>0</v>
      </c>
      <c r="AR253" s="23">
        <f t="shared" ca="1" si="508"/>
        <v>60000</v>
      </c>
      <c r="AS253" s="23">
        <f t="shared" ca="1" si="509"/>
        <v>0</v>
      </c>
      <c r="AT253" s="23">
        <f t="shared" ca="1" si="516"/>
        <v>60000</v>
      </c>
      <c r="AU253" s="23">
        <f t="shared" ca="1" si="517"/>
        <v>0</v>
      </c>
      <c r="AV253" s="23">
        <f t="shared" ca="1" si="510"/>
        <v>86400</v>
      </c>
      <c r="AW253" s="23">
        <f t="shared" ca="1" si="511"/>
        <v>0</v>
      </c>
      <c r="AX253" s="23">
        <f t="shared" ca="1" si="520"/>
        <v>61200</v>
      </c>
      <c r="AY253" s="23">
        <f t="shared" ca="1" si="521"/>
        <v>0</v>
      </c>
      <c r="AZ253" s="23">
        <f t="shared" ca="1" si="526"/>
        <v>66000</v>
      </c>
      <c r="BA253" s="23">
        <f t="shared" ca="1" si="527"/>
        <v>0</v>
      </c>
      <c r="BB253" s="23">
        <f t="shared" ca="1" si="543"/>
        <v>132000</v>
      </c>
      <c r="BC253" s="23">
        <f t="shared" ca="1" si="544"/>
        <v>0</v>
      </c>
      <c r="BD253" s="228">
        <f t="shared" ca="1" si="438"/>
        <v>243000</v>
      </c>
      <c r="BE253" s="26">
        <f t="shared" ca="1" si="439"/>
        <v>604200</v>
      </c>
      <c r="BF253" s="228">
        <f t="shared" ca="1" si="440"/>
        <v>664200</v>
      </c>
      <c r="BG253" s="23">
        <f t="shared" ca="1" si="456"/>
        <v>62400</v>
      </c>
      <c r="BH253" s="23">
        <f t="shared" ca="1" si="457"/>
        <v>0</v>
      </c>
      <c r="BI253" s="23">
        <f t="shared" ca="1" si="470"/>
        <v>60000</v>
      </c>
      <c r="BJ253" s="23">
        <f t="shared" ca="1" si="471"/>
        <v>0</v>
      </c>
      <c r="BK253" s="23">
        <f t="shared" ca="1" si="458"/>
        <v>10560</v>
      </c>
      <c r="BL253" s="23">
        <f t="shared" ca="1" si="459"/>
        <v>0</v>
      </c>
      <c r="BM253" s="23">
        <f t="shared" ca="1" si="472"/>
        <v>6120</v>
      </c>
      <c r="BN253" s="23">
        <f t="shared" ca="1" si="473"/>
        <v>0</v>
      </c>
      <c r="BO253" s="23">
        <f t="shared" ca="1" si="479"/>
        <v>20400</v>
      </c>
      <c r="BP253" s="23">
        <f t="shared" ca="1" si="480"/>
        <v>0</v>
      </c>
      <c r="BQ253" s="23">
        <f t="shared" ca="1" si="460"/>
        <v>72000</v>
      </c>
      <c r="BR253" s="23">
        <f t="shared" ca="1" si="461"/>
        <v>0</v>
      </c>
      <c r="BS253" s="23">
        <f t="shared" ca="1" si="495"/>
        <v>105600</v>
      </c>
      <c r="BT253" s="23">
        <f t="shared" ca="1" si="496"/>
        <v>0</v>
      </c>
      <c r="BU253" s="23">
        <f t="shared" ca="1" si="497"/>
        <v>127200</v>
      </c>
      <c r="BV253" s="23">
        <f t="shared" ca="1" si="498"/>
        <v>0</v>
      </c>
      <c r="BW253" s="23">
        <f t="shared" ca="1" si="500"/>
        <v>60000</v>
      </c>
      <c r="BX253" s="23">
        <f t="shared" ca="1" si="501"/>
        <v>0</v>
      </c>
      <c r="BY253" s="23">
        <f t="shared" ca="1" si="518"/>
        <v>63600</v>
      </c>
      <c r="BZ253" s="23">
        <f t="shared" ca="1" si="519"/>
        <v>0</v>
      </c>
      <c r="CA253" s="23">
        <f t="shared" ca="1" si="531"/>
        <v>62400</v>
      </c>
      <c r="CB253" s="23">
        <f t="shared" ca="1" si="532"/>
        <v>0</v>
      </c>
      <c r="CC253" s="23">
        <f t="shared" ca="1" si="547"/>
        <v>132000</v>
      </c>
      <c r="CD253" s="23">
        <f t="shared" ca="1" si="548"/>
        <v>0</v>
      </c>
      <c r="CE253" s="23">
        <f t="shared" ca="1" si="549"/>
        <v>120000</v>
      </c>
      <c r="CF253" s="23">
        <f t="shared" ca="1" si="550"/>
        <v>0</v>
      </c>
      <c r="CG253" s="389">
        <f t="shared" ca="1" si="441"/>
        <v>371880</v>
      </c>
      <c r="CH253" s="224">
        <f t="shared" ca="1" si="442"/>
        <v>695880</v>
      </c>
      <c r="CI253" s="93">
        <f t="shared" ca="1" si="443"/>
        <v>902280</v>
      </c>
      <c r="CJ253" s="23">
        <f t="shared" ca="1" si="477"/>
        <v>125760</v>
      </c>
      <c r="CK253" s="23">
        <f t="shared" ca="1" si="478"/>
        <v>0</v>
      </c>
      <c r="CL253" s="23">
        <f t="shared" ca="1" si="502"/>
        <v>115200</v>
      </c>
      <c r="CM253" s="23">
        <f t="shared" ca="1" si="503"/>
        <v>0</v>
      </c>
      <c r="CN253" s="23">
        <f t="shared" ca="1" si="535"/>
        <v>120000</v>
      </c>
      <c r="CO253" s="23">
        <f t="shared" ca="1" si="536"/>
        <v>0</v>
      </c>
      <c r="CP253" s="228">
        <f t="shared" ca="1" si="444"/>
        <v>125760</v>
      </c>
      <c r="CQ253" s="224">
        <f t="shared" ca="1" si="445"/>
        <v>240960</v>
      </c>
      <c r="CR253" s="228">
        <f t="shared" ca="1" si="446"/>
        <v>360960</v>
      </c>
      <c r="CS253" s="23">
        <f t="shared" ca="1" si="447"/>
        <v>65400</v>
      </c>
      <c r="CT253" s="23">
        <f t="shared" ca="1" si="448"/>
        <v>32700</v>
      </c>
      <c r="CU253" s="23">
        <f t="shared" ca="1" si="452"/>
        <v>62400</v>
      </c>
      <c r="CV253" s="23">
        <f t="shared" ca="1" si="453"/>
        <v>31200</v>
      </c>
      <c r="CW253" s="23">
        <f t="shared" ca="1" si="462"/>
        <v>60000</v>
      </c>
      <c r="CX253" s="23">
        <f t="shared" ca="1" si="463"/>
        <v>30000</v>
      </c>
      <c r="CY253" s="23">
        <f t="shared" ca="1" si="474"/>
        <v>8400</v>
      </c>
      <c r="CZ253" s="23">
        <f t="shared" ca="1" si="475"/>
        <v>4200</v>
      </c>
      <c r="DA253" s="23">
        <f t="shared" ca="1" si="481"/>
        <v>27000</v>
      </c>
      <c r="DB253" s="23">
        <f t="shared" ca="1" si="482"/>
        <v>13500</v>
      </c>
      <c r="DC253" s="23">
        <f t="shared" ca="1" si="483"/>
        <v>15600</v>
      </c>
      <c r="DD253" s="23">
        <f t="shared" ca="1" si="484"/>
        <v>7800</v>
      </c>
      <c r="DE253" s="23">
        <f t="shared" ca="1" si="489"/>
        <v>42000</v>
      </c>
      <c r="DF253" s="23">
        <f t="shared" ca="1" si="490"/>
        <v>21000</v>
      </c>
      <c r="DG253" s="23">
        <f t="shared" ca="1" si="529"/>
        <v>63600</v>
      </c>
      <c r="DH253" s="23">
        <f t="shared" ca="1" si="530"/>
        <v>31800</v>
      </c>
      <c r="DI253" s="23">
        <f t="shared" ca="1" si="491"/>
        <v>72000</v>
      </c>
      <c r="DJ253" s="23">
        <f t="shared" ca="1" si="492"/>
        <v>36000</v>
      </c>
      <c r="DK253" s="23">
        <f t="shared" ca="1" si="504"/>
        <v>99000</v>
      </c>
      <c r="DL253" s="23">
        <f t="shared" ca="1" si="505"/>
        <v>49500</v>
      </c>
      <c r="DM253" s="23"/>
      <c r="DN253" s="23"/>
      <c r="DO253" s="23">
        <f t="shared" ca="1" si="506"/>
        <v>240000</v>
      </c>
      <c r="DP253" s="23">
        <f t="shared" ca="1" si="507"/>
        <v>120000</v>
      </c>
      <c r="DQ253" s="23">
        <f t="shared" ca="1" si="512"/>
        <v>120000</v>
      </c>
      <c r="DR253" s="23">
        <f t="shared" ca="1" si="513"/>
        <v>60000</v>
      </c>
      <c r="DS253" s="23">
        <f t="shared" ca="1" si="522"/>
        <v>127200</v>
      </c>
      <c r="DT253" s="23">
        <f t="shared" ca="1" si="523"/>
        <v>63600</v>
      </c>
      <c r="DU253" s="23">
        <f t="shared" ca="1" si="533"/>
        <v>63600</v>
      </c>
      <c r="DV253" s="23">
        <f t="shared" ca="1" si="534"/>
        <v>31800</v>
      </c>
      <c r="DW253" s="23">
        <f t="shared" ca="1" si="537"/>
        <v>150000</v>
      </c>
      <c r="DX253" s="23">
        <f t="shared" ca="1" si="538"/>
        <v>75000</v>
      </c>
      <c r="DY253" s="23">
        <f t="shared" ca="1" si="539"/>
        <v>66000</v>
      </c>
      <c r="DZ253" s="23">
        <f t="shared" ca="1" si="540"/>
        <v>33000</v>
      </c>
      <c r="EA253" s="23">
        <f t="shared" ca="1" si="553"/>
        <v>129600</v>
      </c>
      <c r="EB253" s="23">
        <f t="shared" ca="1" si="554"/>
        <v>64800</v>
      </c>
      <c r="EC253" s="228">
        <f t="shared" ca="1" si="449"/>
        <v>610200</v>
      </c>
      <c r="ED253" s="93">
        <f t="shared" ca="1" si="450"/>
        <v>1450800</v>
      </c>
      <c r="EE253" s="228">
        <f t="shared" ca="1" si="451"/>
        <v>2117700</v>
      </c>
      <c r="EJ253" s="23">
        <f t="shared" ca="1" si="485"/>
        <v>60000</v>
      </c>
      <c r="EK253" s="23">
        <f t="shared" ca="1" si="486"/>
        <v>30000</v>
      </c>
      <c r="EL253" s="23">
        <f t="shared" ca="1" si="493"/>
        <v>26400</v>
      </c>
      <c r="EM253" s="23">
        <f t="shared" ca="1" si="494"/>
        <v>13200</v>
      </c>
      <c r="EN253" s="23">
        <f t="shared" ca="1" si="514"/>
        <v>120000</v>
      </c>
      <c r="EO253" s="23">
        <f t="shared" ca="1" si="515"/>
        <v>60000</v>
      </c>
      <c r="EP253" s="23">
        <f t="shared" ca="1" si="545"/>
        <v>168000</v>
      </c>
      <c r="EQ253" s="23">
        <f t="shared" ca="1" si="546"/>
        <v>84000</v>
      </c>
      <c r="ER253" s="23">
        <f t="shared" ca="1" si="524"/>
        <v>60000</v>
      </c>
      <c r="ES253" s="23">
        <f t="shared" ca="1" si="525"/>
        <v>30000</v>
      </c>
      <c r="ET253" s="23">
        <f t="shared" ca="1" si="541"/>
        <v>60000</v>
      </c>
      <c r="EU253" s="23">
        <f t="shared" ca="1" si="542"/>
        <v>30000</v>
      </c>
      <c r="EV253" s="23">
        <f t="shared" ca="1" si="551"/>
        <v>120000</v>
      </c>
      <c r="EW253" s="23">
        <f t="shared" ca="1" si="552"/>
        <v>60000</v>
      </c>
      <c r="EX253" s="228">
        <f t="shared" ca="1" si="435"/>
        <v>39600</v>
      </c>
      <c r="EY253" s="93">
        <f t="shared" ca="1" si="436"/>
        <v>489600</v>
      </c>
      <c r="EZ253" s="93">
        <f t="shared" ca="1" si="437"/>
        <v>921600</v>
      </c>
    </row>
    <row r="254" spans="1:156" x14ac:dyDescent="0.2">
      <c r="A254" s="172">
        <f ca="1">VLOOKUP($D254,Curves!$A$2:$I$1700,9)</f>
        <v>6.4998771222124996E-2</v>
      </c>
      <c r="B254" s="86">
        <f t="shared" ca="1" si="420"/>
        <v>0.27026049001396885</v>
      </c>
      <c r="C254" s="86">
        <f t="shared" si="421"/>
        <v>31</v>
      </c>
      <c r="D254" s="139">
        <v>44378</v>
      </c>
      <c r="E254" s="173">
        <f ca="1">VLOOKUP($D254,Curves!$A$2:$H$1700,2)*$B254</f>
        <v>1.4877839975268985</v>
      </c>
      <c r="F254" s="172">
        <f ca="1">VLOOKUP($D254,Curves!$A$2:$H$1700,3)*$B254</f>
        <v>8.9185961704609726E-2</v>
      </c>
      <c r="G254" s="172">
        <f ca="1">VLOOKUP($D254,Curves!$A$2:$H$1700,7)*$B254</f>
        <v>0</v>
      </c>
      <c r="H254" s="172">
        <f ca="1">VLOOKUP($D254,Curves!$A$2:$H$1700,5)*$B254</f>
        <v>0</v>
      </c>
      <c r="I254" s="172">
        <f ca="1">VLOOKUP($D254,Curves!$A$2:$H$1700,4)*$B254</f>
        <v>0</v>
      </c>
      <c r="J254" s="174">
        <f ca="1">VLOOKUP($D254,Curves!$A$2:$H$1700,8)*$B254</f>
        <v>0</v>
      </c>
      <c r="K254" s="172">
        <f t="shared" ca="1" si="422"/>
        <v>13.158379981451739</v>
      </c>
      <c r="L254" s="140">
        <f ca="1">VLOOKUP($D254,Curves!$N$2:$T$2600,2)*$B254</f>
        <v>15.494466309284856</v>
      </c>
      <c r="M254" s="141">
        <f ca="1">VLOOKUP($D254,Curves!$N$2:$T$2600,3)*$B254</f>
        <v>7.7472331546424282</v>
      </c>
      <c r="N254" s="181">
        <f t="shared" ca="1" si="423"/>
        <v>1</v>
      </c>
      <c r="O254" s="182">
        <f t="shared" ca="1" si="424"/>
        <v>0</v>
      </c>
      <c r="P254" s="173">
        <f t="shared" ca="1" si="419"/>
        <v>13.158379981451739</v>
      </c>
      <c r="Q254" s="140">
        <f ca="1">VLOOKUP($D254,Curves!$N$2:$T$2600,4)*$B254</f>
        <v>15.494466309284856</v>
      </c>
      <c r="R254" s="141">
        <f ca="1">VLOOKUP($D254,Curves!$N$2:$T$2600,5)*$B254</f>
        <v>7.7472331546424282</v>
      </c>
      <c r="S254" s="181">
        <f t="shared" ca="1" si="425"/>
        <v>1</v>
      </c>
      <c r="T254" s="182">
        <f t="shared" ca="1" si="426"/>
        <v>0</v>
      </c>
      <c r="U254" s="151">
        <f t="shared" ca="1" si="427"/>
        <v>13.158379981451739</v>
      </c>
      <c r="V254" s="151">
        <f t="shared" ca="1" si="428"/>
        <v>13.158379981451739</v>
      </c>
      <c r="W254" s="151">
        <f t="shared" ca="1" si="429"/>
        <v>13.158379981451739</v>
      </c>
      <c r="X254" s="343">
        <f ca="1">VLOOKUP($D254,[2]CurveFetch!$D$8:$S$13000,16,0)*$B254</f>
        <v>15.494466309284856</v>
      </c>
      <c r="Y254" s="141">
        <f ca="1">VLOOKUP($D254,Curves!$N$2:$T$2600,7)*$B254</f>
        <v>7.7472331546424282</v>
      </c>
      <c r="Z254" s="200">
        <f t="shared" ca="1" si="430"/>
        <v>1</v>
      </c>
      <c r="AA254" s="181">
        <f t="shared" ca="1" si="431"/>
        <v>0</v>
      </c>
      <c r="AB254" s="181">
        <f t="shared" ca="1" si="528"/>
        <v>1</v>
      </c>
      <c r="AC254" s="181">
        <f t="shared" ca="1" si="528"/>
        <v>1</v>
      </c>
      <c r="AD254" s="181">
        <f t="shared" ca="1" si="433"/>
        <v>1</v>
      </c>
      <c r="AE254" s="182">
        <f t="shared" ca="1" si="434"/>
        <v>0</v>
      </c>
      <c r="AF254" s="23">
        <f t="shared" ca="1" si="464"/>
        <v>5880</v>
      </c>
      <c r="AG254" s="23">
        <f t="shared" ca="1" si="465"/>
        <v>0</v>
      </c>
      <c r="AH254" s="23">
        <f t="shared" ca="1" si="454"/>
        <v>38400</v>
      </c>
      <c r="AI254" s="23">
        <f t="shared" ca="1" si="455"/>
        <v>0</v>
      </c>
      <c r="AJ254" s="23">
        <f t="shared" ca="1" si="466"/>
        <v>26160</v>
      </c>
      <c r="AK254" s="23">
        <f t="shared" ca="1" si="467"/>
        <v>0</v>
      </c>
      <c r="AL254" s="23">
        <f t="shared" ca="1" si="468"/>
        <v>26160</v>
      </c>
      <c r="AM254" s="23">
        <f t="shared" ca="1" si="469"/>
        <v>0</v>
      </c>
      <c r="AN254" s="23">
        <f t="shared" ca="1" si="487"/>
        <v>48000</v>
      </c>
      <c r="AO254" s="23">
        <f t="shared" ca="1" si="488"/>
        <v>0</v>
      </c>
      <c r="AP254" s="23">
        <f t="shared" ca="1" si="499"/>
        <v>54000</v>
      </c>
      <c r="AQ254" s="23">
        <f t="shared" ca="1" si="476"/>
        <v>0</v>
      </c>
      <c r="AR254" s="23">
        <f t="shared" ca="1" si="508"/>
        <v>60000</v>
      </c>
      <c r="AS254" s="23">
        <f t="shared" ca="1" si="509"/>
        <v>0</v>
      </c>
      <c r="AT254" s="23">
        <f t="shared" ca="1" si="516"/>
        <v>60000</v>
      </c>
      <c r="AU254" s="23">
        <f t="shared" ca="1" si="517"/>
        <v>0</v>
      </c>
      <c r="AV254" s="23">
        <f t="shared" ca="1" si="510"/>
        <v>86400</v>
      </c>
      <c r="AW254" s="23">
        <f t="shared" ca="1" si="511"/>
        <v>0</v>
      </c>
      <c r="AX254" s="23">
        <f t="shared" ca="1" si="520"/>
        <v>61200</v>
      </c>
      <c r="AY254" s="23">
        <f t="shared" ca="1" si="521"/>
        <v>0</v>
      </c>
      <c r="AZ254" s="23">
        <f t="shared" ca="1" si="526"/>
        <v>66000</v>
      </c>
      <c r="BA254" s="23">
        <f t="shared" ca="1" si="527"/>
        <v>0</v>
      </c>
      <c r="BB254" s="23">
        <f t="shared" ca="1" si="543"/>
        <v>132000</v>
      </c>
      <c r="BC254" s="23">
        <f t="shared" ca="1" si="544"/>
        <v>0</v>
      </c>
      <c r="BD254" s="228">
        <f t="shared" ca="1" si="438"/>
        <v>243000</v>
      </c>
      <c r="BE254" s="26">
        <f t="shared" ca="1" si="439"/>
        <v>604200</v>
      </c>
      <c r="BF254" s="228">
        <f t="shared" ca="1" si="440"/>
        <v>664200</v>
      </c>
      <c r="BG254" s="23">
        <f t="shared" ca="1" si="456"/>
        <v>62400</v>
      </c>
      <c r="BH254" s="23">
        <f t="shared" ca="1" si="457"/>
        <v>0</v>
      </c>
      <c r="BI254" s="23">
        <f t="shared" ca="1" si="470"/>
        <v>60000</v>
      </c>
      <c r="BJ254" s="23">
        <f t="shared" ca="1" si="471"/>
        <v>0</v>
      </c>
      <c r="BK254" s="23">
        <f t="shared" ca="1" si="458"/>
        <v>10560</v>
      </c>
      <c r="BL254" s="23">
        <f t="shared" ca="1" si="459"/>
        <v>0</v>
      </c>
      <c r="BM254" s="23">
        <f t="shared" ca="1" si="472"/>
        <v>6120</v>
      </c>
      <c r="BN254" s="23">
        <f t="shared" ca="1" si="473"/>
        <v>0</v>
      </c>
      <c r="BO254" s="23">
        <f t="shared" ca="1" si="479"/>
        <v>20400</v>
      </c>
      <c r="BP254" s="23">
        <f t="shared" ca="1" si="480"/>
        <v>0</v>
      </c>
      <c r="BQ254" s="23">
        <f t="shared" ca="1" si="460"/>
        <v>72000</v>
      </c>
      <c r="BR254" s="23">
        <f t="shared" ca="1" si="461"/>
        <v>0</v>
      </c>
      <c r="BS254" s="23">
        <f t="shared" ca="1" si="495"/>
        <v>105600</v>
      </c>
      <c r="BT254" s="23">
        <f t="shared" ca="1" si="496"/>
        <v>0</v>
      </c>
      <c r="BU254" s="23">
        <f t="shared" ca="1" si="497"/>
        <v>127200</v>
      </c>
      <c r="BV254" s="23">
        <f t="shared" ca="1" si="498"/>
        <v>0</v>
      </c>
      <c r="BW254" s="23">
        <f t="shared" ca="1" si="500"/>
        <v>60000</v>
      </c>
      <c r="BX254" s="23">
        <f t="shared" ca="1" si="501"/>
        <v>0</v>
      </c>
      <c r="BY254" s="23">
        <f t="shared" ca="1" si="518"/>
        <v>63600</v>
      </c>
      <c r="BZ254" s="23">
        <f t="shared" ca="1" si="519"/>
        <v>0</v>
      </c>
      <c r="CA254" s="23">
        <f t="shared" ca="1" si="531"/>
        <v>62400</v>
      </c>
      <c r="CB254" s="23">
        <f t="shared" ca="1" si="532"/>
        <v>0</v>
      </c>
      <c r="CC254" s="23">
        <f t="shared" ca="1" si="547"/>
        <v>132000</v>
      </c>
      <c r="CD254" s="23">
        <f t="shared" ca="1" si="548"/>
        <v>0</v>
      </c>
      <c r="CE254" s="23">
        <f t="shared" ca="1" si="549"/>
        <v>120000</v>
      </c>
      <c r="CF254" s="23">
        <f t="shared" ca="1" si="550"/>
        <v>0</v>
      </c>
      <c r="CG254" s="389">
        <f t="shared" ca="1" si="441"/>
        <v>371880</v>
      </c>
      <c r="CH254" s="224">
        <f t="shared" ca="1" si="442"/>
        <v>695880</v>
      </c>
      <c r="CI254" s="93">
        <f t="shared" ca="1" si="443"/>
        <v>902280</v>
      </c>
      <c r="CJ254" s="23">
        <f t="shared" ca="1" si="477"/>
        <v>125760</v>
      </c>
      <c r="CK254" s="23">
        <f t="shared" ca="1" si="478"/>
        <v>0</v>
      </c>
      <c r="CL254" s="23">
        <f t="shared" ca="1" si="502"/>
        <v>115200</v>
      </c>
      <c r="CM254" s="23">
        <f t="shared" ca="1" si="503"/>
        <v>0</v>
      </c>
      <c r="CN254" s="23">
        <f t="shared" ca="1" si="535"/>
        <v>120000</v>
      </c>
      <c r="CO254" s="23">
        <f t="shared" ca="1" si="536"/>
        <v>0</v>
      </c>
      <c r="CP254" s="228">
        <f t="shared" ca="1" si="444"/>
        <v>125760</v>
      </c>
      <c r="CQ254" s="224">
        <f t="shared" ca="1" si="445"/>
        <v>240960</v>
      </c>
      <c r="CR254" s="228">
        <f t="shared" ca="1" si="446"/>
        <v>360960</v>
      </c>
      <c r="CS254" s="23">
        <f t="shared" ca="1" si="447"/>
        <v>65400</v>
      </c>
      <c r="CT254" s="23">
        <f t="shared" ca="1" si="448"/>
        <v>32700</v>
      </c>
      <c r="CU254" s="23">
        <f t="shared" ca="1" si="452"/>
        <v>62400</v>
      </c>
      <c r="CV254" s="23">
        <f t="shared" ca="1" si="453"/>
        <v>31200</v>
      </c>
      <c r="CW254" s="23">
        <f t="shared" ca="1" si="462"/>
        <v>60000</v>
      </c>
      <c r="CX254" s="23">
        <f t="shared" ca="1" si="463"/>
        <v>30000</v>
      </c>
      <c r="CY254" s="23">
        <f t="shared" ca="1" si="474"/>
        <v>8400</v>
      </c>
      <c r="CZ254" s="23">
        <f t="shared" ca="1" si="475"/>
        <v>4200</v>
      </c>
      <c r="DA254" s="23">
        <f t="shared" ca="1" si="481"/>
        <v>27000</v>
      </c>
      <c r="DB254" s="23">
        <f t="shared" ca="1" si="482"/>
        <v>13500</v>
      </c>
      <c r="DC254" s="23">
        <f t="shared" ca="1" si="483"/>
        <v>15600</v>
      </c>
      <c r="DD254" s="23">
        <f t="shared" ca="1" si="484"/>
        <v>7800</v>
      </c>
      <c r="DE254" s="23">
        <f t="shared" ca="1" si="489"/>
        <v>42000</v>
      </c>
      <c r="DF254" s="23">
        <f t="shared" ca="1" si="490"/>
        <v>21000</v>
      </c>
      <c r="DG254" s="23">
        <f t="shared" ca="1" si="529"/>
        <v>63600</v>
      </c>
      <c r="DH254" s="23">
        <f t="shared" ca="1" si="530"/>
        <v>31800</v>
      </c>
      <c r="DI254" s="23">
        <f t="shared" ca="1" si="491"/>
        <v>72000</v>
      </c>
      <c r="DJ254" s="23">
        <f t="shared" ca="1" si="492"/>
        <v>36000</v>
      </c>
      <c r="DK254" s="23">
        <f t="shared" ca="1" si="504"/>
        <v>99000</v>
      </c>
      <c r="DL254" s="23">
        <f t="shared" ca="1" si="505"/>
        <v>49500</v>
      </c>
      <c r="DM254" s="23"/>
      <c r="DN254" s="23"/>
      <c r="DO254" s="23">
        <f t="shared" ca="1" si="506"/>
        <v>240000</v>
      </c>
      <c r="DP254" s="23">
        <f t="shared" ca="1" si="507"/>
        <v>120000</v>
      </c>
      <c r="DQ254" s="23">
        <f t="shared" ca="1" si="512"/>
        <v>120000</v>
      </c>
      <c r="DR254" s="23">
        <f t="shared" ca="1" si="513"/>
        <v>60000</v>
      </c>
      <c r="DS254" s="23">
        <f t="shared" ca="1" si="522"/>
        <v>127200</v>
      </c>
      <c r="DT254" s="23">
        <f t="shared" ca="1" si="523"/>
        <v>63600</v>
      </c>
      <c r="DU254" s="23">
        <f t="shared" ca="1" si="533"/>
        <v>63600</v>
      </c>
      <c r="DV254" s="23">
        <f t="shared" ca="1" si="534"/>
        <v>31800</v>
      </c>
      <c r="DW254" s="23">
        <f t="shared" ca="1" si="537"/>
        <v>150000</v>
      </c>
      <c r="DX254" s="23">
        <f t="shared" ca="1" si="538"/>
        <v>75000</v>
      </c>
      <c r="DY254" s="23">
        <f t="shared" ca="1" si="539"/>
        <v>66000</v>
      </c>
      <c r="DZ254" s="23">
        <f t="shared" ca="1" si="540"/>
        <v>33000</v>
      </c>
      <c r="EA254" s="23">
        <f t="shared" ca="1" si="553"/>
        <v>129600</v>
      </c>
      <c r="EB254" s="23">
        <f t="shared" ca="1" si="554"/>
        <v>64800</v>
      </c>
      <c r="EC254" s="228">
        <f t="shared" ca="1" si="449"/>
        <v>610200</v>
      </c>
      <c r="ED254" s="93">
        <f t="shared" ca="1" si="450"/>
        <v>1450800</v>
      </c>
      <c r="EE254" s="228">
        <f t="shared" ca="1" si="451"/>
        <v>2117700</v>
      </c>
      <c r="EJ254" s="23">
        <f t="shared" ca="1" si="485"/>
        <v>60000</v>
      </c>
      <c r="EK254" s="23">
        <f t="shared" ca="1" si="486"/>
        <v>30000</v>
      </c>
      <c r="EL254" s="23">
        <f t="shared" ca="1" si="493"/>
        <v>26400</v>
      </c>
      <c r="EM254" s="23">
        <f t="shared" ca="1" si="494"/>
        <v>13200</v>
      </c>
      <c r="EN254" s="23">
        <f t="shared" ca="1" si="514"/>
        <v>120000</v>
      </c>
      <c r="EO254" s="23">
        <f t="shared" ca="1" si="515"/>
        <v>60000</v>
      </c>
      <c r="EP254" s="23">
        <f t="shared" ca="1" si="545"/>
        <v>168000</v>
      </c>
      <c r="EQ254" s="23">
        <f t="shared" ca="1" si="546"/>
        <v>84000</v>
      </c>
      <c r="ER254" s="23">
        <f t="shared" ca="1" si="524"/>
        <v>60000</v>
      </c>
      <c r="ES254" s="23">
        <f t="shared" ca="1" si="525"/>
        <v>30000</v>
      </c>
      <c r="ET254" s="23">
        <f t="shared" ca="1" si="541"/>
        <v>60000</v>
      </c>
      <c r="EU254" s="23">
        <f t="shared" ca="1" si="542"/>
        <v>30000</v>
      </c>
      <c r="EV254" s="23">
        <f t="shared" ca="1" si="551"/>
        <v>120000</v>
      </c>
      <c r="EW254" s="23">
        <f t="shared" ca="1" si="552"/>
        <v>60000</v>
      </c>
      <c r="EX254" s="228">
        <f t="shared" ca="1" si="435"/>
        <v>39600</v>
      </c>
      <c r="EY254" s="93">
        <f t="shared" ca="1" si="436"/>
        <v>489600</v>
      </c>
      <c r="EZ254" s="93">
        <f t="shared" ca="1" si="437"/>
        <v>921600</v>
      </c>
    </row>
    <row r="255" spans="1:156" x14ac:dyDescent="0.2">
      <c r="A255" s="172">
        <f ca="1">VLOOKUP($D255,Curves!$A$2:$I$1700,9)</f>
        <v>6.4994385975486998E-2</v>
      </c>
      <c r="B255" s="86">
        <f t="shared" ca="1" si="420"/>
        <v>0.26882069333999831</v>
      </c>
      <c r="C255" s="86">
        <f t="shared" si="421"/>
        <v>31</v>
      </c>
      <c r="D255" s="139">
        <v>44409</v>
      </c>
      <c r="E255" s="173">
        <f ca="1">VLOOKUP($D255,Curves!$A$2:$H$1700,2)*$B255</f>
        <v>1.4852343307034908</v>
      </c>
      <c r="F255" s="172">
        <f ca="1">VLOOKUP($D255,Curves!$A$2:$H$1700,3)*$B255</f>
        <v>8.8710828802199451E-2</v>
      </c>
      <c r="G255" s="172">
        <f ca="1">VLOOKUP($D255,Curves!$A$2:$H$1700,7)*$B255</f>
        <v>0</v>
      </c>
      <c r="H255" s="172">
        <f ca="1">VLOOKUP($D255,Curves!$A$2:$H$1700,5)*$B255</f>
        <v>0</v>
      </c>
      <c r="I255" s="172">
        <f ca="1">VLOOKUP($D255,Curves!$A$2:$H$1700,4)*$B255</f>
        <v>0</v>
      </c>
      <c r="J255" s="174">
        <f ca="1">VLOOKUP($D255,Curves!$A$2:$H$1700,8)*$B255</f>
        <v>0</v>
      </c>
      <c r="K255" s="172">
        <f t="shared" ca="1" si="422"/>
        <v>13.13925748027618</v>
      </c>
      <c r="L255" s="140">
        <f ca="1">VLOOKUP($D255,Curves!$N$2:$T$2600,2)*$B255</f>
        <v>19.444230862391422</v>
      </c>
      <c r="M255" s="141">
        <f ca="1">VLOOKUP($D255,Curves!$N$2:$T$2600,3)*$B255</f>
        <v>9.7221154311957108</v>
      </c>
      <c r="N255" s="181">
        <f t="shared" ca="1" si="423"/>
        <v>1</v>
      </c>
      <c r="O255" s="182">
        <f t="shared" ca="1" si="424"/>
        <v>0</v>
      </c>
      <c r="P255" s="173">
        <f t="shared" ca="1" si="419"/>
        <v>13.13925748027618</v>
      </c>
      <c r="Q255" s="140">
        <f ca="1">VLOOKUP($D255,Curves!$N$2:$T$2600,4)*$B255</f>
        <v>19.444230862391422</v>
      </c>
      <c r="R255" s="141">
        <f ca="1">VLOOKUP($D255,Curves!$N$2:$T$2600,5)*$B255</f>
        <v>9.7221154311957108</v>
      </c>
      <c r="S255" s="181">
        <f t="shared" ca="1" si="425"/>
        <v>1</v>
      </c>
      <c r="T255" s="182">
        <f t="shared" ca="1" si="426"/>
        <v>0</v>
      </c>
      <c r="U255" s="151">
        <f t="shared" ca="1" si="427"/>
        <v>13.13925748027618</v>
      </c>
      <c r="V255" s="151">
        <f t="shared" ca="1" si="428"/>
        <v>13.13925748027618</v>
      </c>
      <c r="W255" s="151">
        <f t="shared" ca="1" si="429"/>
        <v>13.13925748027618</v>
      </c>
      <c r="X255" s="343">
        <f ca="1">VLOOKUP($D255,[2]CurveFetch!$D$8:$S$13000,16,0)*$B255</f>
        <v>19.444230862391422</v>
      </c>
      <c r="Y255" s="141">
        <f ca="1">VLOOKUP($D255,Curves!$N$2:$T$2600,7)*$B255</f>
        <v>9.7221154311957108</v>
      </c>
      <c r="Z255" s="200">
        <f t="shared" ca="1" si="430"/>
        <v>1</v>
      </c>
      <c r="AA255" s="181">
        <f t="shared" ca="1" si="431"/>
        <v>0</v>
      </c>
      <c r="AB255" s="181">
        <f t="shared" ca="1" si="528"/>
        <v>1</v>
      </c>
      <c r="AC255" s="181">
        <f t="shared" ca="1" si="528"/>
        <v>1</v>
      </c>
      <c r="AD255" s="181">
        <f t="shared" ca="1" si="433"/>
        <v>1</v>
      </c>
      <c r="AE255" s="182">
        <f t="shared" ca="1" si="434"/>
        <v>0</v>
      </c>
      <c r="AF255" s="23">
        <f t="shared" ca="1" si="464"/>
        <v>5880</v>
      </c>
      <c r="AG255" s="23">
        <f t="shared" ca="1" si="465"/>
        <v>0</v>
      </c>
      <c r="AH255" s="23">
        <f t="shared" ca="1" si="454"/>
        <v>38400</v>
      </c>
      <c r="AI255" s="23">
        <f t="shared" ca="1" si="455"/>
        <v>0</v>
      </c>
      <c r="AJ255" s="23">
        <f t="shared" ca="1" si="466"/>
        <v>26160</v>
      </c>
      <c r="AK255" s="23">
        <f t="shared" ca="1" si="467"/>
        <v>0</v>
      </c>
      <c r="AL255" s="23">
        <f t="shared" ca="1" si="468"/>
        <v>26160</v>
      </c>
      <c r="AM255" s="23">
        <f t="shared" ca="1" si="469"/>
        <v>0</v>
      </c>
      <c r="AN255" s="23">
        <f t="shared" ca="1" si="487"/>
        <v>48000</v>
      </c>
      <c r="AO255" s="23">
        <f t="shared" ca="1" si="488"/>
        <v>0</v>
      </c>
      <c r="AP255" s="23">
        <f t="shared" ca="1" si="499"/>
        <v>54000</v>
      </c>
      <c r="AQ255" s="23">
        <f t="shared" ca="1" si="476"/>
        <v>0</v>
      </c>
      <c r="AR255" s="23">
        <f t="shared" ca="1" si="508"/>
        <v>60000</v>
      </c>
      <c r="AS255" s="23">
        <f t="shared" ca="1" si="509"/>
        <v>0</v>
      </c>
      <c r="AT255" s="23">
        <f t="shared" ca="1" si="516"/>
        <v>60000</v>
      </c>
      <c r="AU255" s="23">
        <f t="shared" ca="1" si="517"/>
        <v>0</v>
      </c>
      <c r="AV255" s="23">
        <f t="shared" ca="1" si="510"/>
        <v>86400</v>
      </c>
      <c r="AW255" s="23">
        <f t="shared" ca="1" si="511"/>
        <v>0</v>
      </c>
      <c r="AX255" s="23">
        <f t="shared" ca="1" si="520"/>
        <v>61200</v>
      </c>
      <c r="AY255" s="23">
        <f t="shared" ca="1" si="521"/>
        <v>0</v>
      </c>
      <c r="AZ255" s="23">
        <f t="shared" ca="1" si="526"/>
        <v>66000</v>
      </c>
      <c r="BA255" s="23">
        <f t="shared" ca="1" si="527"/>
        <v>0</v>
      </c>
      <c r="BB255" s="23">
        <f t="shared" ca="1" si="543"/>
        <v>132000</v>
      </c>
      <c r="BC255" s="23">
        <f t="shared" ca="1" si="544"/>
        <v>0</v>
      </c>
      <c r="BD255" s="228">
        <f t="shared" ca="1" si="438"/>
        <v>243000</v>
      </c>
      <c r="BE255" s="26">
        <f t="shared" ca="1" si="439"/>
        <v>604200</v>
      </c>
      <c r="BF255" s="228">
        <f t="shared" ca="1" si="440"/>
        <v>664200</v>
      </c>
      <c r="BG255" s="23">
        <f t="shared" ca="1" si="456"/>
        <v>62400</v>
      </c>
      <c r="BH255" s="23">
        <f t="shared" ca="1" si="457"/>
        <v>0</v>
      </c>
      <c r="BI255" s="23">
        <f t="shared" ca="1" si="470"/>
        <v>60000</v>
      </c>
      <c r="BJ255" s="23">
        <f t="shared" ca="1" si="471"/>
        <v>0</v>
      </c>
      <c r="BK255" s="23">
        <f t="shared" ca="1" si="458"/>
        <v>10560</v>
      </c>
      <c r="BL255" s="23">
        <f t="shared" ca="1" si="459"/>
        <v>0</v>
      </c>
      <c r="BM255" s="23">
        <f t="shared" ca="1" si="472"/>
        <v>6120</v>
      </c>
      <c r="BN255" s="23">
        <f t="shared" ca="1" si="473"/>
        <v>0</v>
      </c>
      <c r="BO255" s="23">
        <f t="shared" ca="1" si="479"/>
        <v>20400</v>
      </c>
      <c r="BP255" s="23">
        <f t="shared" ca="1" si="480"/>
        <v>0</v>
      </c>
      <c r="BQ255" s="23">
        <f t="shared" ca="1" si="460"/>
        <v>72000</v>
      </c>
      <c r="BR255" s="23">
        <f t="shared" ca="1" si="461"/>
        <v>0</v>
      </c>
      <c r="BS255" s="23">
        <f t="shared" ca="1" si="495"/>
        <v>105600</v>
      </c>
      <c r="BT255" s="23">
        <f t="shared" ca="1" si="496"/>
        <v>0</v>
      </c>
      <c r="BU255" s="23">
        <f t="shared" ca="1" si="497"/>
        <v>127200</v>
      </c>
      <c r="BV255" s="23">
        <f t="shared" ca="1" si="498"/>
        <v>0</v>
      </c>
      <c r="BW255" s="23">
        <f t="shared" ca="1" si="500"/>
        <v>60000</v>
      </c>
      <c r="BX255" s="23">
        <f t="shared" ca="1" si="501"/>
        <v>0</v>
      </c>
      <c r="BY255" s="23">
        <f t="shared" ca="1" si="518"/>
        <v>63600</v>
      </c>
      <c r="BZ255" s="23">
        <f t="shared" ca="1" si="519"/>
        <v>0</v>
      </c>
      <c r="CA255" s="23">
        <f t="shared" ca="1" si="531"/>
        <v>62400</v>
      </c>
      <c r="CB255" s="23">
        <f t="shared" ca="1" si="532"/>
        <v>0</v>
      </c>
      <c r="CC255" s="23">
        <f t="shared" ca="1" si="547"/>
        <v>132000</v>
      </c>
      <c r="CD255" s="23">
        <f t="shared" ca="1" si="548"/>
        <v>0</v>
      </c>
      <c r="CE255" s="23">
        <f t="shared" ca="1" si="549"/>
        <v>120000</v>
      </c>
      <c r="CF255" s="23">
        <f t="shared" ca="1" si="550"/>
        <v>0</v>
      </c>
      <c r="CG255" s="389">
        <f t="shared" ca="1" si="441"/>
        <v>371880</v>
      </c>
      <c r="CH255" s="224">
        <f t="shared" ca="1" si="442"/>
        <v>695880</v>
      </c>
      <c r="CI255" s="93">
        <f t="shared" ca="1" si="443"/>
        <v>902280</v>
      </c>
      <c r="CJ255" s="23">
        <f t="shared" ca="1" si="477"/>
        <v>125760</v>
      </c>
      <c r="CK255" s="23">
        <f t="shared" ca="1" si="478"/>
        <v>0</v>
      </c>
      <c r="CL255" s="23">
        <f t="shared" ca="1" si="502"/>
        <v>115200</v>
      </c>
      <c r="CM255" s="23">
        <f t="shared" ca="1" si="503"/>
        <v>0</v>
      </c>
      <c r="CN255" s="23">
        <f t="shared" ca="1" si="535"/>
        <v>120000</v>
      </c>
      <c r="CO255" s="23">
        <f t="shared" ca="1" si="536"/>
        <v>0</v>
      </c>
      <c r="CP255" s="228">
        <f t="shared" ca="1" si="444"/>
        <v>125760</v>
      </c>
      <c r="CQ255" s="224">
        <f t="shared" ca="1" si="445"/>
        <v>240960</v>
      </c>
      <c r="CR255" s="228">
        <f t="shared" ca="1" si="446"/>
        <v>360960</v>
      </c>
      <c r="CS255" s="23">
        <f t="shared" ca="1" si="447"/>
        <v>65400</v>
      </c>
      <c r="CT255" s="23">
        <f t="shared" ca="1" si="448"/>
        <v>32700</v>
      </c>
      <c r="CU255" s="23">
        <f t="shared" ca="1" si="452"/>
        <v>62400</v>
      </c>
      <c r="CV255" s="23">
        <f t="shared" ca="1" si="453"/>
        <v>31200</v>
      </c>
      <c r="CW255" s="23">
        <f t="shared" ca="1" si="462"/>
        <v>60000</v>
      </c>
      <c r="CX255" s="23">
        <f t="shared" ca="1" si="463"/>
        <v>30000</v>
      </c>
      <c r="CY255" s="23">
        <f t="shared" ca="1" si="474"/>
        <v>8400</v>
      </c>
      <c r="CZ255" s="23">
        <f t="shared" ca="1" si="475"/>
        <v>4200</v>
      </c>
      <c r="DA255" s="23">
        <f t="shared" ca="1" si="481"/>
        <v>27000</v>
      </c>
      <c r="DB255" s="23">
        <f t="shared" ca="1" si="482"/>
        <v>13500</v>
      </c>
      <c r="DC255" s="23">
        <f t="shared" ca="1" si="483"/>
        <v>15600</v>
      </c>
      <c r="DD255" s="23">
        <f t="shared" ca="1" si="484"/>
        <v>7800</v>
      </c>
      <c r="DE255" s="23">
        <f t="shared" ca="1" si="489"/>
        <v>42000</v>
      </c>
      <c r="DF255" s="23">
        <f t="shared" ca="1" si="490"/>
        <v>21000</v>
      </c>
      <c r="DG255" s="23">
        <f t="shared" ca="1" si="529"/>
        <v>63600</v>
      </c>
      <c r="DH255" s="23">
        <f t="shared" ca="1" si="530"/>
        <v>31800</v>
      </c>
      <c r="DI255" s="23">
        <f t="shared" ca="1" si="491"/>
        <v>72000</v>
      </c>
      <c r="DJ255" s="23">
        <f t="shared" ca="1" si="492"/>
        <v>36000</v>
      </c>
      <c r="DK255" s="23">
        <f t="shared" ca="1" si="504"/>
        <v>99000</v>
      </c>
      <c r="DL255" s="23">
        <f t="shared" ca="1" si="505"/>
        <v>49500</v>
      </c>
      <c r="DM255" s="23"/>
      <c r="DN255" s="23"/>
      <c r="DO255" s="23">
        <f t="shared" ca="1" si="506"/>
        <v>240000</v>
      </c>
      <c r="DP255" s="23">
        <f t="shared" ca="1" si="507"/>
        <v>120000</v>
      </c>
      <c r="DQ255" s="23">
        <f t="shared" ca="1" si="512"/>
        <v>120000</v>
      </c>
      <c r="DR255" s="23">
        <f t="shared" ca="1" si="513"/>
        <v>60000</v>
      </c>
      <c r="DS255" s="23">
        <f t="shared" ca="1" si="522"/>
        <v>127200</v>
      </c>
      <c r="DT255" s="23">
        <f t="shared" ca="1" si="523"/>
        <v>63600</v>
      </c>
      <c r="DU255" s="23">
        <f t="shared" ca="1" si="533"/>
        <v>63600</v>
      </c>
      <c r="DV255" s="23">
        <f t="shared" ca="1" si="534"/>
        <v>31800</v>
      </c>
      <c r="DW255" s="23">
        <f t="shared" ca="1" si="537"/>
        <v>150000</v>
      </c>
      <c r="DX255" s="23">
        <f t="shared" ca="1" si="538"/>
        <v>75000</v>
      </c>
      <c r="DY255" s="23">
        <f t="shared" ca="1" si="539"/>
        <v>66000</v>
      </c>
      <c r="DZ255" s="23">
        <f t="shared" ca="1" si="540"/>
        <v>33000</v>
      </c>
      <c r="EA255" s="23">
        <f t="shared" ca="1" si="553"/>
        <v>129600</v>
      </c>
      <c r="EB255" s="23">
        <f t="shared" ca="1" si="554"/>
        <v>64800</v>
      </c>
      <c r="EC255" s="228">
        <f t="shared" ca="1" si="449"/>
        <v>610200</v>
      </c>
      <c r="ED255" s="93">
        <f t="shared" ca="1" si="450"/>
        <v>1450800</v>
      </c>
      <c r="EE255" s="228">
        <f t="shared" ca="1" si="451"/>
        <v>2117700</v>
      </c>
      <c r="EJ255" s="23">
        <f t="shared" ca="1" si="485"/>
        <v>60000</v>
      </c>
      <c r="EK255" s="23">
        <f t="shared" ca="1" si="486"/>
        <v>30000</v>
      </c>
      <c r="EL255" s="23">
        <f t="shared" ca="1" si="493"/>
        <v>26400</v>
      </c>
      <c r="EM255" s="23">
        <f t="shared" ca="1" si="494"/>
        <v>13200</v>
      </c>
      <c r="EN255" s="23">
        <f t="shared" ca="1" si="514"/>
        <v>120000</v>
      </c>
      <c r="EO255" s="23">
        <f t="shared" ca="1" si="515"/>
        <v>60000</v>
      </c>
      <c r="EP255" s="23">
        <f t="shared" ca="1" si="545"/>
        <v>168000</v>
      </c>
      <c r="EQ255" s="23">
        <f t="shared" ca="1" si="546"/>
        <v>84000</v>
      </c>
      <c r="ER255" s="23">
        <f t="shared" ca="1" si="524"/>
        <v>60000</v>
      </c>
      <c r="ES255" s="23">
        <f t="shared" ca="1" si="525"/>
        <v>30000</v>
      </c>
      <c r="ET255" s="23">
        <f t="shared" ca="1" si="541"/>
        <v>60000</v>
      </c>
      <c r="EU255" s="23">
        <f t="shared" ca="1" si="542"/>
        <v>30000</v>
      </c>
      <c r="EV255" s="23">
        <f t="shared" ca="1" si="551"/>
        <v>120000</v>
      </c>
      <c r="EW255" s="23">
        <f t="shared" ca="1" si="552"/>
        <v>60000</v>
      </c>
      <c r="EX255" s="228">
        <f t="shared" ca="1" si="435"/>
        <v>39600</v>
      </c>
      <c r="EY255" s="93">
        <f t="shared" ca="1" si="436"/>
        <v>489600</v>
      </c>
      <c r="EZ255" s="93">
        <f t="shared" ca="1" si="437"/>
        <v>921600</v>
      </c>
    </row>
    <row r="256" spans="1:156" x14ac:dyDescent="0.2">
      <c r="A256" s="172">
        <f ca="1">VLOOKUP($D256,Curves!$A$2:$I$1700,9)</f>
        <v>6.4990000728854996E-2</v>
      </c>
      <c r="B256" s="86">
        <f t="shared" ca="1" si="420"/>
        <v>0.26738875992111838</v>
      </c>
      <c r="C256" s="86">
        <f t="shared" si="421"/>
        <v>30</v>
      </c>
      <c r="D256" s="139">
        <v>44440</v>
      </c>
      <c r="E256" s="173">
        <f ca="1">VLOOKUP($D256,Curves!$A$2:$H$1700,2)*$B256</f>
        <v>1.4829380625225226</v>
      </c>
      <c r="F256" s="172">
        <f ca="1">VLOOKUP($D256,Curves!$A$2:$H$1700,3)*$B256</f>
        <v>8.8238290773969066E-2</v>
      </c>
      <c r="G256" s="172">
        <f ca="1">VLOOKUP($D256,Curves!$A$2:$H$1700,7)*$B256</f>
        <v>0</v>
      </c>
      <c r="H256" s="172">
        <f ca="1">VLOOKUP($D256,Curves!$A$2:$H$1700,5)*$B256</f>
        <v>0</v>
      </c>
      <c r="I256" s="172">
        <f ca="1">VLOOKUP($D256,Curves!$A$2:$H$1700,4)*$B256</f>
        <v>0</v>
      </c>
      <c r="J256" s="174">
        <f ca="1">VLOOKUP($D256,Curves!$A$2:$H$1700,8)*$B256</f>
        <v>0</v>
      </c>
      <c r="K256" s="172">
        <f t="shared" ca="1" si="422"/>
        <v>13.12203546891892</v>
      </c>
      <c r="L256" s="140">
        <f ca="1">VLOOKUP($D256,Curves!$N$2:$T$2600,2)*$B256</f>
        <v>11.318994029476816</v>
      </c>
      <c r="M256" s="141">
        <f ca="1">VLOOKUP($D256,Curves!$N$2:$T$2600,3)*$B256</f>
        <v>5.6594970147384078</v>
      </c>
      <c r="N256" s="181">
        <f t="shared" ca="1" si="423"/>
        <v>0</v>
      </c>
      <c r="O256" s="182">
        <f t="shared" ca="1" si="424"/>
        <v>0</v>
      </c>
      <c r="P256" s="173">
        <f t="shared" ca="1" si="419"/>
        <v>13.12203546891892</v>
      </c>
      <c r="Q256" s="140">
        <f ca="1">VLOOKUP($D256,Curves!$N$2:$T$2600,4)*$B256</f>
        <v>11.318994029476816</v>
      </c>
      <c r="R256" s="141">
        <f ca="1">VLOOKUP($D256,Curves!$N$2:$T$2600,5)*$B256</f>
        <v>5.6594970147384078</v>
      </c>
      <c r="S256" s="181">
        <f t="shared" ca="1" si="425"/>
        <v>0</v>
      </c>
      <c r="T256" s="182">
        <f t="shared" ca="1" si="426"/>
        <v>0</v>
      </c>
      <c r="U256" s="151">
        <f t="shared" ca="1" si="427"/>
        <v>13.12203546891892</v>
      </c>
      <c r="V256" s="151">
        <f t="shared" ca="1" si="428"/>
        <v>13.12203546891892</v>
      </c>
      <c r="W256" s="151">
        <f t="shared" ca="1" si="429"/>
        <v>13.12203546891892</v>
      </c>
      <c r="X256" s="343">
        <f ca="1">VLOOKUP($D256,[2]CurveFetch!$D$8:$S$13000,16,0)*$B256</f>
        <v>11.318994029476816</v>
      </c>
      <c r="Y256" s="141">
        <f ca="1">VLOOKUP($D256,Curves!$N$2:$T$2600,7)*$B256</f>
        <v>5.6594970147384078</v>
      </c>
      <c r="Z256" s="200">
        <f t="shared" ca="1" si="430"/>
        <v>0</v>
      </c>
      <c r="AA256" s="181">
        <f t="shared" ca="1" si="431"/>
        <v>0</v>
      </c>
      <c r="AB256" s="181">
        <f t="shared" ca="1" si="528"/>
        <v>0</v>
      </c>
      <c r="AC256" s="181">
        <f t="shared" ca="1" si="528"/>
        <v>0</v>
      </c>
      <c r="AD256" s="181">
        <f t="shared" ca="1" si="433"/>
        <v>0</v>
      </c>
      <c r="AE256" s="182">
        <f t="shared" ca="1" si="434"/>
        <v>0</v>
      </c>
      <c r="AF256" s="23">
        <f t="shared" ca="1" si="464"/>
        <v>0</v>
      </c>
      <c r="AG256" s="23">
        <f t="shared" ca="1" si="465"/>
        <v>0</v>
      </c>
      <c r="AH256" s="23">
        <f t="shared" ca="1" si="454"/>
        <v>0</v>
      </c>
      <c r="AI256" s="23">
        <f t="shared" ca="1" si="455"/>
        <v>0</v>
      </c>
      <c r="AJ256" s="23">
        <f t="shared" ca="1" si="466"/>
        <v>0</v>
      </c>
      <c r="AK256" s="23">
        <f t="shared" ca="1" si="467"/>
        <v>0</v>
      </c>
      <c r="AL256" s="23">
        <f t="shared" ca="1" si="468"/>
        <v>0</v>
      </c>
      <c r="AM256" s="23">
        <f t="shared" ca="1" si="469"/>
        <v>0</v>
      </c>
      <c r="AN256" s="23">
        <f t="shared" ca="1" si="487"/>
        <v>0</v>
      </c>
      <c r="AO256" s="23">
        <f t="shared" ca="1" si="488"/>
        <v>0</v>
      </c>
      <c r="AP256" s="23">
        <f t="shared" ca="1" si="499"/>
        <v>0</v>
      </c>
      <c r="AQ256" s="23">
        <f t="shared" ca="1" si="476"/>
        <v>0</v>
      </c>
      <c r="AR256" s="23">
        <f t="shared" ca="1" si="508"/>
        <v>0</v>
      </c>
      <c r="AS256" s="23">
        <f t="shared" ca="1" si="509"/>
        <v>0</v>
      </c>
      <c r="AT256" s="23">
        <f t="shared" ca="1" si="516"/>
        <v>0</v>
      </c>
      <c r="AU256" s="23">
        <f t="shared" ca="1" si="517"/>
        <v>0</v>
      </c>
      <c r="AV256" s="23">
        <f t="shared" ca="1" si="510"/>
        <v>0</v>
      </c>
      <c r="AW256" s="23">
        <f t="shared" ca="1" si="511"/>
        <v>0</v>
      </c>
      <c r="AX256" s="23">
        <f t="shared" ca="1" si="520"/>
        <v>0</v>
      </c>
      <c r="AY256" s="23">
        <f t="shared" ca="1" si="521"/>
        <v>0</v>
      </c>
      <c r="AZ256" s="23">
        <f t="shared" ca="1" si="526"/>
        <v>0</v>
      </c>
      <c r="BA256" s="23">
        <f t="shared" ca="1" si="527"/>
        <v>0</v>
      </c>
      <c r="BB256" s="23">
        <f t="shared" ca="1" si="543"/>
        <v>0</v>
      </c>
      <c r="BC256" s="23">
        <f t="shared" ca="1" si="544"/>
        <v>0</v>
      </c>
      <c r="BD256" s="228">
        <f t="shared" ca="1" si="438"/>
        <v>0</v>
      </c>
      <c r="BE256" s="26">
        <f t="shared" ca="1" si="439"/>
        <v>0</v>
      </c>
      <c r="BF256" s="228">
        <f t="shared" ca="1" si="440"/>
        <v>0</v>
      </c>
      <c r="BG256" s="23">
        <f t="shared" ca="1" si="456"/>
        <v>0</v>
      </c>
      <c r="BH256" s="23">
        <f t="shared" ca="1" si="457"/>
        <v>0</v>
      </c>
      <c r="BI256" s="23">
        <f t="shared" ca="1" si="470"/>
        <v>0</v>
      </c>
      <c r="BJ256" s="23">
        <f t="shared" ca="1" si="471"/>
        <v>0</v>
      </c>
      <c r="BK256" s="23">
        <f t="shared" ca="1" si="458"/>
        <v>0</v>
      </c>
      <c r="BL256" s="23">
        <f t="shared" ca="1" si="459"/>
        <v>0</v>
      </c>
      <c r="BM256" s="23">
        <f t="shared" ca="1" si="472"/>
        <v>0</v>
      </c>
      <c r="BN256" s="23">
        <f t="shared" ca="1" si="473"/>
        <v>0</v>
      </c>
      <c r="BO256" s="23">
        <f t="shared" ca="1" si="479"/>
        <v>0</v>
      </c>
      <c r="BP256" s="23">
        <f t="shared" ca="1" si="480"/>
        <v>0</v>
      </c>
      <c r="BQ256" s="23">
        <f t="shared" ca="1" si="460"/>
        <v>0</v>
      </c>
      <c r="BR256" s="23">
        <f t="shared" ca="1" si="461"/>
        <v>0</v>
      </c>
      <c r="BS256" s="23">
        <f t="shared" ca="1" si="495"/>
        <v>0</v>
      </c>
      <c r="BT256" s="23">
        <f t="shared" ca="1" si="496"/>
        <v>0</v>
      </c>
      <c r="BU256" s="23">
        <f t="shared" ca="1" si="497"/>
        <v>0</v>
      </c>
      <c r="BV256" s="23">
        <f t="shared" ca="1" si="498"/>
        <v>0</v>
      </c>
      <c r="BW256" s="23">
        <f t="shared" ca="1" si="500"/>
        <v>0</v>
      </c>
      <c r="BX256" s="23">
        <f t="shared" ca="1" si="501"/>
        <v>0</v>
      </c>
      <c r="BY256" s="23">
        <f t="shared" ca="1" si="518"/>
        <v>0</v>
      </c>
      <c r="BZ256" s="23">
        <f t="shared" ca="1" si="519"/>
        <v>0</v>
      </c>
      <c r="CA256" s="23">
        <f t="shared" ca="1" si="531"/>
        <v>0</v>
      </c>
      <c r="CB256" s="23">
        <f t="shared" ca="1" si="532"/>
        <v>0</v>
      </c>
      <c r="CC256" s="23">
        <f t="shared" ca="1" si="547"/>
        <v>0</v>
      </c>
      <c r="CD256" s="23">
        <f t="shared" ca="1" si="548"/>
        <v>0</v>
      </c>
      <c r="CE256" s="23">
        <f t="shared" ca="1" si="549"/>
        <v>0</v>
      </c>
      <c r="CF256" s="23">
        <f t="shared" ca="1" si="550"/>
        <v>0</v>
      </c>
      <c r="CG256" s="389">
        <f t="shared" ca="1" si="441"/>
        <v>0</v>
      </c>
      <c r="CH256" s="224">
        <f t="shared" ca="1" si="442"/>
        <v>0</v>
      </c>
      <c r="CI256" s="93">
        <f t="shared" ca="1" si="443"/>
        <v>0</v>
      </c>
      <c r="CJ256" s="23">
        <f t="shared" ca="1" si="477"/>
        <v>0</v>
      </c>
      <c r="CK256" s="23">
        <f t="shared" ca="1" si="478"/>
        <v>0</v>
      </c>
      <c r="CL256" s="23">
        <f t="shared" ca="1" si="502"/>
        <v>0</v>
      </c>
      <c r="CM256" s="23">
        <f t="shared" ca="1" si="503"/>
        <v>0</v>
      </c>
      <c r="CN256" s="23">
        <f t="shared" ca="1" si="535"/>
        <v>0</v>
      </c>
      <c r="CO256" s="23">
        <f t="shared" ca="1" si="536"/>
        <v>0</v>
      </c>
      <c r="CP256" s="228">
        <f t="shared" ca="1" si="444"/>
        <v>0</v>
      </c>
      <c r="CQ256" s="224">
        <f t="shared" ca="1" si="445"/>
        <v>0</v>
      </c>
      <c r="CR256" s="228">
        <f t="shared" ca="1" si="446"/>
        <v>0</v>
      </c>
      <c r="CS256" s="23">
        <f t="shared" ca="1" si="447"/>
        <v>0</v>
      </c>
      <c r="CT256" s="23">
        <f t="shared" ca="1" si="448"/>
        <v>0</v>
      </c>
      <c r="CU256" s="23">
        <f t="shared" ca="1" si="452"/>
        <v>0</v>
      </c>
      <c r="CV256" s="23">
        <f t="shared" ca="1" si="453"/>
        <v>0</v>
      </c>
      <c r="CW256" s="23">
        <f t="shared" ca="1" si="462"/>
        <v>0</v>
      </c>
      <c r="CX256" s="23">
        <f t="shared" ca="1" si="463"/>
        <v>0</v>
      </c>
      <c r="CY256" s="23">
        <f t="shared" ca="1" si="474"/>
        <v>0</v>
      </c>
      <c r="CZ256" s="23">
        <f t="shared" ca="1" si="475"/>
        <v>0</v>
      </c>
      <c r="DA256" s="23">
        <f t="shared" ca="1" si="481"/>
        <v>0</v>
      </c>
      <c r="DB256" s="23">
        <f t="shared" ca="1" si="482"/>
        <v>0</v>
      </c>
      <c r="DC256" s="23">
        <f t="shared" ca="1" si="483"/>
        <v>0</v>
      </c>
      <c r="DD256" s="23">
        <f t="shared" ca="1" si="484"/>
        <v>0</v>
      </c>
      <c r="DE256" s="23">
        <f t="shared" ca="1" si="489"/>
        <v>0</v>
      </c>
      <c r="DF256" s="23">
        <f t="shared" ca="1" si="490"/>
        <v>0</v>
      </c>
      <c r="DG256" s="23">
        <f t="shared" ca="1" si="529"/>
        <v>0</v>
      </c>
      <c r="DH256" s="23">
        <f t="shared" ca="1" si="530"/>
        <v>0</v>
      </c>
      <c r="DI256" s="23">
        <f t="shared" ca="1" si="491"/>
        <v>0</v>
      </c>
      <c r="DJ256" s="23">
        <f t="shared" ca="1" si="492"/>
        <v>0</v>
      </c>
      <c r="DK256" s="23">
        <f t="shared" ca="1" si="504"/>
        <v>0</v>
      </c>
      <c r="DL256" s="23">
        <f t="shared" ca="1" si="505"/>
        <v>0</v>
      </c>
      <c r="DM256" s="23"/>
      <c r="DN256" s="23"/>
      <c r="DO256" s="23">
        <f t="shared" ca="1" si="506"/>
        <v>0</v>
      </c>
      <c r="DP256" s="23">
        <f t="shared" ca="1" si="507"/>
        <v>0</v>
      </c>
      <c r="DQ256" s="23">
        <f t="shared" ca="1" si="512"/>
        <v>0</v>
      </c>
      <c r="DR256" s="23">
        <f t="shared" ca="1" si="513"/>
        <v>0</v>
      </c>
      <c r="DS256" s="23">
        <f t="shared" ca="1" si="522"/>
        <v>0</v>
      </c>
      <c r="DT256" s="23">
        <f t="shared" ca="1" si="523"/>
        <v>0</v>
      </c>
      <c r="DU256" s="23">
        <f t="shared" ca="1" si="533"/>
        <v>0</v>
      </c>
      <c r="DV256" s="23">
        <f t="shared" ca="1" si="534"/>
        <v>0</v>
      </c>
      <c r="DW256" s="23">
        <f t="shared" ca="1" si="537"/>
        <v>0</v>
      </c>
      <c r="DX256" s="23">
        <f t="shared" ca="1" si="538"/>
        <v>0</v>
      </c>
      <c r="DY256" s="23">
        <f t="shared" ca="1" si="539"/>
        <v>0</v>
      </c>
      <c r="DZ256" s="23">
        <f t="shared" ca="1" si="540"/>
        <v>0</v>
      </c>
      <c r="EA256" s="23">
        <f t="shared" ca="1" si="553"/>
        <v>0</v>
      </c>
      <c r="EB256" s="23">
        <f t="shared" ca="1" si="554"/>
        <v>0</v>
      </c>
      <c r="EC256" s="228">
        <f t="shared" ca="1" si="449"/>
        <v>0</v>
      </c>
      <c r="ED256" s="93">
        <f t="shared" ca="1" si="450"/>
        <v>0</v>
      </c>
      <c r="EE256" s="228">
        <f t="shared" ca="1" si="451"/>
        <v>0</v>
      </c>
      <c r="EJ256" s="23">
        <f t="shared" ca="1" si="485"/>
        <v>0</v>
      </c>
      <c r="EK256" s="23">
        <f t="shared" ca="1" si="486"/>
        <v>0</v>
      </c>
      <c r="EL256" s="23">
        <f t="shared" ca="1" si="493"/>
        <v>0</v>
      </c>
      <c r="EM256" s="23">
        <f t="shared" ca="1" si="494"/>
        <v>0</v>
      </c>
      <c r="EN256" s="23">
        <f t="shared" ca="1" si="514"/>
        <v>0</v>
      </c>
      <c r="EO256" s="23">
        <f t="shared" ca="1" si="515"/>
        <v>0</v>
      </c>
      <c r="EP256" s="23">
        <f t="shared" ca="1" si="545"/>
        <v>0</v>
      </c>
      <c r="EQ256" s="23">
        <f t="shared" ca="1" si="546"/>
        <v>0</v>
      </c>
      <c r="ER256" s="23">
        <f t="shared" ca="1" si="524"/>
        <v>0</v>
      </c>
      <c r="ES256" s="23">
        <f t="shared" ca="1" si="525"/>
        <v>0</v>
      </c>
      <c r="ET256" s="23">
        <f t="shared" ca="1" si="541"/>
        <v>0</v>
      </c>
      <c r="EU256" s="23">
        <f t="shared" ca="1" si="542"/>
        <v>0</v>
      </c>
      <c r="EV256" s="23">
        <f t="shared" ca="1" si="551"/>
        <v>0</v>
      </c>
      <c r="EW256" s="23">
        <f t="shared" ca="1" si="552"/>
        <v>0</v>
      </c>
      <c r="EX256" s="228">
        <f t="shared" ca="1" si="435"/>
        <v>0</v>
      </c>
      <c r="EY256" s="93">
        <f t="shared" ca="1" si="436"/>
        <v>0</v>
      </c>
      <c r="EZ256" s="93">
        <f t="shared" ca="1" si="437"/>
        <v>0</v>
      </c>
    </row>
    <row r="257" spans="1:156" x14ac:dyDescent="0.2">
      <c r="A257" s="172">
        <f ca="1">VLOOKUP($D257,Curves!$A$2:$I$1700,9)</f>
        <v>6.4985756941798006E-2</v>
      </c>
      <c r="B257" s="86">
        <f t="shared" ca="1" si="420"/>
        <v>0.26601046337599621</v>
      </c>
      <c r="C257" s="86">
        <f t="shared" si="421"/>
        <v>31</v>
      </c>
      <c r="D257" s="139">
        <v>44470</v>
      </c>
      <c r="E257" s="173">
        <f ca="1">VLOOKUP($D257,Curves!$A$2:$H$1700,2)*$B257</f>
        <v>1.4832743437845548</v>
      </c>
      <c r="F257" s="172">
        <f ca="1">VLOOKUP($D257,Curves!$A$2:$H$1700,3)*$B257</f>
        <v>8.7783452914078755E-2</v>
      </c>
      <c r="G257" s="172">
        <f ca="1">VLOOKUP($D257,Curves!$A$2:$H$1700,7)*$B257</f>
        <v>0</v>
      </c>
      <c r="H257" s="172">
        <f ca="1">VLOOKUP($D257,Curves!$A$2:$H$1700,5)*$B257</f>
        <v>0</v>
      </c>
      <c r="I257" s="172">
        <f ca="1">VLOOKUP($D257,Curves!$A$2:$H$1700,4)*$B257</f>
        <v>0</v>
      </c>
      <c r="J257" s="174">
        <f ca="1">VLOOKUP($D257,Curves!$A$2:$H$1700,8)*$B257</f>
        <v>0</v>
      </c>
      <c r="K257" s="172">
        <f t="shared" ca="1" si="422"/>
        <v>13.124557578384161</v>
      </c>
      <c r="L257" s="140">
        <f ca="1">VLOOKUP($D257,Curves!$N$2:$T$2600,2)*$B257</f>
        <v>17.864092274293053</v>
      </c>
      <c r="M257" s="141">
        <f ca="1">VLOOKUP($D257,Curves!$N$2:$T$2600,3)*$B257</f>
        <v>8.9320461371465267</v>
      </c>
      <c r="N257" s="181">
        <f t="shared" ca="1" si="423"/>
        <v>1</v>
      </c>
      <c r="O257" s="182">
        <f t="shared" ca="1" si="424"/>
        <v>0</v>
      </c>
      <c r="P257" s="173">
        <f t="shared" ca="1" si="419"/>
        <v>13.124557578384161</v>
      </c>
      <c r="Q257" s="140">
        <f ca="1">VLOOKUP($D257,Curves!$N$2:$T$2600,4)*$B257</f>
        <v>17.864092274293053</v>
      </c>
      <c r="R257" s="141">
        <f ca="1">VLOOKUP($D257,Curves!$N$2:$T$2600,5)*$B257</f>
        <v>8.9320461371465267</v>
      </c>
      <c r="S257" s="181">
        <f t="shared" ca="1" si="425"/>
        <v>1</v>
      </c>
      <c r="T257" s="182">
        <f t="shared" ca="1" si="426"/>
        <v>0</v>
      </c>
      <c r="U257" s="151">
        <f t="shared" ca="1" si="427"/>
        <v>13.124557578384161</v>
      </c>
      <c r="V257" s="151">
        <f t="shared" ca="1" si="428"/>
        <v>13.124557578384161</v>
      </c>
      <c r="W257" s="151">
        <f t="shared" ca="1" si="429"/>
        <v>13.124557578384161</v>
      </c>
      <c r="X257" s="343">
        <f ca="1">VLOOKUP($D257,[2]CurveFetch!$D$8:$S$13000,16,0)*$B257</f>
        <v>17.864092274293053</v>
      </c>
      <c r="Y257" s="141">
        <f ca="1">VLOOKUP($D257,Curves!$N$2:$T$2600,7)*$B257</f>
        <v>8.9320461371465267</v>
      </c>
      <c r="Z257" s="200">
        <f t="shared" ca="1" si="430"/>
        <v>1</v>
      </c>
      <c r="AA257" s="181">
        <f t="shared" ca="1" si="431"/>
        <v>0</v>
      </c>
      <c r="AB257" s="181">
        <f t="shared" ca="1" si="528"/>
        <v>1</v>
      </c>
      <c r="AC257" s="181">
        <f t="shared" ca="1" si="528"/>
        <v>1</v>
      </c>
      <c r="AD257" s="181">
        <f t="shared" ca="1" si="433"/>
        <v>1</v>
      </c>
      <c r="AE257" s="182">
        <f t="shared" ca="1" si="434"/>
        <v>0</v>
      </c>
      <c r="AF257" s="23">
        <f t="shared" ca="1" si="464"/>
        <v>5880</v>
      </c>
      <c r="AG257" s="23">
        <f t="shared" ca="1" si="465"/>
        <v>0</v>
      </c>
      <c r="AH257" s="23">
        <f t="shared" ca="1" si="454"/>
        <v>38400</v>
      </c>
      <c r="AI257" s="23">
        <f t="shared" ca="1" si="455"/>
        <v>0</v>
      </c>
      <c r="AJ257" s="23">
        <f t="shared" ca="1" si="466"/>
        <v>26160</v>
      </c>
      <c r="AK257" s="23">
        <f t="shared" ca="1" si="467"/>
        <v>0</v>
      </c>
      <c r="AL257" s="23">
        <f t="shared" ca="1" si="468"/>
        <v>26160</v>
      </c>
      <c r="AM257" s="23">
        <f t="shared" ca="1" si="469"/>
        <v>0</v>
      </c>
      <c r="AN257" s="23">
        <f t="shared" ca="1" si="487"/>
        <v>48000</v>
      </c>
      <c r="AO257" s="23">
        <f t="shared" ca="1" si="488"/>
        <v>0</v>
      </c>
      <c r="AP257" s="23">
        <f t="shared" ca="1" si="499"/>
        <v>54000</v>
      </c>
      <c r="AQ257" s="23">
        <f t="shared" ca="1" si="476"/>
        <v>0</v>
      </c>
      <c r="AR257" s="23">
        <f t="shared" ca="1" si="508"/>
        <v>60000</v>
      </c>
      <c r="AS257" s="23">
        <f t="shared" ca="1" si="509"/>
        <v>0</v>
      </c>
      <c r="AT257" s="23">
        <f t="shared" ca="1" si="516"/>
        <v>60000</v>
      </c>
      <c r="AU257" s="23">
        <f t="shared" ca="1" si="517"/>
        <v>0</v>
      </c>
      <c r="AV257" s="23">
        <f t="shared" ca="1" si="510"/>
        <v>86400</v>
      </c>
      <c r="AW257" s="23">
        <f t="shared" ca="1" si="511"/>
        <v>0</v>
      </c>
      <c r="AX257" s="23">
        <f t="shared" ca="1" si="520"/>
        <v>61200</v>
      </c>
      <c r="AY257" s="23">
        <f t="shared" ca="1" si="521"/>
        <v>0</v>
      </c>
      <c r="AZ257" s="23">
        <f t="shared" ca="1" si="526"/>
        <v>66000</v>
      </c>
      <c r="BA257" s="23">
        <f t="shared" ca="1" si="527"/>
        <v>0</v>
      </c>
      <c r="BB257" s="23">
        <f t="shared" ca="1" si="543"/>
        <v>132000</v>
      </c>
      <c r="BC257" s="23">
        <f t="shared" ca="1" si="544"/>
        <v>0</v>
      </c>
      <c r="BD257" s="228">
        <f t="shared" ca="1" si="438"/>
        <v>243000</v>
      </c>
      <c r="BE257" s="26">
        <f t="shared" ca="1" si="439"/>
        <v>604200</v>
      </c>
      <c r="BF257" s="228">
        <f t="shared" ca="1" si="440"/>
        <v>664200</v>
      </c>
      <c r="BG257" s="23">
        <f t="shared" ca="1" si="456"/>
        <v>62400</v>
      </c>
      <c r="BH257" s="23">
        <f t="shared" ca="1" si="457"/>
        <v>0</v>
      </c>
      <c r="BI257" s="23">
        <f t="shared" ca="1" si="470"/>
        <v>60000</v>
      </c>
      <c r="BJ257" s="23">
        <f t="shared" ca="1" si="471"/>
        <v>0</v>
      </c>
      <c r="BK257" s="23">
        <f t="shared" ca="1" si="458"/>
        <v>10560</v>
      </c>
      <c r="BL257" s="23">
        <f t="shared" ca="1" si="459"/>
        <v>0</v>
      </c>
      <c r="BM257" s="23">
        <f t="shared" ca="1" si="472"/>
        <v>6120</v>
      </c>
      <c r="BN257" s="23">
        <f t="shared" ca="1" si="473"/>
        <v>0</v>
      </c>
      <c r="BO257" s="23">
        <f t="shared" ca="1" si="479"/>
        <v>20400</v>
      </c>
      <c r="BP257" s="23">
        <f t="shared" ca="1" si="480"/>
        <v>0</v>
      </c>
      <c r="BQ257" s="23">
        <f t="shared" ca="1" si="460"/>
        <v>72000</v>
      </c>
      <c r="BR257" s="23">
        <f t="shared" ca="1" si="461"/>
        <v>0</v>
      </c>
      <c r="BS257" s="23">
        <f t="shared" ca="1" si="495"/>
        <v>105600</v>
      </c>
      <c r="BT257" s="23">
        <f t="shared" ca="1" si="496"/>
        <v>0</v>
      </c>
      <c r="BU257" s="23">
        <f t="shared" ca="1" si="497"/>
        <v>127200</v>
      </c>
      <c r="BV257" s="23">
        <f t="shared" ca="1" si="498"/>
        <v>0</v>
      </c>
      <c r="BW257" s="23">
        <f t="shared" ca="1" si="500"/>
        <v>60000</v>
      </c>
      <c r="BX257" s="23">
        <f t="shared" ca="1" si="501"/>
        <v>0</v>
      </c>
      <c r="BY257" s="23">
        <f t="shared" ca="1" si="518"/>
        <v>63600</v>
      </c>
      <c r="BZ257" s="23">
        <f t="shared" ca="1" si="519"/>
        <v>0</v>
      </c>
      <c r="CA257" s="23">
        <f t="shared" ca="1" si="531"/>
        <v>62400</v>
      </c>
      <c r="CB257" s="23">
        <f t="shared" ca="1" si="532"/>
        <v>0</v>
      </c>
      <c r="CC257" s="23">
        <f t="shared" ca="1" si="547"/>
        <v>132000</v>
      </c>
      <c r="CD257" s="23">
        <f t="shared" ca="1" si="548"/>
        <v>0</v>
      </c>
      <c r="CE257" s="23">
        <f t="shared" ca="1" si="549"/>
        <v>120000</v>
      </c>
      <c r="CF257" s="23">
        <f t="shared" ca="1" si="550"/>
        <v>0</v>
      </c>
      <c r="CG257" s="389">
        <f t="shared" ca="1" si="441"/>
        <v>371880</v>
      </c>
      <c r="CH257" s="224">
        <f t="shared" ca="1" si="442"/>
        <v>695880</v>
      </c>
      <c r="CI257" s="93">
        <f t="shared" ca="1" si="443"/>
        <v>902280</v>
      </c>
      <c r="CJ257" s="23">
        <f t="shared" ca="1" si="477"/>
        <v>125760</v>
      </c>
      <c r="CK257" s="23">
        <f t="shared" ca="1" si="478"/>
        <v>0</v>
      </c>
      <c r="CL257" s="23">
        <f t="shared" ca="1" si="502"/>
        <v>115200</v>
      </c>
      <c r="CM257" s="23">
        <f t="shared" ca="1" si="503"/>
        <v>0</v>
      </c>
      <c r="CN257" s="23">
        <f t="shared" ca="1" si="535"/>
        <v>120000</v>
      </c>
      <c r="CO257" s="23">
        <f t="shared" ca="1" si="536"/>
        <v>0</v>
      </c>
      <c r="CP257" s="228">
        <f t="shared" ca="1" si="444"/>
        <v>125760</v>
      </c>
      <c r="CQ257" s="224">
        <f t="shared" ca="1" si="445"/>
        <v>240960</v>
      </c>
      <c r="CR257" s="228">
        <f t="shared" ca="1" si="446"/>
        <v>360960</v>
      </c>
      <c r="CS257" s="23">
        <f t="shared" ca="1" si="447"/>
        <v>65400</v>
      </c>
      <c r="CT257" s="23">
        <f t="shared" ca="1" si="448"/>
        <v>32700</v>
      </c>
      <c r="CU257" s="23">
        <f t="shared" ca="1" si="452"/>
        <v>62400</v>
      </c>
      <c r="CV257" s="23">
        <f t="shared" ca="1" si="453"/>
        <v>31200</v>
      </c>
      <c r="CW257" s="23">
        <f t="shared" ca="1" si="462"/>
        <v>60000</v>
      </c>
      <c r="CX257" s="23">
        <f t="shared" ca="1" si="463"/>
        <v>30000</v>
      </c>
      <c r="CY257" s="23">
        <f t="shared" ca="1" si="474"/>
        <v>8400</v>
      </c>
      <c r="CZ257" s="23">
        <f t="shared" ca="1" si="475"/>
        <v>4200</v>
      </c>
      <c r="DA257" s="23">
        <f t="shared" ca="1" si="481"/>
        <v>27000</v>
      </c>
      <c r="DB257" s="23">
        <f t="shared" ca="1" si="482"/>
        <v>13500</v>
      </c>
      <c r="DC257" s="23">
        <f t="shared" ca="1" si="483"/>
        <v>15600</v>
      </c>
      <c r="DD257" s="23">
        <f t="shared" ca="1" si="484"/>
        <v>7800</v>
      </c>
      <c r="DE257" s="23">
        <f t="shared" ca="1" si="489"/>
        <v>42000</v>
      </c>
      <c r="DF257" s="23">
        <f t="shared" ca="1" si="490"/>
        <v>21000</v>
      </c>
      <c r="DG257" s="23">
        <f t="shared" ca="1" si="529"/>
        <v>63600</v>
      </c>
      <c r="DH257" s="23">
        <f t="shared" ca="1" si="530"/>
        <v>31800</v>
      </c>
      <c r="DI257" s="23">
        <f t="shared" ca="1" si="491"/>
        <v>72000</v>
      </c>
      <c r="DJ257" s="23">
        <f t="shared" ca="1" si="492"/>
        <v>36000</v>
      </c>
      <c r="DK257" s="23">
        <f t="shared" ca="1" si="504"/>
        <v>99000</v>
      </c>
      <c r="DL257" s="23">
        <f t="shared" ca="1" si="505"/>
        <v>49500</v>
      </c>
      <c r="DM257" s="23"/>
      <c r="DN257" s="23"/>
      <c r="DO257" s="23">
        <f t="shared" ca="1" si="506"/>
        <v>240000</v>
      </c>
      <c r="DP257" s="23">
        <f t="shared" ca="1" si="507"/>
        <v>120000</v>
      </c>
      <c r="DQ257" s="23">
        <f t="shared" ca="1" si="512"/>
        <v>120000</v>
      </c>
      <c r="DR257" s="23">
        <f t="shared" ca="1" si="513"/>
        <v>60000</v>
      </c>
      <c r="DS257" s="23">
        <f t="shared" ca="1" si="522"/>
        <v>127200</v>
      </c>
      <c r="DT257" s="23">
        <f t="shared" ca="1" si="523"/>
        <v>63600</v>
      </c>
      <c r="DU257" s="23">
        <f t="shared" ca="1" si="533"/>
        <v>63600</v>
      </c>
      <c r="DV257" s="23">
        <f t="shared" ca="1" si="534"/>
        <v>31800</v>
      </c>
      <c r="DW257" s="23">
        <f t="shared" ca="1" si="537"/>
        <v>150000</v>
      </c>
      <c r="DX257" s="23">
        <f t="shared" ca="1" si="538"/>
        <v>75000</v>
      </c>
      <c r="DY257" s="23">
        <f t="shared" ca="1" si="539"/>
        <v>66000</v>
      </c>
      <c r="DZ257" s="23">
        <f t="shared" ca="1" si="540"/>
        <v>33000</v>
      </c>
      <c r="EA257" s="23">
        <f t="shared" ca="1" si="553"/>
        <v>129600</v>
      </c>
      <c r="EB257" s="23">
        <f t="shared" ca="1" si="554"/>
        <v>64800</v>
      </c>
      <c r="EC257" s="228">
        <f t="shared" ca="1" si="449"/>
        <v>610200</v>
      </c>
      <c r="ED257" s="93">
        <f t="shared" ca="1" si="450"/>
        <v>1450800</v>
      </c>
      <c r="EE257" s="228">
        <f t="shared" ca="1" si="451"/>
        <v>2117700</v>
      </c>
      <c r="EJ257" s="23">
        <f t="shared" ca="1" si="485"/>
        <v>60000</v>
      </c>
      <c r="EK257" s="23">
        <f t="shared" ca="1" si="486"/>
        <v>30000</v>
      </c>
      <c r="EL257" s="23">
        <f t="shared" ca="1" si="493"/>
        <v>26400</v>
      </c>
      <c r="EM257" s="23">
        <f t="shared" ca="1" si="494"/>
        <v>13200</v>
      </c>
      <c r="EN257" s="23">
        <f t="shared" ca="1" si="514"/>
        <v>120000</v>
      </c>
      <c r="EO257" s="23">
        <f t="shared" ca="1" si="515"/>
        <v>60000</v>
      </c>
      <c r="EP257" s="23">
        <f t="shared" ca="1" si="545"/>
        <v>168000</v>
      </c>
      <c r="EQ257" s="23">
        <f t="shared" ca="1" si="546"/>
        <v>84000</v>
      </c>
      <c r="ER257" s="23">
        <f t="shared" ca="1" si="524"/>
        <v>60000</v>
      </c>
      <c r="ES257" s="23">
        <f t="shared" ca="1" si="525"/>
        <v>30000</v>
      </c>
      <c r="ET257" s="23">
        <f t="shared" ca="1" si="541"/>
        <v>60000</v>
      </c>
      <c r="EU257" s="23">
        <f t="shared" ca="1" si="542"/>
        <v>30000</v>
      </c>
      <c r="EV257" s="23">
        <f t="shared" ca="1" si="551"/>
        <v>120000</v>
      </c>
      <c r="EW257" s="23">
        <f t="shared" ca="1" si="552"/>
        <v>60000</v>
      </c>
      <c r="EX257" s="228">
        <f t="shared" ca="1" si="435"/>
        <v>39600</v>
      </c>
      <c r="EY257" s="93">
        <f t="shared" ca="1" si="436"/>
        <v>489600</v>
      </c>
      <c r="EZ257" s="93">
        <f t="shared" ca="1" si="437"/>
        <v>921600</v>
      </c>
    </row>
    <row r="258" spans="1:156" x14ac:dyDescent="0.2">
      <c r="A258" s="172">
        <f ca="1">VLOOKUP($D258,Curves!$A$2:$I$1700,9)</f>
        <v>6.4981371695177995E-2</v>
      </c>
      <c r="B258" s="86">
        <f t="shared" ca="1" si="420"/>
        <v>0.26459387473776586</v>
      </c>
      <c r="C258" s="86">
        <f t="shared" si="421"/>
        <v>30</v>
      </c>
      <c r="D258" s="139">
        <v>44501</v>
      </c>
      <c r="E258" s="173">
        <f ca="1">VLOOKUP($D258,Curves!$A$2:$H$1700,2)*$B258</f>
        <v>1.5124185880010697</v>
      </c>
      <c r="F258" s="172">
        <f ca="1">VLOOKUP($D258,Curves!$A$2:$H$1700,3)*$B258</f>
        <v>0</v>
      </c>
      <c r="G258" s="172">
        <f ca="1">VLOOKUP($D258,Curves!$A$2:$H$1700,7)*$B258</f>
        <v>0</v>
      </c>
      <c r="H258" s="172">
        <f ca="1">VLOOKUP($D258,Curves!$A$2:$H$1700,5)*$B258</f>
        <v>0</v>
      </c>
      <c r="I258" s="172">
        <f ca="1">VLOOKUP($D258,Curves!$A$2:$H$1700,4)*$B258</f>
        <v>0</v>
      </c>
      <c r="J258" s="174">
        <f ca="1">VLOOKUP($D258,Curves!$A$2:$H$1700,8)*$B258</f>
        <v>0</v>
      </c>
      <c r="K258" s="172">
        <f t="shared" ca="1" si="422"/>
        <v>13.343139410008023</v>
      </c>
      <c r="L258" s="140">
        <f ca="1">VLOOKUP($D258,Curves!$N$2:$T$2600,2)*$B258</f>
        <v>9.8311441722065336</v>
      </c>
      <c r="M258" s="141">
        <f ca="1">VLOOKUP($D258,Curves!$N$2:$T$2600,3)*$B258</f>
        <v>4.9155720861032668</v>
      </c>
      <c r="N258" s="181">
        <f t="shared" ca="1" si="423"/>
        <v>0</v>
      </c>
      <c r="O258" s="182">
        <f t="shared" ca="1" si="424"/>
        <v>0</v>
      </c>
      <c r="P258" s="173">
        <f t="shared" ca="1" si="419"/>
        <v>13.343139410008023</v>
      </c>
      <c r="Q258" s="140">
        <f ca="1">VLOOKUP($D258,Curves!$N$2:$T$2600,4)*$B258</f>
        <v>9.8311441722065336</v>
      </c>
      <c r="R258" s="141">
        <f ca="1">VLOOKUP($D258,Curves!$N$2:$T$2600,5)*$B258</f>
        <v>4.9155720861032668</v>
      </c>
      <c r="S258" s="181">
        <f t="shared" ca="1" si="425"/>
        <v>0</v>
      </c>
      <c r="T258" s="182">
        <f t="shared" ca="1" si="426"/>
        <v>0</v>
      </c>
      <c r="U258" s="151">
        <f t="shared" ca="1" si="427"/>
        <v>13.343139410008023</v>
      </c>
      <c r="V258" s="151">
        <f t="shared" ca="1" si="428"/>
        <v>13.343139410008023</v>
      </c>
      <c r="W258" s="151">
        <f t="shared" ca="1" si="429"/>
        <v>13.343139410008023</v>
      </c>
      <c r="X258" s="343">
        <f ca="1">VLOOKUP($D258,[2]CurveFetch!$D$8:$S$13000,16,0)*$B258</f>
        <v>9.8311441722065336</v>
      </c>
      <c r="Y258" s="141">
        <f ca="1">VLOOKUP($D258,Curves!$N$2:$T$2600,7)*$B258</f>
        <v>4.9155720861032668</v>
      </c>
      <c r="Z258" s="200">
        <f t="shared" ca="1" si="430"/>
        <v>0</v>
      </c>
      <c r="AA258" s="181">
        <f t="shared" ca="1" si="431"/>
        <v>0</v>
      </c>
      <c r="AB258" s="181">
        <f t="shared" ca="1" si="528"/>
        <v>0</v>
      </c>
      <c r="AC258" s="181">
        <f t="shared" ca="1" si="528"/>
        <v>0</v>
      </c>
      <c r="AD258" s="181">
        <f t="shared" ca="1" si="433"/>
        <v>0</v>
      </c>
      <c r="AE258" s="182">
        <f t="shared" ca="1" si="434"/>
        <v>0</v>
      </c>
      <c r="AF258" s="23">
        <f t="shared" ca="1" si="464"/>
        <v>0</v>
      </c>
      <c r="AG258" s="23">
        <f t="shared" ca="1" si="465"/>
        <v>0</v>
      </c>
      <c r="AH258" s="23">
        <f t="shared" ca="1" si="454"/>
        <v>0</v>
      </c>
      <c r="AI258" s="23">
        <f t="shared" ca="1" si="455"/>
        <v>0</v>
      </c>
      <c r="AJ258" s="23">
        <f t="shared" ca="1" si="466"/>
        <v>0</v>
      </c>
      <c r="AK258" s="23">
        <f t="shared" ca="1" si="467"/>
        <v>0</v>
      </c>
      <c r="AL258" s="23">
        <f t="shared" ca="1" si="468"/>
        <v>0</v>
      </c>
      <c r="AM258" s="23">
        <f t="shared" ca="1" si="469"/>
        <v>0</v>
      </c>
      <c r="AN258" s="23">
        <f t="shared" ca="1" si="487"/>
        <v>0</v>
      </c>
      <c r="AO258" s="23">
        <f t="shared" ca="1" si="488"/>
        <v>0</v>
      </c>
      <c r="AP258" s="23">
        <f t="shared" ca="1" si="499"/>
        <v>0</v>
      </c>
      <c r="AQ258" s="23">
        <f t="shared" ca="1" si="476"/>
        <v>0</v>
      </c>
      <c r="AR258" s="23">
        <f t="shared" ca="1" si="508"/>
        <v>0</v>
      </c>
      <c r="AS258" s="23">
        <f t="shared" ca="1" si="509"/>
        <v>0</v>
      </c>
      <c r="AT258" s="23">
        <f t="shared" ca="1" si="516"/>
        <v>0</v>
      </c>
      <c r="AU258" s="23">
        <f t="shared" ca="1" si="517"/>
        <v>0</v>
      </c>
      <c r="AV258" s="23">
        <f t="shared" ca="1" si="510"/>
        <v>0</v>
      </c>
      <c r="AW258" s="23">
        <f t="shared" ca="1" si="511"/>
        <v>0</v>
      </c>
      <c r="AX258" s="23">
        <f t="shared" ca="1" si="520"/>
        <v>0</v>
      </c>
      <c r="AY258" s="23">
        <f t="shared" ca="1" si="521"/>
        <v>0</v>
      </c>
      <c r="AZ258" s="23">
        <f t="shared" ca="1" si="526"/>
        <v>0</v>
      </c>
      <c r="BA258" s="23">
        <f t="shared" ca="1" si="527"/>
        <v>0</v>
      </c>
      <c r="BB258" s="23">
        <f t="shared" ca="1" si="543"/>
        <v>0</v>
      </c>
      <c r="BC258" s="23">
        <f t="shared" ca="1" si="544"/>
        <v>0</v>
      </c>
      <c r="BD258" s="228">
        <f t="shared" ca="1" si="438"/>
        <v>0</v>
      </c>
      <c r="BE258" s="26">
        <f t="shared" ca="1" si="439"/>
        <v>0</v>
      </c>
      <c r="BF258" s="228">
        <f t="shared" ca="1" si="440"/>
        <v>0</v>
      </c>
      <c r="BG258" s="23">
        <f t="shared" ca="1" si="456"/>
        <v>0</v>
      </c>
      <c r="BH258" s="23">
        <f t="shared" ca="1" si="457"/>
        <v>0</v>
      </c>
      <c r="BI258" s="23">
        <f t="shared" ca="1" si="470"/>
        <v>0</v>
      </c>
      <c r="BJ258" s="23">
        <f t="shared" ca="1" si="471"/>
        <v>0</v>
      </c>
      <c r="BK258" s="23">
        <f t="shared" ca="1" si="458"/>
        <v>0</v>
      </c>
      <c r="BL258" s="23">
        <f t="shared" ca="1" si="459"/>
        <v>0</v>
      </c>
      <c r="BM258" s="23">
        <f t="shared" ca="1" si="472"/>
        <v>0</v>
      </c>
      <c r="BN258" s="23">
        <f t="shared" ca="1" si="473"/>
        <v>0</v>
      </c>
      <c r="BO258" s="23">
        <f t="shared" ca="1" si="479"/>
        <v>0</v>
      </c>
      <c r="BP258" s="23">
        <f t="shared" ca="1" si="480"/>
        <v>0</v>
      </c>
      <c r="BQ258" s="23">
        <f t="shared" ca="1" si="460"/>
        <v>0</v>
      </c>
      <c r="BR258" s="23">
        <f t="shared" ca="1" si="461"/>
        <v>0</v>
      </c>
      <c r="BS258" s="23">
        <f t="shared" ca="1" si="495"/>
        <v>0</v>
      </c>
      <c r="BT258" s="23">
        <f t="shared" ca="1" si="496"/>
        <v>0</v>
      </c>
      <c r="BU258" s="23">
        <f t="shared" ca="1" si="497"/>
        <v>0</v>
      </c>
      <c r="BV258" s="23">
        <f t="shared" ca="1" si="498"/>
        <v>0</v>
      </c>
      <c r="BW258" s="23">
        <f t="shared" ca="1" si="500"/>
        <v>0</v>
      </c>
      <c r="BX258" s="23">
        <f t="shared" ca="1" si="501"/>
        <v>0</v>
      </c>
      <c r="BY258" s="23">
        <f t="shared" ca="1" si="518"/>
        <v>0</v>
      </c>
      <c r="BZ258" s="23">
        <f t="shared" ca="1" si="519"/>
        <v>0</v>
      </c>
      <c r="CA258" s="23">
        <f t="shared" ca="1" si="531"/>
        <v>0</v>
      </c>
      <c r="CB258" s="23">
        <f t="shared" ca="1" si="532"/>
        <v>0</v>
      </c>
      <c r="CC258" s="23">
        <f t="shared" ca="1" si="547"/>
        <v>0</v>
      </c>
      <c r="CD258" s="23">
        <f t="shared" ca="1" si="548"/>
        <v>0</v>
      </c>
      <c r="CE258" s="23">
        <f t="shared" ca="1" si="549"/>
        <v>0</v>
      </c>
      <c r="CF258" s="23">
        <f t="shared" ca="1" si="550"/>
        <v>0</v>
      </c>
      <c r="CG258" s="389">
        <f t="shared" ca="1" si="441"/>
        <v>0</v>
      </c>
      <c r="CH258" s="224">
        <f t="shared" ca="1" si="442"/>
        <v>0</v>
      </c>
      <c r="CI258" s="93">
        <f t="shared" ca="1" si="443"/>
        <v>0</v>
      </c>
      <c r="CJ258" s="23">
        <f t="shared" ca="1" si="477"/>
        <v>0</v>
      </c>
      <c r="CK258" s="23">
        <f t="shared" ca="1" si="478"/>
        <v>0</v>
      </c>
      <c r="CL258" s="23">
        <f t="shared" ca="1" si="502"/>
        <v>0</v>
      </c>
      <c r="CM258" s="23">
        <f t="shared" ca="1" si="503"/>
        <v>0</v>
      </c>
      <c r="CN258" s="23">
        <f t="shared" ca="1" si="535"/>
        <v>0</v>
      </c>
      <c r="CO258" s="23">
        <f t="shared" ca="1" si="536"/>
        <v>0</v>
      </c>
      <c r="CP258" s="228">
        <f t="shared" ca="1" si="444"/>
        <v>0</v>
      </c>
      <c r="CQ258" s="224">
        <f t="shared" ca="1" si="445"/>
        <v>0</v>
      </c>
      <c r="CR258" s="228">
        <f t="shared" ca="1" si="446"/>
        <v>0</v>
      </c>
      <c r="CS258" s="23">
        <f t="shared" ca="1" si="447"/>
        <v>0</v>
      </c>
      <c r="CT258" s="23">
        <f t="shared" ca="1" si="448"/>
        <v>0</v>
      </c>
      <c r="CU258" s="23">
        <f t="shared" ca="1" si="452"/>
        <v>0</v>
      </c>
      <c r="CV258" s="23">
        <f t="shared" ca="1" si="453"/>
        <v>0</v>
      </c>
      <c r="CW258" s="23">
        <f t="shared" ca="1" si="462"/>
        <v>0</v>
      </c>
      <c r="CX258" s="23">
        <f t="shared" ca="1" si="463"/>
        <v>0</v>
      </c>
      <c r="CY258" s="23">
        <f t="shared" ca="1" si="474"/>
        <v>0</v>
      </c>
      <c r="CZ258" s="23">
        <f t="shared" ca="1" si="475"/>
        <v>0</v>
      </c>
      <c r="DA258" s="23">
        <f t="shared" ca="1" si="481"/>
        <v>0</v>
      </c>
      <c r="DB258" s="23">
        <f t="shared" ca="1" si="482"/>
        <v>0</v>
      </c>
      <c r="DC258" s="23">
        <f t="shared" ca="1" si="483"/>
        <v>0</v>
      </c>
      <c r="DD258" s="23">
        <f t="shared" ca="1" si="484"/>
        <v>0</v>
      </c>
      <c r="DE258" s="23">
        <f t="shared" ca="1" si="489"/>
        <v>0</v>
      </c>
      <c r="DF258" s="23">
        <f t="shared" ca="1" si="490"/>
        <v>0</v>
      </c>
      <c r="DG258" s="23">
        <f t="shared" ca="1" si="529"/>
        <v>0</v>
      </c>
      <c r="DH258" s="23">
        <f t="shared" ca="1" si="530"/>
        <v>0</v>
      </c>
      <c r="DI258" s="23">
        <f t="shared" ca="1" si="491"/>
        <v>0</v>
      </c>
      <c r="DJ258" s="23">
        <f t="shared" ca="1" si="492"/>
        <v>0</v>
      </c>
      <c r="DK258" s="23">
        <f t="shared" ca="1" si="504"/>
        <v>0</v>
      </c>
      <c r="DL258" s="23">
        <f t="shared" ca="1" si="505"/>
        <v>0</v>
      </c>
      <c r="DM258" s="23"/>
      <c r="DN258" s="23"/>
      <c r="DO258" s="23">
        <f t="shared" ca="1" si="506"/>
        <v>0</v>
      </c>
      <c r="DP258" s="23">
        <f t="shared" ca="1" si="507"/>
        <v>0</v>
      </c>
      <c r="DQ258" s="23">
        <f t="shared" ca="1" si="512"/>
        <v>0</v>
      </c>
      <c r="DR258" s="23">
        <f t="shared" ca="1" si="513"/>
        <v>0</v>
      </c>
      <c r="DS258" s="23">
        <f t="shared" ca="1" si="522"/>
        <v>0</v>
      </c>
      <c r="DT258" s="23">
        <f t="shared" ca="1" si="523"/>
        <v>0</v>
      </c>
      <c r="DU258" s="23">
        <f t="shared" ca="1" si="533"/>
        <v>0</v>
      </c>
      <c r="DV258" s="23">
        <f t="shared" ca="1" si="534"/>
        <v>0</v>
      </c>
      <c r="DW258" s="23">
        <f t="shared" ca="1" si="537"/>
        <v>0</v>
      </c>
      <c r="DX258" s="23">
        <f t="shared" ca="1" si="538"/>
        <v>0</v>
      </c>
      <c r="DY258" s="23">
        <f t="shared" ca="1" si="539"/>
        <v>0</v>
      </c>
      <c r="DZ258" s="23">
        <f t="shared" ca="1" si="540"/>
        <v>0</v>
      </c>
      <c r="EA258" s="23">
        <f t="shared" ca="1" si="553"/>
        <v>0</v>
      </c>
      <c r="EB258" s="23">
        <f t="shared" ca="1" si="554"/>
        <v>0</v>
      </c>
      <c r="EC258" s="228">
        <f t="shared" ca="1" si="449"/>
        <v>0</v>
      </c>
      <c r="ED258" s="93">
        <f t="shared" ca="1" si="450"/>
        <v>0</v>
      </c>
      <c r="EE258" s="228">
        <f t="shared" ca="1" si="451"/>
        <v>0</v>
      </c>
      <c r="EJ258" s="23">
        <f t="shared" ca="1" si="485"/>
        <v>0</v>
      </c>
      <c r="EK258" s="23">
        <f t="shared" ca="1" si="486"/>
        <v>0</v>
      </c>
      <c r="EL258" s="23">
        <f t="shared" ca="1" si="493"/>
        <v>0</v>
      </c>
      <c r="EM258" s="23">
        <f t="shared" ca="1" si="494"/>
        <v>0</v>
      </c>
      <c r="EN258" s="23">
        <f t="shared" ca="1" si="514"/>
        <v>0</v>
      </c>
      <c r="EO258" s="23">
        <f t="shared" ca="1" si="515"/>
        <v>0</v>
      </c>
      <c r="EP258" s="23">
        <f t="shared" ca="1" si="545"/>
        <v>0</v>
      </c>
      <c r="EQ258" s="23">
        <f t="shared" ca="1" si="546"/>
        <v>0</v>
      </c>
      <c r="ER258" s="23">
        <f t="shared" ca="1" si="524"/>
        <v>0</v>
      </c>
      <c r="ES258" s="23">
        <f t="shared" ca="1" si="525"/>
        <v>0</v>
      </c>
      <c r="ET258" s="23">
        <f t="shared" ca="1" si="541"/>
        <v>0</v>
      </c>
      <c r="EU258" s="23">
        <f t="shared" ca="1" si="542"/>
        <v>0</v>
      </c>
      <c r="EV258" s="23">
        <f t="shared" ca="1" si="551"/>
        <v>0</v>
      </c>
      <c r="EW258" s="23">
        <f t="shared" ca="1" si="552"/>
        <v>0</v>
      </c>
      <c r="EX258" s="228">
        <f t="shared" ca="1" si="435"/>
        <v>0</v>
      </c>
      <c r="EY258" s="93">
        <f t="shared" ca="1" si="436"/>
        <v>0</v>
      </c>
      <c r="EZ258" s="93">
        <f t="shared" ca="1" si="437"/>
        <v>0</v>
      </c>
    </row>
    <row r="259" spans="1:156" x14ac:dyDescent="0.2">
      <c r="A259" s="172">
        <f ca="1">VLOOKUP($D259,Curves!$A$2:$I$1700,9)</f>
        <v>6.4977127908133994E-2</v>
      </c>
      <c r="B259" s="86">
        <f t="shared" ca="1" si="420"/>
        <v>0.26323034633928238</v>
      </c>
      <c r="C259" s="86">
        <f t="shared" si="421"/>
        <v>31</v>
      </c>
      <c r="D259" s="139">
        <v>44531</v>
      </c>
      <c r="E259" s="173">
        <f ca="1">VLOOKUP($D259,Curves!$A$2:$H$1700,2)*$B259</f>
        <v>1.5375284529677484</v>
      </c>
      <c r="F259" s="172">
        <f ca="1">VLOOKUP($D259,Curves!$A$2:$H$1700,3)*$B259</f>
        <v>0</v>
      </c>
      <c r="G259" s="172">
        <f ca="1">VLOOKUP($D259,Curves!$A$2:$H$1700,7)*$B259</f>
        <v>0</v>
      </c>
      <c r="H259" s="172">
        <f ca="1">VLOOKUP($D259,Curves!$A$2:$H$1700,5)*$B259</f>
        <v>0</v>
      </c>
      <c r="I259" s="172">
        <f ca="1">VLOOKUP($D259,Curves!$A$2:$H$1700,4)*$B259</f>
        <v>0</v>
      </c>
      <c r="J259" s="174">
        <f ca="1">VLOOKUP($D259,Curves!$A$2:$H$1700,8)*$B259</f>
        <v>0</v>
      </c>
      <c r="K259" s="172">
        <f t="shared" ca="1" si="422"/>
        <v>13.531463397258113</v>
      </c>
      <c r="L259" s="140">
        <f ca="1">VLOOKUP($D259,Curves!$N$2:$T$2600,2)*$B259</f>
        <v>5.8320262613546046</v>
      </c>
      <c r="M259" s="141">
        <f ca="1">VLOOKUP($D259,Curves!$N$2:$T$2600,3)*$B259</f>
        <v>2.9160131306773023</v>
      </c>
      <c r="N259" s="181">
        <f t="shared" ca="1" si="423"/>
        <v>0</v>
      </c>
      <c r="O259" s="182">
        <f t="shared" ca="1" si="424"/>
        <v>0</v>
      </c>
      <c r="P259" s="173">
        <f t="shared" ca="1" si="419"/>
        <v>13.531463397258113</v>
      </c>
      <c r="Q259" s="140">
        <f ca="1">VLOOKUP($D259,Curves!$N$2:$T$2600,4)*$B259</f>
        <v>5.8320262613546046</v>
      </c>
      <c r="R259" s="141">
        <f ca="1">VLOOKUP($D259,Curves!$N$2:$T$2600,5)*$B259</f>
        <v>2.9160131306773023</v>
      </c>
      <c r="S259" s="181">
        <f t="shared" ca="1" si="425"/>
        <v>0</v>
      </c>
      <c r="T259" s="182">
        <f t="shared" ca="1" si="426"/>
        <v>0</v>
      </c>
      <c r="U259" s="151">
        <f t="shared" ca="1" si="427"/>
        <v>13.531463397258113</v>
      </c>
      <c r="V259" s="151">
        <f t="shared" ca="1" si="428"/>
        <v>13.531463397258113</v>
      </c>
      <c r="W259" s="151">
        <f t="shared" ca="1" si="429"/>
        <v>13.531463397258113</v>
      </c>
      <c r="X259" s="343">
        <f ca="1">VLOOKUP($D259,[2]CurveFetch!$D$8:$S$13000,16,0)*$B259</f>
        <v>5.8320262613546046</v>
      </c>
      <c r="Y259" s="141">
        <f ca="1">VLOOKUP($D259,Curves!$N$2:$T$2600,7)*$B259</f>
        <v>2.9160131306773023</v>
      </c>
      <c r="Z259" s="200">
        <f t="shared" ca="1" si="430"/>
        <v>0</v>
      </c>
      <c r="AA259" s="181">
        <f t="shared" ca="1" si="431"/>
        <v>0</v>
      </c>
      <c r="AB259" s="181">
        <f t="shared" ca="1" si="528"/>
        <v>0</v>
      </c>
      <c r="AC259" s="181">
        <f t="shared" ca="1" si="528"/>
        <v>0</v>
      </c>
      <c r="AD259" s="181">
        <f t="shared" ca="1" si="433"/>
        <v>0</v>
      </c>
      <c r="AE259" s="182">
        <f t="shared" ca="1" si="434"/>
        <v>0</v>
      </c>
      <c r="AF259" s="23">
        <f t="shared" ca="1" si="464"/>
        <v>0</v>
      </c>
      <c r="AG259" s="23">
        <f t="shared" ca="1" si="465"/>
        <v>0</v>
      </c>
      <c r="AH259" s="23">
        <f t="shared" ca="1" si="454"/>
        <v>0</v>
      </c>
      <c r="AI259" s="23">
        <f t="shared" ca="1" si="455"/>
        <v>0</v>
      </c>
      <c r="AJ259" s="23">
        <f t="shared" ca="1" si="466"/>
        <v>0</v>
      </c>
      <c r="AK259" s="23">
        <f t="shared" ca="1" si="467"/>
        <v>0</v>
      </c>
      <c r="AL259" s="23">
        <f t="shared" ca="1" si="468"/>
        <v>0</v>
      </c>
      <c r="AM259" s="23">
        <f t="shared" ca="1" si="469"/>
        <v>0</v>
      </c>
      <c r="AN259" s="23">
        <f t="shared" ca="1" si="487"/>
        <v>0</v>
      </c>
      <c r="AO259" s="23">
        <f t="shared" ca="1" si="488"/>
        <v>0</v>
      </c>
      <c r="AP259" s="23">
        <f t="shared" ca="1" si="499"/>
        <v>0</v>
      </c>
      <c r="AQ259" s="23">
        <f t="shared" ca="1" si="476"/>
        <v>0</v>
      </c>
      <c r="AR259" s="23">
        <f t="shared" ca="1" si="508"/>
        <v>0</v>
      </c>
      <c r="AS259" s="23">
        <f t="shared" ca="1" si="509"/>
        <v>0</v>
      </c>
      <c r="AT259" s="23">
        <f t="shared" ca="1" si="516"/>
        <v>0</v>
      </c>
      <c r="AU259" s="23">
        <f t="shared" ca="1" si="517"/>
        <v>0</v>
      </c>
      <c r="AV259" s="23">
        <f t="shared" ca="1" si="510"/>
        <v>0</v>
      </c>
      <c r="AW259" s="23">
        <f t="shared" ca="1" si="511"/>
        <v>0</v>
      </c>
      <c r="AX259" s="23">
        <f t="shared" ca="1" si="520"/>
        <v>0</v>
      </c>
      <c r="AY259" s="23">
        <f t="shared" ca="1" si="521"/>
        <v>0</v>
      </c>
      <c r="AZ259" s="23">
        <f t="shared" ca="1" si="526"/>
        <v>0</v>
      </c>
      <c r="BA259" s="23">
        <f t="shared" ca="1" si="527"/>
        <v>0</v>
      </c>
      <c r="BB259" s="23">
        <f t="shared" ca="1" si="543"/>
        <v>0</v>
      </c>
      <c r="BC259" s="23">
        <f t="shared" ca="1" si="544"/>
        <v>0</v>
      </c>
      <c r="BD259" s="228">
        <f t="shared" ca="1" si="438"/>
        <v>0</v>
      </c>
      <c r="BE259" s="26">
        <f t="shared" ca="1" si="439"/>
        <v>0</v>
      </c>
      <c r="BF259" s="228">
        <f t="shared" ca="1" si="440"/>
        <v>0</v>
      </c>
      <c r="BG259" s="23">
        <f t="shared" ca="1" si="456"/>
        <v>0</v>
      </c>
      <c r="BH259" s="23">
        <f t="shared" ca="1" si="457"/>
        <v>0</v>
      </c>
      <c r="BI259" s="23">
        <f t="shared" ca="1" si="470"/>
        <v>0</v>
      </c>
      <c r="BJ259" s="23">
        <f t="shared" ca="1" si="471"/>
        <v>0</v>
      </c>
      <c r="BK259" s="23">
        <f t="shared" ca="1" si="458"/>
        <v>0</v>
      </c>
      <c r="BL259" s="23">
        <f t="shared" ca="1" si="459"/>
        <v>0</v>
      </c>
      <c r="BM259" s="23">
        <f t="shared" ca="1" si="472"/>
        <v>0</v>
      </c>
      <c r="BN259" s="23">
        <f t="shared" ca="1" si="473"/>
        <v>0</v>
      </c>
      <c r="BO259" s="23">
        <f t="shared" ca="1" si="479"/>
        <v>0</v>
      </c>
      <c r="BP259" s="23">
        <f t="shared" ca="1" si="480"/>
        <v>0</v>
      </c>
      <c r="BQ259" s="23">
        <f t="shared" ca="1" si="460"/>
        <v>0</v>
      </c>
      <c r="BR259" s="23">
        <f t="shared" ca="1" si="461"/>
        <v>0</v>
      </c>
      <c r="BS259" s="23">
        <f t="shared" ca="1" si="495"/>
        <v>0</v>
      </c>
      <c r="BT259" s="23">
        <f t="shared" ca="1" si="496"/>
        <v>0</v>
      </c>
      <c r="BU259" s="23">
        <f t="shared" ca="1" si="497"/>
        <v>0</v>
      </c>
      <c r="BV259" s="23">
        <f t="shared" ca="1" si="498"/>
        <v>0</v>
      </c>
      <c r="BW259" s="23">
        <f t="shared" ca="1" si="500"/>
        <v>0</v>
      </c>
      <c r="BX259" s="23">
        <f t="shared" ca="1" si="501"/>
        <v>0</v>
      </c>
      <c r="BY259" s="23">
        <f t="shared" ca="1" si="518"/>
        <v>0</v>
      </c>
      <c r="BZ259" s="23">
        <f t="shared" ca="1" si="519"/>
        <v>0</v>
      </c>
      <c r="CA259" s="23">
        <f t="shared" ca="1" si="531"/>
        <v>0</v>
      </c>
      <c r="CB259" s="23">
        <f t="shared" ca="1" si="532"/>
        <v>0</v>
      </c>
      <c r="CC259" s="23">
        <f t="shared" ca="1" si="547"/>
        <v>0</v>
      </c>
      <c r="CD259" s="23">
        <f t="shared" ca="1" si="548"/>
        <v>0</v>
      </c>
      <c r="CE259" s="23">
        <f t="shared" ca="1" si="549"/>
        <v>0</v>
      </c>
      <c r="CF259" s="23">
        <f t="shared" ca="1" si="550"/>
        <v>0</v>
      </c>
      <c r="CG259" s="389">
        <f t="shared" ca="1" si="441"/>
        <v>0</v>
      </c>
      <c r="CH259" s="224">
        <f t="shared" ca="1" si="442"/>
        <v>0</v>
      </c>
      <c r="CI259" s="93">
        <f t="shared" ca="1" si="443"/>
        <v>0</v>
      </c>
      <c r="CJ259" s="23">
        <f t="shared" ca="1" si="477"/>
        <v>0</v>
      </c>
      <c r="CK259" s="23">
        <f t="shared" ca="1" si="478"/>
        <v>0</v>
      </c>
      <c r="CL259" s="23">
        <f t="shared" ca="1" si="502"/>
        <v>0</v>
      </c>
      <c r="CM259" s="23">
        <f t="shared" ca="1" si="503"/>
        <v>0</v>
      </c>
      <c r="CN259" s="23">
        <f t="shared" ca="1" si="535"/>
        <v>0</v>
      </c>
      <c r="CO259" s="23">
        <f t="shared" ca="1" si="536"/>
        <v>0</v>
      </c>
      <c r="CP259" s="228">
        <f t="shared" ca="1" si="444"/>
        <v>0</v>
      </c>
      <c r="CQ259" s="224">
        <f t="shared" ca="1" si="445"/>
        <v>0</v>
      </c>
      <c r="CR259" s="228">
        <f t="shared" ca="1" si="446"/>
        <v>0</v>
      </c>
      <c r="CS259" s="23">
        <f t="shared" ca="1" si="447"/>
        <v>0</v>
      </c>
      <c r="CT259" s="23">
        <f t="shared" ca="1" si="448"/>
        <v>0</v>
      </c>
      <c r="CU259" s="23">
        <f t="shared" ca="1" si="452"/>
        <v>0</v>
      </c>
      <c r="CV259" s="23">
        <f t="shared" ca="1" si="453"/>
        <v>0</v>
      </c>
      <c r="CW259" s="23">
        <f t="shared" ca="1" si="462"/>
        <v>0</v>
      </c>
      <c r="CX259" s="23">
        <f t="shared" ca="1" si="463"/>
        <v>0</v>
      </c>
      <c r="CY259" s="23">
        <f t="shared" ca="1" si="474"/>
        <v>0</v>
      </c>
      <c r="CZ259" s="23">
        <f t="shared" ca="1" si="475"/>
        <v>0</v>
      </c>
      <c r="DA259" s="23">
        <f t="shared" ca="1" si="481"/>
        <v>0</v>
      </c>
      <c r="DB259" s="23">
        <f t="shared" ca="1" si="482"/>
        <v>0</v>
      </c>
      <c r="DC259" s="23">
        <f t="shared" ca="1" si="483"/>
        <v>0</v>
      </c>
      <c r="DD259" s="23">
        <f t="shared" ca="1" si="484"/>
        <v>0</v>
      </c>
      <c r="DE259" s="23">
        <f t="shared" ca="1" si="489"/>
        <v>0</v>
      </c>
      <c r="DF259" s="23">
        <f t="shared" ca="1" si="490"/>
        <v>0</v>
      </c>
      <c r="DG259" s="23">
        <f t="shared" ca="1" si="529"/>
        <v>0</v>
      </c>
      <c r="DH259" s="23">
        <f t="shared" ca="1" si="530"/>
        <v>0</v>
      </c>
      <c r="DI259" s="23">
        <f t="shared" ca="1" si="491"/>
        <v>0</v>
      </c>
      <c r="DJ259" s="23">
        <f t="shared" ca="1" si="492"/>
        <v>0</v>
      </c>
      <c r="DK259" s="23">
        <f t="shared" ca="1" si="504"/>
        <v>0</v>
      </c>
      <c r="DL259" s="23">
        <f t="shared" ca="1" si="505"/>
        <v>0</v>
      </c>
      <c r="DM259" s="23"/>
      <c r="DN259" s="23"/>
      <c r="DO259" s="23">
        <f t="shared" ca="1" si="506"/>
        <v>0</v>
      </c>
      <c r="DP259" s="23">
        <f t="shared" ca="1" si="507"/>
        <v>0</v>
      </c>
      <c r="DQ259" s="23">
        <f t="shared" ca="1" si="512"/>
        <v>0</v>
      </c>
      <c r="DR259" s="23">
        <f t="shared" ca="1" si="513"/>
        <v>0</v>
      </c>
      <c r="DS259" s="23">
        <f t="shared" ca="1" si="522"/>
        <v>0</v>
      </c>
      <c r="DT259" s="23">
        <f t="shared" ca="1" si="523"/>
        <v>0</v>
      </c>
      <c r="DU259" s="23">
        <f t="shared" ca="1" si="533"/>
        <v>0</v>
      </c>
      <c r="DV259" s="23">
        <f t="shared" ca="1" si="534"/>
        <v>0</v>
      </c>
      <c r="DW259" s="23">
        <f t="shared" ca="1" si="537"/>
        <v>0</v>
      </c>
      <c r="DX259" s="23">
        <f t="shared" ca="1" si="538"/>
        <v>0</v>
      </c>
      <c r="DY259" s="23">
        <f t="shared" ca="1" si="539"/>
        <v>0</v>
      </c>
      <c r="DZ259" s="23">
        <f t="shared" ca="1" si="540"/>
        <v>0</v>
      </c>
      <c r="EA259" s="23">
        <f t="shared" ca="1" si="553"/>
        <v>0</v>
      </c>
      <c r="EB259" s="23">
        <f t="shared" ca="1" si="554"/>
        <v>0</v>
      </c>
      <c r="EC259" s="228">
        <f t="shared" ca="1" si="449"/>
        <v>0</v>
      </c>
      <c r="ED259" s="93">
        <f t="shared" ca="1" si="450"/>
        <v>0</v>
      </c>
      <c r="EE259" s="228">
        <f t="shared" ca="1" si="451"/>
        <v>0</v>
      </c>
      <c r="EJ259" s="23">
        <f t="shared" ca="1" si="485"/>
        <v>0</v>
      </c>
      <c r="EK259" s="23">
        <f t="shared" ca="1" si="486"/>
        <v>0</v>
      </c>
      <c r="EL259" s="23">
        <f t="shared" ca="1" si="493"/>
        <v>0</v>
      </c>
      <c r="EM259" s="23">
        <f t="shared" ca="1" si="494"/>
        <v>0</v>
      </c>
      <c r="EN259" s="23">
        <f t="shared" ca="1" si="514"/>
        <v>0</v>
      </c>
      <c r="EO259" s="23">
        <f t="shared" ca="1" si="515"/>
        <v>0</v>
      </c>
      <c r="EP259" s="23">
        <f t="shared" ca="1" si="545"/>
        <v>0</v>
      </c>
      <c r="EQ259" s="23">
        <f t="shared" ca="1" si="546"/>
        <v>0</v>
      </c>
      <c r="ER259" s="23">
        <f t="shared" ca="1" si="524"/>
        <v>0</v>
      </c>
      <c r="ES259" s="23">
        <f t="shared" ca="1" si="525"/>
        <v>0</v>
      </c>
      <c r="ET259" s="23">
        <f t="shared" ca="1" si="541"/>
        <v>0</v>
      </c>
      <c r="EU259" s="23">
        <f t="shared" ca="1" si="542"/>
        <v>0</v>
      </c>
      <c r="EV259" s="23">
        <f t="shared" ca="1" si="551"/>
        <v>0</v>
      </c>
      <c r="EW259" s="23">
        <f t="shared" ca="1" si="552"/>
        <v>0</v>
      </c>
      <c r="EX259" s="228">
        <f t="shared" ca="1" si="435"/>
        <v>0</v>
      </c>
      <c r="EY259" s="93">
        <f t="shared" ca="1" si="436"/>
        <v>0</v>
      </c>
      <c r="EZ259" s="93">
        <f t="shared" ca="1" si="437"/>
        <v>0</v>
      </c>
    </row>
    <row r="260" spans="1:156" x14ac:dyDescent="0.2">
      <c r="A260" s="172">
        <f ca="1">VLOOKUP($D260,Curves!$A$2:$I$1700,9)</f>
        <v>6.4972742661526001E-2</v>
      </c>
      <c r="B260" s="86">
        <f t="shared" ca="1" si="420"/>
        <v>0.26182893423327158</v>
      </c>
      <c r="C260" s="86">
        <f t="shared" si="421"/>
        <v>31</v>
      </c>
      <c r="D260" s="139">
        <v>44562</v>
      </c>
      <c r="E260" s="173">
        <f ca="1">VLOOKUP($D260,Curves!$A$2:$H$1700,2)*$B260</f>
        <v>1.5762101840842948</v>
      </c>
      <c r="F260" s="172">
        <f ca="1">VLOOKUP($D260,Curves!$A$2:$H$1700,3)*$B260</f>
        <v>0</v>
      </c>
      <c r="G260" s="172">
        <f ca="1">VLOOKUP($D260,Curves!$A$2:$H$1700,7)*$B260</f>
        <v>0</v>
      </c>
      <c r="H260" s="172">
        <f ca="1">VLOOKUP($D260,Curves!$A$2:$H$1700,5)*$B260</f>
        <v>0</v>
      </c>
      <c r="I260" s="172">
        <f ca="1">VLOOKUP($D260,Curves!$A$2:$H$1700,4)*$B260</f>
        <v>0</v>
      </c>
      <c r="J260" s="174">
        <f ca="1">VLOOKUP($D260,Curves!$A$2:$H$1700,8)*$B260</f>
        <v>0</v>
      </c>
      <c r="K260" s="172">
        <f t="shared" ca="1" si="422"/>
        <v>13.821576380632211</v>
      </c>
      <c r="L260" s="140">
        <f ca="1">VLOOKUP($D260,Curves!$N$2:$T$2600,2)*$B260</f>
        <v>14.059690110458218</v>
      </c>
      <c r="M260" s="141">
        <f ca="1">VLOOKUP($D260,Curves!$N$2:$T$2600,3)*$B260</f>
        <v>7.0298450552291092</v>
      </c>
      <c r="N260" s="181">
        <f t="shared" ca="1" si="423"/>
        <v>1</v>
      </c>
      <c r="O260" s="182">
        <f t="shared" ca="1" si="424"/>
        <v>0</v>
      </c>
      <c r="P260" s="173">
        <f t="shared" ca="1" si="419"/>
        <v>13.821576380632211</v>
      </c>
      <c r="Q260" s="140">
        <f ca="1">VLOOKUP($D260,Curves!$N$2:$T$2600,4)*$B260</f>
        <v>14.059690110458218</v>
      </c>
      <c r="R260" s="141">
        <f ca="1">VLOOKUP($D260,Curves!$N$2:$T$2600,5)*$B260</f>
        <v>7.0298450552291092</v>
      </c>
      <c r="S260" s="181">
        <f t="shared" ca="1" si="425"/>
        <v>1</v>
      </c>
      <c r="T260" s="182">
        <f t="shared" ca="1" si="426"/>
        <v>0</v>
      </c>
      <c r="U260" s="151">
        <f t="shared" ca="1" si="427"/>
        <v>13.821576380632211</v>
      </c>
      <c r="V260" s="151">
        <f t="shared" ca="1" si="428"/>
        <v>13.821576380632211</v>
      </c>
      <c r="W260" s="151">
        <f t="shared" ca="1" si="429"/>
        <v>13.821576380632211</v>
      </c>
      <c r="X260" s="343">
        <f ca="1">VLOOKUP($D260,[2]CurveFetch!$D$8:$S$13000,16,0)*$B260</f>
        <v>14.059690110458218</v>
      </c>
      <c r="Y260" s="141">
        <f ca="1">VLOOKUP($D260,Curves!$N$2:$T$2600,7)*$B260</f>
        <v>7.0298450552291092</v>
      </c>
      <c r="Z260" s="200">
        <f t="shared" ca="1" si="430"/>
        <v>1</v>
      </c>
      <c r="AA260" s="181">
        <f t="shared" ca="1" si="431"/>
        <v>0</v>
      </c>
      <c r="AB260" s="181">
        <f t="shared" ca="1" si="528"/>
        <v>1</v>
      </c>
      <c r="AC260" s="181">
        <f t="shared" ca="1" si="528"/>
        <v>1</v>
      </c>
      <c r="AD260" s="181">
        <f t="shared" ca="1" si="433"/>
        <v>1</v>
      </c>
      <c r="AE260" s="182">
        <f t="shared" ca="1" si="434"/>
        <v>0</v>
      </c>
      <c r="AF260" s="23">
        <f t="shared" ca="1" si="464"/>
        <v>5880</v>
      </c>
      <c r="AG260" s="23">
        <f t="shared" ca="1" si="465"/>
        <v>0</v>
      </c>
      <c r="AH260" s="23">
        <f t="shared" ca="1" si="454"/>
        <v>38400</v>
      </c>
      <c r="AI260" s="23">
        <f t="shared" ca="1" si="455"/>
        <v>0</v>
      </c>
      <c r="AJ260" s="23">
        <f t="shared" ca="1" si="466"/>
        <v>26160</v>
      </c>
      <c r="AK260" s="23">
        <f t="shared" ca="1" si="467"/>
        <v>0</v>
      </c>
      <c r="AL260" s="23">
        <f t="shared" ca="1" si="468"/>
        <v>26160</v>
      </c>
      <c r="AM260" s="23">
        <f t="shared" ca="1" si="469"/>
        <v>0</v>
      </c>
      <c r="AN260" s="23">
        <f t="shared" ca="1" si="487"/>
        <v>48000</v>
      </c>
      <c r="AO260" s="23">
        <f t="shared" ca="1" si="488"/>
        <v>0</v>
      </c>
      <c r="AP260" s="23">
        <f t="shared" ca="1" si="499"/>
        <v>54000</v>
      </c>
      <c r="AQ260" s="23">
        <f t="shared" ca="1" si="476"/>
        <v>0</v>
      </c>
      <c r="AR260" s="23">
        <f t="shared" ca="1" si="508"/>
        <v>60000</v>
      </c>
      <c r="AS260" s="23">
        <f t="shared" ca="1" si="509"/>
        <v>0</v>
      </c>
      <c r="AT260" s="23">
        <f t="shared" ca="1" si="516"/>
        <v>60000</v>
      </c>
      <c r="AU260" s="23">
        <f t="shared" ca="1" si="517"/>
        <v>0</v>
      </c>
      <c r="AV260" s="23">
        <f t="shared" ca="1" si="510"/>
        <v>86400</v>
      </c>
      <c r="AW260" s="23">
        <f t="shared" ca="1" si="511"/>
        <v>0</v>
      </c>
      <c r="AX260" s="23">
        <f t="shared" ca="1" si="520"/>
        <v>61200</v>
      </c>
      <c r="AY260" s="23">
        <f t="shared" ca="1" si="521"/>
        <v>0</v>
      </c>
      <c r="AZ260" s="23">
        <f t="shared" ca="1" si="526"/>
        <v>66000</v>
      </c>
      <c r="BA260" s="23">
        <f t="shared" ca="1" si="527"/>
        <v>0</v>
      </c>
      <c r="BB260" s="23">
        <f t="shared" ca="1" si="543"/>
        <v>132000</v>
      </c>
      <c r="BC260" s="23">
        <f t="shared" ca="1" si="544"/>
        <v>0</v>
      </c>
      <c r="BD260" s="228">
        <f t="shared" ca="1" si="438"/>
        <v>243000</v>
      </c>
      <c r="BE260" s="26">
        <f t="shared" ca="1" si="439"/>
        <v>604200</v>
      </c>
      <c r="BF260" s="228">
        <f t="shared" ca="1" si="440"/>
        <v>664200</v>
      </c>
      <c r="BG260" s="23">
        <f t="shared" ca="1" si="456"/>
        <v>62400</v>
      </c>
      <c r="BH260" s="23">
        <f t="shared" ca="1" si="457"/>
        <v>0</v>
      </c>
      <c r="BI260" s="23">
        <f t="shared" ca="1" si="470"/>
        <v>60000</v>
      </c>
      <c r="BJ260" s="23">
        <f t="shared" ca="1" si="471"/>
        <v>0</v>
      </c>
      <c r="BK260" s="23">
        <f t="shared" ca="1" si="458"/>
        <v>10560</v>
      </c>
      <c r="BL260" s="23">
        <f t="shared" ca="1" si="459"/>
        <v>0</v>
      </c>
      <c r="BM260" s="23">
        <f t="shared" ca="1" si="472"/>
        <v>6120</v>
      </c>
      <c r="BN260" s="23">
        <f t="shared" ca="1" si="473"/>
        <v>0</v>
      </c>
      <c r="BO260" s="23">
        <f t="shared" ca="1" si="479"/>
        <v>20400</v>
      </c>
      <c r="BP260" s="23">
        <f t="shared" ca="1" si="480"/>
        <v>0</v>
      </c>
      <c r="BQ260" s="23">
        <f t="shared" ca="1" si="460"/>
        <v>72000</v>
      </c>
      <c r="BR260" s="23">
        <f t="shared" ca="1" si="461"/>
        <v>0</v>
      </c>
      <c r="BS260" s="23">
        <f t="shared" ca="1" si="495"/>
        <v>105600</v>
      </c>
      <c r="BT260" s="23">
        <f t="shared" ca="1" si="496"/>
        <v>0</v>
      </c>
      <c r="BU260" s="23">
        <f t="shared" ca="1" si="497"/>
        <v>127200</v>
      </c>
      <c r="BV260" s="23">
        <f t="shared" ca="1" si="498"/>
        <v>0</v>
      </c>
      <c r="BW260" s="23">
        <f t="shared" ca="1" si="500"/>
        <v>60000</v>
      </c>
      <c r="BX260" s="23">
        <f t="shared" ca="1" si="501"/>
        <v>0</v>
      </c>
      <c r="BY260" s="23">
        <f t="shared" ca="1" si="518"/>
        <v>63600</v>
      </c>
      <c r="BZ260" s="23">
        <f t="shared" ca="1" si="519"/>
        <v>0</v>
      </c>
      <c r="CA260" s="23">
        <f t="shared" ca="1" si="531"/>
        <v>62400</v>
      </c>
      <c r="CB260" s="23">
        <f t="shared" ca="1" si="532"/>
        <v>0</v>
      </c>
      <c r="CC260" s="23">
        <f t="shared" ca="1" si="547"/>
        <v>132000</v>
      </c>
      <c r="CD260" s="23">
        <f t="shared" ca="1" si="548"/>
        <v>0</v>
      </c>
      <c r="CE260" s="23">
        <f t="shared" ca="1" si="549"/>
        <v>120000</v>
      </c>
      <c r="CF260" s="23">
        <f t="shared" ca="1" si="550"/>
        <v>0</v>
      </c>
      <c r="CG260" s="389">
        <f t="shared" ca="1" si="441"/>
        <v>371880</v>
      </c>
      <c r="CH260" s="224">
        <f t="shared" ca="1" si="442"/>
        <v>695880</v>
      </c>
      <c r="CI260" s="93">
        <f t="shared" ca="1" si="443"/>
        <v>902280</v>
      </c>
      <c r="CJ260" s="23">
        <f t="shared" ca="1" si="477"/>
        <v>125760</v>
      </c>
      <c r="CK260" s="23">
        <f t="shared" ca="1" si="478"/>
        <v>0</v>
      </c>
      <c r="CL260" s="23">
        <f t="shared" ca="1" si="502"/>
        <v>115200</v>
      </c>
      <c r="CM260" s="23">
        <f t="shared" ca="1" si="503"/>
        <v>0</v>
      </c>
      <c r="CN260" s="23">
        <f t="shared" ca="1" si="535"/>
        <v>120000</v>
      </c>
      <c r="CO260" s="23">
        <f t="shared" ca="1" si="536"/>
        <v>0</v>
      </c>
      <c r="CP260" s="228">
        <f t="shared" ca="1" si="444"/>
        <v>125760</v>
      </c>
      <c r="CQ260" s="224">
        <f t="shared" ca="1" si="445"/>
        <v>240960</v>
      </c>
      <c r="CR260" s="228">
        <f t="shared" ca="1" si="446"/>
        <v>360960</v>
      </c>
      <c r="CS260" s="23">
        <f t="shared" ca="1" si="447"/>
        <v>65400</v>
      </c>
      <c r="CT260" s="23">
        <f t="shared" ca="1" si="448"/>
        <v>32700</v>
      </c>
      <c r="CU260" s="23">
        <f t="shared" ca="1" si="452"/>
        <v>62400</v>
      </c>
      <c r="CV260" s="23">
        <f t="shared" ca="1" si="453"/>
        <v>31200</v>
      </c>
      <c r="CW260" s="23">
        <f t="shared" ca="1" si="462"/>
        <v>60000</v>
      </c>
      <c r="CX260" s="23">
        <f t="shared" ca="1" si="463"/>
        <v>30000</v>
      </c>
      <c r="CY260" s="23">
        <f t="shared" ca="1" si="474"/>
        <v>8400</v>
      </c>
      <c r="CZ260" s="23">
        <f t="shared" ca="1" si="475"/>
        <v>4200</v>
      </c>
      <c r="DA260" s="23">
        <f t="shared" ca="1" si="481"/>
        <v>27000</v>
      </c>
      <c r="DB260" s="23">
        <f t="shared" ca="1" si="482"/>
        <v>13500</v>
      </c>
      <c r="DC260" s="23">
        <f t="shared" ca="1" si="483"/>
        <v>15600</v>
      </c>
      <c r="DD260" s="23">
        <f t="shared" ca="1" si="484"/>
        <v>7800</v>
      </c>
      <c r="DE260" s="23">
        <f t="shared" ca="1" si="489"/>
        <v>42000</v>
      </c>
      <c r="DF260" s="23">
        <f t="shared" ca="1" si="490"/>
        <v>21000</v>
      </c>
      <c r="DG260" s="23">
        <f t="shared" ca="1" si="529"/>
        <v>63600</v>
      </c>
      <c r="DH260" s="23">
        <f t="shared" ca="1" si="530"/>
        <v>31800</v>
      </c>
      <c r="DI260" s="23">
        <f t="shared" ca="1" si="491"/>
        <v>72000</v>
      </c>
      <c r="DJ260" s="23">
        <f t="shared" ca="1" si="492"/>
        <v>36000</v>
      </c>
      <c r="DK260" s="23">
        <f t="shared" ca="1" si="504"/>
        <v>99000</v>
      </c>
      <c r="DL260" s="23">
        <f t="shared" ca="1" si="505"/>
        <v>49500</v>
      </c>
      <c r="DM260" s="23"/>
      <c r="DN260" s="23"/>
      <c r="DO260" s="23">
        <f t="shared" ca="1" si="506"/>
        <v>240000</v>
      </c>
      <c r="DP260" s="23">
        <f t="shared" ca="1" si="507"/>
        <v>120000</v>
      </c>
      <c r="DQ260" s="23">
        <f t="shared" ca="1" si="512"/>
        <v>120000</v>
      </c>
      <c r="DR260" s="23">
        <f t="shared" ca="1" si="513"/>
        <v>60000</v>
      </c>
      <c r="DS260" s="23">
        <f t="shared" ca="1" si="522"/>
        <v>127200</v>
      </c>
      <c r="DT260" s="23">
        <f t="shared" ca="1" si="523"/>
        <v>63600</v>
      </c>
      <c r="DU260" s="23">
        <f t="shared" ca="1" si="533"/>
        <v>63600</v>
      </c>
      <c r="DV260" s="23">
        <f t="shared" ca="1" si="534"/>
        <v>31800</v>
      </c>
      <c r="DW260" s="23">
        <f t="shared" ca="1" si="537"/>
        <v>150000</v>
      </c>
      <c r="DX260" s="23">
        <f t="shared" ca="1" si="538"/>
        <v>75000</v>
      </c>
      <c r="DY260" s="23">
        <f t="shared" ca="1" si="539"/>
        <v>66000</v>
      </c>
      <c r="DZ260" s="23">
        <f t="shared" ca="1" si="540"/>
        <v>33000</v>
      </c>
      <c r="EA260" s="23">
        <f t="shared" ca="1" si="553"/>
        <v>129600</v>
      </c>
      <c r="EB260" s="23">
        <f t="shared" ca="1" si="554"/>
        <v>64800</v>
      </c>
      <c r="EC260" s="228">
        <f t="shared" ca="1" si="449"/>
        <v>610200</v>
      </c>
      <c r="ED260" s="93">
        <f t="shared" ca="1" si="450"/>
        <v>1450800</v>
      </c>
      <c r="EE260" s="228">
        <f t="shared" ca="1" si="451"/>
        <v>2117700</v>
      </c>
      <c r="EJ260" s="23">
        <f t="shared" ca="1" si="485"/>
        <v>60000</v>
      </c>
      <c r="EK260" s="23">
        <f t="shared" ca="1" si="486"/>
        <v>30000</v>
      </c>
      <c r="EL260" s="23">
        <f t="shared" ca="1" si="493"/>
        <v>26400</v>
      </c>
      <c r="EM260" s="23">
        <f t="shared" ca="1" si="494"/>
        <v>13200</v>
      </c>
      <c r="EN260" s="23">
        <f t="shared" ca="1" si="514"/>
        <v>120000</v>
      </c>
      <c r="EO260" s="23">
        <f t="shared" ca="1" si="515"/>
        <v>60000</v>
      </c>
      <c r="EP260" s="23">
        <f t="shared" ca="1" si="545"/>
        <v>168000</v>
      </c>
      <c r="EQ260" s="23">
        <f t="shared" ca="1" si="546"/>
        <v>84000</v>
      </c>
      <c r="ER260" s="23">
        <f t="shared" ca="1" si="524"/>
        <v>60000</v>
      </c>
      <c r="ES260" s="23">
        <f t="shared" ca="1" si="525"/>
        <v>30000</v>
      </c>
      <c r="ET260" s="23">
        <f t="shared" ca="1" si="541"/>
        <v>60000</v>
      </c>
      <c r="EU260" s="23">
        <f t="shared" ca="1" si="542"/>
        <v>30000</v>
      </c>
      <c r="EV260" s="23">
        <f t="shared" ca="1" si="551"/>
        <v>120000</v>
      </c>
      <c r="EW260" s="23">
        <f t="shared" ca="1" si="552"/>
        <v>60000</v>
      </c>
      <c r="EX260" s="228">
        <f t="shared" ca="1" si="435"/>
        <v>39600</v>
      </c>
      <c r="EY260" s="93">
        <f t="shared" ca="1" si="436"/>
        <v>489600</v>
      </c>
      <c r="EZ260" s="93">
        <f t="shared" ca="1" si="437"/>
        <v>921600</v>
      </c>
    </row>
    <row r="261" spans="1:156" x14ac:dyDescent="0.2">
      <c r="A261" s="172">
        <f ca="1">VLOOKUP($D261,Curves!$A$2:$I$1700,9)</f>
        <v>6.4968357414926001E-2</v>
      </c>
      <c r="B261" s="86">
        <f t="shared" ca="1" si="420"/>
        <v>0.26043517091797591</v>
      </c>
      <c r="C261" s="86">
        <f t="shared" si="421"/>
        <v>28</v>
      </c>
      <c r="D261" s="139">
        <v>44593</v>
      </c>
      <c r="E261" s="173">
        <f ca="1">VLOOKUP($D261,Curves!$A$2:$H$1700,2)*$B261</f>
        <v>1.5402136008089096</v>
      </c>
      <c r="F261" s="172">
        <f ca="1">VLOOKUP($D261,Curves!$A$2:$H$1700,3)*$B261</f>
        <v>0</v>
      </c>
      <c r="G261" s="172">
        <f ca="1">VLOOKUP($D261,Curves!$A$2:$H$1700,7)*$B261</f>
        <v>0</v>
      </c>
      <c r="H261" s="172">
        <f ca="1">VLOOKUP($D261,Curves!$A$2:$H$1700,5)*$B261</f>
        <v>0</v>
      </c>
      <c r="I261" s="172">
        <f ca="1">VLOOKUP($D261,Curves!$A$2:$H$1700,4)*$B261</f>
        <v>0</v>
      </c>
      <c r="J261" s="174">
        <f ca="1">VLOOKUP($D261,Curves!$A$2:$H$1700,8)*$B261</f>
        <v>0</v>
      </c>
      <c r="K261" s="172">
        <f t="shared" ca="1" si="422"/>
        <v>13.551602006066823</v>
      </c>
      <c r="L261" s="140">
        <f ca="1">VLOOKUP($D261,Curves!$N$2:$T$2600,2)*$B261</f>
        <v>11.380496098773712</v>
      </c>
      <c r="M261" s="141">
        <f ca="1">VLOOKUP($D261,Curves!$N$2:$T$2600,3)*$B261</f>
        <v>5.6902480493868559</v>
      </c>
      <c r="N261" s="181">
        <f t="shared" ca="1" si="423"/>
        <v>0</v>
      </c>
      <c r="O261" s="182">
        <f t="shared" ca="1" si="424"/>
        <v>0</v>
      </c>
      <c r="P261" s="173">
        <f t="shared" ca="1" si="419"/>
        <v>13.551602006066823</v>
      </c>
      <c r="Q261" s="140">
        <f ca="1">VLOOKUP($D261,Curves!$N$2:$T$2600,4)*$B261</f>
        <v>11.380496098773712</v>
      </c>
      <c r="R261" s="141">
        <f ca="1">VLOOKUP($D261,Curves!$N$2:$T$2600,5)*$B261</f>
        <v>5.6902480493868559</v>
      </c>
      <c r="S261" s="181">
        <f t="shared" ca="1" si="425"/>
        <v>0</v>
      </c>
      <c r="T261" s="182">
        <f t="shared" ca="1" si="426"/>
        <v>0</v>
      </c>
      <c r="U261" s="151">
        <f t="shared" ca="1" si="427"/>
        <v>13.551602006066823</v>
      </c>
      <c r="V261" s="151">
        <f t="shared" ca="1" si="428"/>
        <v>13.551602006066823</v>
      </c>
      <c r="W261" s="151">
        <f t="shared" ca="1" si="429"/>
        <v>13.551602006066823</v>
      </c>
      <c r="X261" s="343">
        <f ca="1">VLOOKUP($D261,[2]CurveFetch!$D$8:$S$13000,16,0)*$B261</f>
        <v>11.380496098773712</v>
      </c>
      <c r="Y261" s="141">
        <f ca="1">VLOOKUP($D261,Curves!$N$2:$T$2600,7)*$B261</f>
        <v>5.6902480493868559</v>
      </c>
      <c r="Z261" s="200">
        <f t="shared" ca="1" si="430"/>
        <v>0</v>
      </c>
      <c r="AA261" s="181">
        <f t="shared" ca="1" si="431"/>
        <v>0</v>
      </c>
      <c r="AB261" s="181">
        <f t="shared" ca="1" si="528"/>
        <v>0</v>
      </c>
      <c r="AC261" s="181">
        <f t="shared" ca="1" si="528"/>
        <v>0</v>
      </c>
      <c r="AD261" s="181">
        <f t="shared" ca="1" si="433"/>
        <v>0</v>
      </c>
      <c r="AE261" s="182">
        <f t="shared" ca="1" si="434"/>
        <v>0</v>
      </c>
      <c r="AF261" s="23">
        <f t="shared" ca="1" si="464"/>
        <v>0</v>
      </c>
      <c r="AG261" s="23">
        <f t="shared" ca="1" si="465"/>
        <v>0</v>
      </c>
      <c r="AH261" s="23">
        <f t="shared" ca="1" si="454"/>
        <v>0</v>
      </c>
      <c r="AI261" s="23">
        <f t="shared" ca="1" si="455"/>
        <v>0</v>
      </c>
      <c r="AJ261" s="23">
        <f t="shared" ca="1" si="466"/>
        <v>0</v>
      </c>
      <c r="AK261" s="23">
        <f t="shared" ca="1" si="467"/>
        <v>0</v>
      </c>
      <c r="AL261" s="23">
        <f t="shared" ca="1" si="468"/>
        <v>0</v>
      </c>
      <c r="AM261" s="23">
        <f t="shared" ca="1" si="469"/>
        <v>0</v>
      </c>
      <c r="AN261" s="23">
        <f t="shared" ca="1" si="487"/>
        <v>0</v>
      </c>
      <c r="AO261" s="23">
        <f t="shared" ca="1" si="488"/>
        <v>0</v>
      </c>
      <c r="AP261" s="23">
        <f t="shared" ca="1" si="499"/>
        <v>0</v>
      </c>
      <c r="AQ261" s="23">
        <f t="shared" ca="1" si="476"/>
        <v>0</v>
      </c>
      <c r="AR261" s="23">
        <f t="shared" ca="1" si="508"/>
        <v>0</v>
      </c>
      <c r="AS261" s="23">
        <f t="shared" ca="1" si="509"/>
        <v>0</v>
      </c>
      <c r="AT261" s="23">
        <f t="shared" ca="1" si="516"/>
        <v>0</v>
      </c>
      <c r="AU261" s="23">
        <f t="shared" ca="1" si="517"/>
        <v>0</v>
      </c>
      <c r="AV261" s="23">
        <f t="shared" ca="1" si="510"/>
        <v>0</v>
      </c>
      <c r="AW261" s="23">
        <f t="shared" ca="1" si="511"/>
        <v>0</v>
      </c>
      <c r="AX261" s="23">
        <f t="shared" ca="1" si="520"/>
        <v>0</v>
      </c>
      <c r="AY261" s="23">
        <f t="shared" ca="1" si="521"/>
        <v>0</v>
      </c>
      <c r="AZ261" s="23">
        <f t="shared" ca="1" si="526"/>
        <v>0</v>
      </c>
      <c r="BA261" s="23">
        <f t="shared" ca="1" si="527"/>
        <v>0</v>
      </c>
      <c r="BB261" s="23">
        <f t="shared" ca="1" si="543"/>
        <v>0</v>
      </c>
      <c r="BC261" s="23">
        <f t="shared" ca="1" si="544"/>
        <v>0</v>
      </c>
      <c r="BD261" s="228">
        <f t="shared" ca="1" si="438"/>
        <v>0</v>
      </c>
      <c r="BE261" s="26">
        <f t="shared" ca="1" si="439"/>
        <v>0</v>
      </c>
      <c r="BF261" s="228">
        <f t="shared" ca="1" si="440"/>
        <v>0</v>
      </c>
      <c r="BG261" s="23">
        <f t="shared" ca="1" si="456"/>
        <v>0</v>
      </c>
      <c r="BH261" s="23">
        <f t="shared" ca="1" si="457"/>
        <v>0</v>
      </c>
      <c r="BI261" s="23">
        <f t="shared" ca="1" si="470"/>
        <v>0</v>
      </c>
      <c r="BJ261" s="23">
        <f t="shared" ca="1" si="471"/>
        <v>0</v>
      </c>
      <c r="BK261" s="23">
        <f t="shared" ca="1" si="458"/>
        <v>0</v>
      </c>
      <c r="BL261" s="23">
        <f t="shared" ca="1" si="459"/>
        <v>0</v>
      </c>
      <c r="BM261" s="23">
        <f t="shared" ca="1" si="472"/>
        <v>0</v>
      </c>
      <c r="BN261" s="23">
        <f t="shared" ca="1" si="473"/>
        <v>0</v>
      </c>
      <c r="BO261" s="23">
        <f t="shared" ca="1" si="479"/>
        <v>0</v>
      </c>
      <c r="BP261" s="23">
        <f t="shared" ca="1" si="480"/>
        <v>0</v>
      </c>
      <c r="BQ261" s="23">
        <f t="shared" ca="1" si="460"/>
        <v>0</v>
      </c>
      <c r="BR261" s="23">
        <f t="shared" ca="1" si="461"/>
        <v>0</v>
      </c>
      <c r="BS261" s="23">
        <f t="shared" ca="1" si="495"/>
        <v>0</v>
      </c>
      <c r="BT261" s="23">
        <f t="shared" ca="1" si="496"/>
        <v>0</v>
      </c>
      <c r="BU261" s="23">
        <f t="shared" ca="1" si="497"/>
        <v>0</v>
      </c>
      <c r="BV261" s="23">
        <f t="shared" ca="1" si="498"/>
        <v>0</v>
      </c>
      <c r="BW261" s="23">
        <f t="shared" ca="1" si="500"/>
        <v>0</v>
      </c>
      <c r="BX261" s="23">
        <f t="shared" ca="1" si="501"/>
        <v>0</v>
      </c>
      <c r="BY261" s="23">
        <f t="shared" ca="1" si="518"/>
        <v>0</v>
      </c>
      <c r="BZ261" s="23">
        <f t="shared" ca="1" si="519"/>
        <v>0</v>
      </c>
      <c r="CA261" s="23">
        <f t="shared" ca="1" si="531"/>
        <v>0</v>
      </c>
      <c r="CB261" s="23">
        <f t="shared" ca="1" si="532"/>
        <v>0</v>
      </c>
      <c r="CC261" s="23">
        <f t="shared" ca="1" si="547"/>
        <v>0</v>
      </c>
      <c r="CD261" s="23">
        <f t="shared" ca="1" si="548"/>
        <v>0</v>
      </c>
      <c r="CE261" s="23">
        <f t="shared" ca="1" si="549"/>
        <v>0</v>
      </c>
      <c r="CF261" s="23">
        <f t="shared" ca="1" si="550"/>
        <v>0</v>
      </c>
      <c r="CG261" s="389">
        <f t="shared" ca="1" si="441"/>
        <v>0</v>
      </c>
      <c r="CH261" s="224">
        <f t="shared" ca="1" si="442"/>
        <v>0</v>
      </c>
      <c r="CI261" s="93">
        <f t="shared" ca="1" si="443"/>
        <v>0</v>
      </c>
      <c r="CJ261" s="23">
        <f t="shared" ca="1" si="477"/>
        <v>0</v>
      </c>
      <c r="CK261" s="23">
        <f t="shared" ca="1" si="478"/>
        <v>0</v>
      </c>
      <c r="CL261" s="23">
        <f t="shared" ca="1" si="502"/>
        <v>0</v>
      </c>
      <c r="CM261" s="23">
        <f t="shared" ca="1" si="503"/>
        <v>0</v>
      </c>
      <c r="CN261" s="23">
        <f t="shared" ca="1" si="535"/>
        <v>0</v>
      </c>
      <c r="CO261" s="23">
        <f t="shared" ca="1" si="536"/>
        <v>0</v>
      </c>
      <c r="CP261" s="228">
        <f t="shared" ca="1" si="444"/>
        <v>0</v>
      </c>
      <c r="CQ261" s="224">
        <f t="shared" ca="1" si="445"/>
        <v>0</v>
      </c>
      <c r="CR261" s="228">
        <f t="shared" ca="1" si="446"/>
        <v>0</v>
      </c>
      <c r="CS261" s="23">
        <f t="shared" ca="1" si="447"/>
        <v>0</v>
      </c>
      <c r="CT261" s="23">
        <f t="shared" ca="1" si="448"/>
        <v>0</v>
      </c>
      <c r="CU261" s="23">
        <f t="shared" ca="1" si="452"/>
        <v>0</v>
      </c>
      <c r="CV261" s="23">
        <f t="shared" ca="1" si="453"/>
        <v>0</v>
      </c>
      <c r="CW261" s="23">
        <f t="shared" ca="1" si="462"/>
        <v>0</v>
      </c>
      <c r="CX261" s="23">
        <f t="shared" ca="1" si="463"/>
        <v>0</v>
      </c>
      <c r="CY261" s="23">
        <f t="shared" ca="1" si="474"/>
        <v>0</v>
      </c>
      <c r="CZ261" s="23">
        <f t="shared" ca="1" si="475"/>
        <v>0</v>
      </c>
      <c r="DA261" s="23">
        <f t="shared" ca="1" si="481"/>
        <v>0</v>
      </c>
      <c r="DB261" s="23">
        <f t="shared" ca="1" si="482"/>
        <v>0</v>
      </c>
      <c r="DC261" s="23">
        <f t="shared" ca="1" si="483"/>
        <v>0</v>
      </c>
      <c r="DD261" s="23">
        <f t="shared" ca="1" si="484"/>
        <v>0</v>
      </c>
      <c r="DE261" s="23">
        <f t="shared" ca="1" si="489"/>
        <v>0</v>
      </c>
      <c r="DF261" s="23">
        <f t="shared" ca="1" si="490"/>
        <v>0</v>
      </c>
      <c r="DG261" s="23">
        <f t="shared" ca="1" si="529"/>
        <v>0</v>
      </c>
      <c r="DH261" s="23">
        <f t="shared" ca="1" si="530"/>
        <v>0</v>
      </c>
      <c r="DI261" s="23">
        <f t="shared" ca="1" si="491"/>
        <v>0</v>
      </c>
      <c r="DJ261" s="23">
        <f t="shared" ca="1" si="492"/>
        <v>0</v>
      </c>
      <c r="DK261" s="23">
        <f t="shared" ca="1" si="504"/>
        <v>0</v>
      </c>
      <c r="DL261" s="23">
        <f t="shared" ca="1" si="505"/>
        <v>0</v>
      </c>
      <c r="DM261" s="23"/>
      <c r="DN261" s="23"/>
      <c r="DO261" s="23">
        <f t="shared" ca="1" si="506"/>
        <v>0</v>
      </c>
      <c r="DP261" s="23">
        <f t="shared" ca="1" si="507"/>
        <v>0</v>
      </c>
      <c r="DQ261" s="23">
        <f t="shared" ca="1" si="512"/>
        <v>0</v>
      </c>
      <c r="DR261" s="23">
        <f t="shared" ca="1" si="513"/>
        <v>0</v>
      </c>
      <c r="DS261" s="23">
        <f t="shared" ca="1" si="522"/>
        <v>0</v>
      </c>
      <c r="DT261" s="23">
        <f t="shared" ca="1" si="523"/>
        <v>0</v>
      </c>
      <c r="DU261" s="23">
        <f t="shared" ca="1" si="533"/>
        <v>0</v>
      </c>
      <c r="DV261" s="23">
        <f t="shared" ca="1" si="534"/>
        <v>0</v>
      </c>
      <c r="DW261" s="23">
        <f t="shared" ca="1" si="537"/>
        <v>0</v>
      </c>
      <c r="DX261" s="23">
        <f t="shared" ca="1" si="538"/>
        <v>0</v>
      </c>
      <c r="DY261" s="23">
        <f t="shared" ca="1" si="539"/>
        <v>0</v>
      </c>
      <c r="DZ261" s="23">
        <f t="shared" ca="1" si="540"/>
        <v>0</v>
      </c>
      <c r="EA261" s="23">
        <f t="shared" ca="1" si="553"/>
        <v>0</v>
      </c>
      <c r="EB261" s="23">
        <f t="shared" ca="1" si="554"/>
        <v>0</v>
      </c>
      <c r="EC261" s="228">
        <f t="shared" ca="1" si="449"/>
        <v>0</v>
      </c>
      <c r="ED261" s="93">
        <f t="shared" ca="1" si="450"/>
        <v>0</v>
      </c>
      <c r="EE261" s="228">
        <f t="shared" ca="1" si="451"/>
        <v>0</v>
      </c>
      <c r="EJ261" s="23">
        <f t="shared" ca="1" si="485"/>
        <v>0</v>
      </c>
      <c r="EK261" s="23">
        <f t="shared" ca="1" si="486"/>
        <v>0</v>
      </c>
      <c r="EL261" s="23">
        <f t="shared" ca="1" si="493"/>
        <v>0</v>
      </c>
      <c r="EM261" s="23">
        <f t="shared" ca="1" si="494"/>
        <v>0</v>
      </c>
      <c r="EN261" s="23">
        <f t="shared" ca="1" si="514"/>
        <v>0</v>
      </c>
      <c r="EO261" s="23">
        <f t="shared" ca="1" si="515"/>
        <v>0</v>
      </c>
      <c r="EP261" s="23">
        <f t="shared" ca="1" si="545"/>
        <v>0</v>
      </c>
      <c r="EQ261" s="23">
        <f t="shared" ca="1" si="546"/>
        <v>0</v>
      </c>
      <c r="ER261" s="23">
        <f t="shared" ca="1" si="524"/>
        <v>0</v>
      </c>
      <c r="ES261" s="23">
        <f t="shared" ca="1" si="525"/>
        <v>0</v>
      </c>
      <c r="ET261" s="23">
        <f t="shared" ca="1" si="541"/>
        <v>0</v>
      </c>
      <c r="EU261" s="23">
        <f t="shared" ca="1" si="542"/>
        <v>0</v>
      </c>
      <c r="EV261" s="23">
        <f t="shared" ca="1" si="551"/>
        <v>0</v>
      </c>
      <c r="EW261" s="23">
        <f t="shared" ca="1" si="552"/>
        <v>0</v>
      </c>
      <c r="EX261" s="228">
        <f t="shared" ca="1" si="435"/>
        <v>0</v>
      </c>
      <c r="EY261" s="93">
        <f t="shared" ca="1" si="436"/>
        <v>0</v>
      </c>
      <c r="EZ261" s="93">
        <f t="shared" ca="1" si="437"/>
        <v>0</v>
      </c>
    </row>
    <row r="262" spans="1:156" x14ac:dyDescent="0.2">
      <c r="A262" s="172">
        <f ca="1">VLOOKUP($D262,Curves!$A$2:$I$1700,9)</f>
        <v>6.4964396547033995E-2</v>
      </c>
      <c r="B262" s="86">
        <f t="shared" ca="1" si="420"/>
        <v>0.25918282668296344</v>
      </c>
      <c r="C262" s="86">
        <f t="shared" si="421"/>
        <v>31</v>
      </c>
      <c r="D262" s="139">
        <v>44621</v>
      </c>
      <c r="E262" s="173">
        <f ca="1">VLOOKUP($D262,Curves!$A$2:$H$1700,2)*$B262</f>
        <v>1.4939298130006013</v>
      </c>
      <c r="F262" s="172">
        <f ca="1">VLOOKUP($D262,Curves!$A$2:$H$1700,3)*$B262</f>
        <v>0</v>
      </c>
      <c r="G262" s="172">
        <f ca="1">VLOOKUP($D262,Curves!$A$2:$H$1700,7)*$B262</f>
        <v>0</v>
      </c>
      <c r="H262" s="172">
        <f ca="1">VLOOKUP($D262,Curves!$A$2:$H$1700,5)*$B262</f>
        <v>0</v>
      </c>
      <c r="I262" s="172">
        <f ca="1">VLOOKUP($D262,Curves!$A$2:$H$1700,4)*$B262</f>
        <v>0</v>
      </c>
      <c r="J262" s="174">
        <f ca="1">VLOOKUP($D262,Curves!$A$2:$H$1700,8)*$B262</f>
        <v>0</v>
      </c>
      <c r="K262" s="172">
        <f t="shared" ca="1" si="422"/>
        <v>13.20447359750451</v>
      </c>
      <c r="L262" s="140">
        <f ca="1">VLOOKUP($D262,Curves!$N$2:$T$2600,2)*$B262</f>
        <v>8.733942893562503</v>
      </c>
      <c r="M262" s="141">
        <f ca="1">VLOOKUP($D262,Curves!$N$2:$T$2600,3)*$B262</f>
        <v>4.3669714467812515</v>
      </c>
      <c r="N262" s="181">
        <f t="shared" ca="1" si="423"/>
        <v>0</v>
      </c>
      <c r="O262" s="182">
        <f t="shared" ca="1" si="424"/>
        <v>0</v>
      </c>
      <c r="P262" s="173">
        <f t="shared" ref="P262:P282" ca="1" si="555">($E262+J262)*$J$5+$J$4</f>
        <v>13.20447359750451</v>
      </c>
      <c r="Q262" s="140">
        <f ca="1">VLOOKUP($D262,Curves!$N$2:$T$2600,4)*$B262</f>
        <v>8.733942893562503</v>
      </c>
      <c r="R262" s="141">
        <f ca="1">VLOOKUP($D262,Curves!$N$2:$T$2600,5)*$B262</f>
        <v>4.3669714467812515</v>
      </c>
      <c r="S262" s="181">
        <f t="shared" ca="1" si="425"/>
        <v>0</v>
      </c>
      <c r="T262" s="182">
        <f t="shared" ca="1" si="426"/>
        <v>0</v>
      </c>
      <c r="U262" s="151">
        <f t="shared" ca="1" si="427"/>
        <v>13.20447359750451</v>
      </c>
      <c r="V262" s="151">
        <f t="shared" ca="1" si="428"/>
        <v>13.20447359750451</v>
      </c>
      <c r="W262" s="151">
        <f t="shared" ca="1" si="429"/>
        <v>13.20447359750451</v>
      </c>
      <c r="X262" s="343">
        <f ca="1">VLOOKUP($D262,[2]CurveFetch!$D$8:$S$13000,16,0)*$B262</f>
        <v>8.733942893562503</v>
      </c>
      <c r="Y262" s="141">
        <f ca="1">VLOOKUP($D262,Curves!$N$2:$T$2600,7)*$B262</f>
        <v>4.3669714467812515</v>
      </c>
      <c r="Z262" s="200">
        <f t="shared" ca="1" si="430"/>
        <v>0</v>
      </c>
      <c r="AA262" s="181">
        <f t="shared" ca="1" si="431"/>
        <v>0</v>
      </c>
      <c r="AB262" s="181">
        <f t="shared" ca="1" si="528"/>
        <v>0</v>
      </c>
      <c r="AC262" s="181">
        <f t="shared" ca="1" si="528"/>
        <v>0</v>
      </c>
      <c r="AD262" s="181">
        <f t="shared" ca="1" si="433"/>
        <v>0</v>
      </c>
      <c r="AE262" s="182">
        <f t="shared" ca="1" si="434"/>
        <v>0</v>
      </c>
      <c r="AF262" s="23">
        <f t="shared" ca="1" si="464"/>
        <v>0</v>
      </c>
      <c r="AG262" s="23">
        <f t="shared" ca="1" si="465"/>
        <v>0</v>
      </c>
      <c r="AH262" s="23">
        <f t="shared" ca="1" si="454"/>
        <v>0</v>
      </c>
      <c r="AI262" s="23">
        <f t="shared" ca="1" si="455"/>
        <v>0</v>
      </c>
      <c r="AJ262" s="23">
        <f t="shared" ca="1" si="466"/>
        <v>0</v>
      </c>
      <c r="AK262" s="23">
        <f t="shared" ca="1" si="467"/>
        <v>0</v>
      </c>
      <c r="AL262" s="23">
        <f t="shared" ca="1" si="468"/>
        <v>0</v>
      </c>
      <c r="AM262" s="23">
        <f t="shared" ca="1" si="469"/>
        <v>0</v>
      </c>
      <c r="AN262" s="23">
        <f t="shared" ca="1" si="487"/>
        <v>0</v>
      </c>
      <c r="AO262" s="23">
        <f t="shared" ca="1" si="488"/>
        <v>0</v>
      </c>
      <c r="AP262" s="23">
        <f t="shared" ca="1" si="499"/>
        <v>0</v>
      </c>
      <c r="AQ262" s="23">
        <f t="shared" ca="1" si="476"/>
        <v>0</v>
      </c>
      <c r="AR262" s="23">
        <f t="shared" ca="1" si="508"/>
        <v>0</v>
      </c>
      <c r="AS262" s="23">
        <f t="shared" ca="1" si="509"/>
        <v>0</v>
      </c>
      <c r="AT262" s="23">
        <f t="shared" ca="1" si="516"/>
        <v>0</v>
      </c>
      <c r="AU262" s="23">
        <f t="shared" ca="1" si="517"/>
        <v>0</v>
      </c>
      <c r="AV262" s="23">
        <f t="shared" ca="1" si="510"/>
        <v>0</v>
      </c>
      <c r="AW262" s="23">
        <f t="shared" ca="1" si="511"/>
        <v>0</v>
      </c>
      <c r="AX262" s="23">
        <f t="shared" ca="1" si="520"/>
        <v>0</v>
      </c>
      <c r="AY262" s="23">
        <f t="shared" ca="1" si="521"/>
        <v>0</v>
      </c>
      <c r="AZ262" s="23">
        <f t="shared" ca="1" si="526"/>
        <v>0</v>
      </c>
      <c r="BA262" s="23">
        <f t="shared" ca="1" si="527"/>
        <v>0</v>
      </c>
      <c r="BB262" s="23">
        <f t="shared" ca="1" si="543"/>
        <v>0</v>
      </c>
      <c r="BC262" s="23">
        <f t="shared" ca="1" si="544"/>
        <v>0</v>
      </c>
      <c r="BD262" s="228">
        <f t="shared" ca="1" si="438"/>
        <v>0</v>
      </c>
      <c r="BE262" s="26">
        <f t="shared" ca="1" si="439"/>
        <v>0</v>
      </c>
      <c r="BF262" s="228">
        <f t="shared" ca="1" si="440"/>
        <v>0</v>
      </c>
      <c r="BG262" s="23">
        <f t="shared" ca="1" si="456"/>
        <v>0</v>
      </c>
      <c r="BH262" s="23">
        <f t="shared" ca="1" si="457"/>
        <v>0</v>
      </c>
      <c r="BI262" s="23">
        <f t="shared" ca="1" si="470"/>
        <v>0</v>
      </c>
      <c r="BJ262" s="23">
        <f t="shared" ca="1" si="471"/>
        <v>0</v>
      </c>
      <c r="BK262" s="23">
        <f t="shared" ca="1" si="458"/>
        <v>0</v>
      </c>
      <c r="BL262" s="23">
        <f t="shared" ca="1" si="459"/>
        <v>0</v>
      </c>
      <c r="BM262" s="23">
        <f t="shared" ca="1" si="472"/>
        <v>0</v>
      </c>
      <c r="BN262" s="23">
        <f t="shared" ca="1" si="473"/>
        <v>0</v>
      </c>
      <c r="BO262" s="23">
        <f t="shared" ca="1" si="479"/>
        <v>0</v>
      </c>
      <c r="BP262" s="23">
        <f t="shared" ca="1" si="480"/>
        <v>0</v>
      </c>
      <c r="BQ262" s="23">
        <f t="shared" ca="1" si="460"/>
        <v>0</v>
      </c>
      <c r="BR262" s="23">
        <f t="shared" ca="1" si="461"/>
        <v>0</v>
      </c>
      <c r="BS262" s="23">
        <f t="shared" ca="1" si="495"/>
        <v>0</v>
      </c>
      <c r="BT262" s="23">
        <f t="shared" ca="1" si="496"/>
        <v>0</v>
      </c>
      <c r="BU262" s="23">
        <f t="shared" ca="1" si="497"/>
        <v>0</v>
      </c>
      <c r="BV262" s="23">
        <f t="shared" ca="1" si="498"/>
        <v>0</v>
      </c>
      <c r="BW262" s="23">
        <f t="shared" ca="1" si="500"/>
        <v>0</v>
      </c>
      <c r="BX262" s="23">
        <f t="shared" ca="1" si="501"/>
        <v>0</v>
      </c>
      <c r="BY262" s="23">
        <f t="shared" ca="1" si="518"/>
        <v>0</v>
      </c>
      <c r="BZ262" s="23">
        <f t="shared" ca="1" si="519"/>
        <v>0</v>
      </c>
      <c r="CA262" s="23">
        <f t="shared" ca="1" si="531"/>
        <v>0</v>
      </c>
      <c r="CB262" s="23">
        <f t="shared" ca="1" si="532"/>
        <v>0</v>
      </c>
      <c r="CC262" s="23">
        <f t="shared" ca="1" si="547"/>
        <v>0</v>
      </c>
      <c r="CD262" s="23">
        <f t="shared" ca="1" si="548"/>
        <v>0</v>
      </c>
      <c r="CE262" s="23">
        <f t="shared" ca="1" si="549"/>
        <v>0</v>
      </c>
      <c r="CF262" s="23">
        <f t="shared" ca="1" si="550"/>
        <v>0</v>
      </c>
      <c r="CG262" s="389">
        <f t="shared" ca="1" si="441"/>
        <v>0</v>
      </c>
      <c r="CH262" s="224">
        <f t="shared" ca="1" si="442"/>
        <v>0</v>
      </c>
      <c r="CI262" s="93">
        <f t="shared" ca="1" si="443"/>
        <v>0</v>
      </c>
      <c r="CJ262" s="23">
        <f t="shared" ca="1" si="477"/>
        <v>0</v>
      </c>
      <c r="CK262" s="23">
        <f t="shared" ca="1" si="478"/>
        <v>0</v>
      </c>
      <c r="CL262" s="23">
        <f t="shared" ca="1" si="502"/>
        <v>0</v>
      </c>
      <c r="CM262" s="23">
        <f t="shared" ca="1" si="503"/>
        <v>0</v>
      </c>
      <c r="CN262" s="23">
        <f t="shared" ca="1" si="535"/>
        <v>0</v>
      </c>
      <c r="CO262" s="23">
        <f t="shared" ca="1" si="536"/>
        <v>0</v>
      </c>
      <c r="CP262" s="228">
        <f t="shared" ca="1" si="444"/>
        <v>0</v>
      </c>
      <c r="CQ262" s="224">
        <f t="shared" ca="1" si="445"/>
        <v>0</v>
      </c>
      <c r="CR262" s="228">
        <f t="shared" ca="1" si="446"/>
        <v>0</v>
      </c>
      <c r="CS262" s="23">
        <f t="shared" ca="1" si="447"/>
        <v>0</v>
      </c>
      <c r="CT262" s="23">
        <f t="shared" ca="1" si="448"/>
        <v>0</v>
      </c>
      <c r="CU262" s="23">
        <f t="shared" ca="1" si="452"/>
        <v>0</v>
      </c>
      <c r="CV262" s="23">
        <f t="shared" ca="1" si="453"/>
        <v>0</v>
      </c>
      <c r="CW262" s="23">
        <f t="shared" ca="1" si="462"/>
        <v>0</v>
      </c>
      <c r="CX262" s="23">
        <f t="shared" ca="1" si="463"/>
        <v>0</v>
      </c>
      <c r="CY262" s="23">
        <f t="shared" ca="1" si="474"/>
        <v>0</v>
      </c>
      <c r="CZ262" s="23">
        <f t="shared" ca="1" si="475"/>
        <v>0</v>
      </c>
      <c r="DA262" s="23">
        <f t="shared" ca="1" si="481"/>
        <v>0</v>
      </c>
      <c r="DB262" s="23">
        <f t="shared" ca="1" si="482"/>
        <v>0</v>
      </c>
      <c r="DC262" s="23">
        <f t="shared" ca="1" si="483"/>
        <v>0</v>
      </c>
      <c r="DD262" s="23">
        <f t="shared" ca="1" si="484"/>
        <v>0</v>
      </c>
      <c r="DE262" s="23">
        <f t="shared" ca="1" si="489"/>
        <v>0</v>
      </c>
      <c r="DF262" s="23">
        <f t="shared" ca="1" si="490"/>
        <v>0</v>
      </c>
      <c r="DG262" s="23">
        <f t="shared" ca="1" si="529"/>
        <v>0</v>
      </c>
      <c r="DH262" s="23">
        <f t="shared" ca="1" si="530"/>
        <v>0</v>
      </c>
      <c r="DI262" s="23">
        <f t="shared" ca="1" si="491"/>
        <v>0</v>
      </c>
      <c r="DJ262" s="23">
        <f t="shared" ca="1" si="492"/>
        <v>0</v>
      </c>
      <c r="DK262" s="23">
        <f t="shared" ca="1" si="504"/>
        <v>0</v>
      </c>
      <c r="DL262" s="23">
        <f t="shared" ca="1" si="505"/>
        <v>0</v>
      </c>
      <c r="DM262" s="23"/>
      <c r="DN262" s="23"/>
      <c r="DO262" s="23">
        <f t="shared" ca="1" si="506"/>
        <v>0</v>
      </c>
      <c r="DP262" s="23">
        <f t="shared" ca="1" si="507"/>
        <v>0</v>
      </c>
      <c r="DQ262" s="23">
        <f t="shared" ca="1" si="512"/>
        <v>0</v>
      </c>
      <c r="DR262" s="23">
        <f t="shared" ca="1" si="513"/>
        <v>0</v>
      </c>
      <c r="DS262" s="23">
        <f t="shared" ca="1" si="522"/>
        <v>0</v>
      </c>
      <c r="DT262" s="23">
        <f t="shared" ca="1" si="523"/>
        <v>0</v>
      </c>
      <c r="DU262" s="23">
        <f t="shared" ca="1" si="533"/>
        <v>0</v>
      </c>
      <c r="DV262" s="23">
        <f t="shared" ca="1" si="534"/>
        <v>0</v>
      </c>
      <c r="DW262" s="23">
        <f t="shared" ca="1" si="537"/>
        <v>0</v>
      </c>
      <c r="DX262" s="23">
        <f t="shared" ca="1" si="538"/>
        <v>0</v>
      </c>
      <c r="DY262" s="23">
        <f t="shared" ca="1" si="539"/>
        <v>0</v>
      </c>
      <c r="DZ262" s="23">
        <f t="shared" ca="1" si="540"/>
        <v>0</v>
      </c>
      <c r="EA262" s="23">
        <f t="shared" ca="1" si="553"/>
        <v>0</v>
      </c>
      <c r="EB262" s="23">
        <f t="shared" ca="1" si="554"/>
        <v>0</v>
      </c>
      <c r="EC262" s="228">
        <f t="shared" ca="1" si="449"/>
        <v>0</v>
      </c>
      <c r="ED262" s="93">
        <f t="shared" ca="1" si="450"/>
        <v>0</v>
      </c>
      <c r="EE262" s="228">
        <f t="shared" ca="1" si="451"/>
        <v>0</v>
      </c>
      <c r="EJ262" s="23">
        <f t="shared" ca="1" si="485"/>
        <v>0</v>
      </c>
      <c r="EK262" s="23">
        <f t="shared" ca="1" si="486"/>
        <v>0</v>
      </c>
      <c r="EL262" s="23">
        <f t="shared" ca="1" si="493"/>
        <v>0</v>
      </c>
      <c r="EM262" s="23">
        <f t="shared" ca="1" si="494"/>
        <v>0</v>
      </c>
      <c r="EN262" s="23">
        <f t="shared" ca="1" si="514"/>
        <v>0</v>
      </c>
      <c r="EO262" s="23">
        <f t="shared" ca="1" si="515"/>
        <v>0</v>
      </c>
      <c r="EP262" s="23">
        <f t="shared" ca="1" si="545"/>
        <v>0</v>
      </c>
      <c r="EQ262" s="23">
        <f t="shared" ca="1" si="546"/>
        <v>0</v>
      </c>
      <c r="ER262" s="23">
        <f t="shared" ca="1" si="524"/>
        <v>0</v>
      </c>
      <c r="ES262" s="23">
        <f t="shared" ca="1" si="525"/>
        <v>0</v>
      </c>
      <c r="ET262" s="23">
        <f t="shared" ca="1" si="541"/>
        <v>0</v>
      </c>
      <c r="EU262" s="23">
        <f t="shared" ca="1" si="542"/>
        <v>0</v>
      </c>
      <c r="EV262" s="23">
        <f t="shared" ca="1" si="551"/>
        <v>0</v>
      </c>
      <c r="EW262" s="23">
        <f t="shared" ca="1" si="552"/>
        <v>0</v>
      </c>
      <c r="EX262" s="228">
        <f t="shared" ca="1" si="435"/>
        <v>0</v>
      </c>
      <c r="EY262" s="93">
        <f t="shared" ca="1" si="436"/>
        <v>0</v>
      </c>
      <c r="EZ262" s="93">
        <f t="shared" ca="1" si="437"/>
        <v>0</v>
      </c>
    </row>
    <row r="263" spans="1:156" x14ac:dyDescent="0.2">
      <c r="A263" s="172">
        <f ca="1">VLOOKUP($D263,Curves!$A$2:$I$1700,9)</f>
        <v>6.4960011300445999E-2</v>
      </c>
      <c r="B263" s="86">
        <f t="shared" ref="B263:B283" ca="1" si="556">(1+($A263/2))^(-2*($D263-$A$1)/365.25)</f>
        <v>0.25780350292129606</v>
      </c>
      <c r="C263" s="86">
        <f t="shared" ref="C263:C282" si="557">D264-D263</f>
        <v>30</v>
      </c>
      <c r="D263" s="139">
        <v>44652</v>
      </c>
      <c r="E263" s="173">
        <f ca="1">VLOOKUP($D263,Curves!$A$2:$H$1700,2)*$B263</f>
        <v>1.4388013498037533</v>
      </c>
      <c r="F263" s="172">
        <f ca="1">VLOOKUP($D263,Curves!$A$2:$H$1700,3)*$B263</f>
        <v>0</v>
      </c>
      <c r="G263" s="172">
        <f ca="1">VLOOKUP($D263,Curves!$A$2:$H$1700,7)*$B263</f>
        <v>0</v>
      </c>
      <c r="H263" s="172">
        <f ca="1">VLOOKUP($D263,Curves!$A$2:$H$1700,5)*$B263</f>
        <v>0</v>
      </c>
      <c r="I263" s="172">
        <f ca="1">VLOOKUP($D263,Curves!$A$2:$H$1700,4)*$B263</f>
        <v>0</v>
      </c>
      <c r="J263" s="174">
        <f ca="1">VLOOKUP($D263,Curves!$A$2:$H$1700,8)*$B263</f>
        <v>0</v>
      </c>
      <c r="K263" s="172">
        <f t="shared" ref="K263:K282" ca="1" si="558">($E263+$I263)*$J$5+$J$4</f>
        <v>12.791010123528149</v>
      </c>
      <c r="L263" s="140">
        <f ca="1">VLOOKUP($D263,Curves!$N$2:$T$2600,2)*$B263</f>
        <v>8.3968147722483657</v>
      </c>
      <c r="M263" s="141">
        <f ca="1">VLOOKUP($D263,Curves!$N$2:$T$2600,3)*$B263</f>
        <v>4.1984073861241828</v>
      </c>
      <c r="N263" s="181">
        <f t="shared" ref="N263:N282" ca="1" si="559">IF($K263&lt;$L263,1,0)</f>
        <v>0</v>
      </c>
      <c r="O263" s="182">
        <f t="shared" ref="O263:O282" ca="1" si="560">IF($K263&lt;$M263,1,0)</f>
        <v>0</v>
      </c>
      <c r="P263" s="173">
        <f t="shared" ca="1" si="555"/>
        <v>12.791010123528149</v>
      </c>
      <c r="Q263" s="140">
        <f ca="1">VLOOKUP($D263,Curves!$N$2:$T$2600,4)*$B263</f>
        <v>8.3968147722483657</v>
      </c>
      <c r="R263" s="141">
        <f ca="1">VLOOKUP($D263,Curves!$N$2:$T$2600,5)*$B263</f>
        <v>4.1984073861241828</v>
      </c>
      <c r="S263" s="181">
        <f t="shared" ref="S263:S282" ca="1" si="561">IF($P263&lt;$Q263,1,0)</f>
        <v>0</v>
      </c>
      <c r="T263" s="182">
        <f t="shared" ref="T263:T282" ca="1" si="562">IF($P263&lt;$R263,1,0)</f>
        <v>0</v>
      </c>
      <c r="U263" s="151">
        <f t="shared" ref="U263:U282" ca="1" si="563">($E263+G263)*$J$5+$J$4</f>
        <v>12.791010123528149</v>
      </c>
      <c r="V263" s="151">
        <f t="shared" ref="V263:V282" ca="1" si="564">($E263+H263)*$J$5+$J$4</f>
        <v>12.791010123528149</v>
      </c>
      <c r="W263" s="151">
        <f t="shared" ref="W263:W282" ca="1" si="565">($E263+I263)*$J$5+$J$4</f>
        <v>12.791010123528149</v>
      </c>
      <c r="X263" s="343">
        <f ca="1">VLOOKUP($D263,[2]CurveFetch!$D$8:$S$13000,16,0)*$B263</f>
        <v>8.3968147722483657</v>
      </c>
      <c r="Y263" s="141">
        <f ca="1">VLOOKUP($D263,Curves!$N$2:$T$2600,7)*$B263</f>
        <v>4.1984073861241828</v>
      </c>
      <c r="Z263" s="200">
        <f t="shared" ref="Z263:Z282" ca="1" si="566">IF($U263&lt;$X263,1,0)</f>
        <v>0</v>
      </c>
      <c r="AA263" s="181">
        <f t="shared" ref="AA263:AA282" ca="1" si="567">IF($U263&lt;$Y263,1,0)</f>
        <v>0</v>
      </c>
      <c r="AB263" s="181">
        <f t="shared" ref="AB263:AC282" ca="1" si="568">IF($V263&lt;$X263,1,0)</f>
        <v>0</v>
      </c>
      <c r="AC263" s="181">
        <f t="shared" ca="1" si="568"/>
        <v>0</v>
      </c>
      <c r="AD263" s="181">
        <f t="shared" ref="AD263:AD282" ca="1" si="569">IF($W263&lt;$X263,1,0)</f>
        <v>0</v>
      </c>
      <c r="AE263" s="182">
        <f t="shared" ref="AE263:AE282" ca="1" si="570">IF($W263&lt;$Y263,1,0)</f>
        <v>0</v>
      </c>
      <c r="AF263" s="23">
        <f t="shared" ca="1" si="464"/>
        <v>0</v>
      </c>
      <c r="AG263" s="23">
        <f t="shared" ca="1" si="465"/>
        <v>0</v>
      </c>
      <c r="AH263" s="23">
        <f t="shared" ca="1" si="454"/>
        <v>0</v>
      </c>
      <c r="AI263" s="23">
        <f t="shared" ca="1" si="455"/>
        <v>0</v>
      </c>
      <c r="AJ263" s="23">
        <f t="shared" ca="1" si="466"/>
        <v>0</v>
      </c>
      <c r="AK263" s="23">
        <f t="shared" ca="1" si="467"/>
        <v>0</v>
      </c>
      <c r="AL263" s="23">
        <f t="shared" ca="1" si="468"/>
        <v>0</v>
      </c>
      <c r="AM263" s="23">
        <f t="shared" ca="1" si="469"/>
        <v>0</v>
      </c>
      <c r="AN263" s="23">
        <f t="shared" ca="1" si="487"/>
        <v>0</v>
      </c>
      <c r="AO263" s="23">
        <f t="shared" ca="1" si="488"/>
        <v>0</v>
      </c>
      <c r="AP263" s="23">
        <f t="shared" ca="1" si="499"/>
        <v>0</v>
      </c>
      <c r="AQ263" s="23">
        <f t="shared" ca="1" si="476"/>
        <v>0</v>
      </c>
      <c r="AR263" s="23">
        <f t="shared" ca="1" si="508"/>
        <v>0</v>
      </c>
      <c r="AS263" s="23">
        <f t="shared" ca="1" si="509"/>
        <v>0</v>
      </c>
      <c r="AT263" s="23">
        <f t="shared" ca="1" si="516"/>
        <v>0</v>
      </c>
      <c r="AU263" s="23">
        <f t="shared" ca="1" si="517"/>
        <v>0</v>
      </c>
      <c r="AV263" s="23">
        <f t="shared" ca="1" si="510"/>
        <v>0</v>
      </c>
      <c r="AW263" s="23">
        <f t="shared" ca="1" si="511"/>
        <v>0</v>
      </c>
      <c r="AX263" s="23">
        <f t="shared" ca="1" si="520"/>
        <v>0</v>
      </c>
      <c r="AY263" s="23">
        <f t="shared" ca="1" si="521"/>
        <v>0</v>
      </c>
      <c r="AZ263" s="23">
        <f t="shared" ca="1" si="526"/>
        <v>0</v>
      </c>
      <c r="BA263" s="23">
        <f t="shared" ca="1" si="527"/>
        <v>0</v>
      </c>
      <c r="BB263" s="23">
        <f t="shared" ca="1" si="543"/>
        <v>0</v>
      </c>
      <c r="BC263" s="23">
        <f t="shared" ca="1" si="544"/>
        <v>0</v>
      </c>
      <c r="BD263" s="228">
        <f t="shared" ca="1" si="438"/>
        <v>0</v>
      </c>
      <c r="BE263" s="26">
        <f t="shared" ca="1" si="439"/>
        <v>0</v>
      </c>
      <c r="BF263" s="228">
        <f t="shared" ca="1" si="440"/>
        <v>0</v>
      </c>
      <c r="BG263" s="23">
        <f t="shared" ca="1" si="456"/>
        <v>0</v>
      </c>
      <c r="BH263" s="23">
        <f t="shared" ca="1" si="457"/>
        <v>0</v>
      </c>
      <c r="BI263" s="23">
        <f t="shared" ca="1" si="470"/>
        <v>0</v>
      </c>
      <c r="BJ263" s="23">
        <f t="shared" ca="1" si="471"/>
        <v>0</v>
      </c>
      <c r="BK263" s="23">
        <f t="shared" ca="1" si="458"/>
        <v>0</v>
      </c>
      <c r="BL263" s="23">
        <f t="shared" ca="1" si="459"/>
        <v>0</v>
      </c>
      <c r="BM263" s="23">
        <f t="shared" ca="1" si="472"/>
        <v>0</v>
      </c>
      <c r="BN263" s="23">
        <f t="shared" ca="1" si="473"/>
        <v>0</v>
      </c>
      <c r="BO263" s="23">
        <f t="shared" ca="1" si="479"/>
        <v>0</v>
      </c>
      <c r="BP263" s="23">
        <f t="shared" ca="1" si="480"/>
        <v>0</v>
      </c>
      <c r="BQ263" s="23">
        <f t="shared" ca="1" si="460"/>
        <v>0</v>
      </c>
      <c r="BR263" s="23">
        <f t="shared" ca="1" si="461"/>
        <v>0</v>
      </c>
      <c r="BS263" s="23">
        <f t="shared" ca="1" si="495"/>
        <v>0</v>
      </c>
      <c r="BT263" s="23">
        <f t="shared" ca="1" si="496"/>
        <v>0</v>
      </c>
      <c r="BU263" s="23">
        <f t="shared" ca="1" si="497"/>
        <v>0</v>
      </c>
      <c r="BV263" s="23">
        <f t="shared" ca="1" si="498"/>
        <v>0</v>
      </c>
      <c r="BW263" s="23">
        <f t="shared" ca="1" si="500"/>
        <v>0</v>
      </c>
      <c r="BX263" s="23">
        <f t="shared" ca="1" si="501"/>
        <v>0</v>
      </c>
      <c r="BY263" s="23">
        <f t="shared" ca="1" si="518"/>
        <v>0</v>
      </c>
      <c r="BZ263" s="23">
        <f t="shared" ca="1" si="519"/>
        <v>0</v>
      </c>
      <c r="CA263" s="23">
        <f t="shared" ca="1" si="531"/>
        <v>0</v>
      </c>
      <c r="CB263" s="23">
        <f t="shared" ca="1" si="532"/>
        <v>0</v>
      </c>
      <c r="CC263" s="23">
        <f t="shared" ca="1" si="547"/>
        <v>0</v>
      </c>
      <c r="CD263" s="23">
        <f t="shared" ca="1" si="548"/>
        <v>0</v>
      </c>
      <c r="CE263" s="23">
        <f t="shared" ca="1" si="549"/>
        <v>0</v>
      </c>
      <c r="CF263" s="23">
        <f t="shared" ca="1" si="550"/>
        <v>0</v>
      </c>
      <c r="CG263" s="389">
        <f t="shared" ca="1" si="441"/>
        <v>0</v>
      </c>
      <c r="CH263" s="224">
        <f t="shared" ca="1" si="442"/>
        <v>0</v>
      </c>
      <c r="CI263" s="93">
        <f t="shared" ca="1" si="443"/>
        <v>0</v>
      </c>
      <c r="CJ263" s="23">
        <f t="shared" ca="1" si="477"/>
        <v>0</v>
      </c>
      <c r="CK263" s="23">
        <f t="shared" ca="1" si="478"/>
        <v>0</v>
      </c>
      <c r="CL263" s="23">
        <f t="shared" ca="1" si="502"/>
        <v>0</v>
      </c>
      <c r="CM263" s="23">
        <f t="shared" ca="1" si="503"/>
        <v>0</v>
      </c>
      <c r="CN263" s="23">
        <f t="shared" ca="1" si="535"/>
        <v>0</v>
      </c>
      <c r="CO263" s="23">
        <f t="shared" ca="1" si="536"/>
        <v>0</v>
      </c>
      <c r="CP263" s="228">
        <f t="shared" ca="1" si="444"/>
        <v>0</v>
      </c>
      <c r="CQ263" s="224">
        <f t="shared" ca="1" si="445"/>
        <v>0</v>
      </c>
      <c r="CR263" s="228">
        <f t="shared" ca="1" si="446"/>
        <v>0</v>
      </c>
      <c r="CS263" s="23">
        <f t="shared" ca="1" si="447"/>
        <v>0</v>
      </c>
      <c r="CT263" s="23">
        <f t="shared" ca="1" si="448"/>
        <v>0</v>
      </c>
      <c r="CU263" s="23">
        <f t="shared" ca="1" si="452"/>
        <v>0</v>
      </c>
      <c r="CV263" s="23">
        <f t="shared" ca="1" si="453"/>
        <v>0</v>
      </c>
      <c r="CW263" s="23">
        <f t="shared" ca="1" si="462"/>
        <v>0</v>
      </c>
      <c r="CX263" s="23">
        <f t="shared" ca="1" si="463"/>
        <v>0</v>
      </c>
      <c r="CY263" s="23">
        <f t="shared" ca="1" si="474"/>
        <v>0</v>
      </c>
      <c r="CZ263" s="23">
        <f t="shared" ca="1" si="475"/>
        <v>0</v>
      </c>
      <c r="DA263" s="23">
        <f t="shared" ca="1" si="481"/>
        <v>0</v>
      </c>
      <c r="DB263" s="23">
        <f t="shared" ca="1" si="482"/>
        <v>0</v>
      </c>
      <c r="DC263" s="23">
        <f t="shared" ca="1" si="483"/>
        <v>0</v>
      </c>
      <c r="DD263" s="23">
        <f t="shared" ca="1" si="484"/>
        <v>0</v>
      </c>
      <c r="DE263" s="23">
        <f t="shared" ca="1" si="489"/>
        <v>0</v>
      </c>
      <c r="DF263" s="23">
        <f t="shared" ca="1" si="490"/>
        <v>0</v>
      </c>
      <c r="DG263" s="23">
        <f t="shared" ca="1" si="529"/>
        <v>0</v>
      </c>
      <c r="DH263" s="23">
        <f t="shared" ca="1" si="530"/>
        <v>0</v>
      </c>
      <c r="DI263" s="23">
        <f t="shared" ca="1" si="491"/>
        <v>0</v>
      </c>
      <c r="DJ263" s="23">
        <f t="shared" ca="1" si="492"/>
        <v>0</v>
      </c>
      <c r="DK263" s="23">
        <f t="shared" ca="1" si="504"/>
        <v>0</v>
      </c>
      <c r="DL263" s="23">
        <f t="shared" ca="1" si="505"/>
        <v>0</v>
      </c>
      <c r="DM263" s="23"/>
      <c r="DN263" s="23"/>
      <c r="DO263" s="23">
        <f t="shared" ca="1" si="506"/>
        <v>0</v>
      </c>
      <c r="DP263" s="23">
        <f t="shared" ca="1" si="507"/>
        <v>0</v>
      </c>
      <c r="DQ263" s="23">
        <f t="shared" ca="1" si="512"/>
        <v>0</v>
      </c>
      <c r="DR263" s="23">
        <f t="shared" ca="1" si="513"/>
        <v>0</v>
      </c>
      <c r="DS263" s="23">
        <f t="shared" ca="1" si="522"/>
        <v>0</v>
      </c>
      <c r="DT263" s="23">
        <f t="shared" ca="1" si="523"/>
        <v>0</v>
      </c>
      <c r="DU263" s="23">
        <f t="shared" ca="1" si="533"/>
        <v>0</v>
      </c>
      <c r="DV263" s="23">
        <f t="shared" ca="1" si="534"/>
        <v>0</v>
      </c>
      <c r="DW263" s="23">
        <f t="shared" ca="1" si="537"/>
        <v>0</v>
      </c>
      <c r="DX263" s="23">
        <f t="shared" ca="1" si="538"/>
        <v>0</v>
      </c>
      <c r="DY263" s="23">
        <f t="shared" ca="1" si="539"/>
        <v>0</v>
      </c>
      <c r="DZ263" s="23">
        <f t="shared" ca="1" si="540"/>
        <v>0</v>
      </c>
      <c r="EA263" s="23">
        <f t="shared" ca="1" si="553"/>
        <v>0</v>
      </c>
      <c r="EB263" s="23">
        <f t="shared" ca="1" si="554"/>
        <v>0</v>
      </c>
      <c r="EC263" s="228">
        <f t="shared" ca="1" si="449"/>
        <v>0</v>
      </c>
      <c r="ED263" s="93">
        <f t="shared" ca="1" si="450"/>
        <v>0</v>
      </c>
      <c r="EE263" s="228">
        <f t="shared" ca="1" si="451"/>
        <v>0</v>
      </c>
      <c r="EJ263" s="23">
        <f t="shared" ca="1" si="485"/>
        <v>0</v>
      </c>
      <c r="EK263" s="23">
        <f t="shared" ca="1" si="486"/>
        <v>0</v>
      </c>
      <c r="EL263" s="23">
        <f t="shared" ca="1" si="493"/>
        <v>0</v>
      </c>
      <c r="EM263" s="23">
        <f t="shared" ca="1" si="494"/>
        <v>0</v>
      </c>
      <c r="EN263" s="23">
        <f t="shared" ca="1" si="514"/>
        <v>0</v>
      </c>
      <c r="EO263" s="23">
        <f t="shared" ca="1" si="515"/>
        <v>0</v>
      </c>
      <c r="EP263" s="23">
        <f t="shared" ca="1" si="545"/>
        <v>0</v>
      </c>
      <c r="EQ263" s="23">
        <f t="shared" ca="1" si="546"/>
        <v>0</v>
      </c>
      <c r="ER263" s="23">
        <f t="shared" ca="1" si="524"/>
        <v>0</v>
      </c>
      <c r="ES263" s="23">
        <f t="shared" ca="1" si="525"/>
        <v>0</v>
      </c>
      <c r="ET263" s="23">
        <f t="shared" ca="1" si="541"/>
        <v>0</v>
      </c>
      <c r="EU263" s="23">
        <f t="shared" ca="1" si="542"/>
        <v>0</v>
      </c>
      <c r="EV263" s="23">
        <f t="shared" ca="1" si="551"/>
        <v>0</v>
      </c>
      <c r="EW263" s="23">
        <f t="shared" ca="1" si="552"/>
        <v>0</v>
      </c>
      <c r="EX263" s="228">
        <f t="shared" ca="1" si="435"/>
        <v>0</v>
      </c>
      <c r="EY263" s="93">
        <f t="shared" ca="1" si="436"/>
        <v>0</v>
      </c>
      <c r="EZ263" s="93">
        <f t="shared" ca="1" si="437"/>
        <v>0</v>
      </c>
    </row>
    <row r="264" spans="1:156" x14ac:dyDescent="0.2">
      <c r="A264" s="172">
        <f ca="1">VLOOKUP($D264,Curves!$A$2:$I$1700,9)</f>
        <v>6.4955767513431004E-2</v>
      </c>
      <c r="B264" s="86">
        <f t="shared" ca="1" si="556"/>
        <v>0.25647583912343308</v>
      </c>
      <c r="C264" s="86">
        <f t="shared" si="557"/>
        <v>31</v>
      </c>
      <c r="D264" s="139">
        <v>44682</v>
      </c>
      <c r="E264" s="173">
        <f ca="1">VLOOKUP($D264,Curves!$A$2:$H$1700,2)*$B264</f>
        <v>1.4249797621697942</v>
      </c>
      <c r="F264" s="172">
        <f ca="1">VLOOKUP($D264,Curves!$A$2:$H$1700,3)*$B264</f>
        <v>0</v>
      </c>
      <c r="G264" s="172">
        <f ca="1">VLOOKUP($D264,Curves!$A$2:$H$1700,7)*$B264</f>
        <v>0</v>
      </c>
      <c r="H264" s="172">
        <f ca="1">VLOOKUP($D264,Curves!$A$2:$H$1700,5)*$B264</f>
        <v>0</v>
      </c>
      <c r="I264" s="172">
        <f ca="1">VLOOKUP($D264,Curves!$A$2:$H$1700,4)*$B264</f>
        <v>0</v>
      </c>
      <c r="J264" s="174">
        <f ca="1">VLOOKUP($D264,Curves!$A$2:$H$1700,8)*$B264</f>
        <v>0</v>
      </c>
      <c r="K264" s="172">
        <f t="shared" ca="1" si="558"/>
        <v>12.687348216273456</v>
      </c>
      <c r="L264" s="140">
        <f ca="1">VLOOKUP($D264,Curves!$N$2:$T$2600,2)*$B264</f>
        <v>9.6359511613708548</v>
      </c>
      <c r="M264" s="141">
        <f ca="1">VLOOKUP($D264,Curves!$N$2:$T$2600,3)*$B264</f>
        <v>4.8179755806854274</v>
      </c>
      <c r="N264" s="181">
        <f t="shared" ca="1" si="559"/>
        <v>0</v>
      </c>
      <c r="O264" s="182">
        <f t="shared" ca="1" si="560"/>
        <v>0</v>
      </c>
      <c r="P264" s="173">
        <f t="shared" ca="1" si="555"/>
        <v>12.687348216273456</v>
      </c>
      <c r="Q264" s="140">
        <f ca="1">VLOOKUP($D264,Curves!$N$2:$T$2600,4)*$B264</f>
        <v>9.6359511613708548</v>
      </c>
      <c r="R264" s="141">
        <f ca="1">VLOOKUP($D264,Curves!$N$2:$T$2600,5)*$B264</f>
        <v>4.8179755806854274</v>
      </c>
      <c r="S264" s="181">
        <f t="shared" ca="1" si="561"/>
        <v>0</v>
      </c>
      <c r="T264" s="182">
        <f t="shared" ca="1" si="562"/>
        <v>0</v>
      </c>
      <c r="U264" s="151">
        <f t="shared" ca="1" si="563"/>
        <v>12.687348216273456</v>
      </c>
      <c r="V264" s="151">
        <f t="shared" ca="1" si="564"/>
        <v>12.687348216273456</v>
      </c>
      <c r="W264" s="151">
        <f t="shared" ca="1" si="565"/>
        <v>12.687348216273456</v>
      </c>
      <c r="X264" s="343">
        <f ca="1">VLOOKUP($D264,[2]CurveFetch!$D$8:$S$13000,16,0)*$B264</f>
        <v>9.6359511613708548</v>
      </c>
      <c r="Y264" s="141">
        <f ca="1">VLOOKUP($D264,Curves!$N$2:$T$2600,7)*$B264</f>
        <v>4.8179755806854274</v>
      </c>
      <c r="Z264" s="200">
        <f t="shared" ca="1" si="566"/>
        <v>0</v>
      </c>
      <c r="AA264" s="181">
        <f t="shared" ca="1" si="567"/>
        <v>0</v>
      </c>
      <c r="AB264" s="181">
        <f t="shared" ca="1" si="568"/>
        <v>0</v>
      </c>
      <c r="AC264" s="181">
        <f t="shared" ca="1" si="568"/>
        <v>0</v>
      </c>
      <c r="AD264" s="181">
        <f t="shared" ca="1" si="569"/>
        <v>0</v>
      </c>
      <c r="AE264" s="182">
        <f t="shared" ca="1" si="570"/>
        <v>0</v>
      </c>
      <c r="AF264" s="23">
        <f t="shared" ca="1" si="464"/>
        <v>0</v>
      </c>
      <c r="AG264" s="23">
        <f t="shared" ca="1" si="465"/>
        <v>0</v>
      </c>
      <c r="AH264" s="23">
        <f t="shared" ca="1" si="454"/>
        <v>0</v>
      </c>
      <c r="AI264" s="23">
        <f t="shared" ca="1" si="455"/>
        <v>0</v>
      </c>
      <c r="AJ264" s="23">
        <f t="shared" ca="1" si="466"/>
        <v>0</v>
      </c>
      <c r="AK264" s="23">
        <f t="shared" ca="1" si="467"/>
        <v>0</v>
      </c>
      <c r="AL264" s="23">
        <f t="shared" ca="1" si="468"/>
        <v>0</v>
      </c>
      <c r="AM264" s="23">
        <f t="shared" ca="1" si="469"/>
        <v>0</v>
      </c>
      <c r="AN264" s="23">
        <f t="shared" ca="1" si="487"/>
        <v>0</v>
      </c>
      <c r="AO264" s="23">
        <f t="shared" ca="1" si="488"/>
        <v>0</v>
      </c>
      <c r="AP264" s="23">
        <f t="shared" ca="1" si="499"/>
        <v>0</v>
      </c>
      <c r="AQ264" s="23">
        <f t="shared" ca="1" si="476"/>
        <v>0</v>
      </c>
      <c r="AR264" s="23">
        <f t="shared" ca="1" si="508"/>
        <v>0</v>
      </c>
      <c r="AS264" s="23">
        <f t="shared" ca="1" si="509"/>
        <v>0</v>
      </c>
      <c r="AT264" s="23">
        <f t="shared" ca="1" si="516"/>
        <v>0</v>
      </c>
      <c r="AU264" s="23">
        <f t="shared" ca="1" si="517"/>
        <v>0</v>
      </c>
      <c r="AV264" s="23">
        <f t="shared" ca="1" si="510"/>
        <v>0</v>
      </c>
      <c r="AW264" s="23">
        <f t="shared" ca="1" si="511"/>
        <v>0</v>
      </c>
      <c r="AX264" s="23">
        <f t="shared" ca="1" si="520"/>
        <v>0</v>
      </c>
      <c r="AY264" s="23">
        <f t="shared" ca="1" si="521"/>
        <v>0</v>
      </c>
      <c r="AZ264" s="23">
        <f t="shared" ca="1" si="526"/>
        <v>0</v>
      </c>
      <c r="BA264" s="23">
        <f t="shared" ca="1" si="527"/>
        <v>0</v>
      </c>
      <c r="BB264" s="23">
        <f t="shared" ca="1" si="543"/>
        <v>0</v>
      </c>
      <c r="BC264" s="23">
        <f t="shared" ca="1" si="544"/>
        <v>0</v>
      </c>
      <c r="BD264" s="228">
        <f t="shared" ca="1" si="438"/>
        <v>0</v>
      </c>
      <c r="BE264" s="26">
        <f t="shared" ca="1" si="439"/>
        <v>0</v>
      </c>
      <c r="BF264" s="228">
        <f t="shared" ca="1" si="440"/>
        <v>0</v>
      </c>
      <c r="BG264" s="23">
        <f t="shared" ca="1" si="456"/>
        <v>0</v>
      </c>
      <c r="BH264" s="23">
        <f t="shared" ca="1" si="457"/>
        <v>0</v>
      </c>
      <c r="BI264" s="23">
        <f t="shared" ca="1" si="470"/>
        <v>0</v>
      </c>
      <c r="BJ264" s="23">
        <f t="shared" ca="1" si="471"/>
        <v>0</v>
      </c>
      <c r="BK264" s="23">
        <f t="shared" ca="1" si="458"/>
        <v>0</v>
      </c>
      <c r="BL264" s="23">
        <f t="shared" ca="1" si="459"/>
        <v>0</v>
      </c>
      <c r="BM264" s="23">
        <f t="shared" ca="1" si="472"/>
        <v>0</v>
      </c>
      <c r="BN264" s="23">
        <f t="shared" ca="1" si="473"/>
        <v>0</v>
      </c>
      <c r="BO264" s="23">
        <f t="shared" ca="1" si="479"/>
        <v>0</v>
      </c>
      <c r="BP264" s="23">
        <f t="shared" ca="1" si="480"/>
        <v>0</v>
      </c>
      <c r="BQ264" s="23">
        <f t="shared" ca="1" si="460"/>
        <v>0</v>
      </c>
      <c r="BR264" s="23">
        <f t="shared" ca="1" si="461"/>
        <v>0</v>
      </c>
      <c r="BS264" s="23">
        <f t="shared" ca="1" si="495"/>
        <v>0</v>
      </c>
      <c r="BT264" s="23">
        <f t="shared" ca="1" si="496"/>
        <v>0</v>
      </c>
      <c r="BU264" s="23">
        <f t="shared" ca="1" si="497"/>
        <v>0</v>
      </c>
      <c r="BV264" s="23">
        <f t="shared" ca="1" si="498"/>
        <v>0</v>
      </c>
      <c r="BW264" s="23">
        <f t="shared" ca="1" si="500"/>
        <v>0</v>
      </c>
      <c r="BX264" s="23">
        <f t="shared" ca="1" si="501"/>
        <v>0</v>
      </c>
      <c r="BY264" s="23">
        <f t="shared" ca="1" si="518"/>
        <v>0</v>
      </c>
      <c r="BZ264" s="23">
        <f t="shared" ca="1" si="519"/>
        <v>0</v>
      </c>
      <c r="CA264" s="23">
        <f t="shared" ca="1" si="531"/>
        <v>0</v>
      </c>
      <c r="CB264" s="23">
        <f t="shared" ca="1" si="532"/>
        <v>0</v>
      </c>
      <c r="CC264" s="23">
        <f t="shared" ca="1" si="547"/>
        <v>0</v>
      </c>
      <c r="CD264" s="23">
        <f t="shared" ca="1" si="548"/>
        <v>0</v>
      </c>
      <c r="CE264" s="23">
        <f t="shared" ca="1" si="549"/>
        <v>0</v>
      </c>
      <c r="CF264" s="23">
        <f t="shared" ca="1" si="550"/>
        <v>0</v>
      </c>
      <c r="CG264" s="389">
        <f t="shared" ca="1" si="441"/>
        <v>0</v>
      </c>
      <c r="CH264" s="224">
        <f t="shared" ca="1" si="442"/>
        <v>0</v>
      </c>
      <c r="CI264" s="93">
        <f t="shared" ca="1" si="443"/>
        <v>0</v>
      </c>
      <c r="CJ264" s="23">
        <f t="shared" ca="1" si="477"/>
        <v>0</v>
      </c>
      <c r="CK264" s="23">
        <f t="shared" ca="1" si="478"/>
        <v>0</v>
      </c>
      <c r="CL264" s="23">
        <f t="shared" ca="1" si="502"/>
        <v>0</v>
      </c>
      <c r="CM264" s="23">
        <f t="shared" ca="1" si="503"/>
        <v>0</v>
      </c>
      <c r="CN264" s="23">
        <f t="shared" ca="1" si="535"/>
        <v>0</v>
      </c>
      <c r="CO264" s="23">
        <f t="shared" ca="1" si="536"/>
        <v>0</v>
      </c>
      <c r="CP264" s="228">
        <f t="shared" ca="1" si="444"/>
        <v>0</v>
      </c>
      <c r="CQ264" s="224">
        <f t="shared" ca="1" si="445"/>
        <v>0</v>
      </c>
      <c r="CR264" s="228">
        <f t="shared" ca="1" si="446"/>
        <v>0</v>
      </c>
      <c r="CS264" s="23">
        <f t="shared" ca="1" si="447"/>
        <v>0</v>
      </c>
      <c r="CT264" s="23">
        <f t="shared" ca="1" si="448"/>
        <v>0</v>
      </c>
      <c r="CU264" s="23">
        <f t="shared" ca="1" si="452"/>
        <v>0</v>
      </c>
      <c r="CV264" s="23">
        <f t="shared" ca="1" si="453"/>
        <v>0</v>
      </c>
      <c r="CW264" s="23">
        <f t="shared" ca="1" si="462"/>
        <v>0</v>
      </c>
      <c r="CX264" s="23">
        <f t="shared" ca="1" si="463"/>
        <v>0</v>
      </c>
      <c r="CY264" s="23">
        <f t="shared" ca="1" si="474"/>
        <v>0</v>
      </c>
      <c r="CZ264" s="23">
        <f t="shared" ca="1" si="475"/>
        <v>0</v>
      </c>
      <c r="DA264" s="23">
        <f t="shared" ca="1" si="481"/>
        <v>0</v>
      </c>
      <c r="DB264" s="23">
        <f t="shared" ca="1" si="482"/>
        <v>0</v>
      </c>
      <c r="DC264" s="23">
        <f t="shared" ca="1" si="483"/>
        <v>0</v>
      </c>
      <c r="DD264" s="23">
        <f t="shared" ca="1" si="484"/>
        <v>0</v>
      </c>
      <c r="DE264" s="23">
        <f t="shared" ca="1" si="489"/>
        <v>0</v>
      </c>
      <c r="DF264" s="23">
        <f t="shared" ca="1" si="490"/>
        <v>0</v>
      </c>
      <c r="DG264" s="23">
        <f t="shared" ca="1" si="529"/>
        <v>0</v>
      </c>
      <c r="DH264" s="23">
        <f t="shared" ca="1" si="530"/>
        <v>0</v>
      </c>
      <c r="DI264" s="23">
        <f t="shared" ca="1" si="491"/>
        <v>0</v>
      </c>
      <c r="DJ264" s="23">
        <f t="shared" ca="1" si="492"/>
        <v>0</v>
      </c>
      <c r="DK264" s="23">
        <f t="shared" ca="1" si="504"/>
        <v>0</v>
      </c>
      <c r="DL264" s="23">
        <f t="shared" ca="1" si="505"/>
        <v>0</v>
      </c>
      <c r="DM264" s="23"/>
      <c r="DN264" s="23"/>
      <c r="DO264" s="23">
        <f t="shared" ca="1" si="506"/>
        <v>0</v>
      </c>
      <c r="DP264" s="23">
        <f t="shared" ca="1" si="507"/>
        <v>0</v>
      </c>
      <c r="DQ264" s="23">
        <f t="shared" ca="1" si="512"/>
        <v>0</v>
      </c>
      <c r="DR264" s="23">
        <f t="shared" ca="1" si="513"/>
        <v>0</v>
      </c>
      <c r="DS264" s="23">
        <f t="shared" ca="1" si="522"/>
        <v>0</v>
      </c>
      <c r="DT264" s="23">
        <f t="shared" ca="1" si="523"/>
        <v>0</v>
      </c>
      <c r="DU264" s="23">
        <f t="shared" ca="1" si="533"/>
        <v>0</v>
      </c>
      <c r="DV264" s="23">
        <f t="shared" ca="1" si="534"/>
        <v>0</v>
      </c>
      <c r="DW264" s="23">
        <f t="shared" ca="1" si="537"/>
        <v>0</v>
      </c>
      <c r="DX264" s="23">
        <f t="shared" ca="1" si="538"/>
        <v>0</v>
      </c>
      <c r="DY264" s="23">
        <f t="shared" ca="1" si="539"/>
        <v>0</v>
      </c>
      <c r="DZ264" s="23">
        <f t="shared" ca="1" si="540"/>
        <v>0</v>
      </c>
      <c r="EA264" s="23">
        <f t="shared" ca="1" si="553"/>
        <v>0</v>
      </c>
      <c r="EB264" s="23">
        <f t="shared" ca="1" si="554"/>
        <v>0</v>
      </c>
      <c r="EC264" s="228">
        <f t="shared" ca="1" si="449"/>
        <v>0</v>
      </c>
      <c r="ED264" s="93">
        <f t="shared" ca="1" si="450"/>
        <v>0</v>
      </c>
      <c r="EE264" s="228">
        <f t="shared" ca="1" si="451"/>
        <v>0</v>
      </c>
      <c r="EJ264" s="23">
        <f t="shared" ca="1" si="485"/>
        <v>0</v>
      </c>
      <c r="EK264" s="23">
        <f t="shared" ca="1" si="486"/>
        <v>0</v>
      </c>
      <c r="EL264" s="23">
        <f t="shared" ca="1" si="493"/>
        <v>0</v>
      </c>
      <c r="EM264" s="23">
        <f t="shared" ca="1" si="494"/>
        <v>0</v>
      </c>
      <c r="EN264" s="23">
        <f t="shared" ca="1" si="514"/>
        <v>0</v>
      </c>
      <c r="EO264" s="23">
        <f t="shared" ca="1" si="515"/>
        <v>0</v>
      </c>
      <c r="EP264" s="23">
        <f t="shared" ca="1" si="545"/>
        <v>0</v>
      </c>
      <c r="EQ264" s="23">
        <f t="shared" ca="1" si="546"/>
        <v>0</v>
      </c>
      <c r="ER264" s="23">
        <f t="shared" ca="1" si="524"/>
        <v>0</v>
      </c>
      <c r="ES264" s="23">
        <f t="shared" ca="1" si="525"/>
        <v>0</v>
      </c>
      <c r="ET264" s="23">
        <f t="shared" ca="1" si="541"/>
        <v>0</v>
      </c>
      <c r="EU264" s="23">
        <f t="shared" ca="1" si="542"/>
        <v>0</v>
      </c>
      <c r="EV264" s="23">
        <f t="shared" ca="1" si="551"/>
        <v>0</v>
      </c>
      <c r="EW264" s="23">
        <f t="shared" ca="1" si="552"/>
        <v>0</v>
      </c>
      <c r="EX264" s="228">
        <f t="shared" ca="1" si="435"/>
        <v>0</v>
      </c>
      <c r="EY264" s="93">
        <f t="shared" ca="1" si="436"/>
        <v>0</v>
      </c>
      <c r="EZ264" s="93">
        <f t="shared" ca="1" si="437"/>
        <v>0</v>
      </c>
    </row>
    <row r="265" spans="1:156" x14ac:dyDescent="0.2">
      <c r="A265" s="172">
        <f ca="1">VLOOKUP($D265,Curves!$A$2:$I$1700,9)</f>
        <v>6.4951382266855998E-2</v>
      </c>
      <c r="B265" s="86">
        <f t="shared" ca="1" si="556"/>
        <v>0.2551112834716065</v>
      </c>
      <c r="C265" s="86">
        <f t="shared" si="557"/>
        <v>30</v>
      </c>
      <c r="D265" s="139">
        <v>44713</v>
      </c>
      <c r="E265" s="173">
        <f ca="1">VLOOKUP($D265,Curves!$A$2:$H$1700,2)*$B265</f>
        <v>1.4247965181889224</v>
      </c>
      <c r="F265" s="172">
        <f ca="1">VLOOKUP($D265,Curves!$A$2:$H$1700,3)*$B265</f>
        <v>0</v>
      </c>
      <c r="G265" s="172">
        <f ca="1">VLOOKUP($D265,Curves!$A$2:$H$1700,7)*$B265</f>
        <v>0</v>
      </c>
      <c r="H265" s="172">
        <f ca="1">VLOOKUP($D265,Curves!$A$2:$H$1700,5)*$B265</f>
        <v>0</v>
      </c>
      <c r="I265" s="172">
        <f ca="1">VLOOKUP($D265,Curves!$A$2:$H$1700,4)*$B265</f>
        <v>0</v>
      </c>
      <c r="J265" s="174">
        <f ca="1">VLOOKUP($D265,Curves!$A$2:$H$1700,8)*$B265</f>
        <v>0</v>
      </c>
      <c r="K265" s="172">
        <f t="shared" ca="1" si="558"/>
        <v>12.685973886416917</v>
      </c>
      <c r="L265" s="140">
        <f ca="1">VLOOKUP($D265,Curves!$N$2:$T$2600,2)*$B265</f>
        <v>15.962466073588502</v>
      </c>
      <c r="M265" s="141">
        <f ca="1">VLOOKUP($D265,Curves!$N$2:$T$2600,3)*$B265</f>
        <v>7.9812330367942508</v>
      </c>
      <c r="N265" s="181">
        <f t="shared" ca="1" si="559"/>
        <v>1</v>
      </c>
      <c r="O265" s="182">
        <f t="shared" ca="1" si="560"/>
        <v>0</v>
      </c>
      <c r="P265" s="173">
        <f t="shared" ca="1" si="555"/>
        <v>12.685973886416917</v>
      </c>
      <c r="Q265" s="140">
        <f ca="1">VLOOKUP($D265,Curves!$N$2:$T$2600,4)*$B265</f>
        <v>15.962466073588502</v>
      </c>
      <c r="R265" s="141">
        <f ca="1">VLOOKUP($D265,Curves!$N$2:$T$2600,5)*$B265</f>
        <v>7.9812330367942508</v>
      </c>
      <c r="S265" s="181">
        <f t="shared" ca="1" si="561"/>
        <v>1</v>
      </c>
      <c r="T265" s="182">
        <f t="shared" ca="1" si="562"/>
        <v>0</v>
      </c>
      <c r="U265" s="151">
        <f t="shared" ca="1" si="563"/>
        <v>12.685973886416917</v>
      </c>
      <c r="V265" s="151">
        <f t="shared" ca="1" si="564"/>
        <v>12.685973886416917</v>
      </c>
      <c r="W265" s="151">
        <f t="shared" ca="1" si="565"/>
        <v>12.685973886416917</v>
      </c>
      <c r="X265" s="343">
        <f ca="1">VLOOKUP($D265,[2]CurveFetch!$D$8:$S$13000,16,0)*$B265</f>
        <v>15.962466073588502</v>
      </c>
      <c r="Y265" s="141">
        <f ca="1">VLOOKUP($D265,Curves!$N$2:$T$2600,7)*$B265</f>
        <v>7.9812330367942508</v>
      </c>
      <c r="Z265" s="200">
        <f t="shared" ca="1" si="566"/>
        <v>1</v>
      </c>
      <c r="AA265" s="181">
        <f t="shared" ca="1" si="567"/>
        <v>0</v>
      </c>
      <c r="AB265" s="181">
        <f t="shared" ca="1" si="568"/>
        <v>1</v>
      </c>
      <c r="AC265" s="181">
        <f t="shared" ca="1" si="568"/>
        <v>1</v>
      </c>
      <c r="AD265" s="181">
        <f t="shared" ca="1" si="569"/>
        <v>1</v>
      </c>
      <c r="AE265" s="182">
        <f t="shared" ca="1" si="570"/>
        <v>0</v>
      </c>
      <c r="AF265" s="23">
        <f t="shared" ca="1" si="464"/>
        <v>5880</v>
      </c>
      <c r="AG265" s="23">
        <f t="shared" ca="1" si="465"/>
        <v>0</v>
      </c>
      <c r="AH265" s="23">
        <f t="shared" ca="1" si="454"/>
        <v>38400</v>
      </c>
      <c r="AI265" s="23">
        <f t="shared" ca="1" si="455"/>
        <v>0</v>
      </c>
      <c r="AJ265" s="23">
        <f t="shared" ca="1" si="466"/>
        <v>26160</v>
      </c>
      <c r="AK265" s="23">
        <f t="shared" ca="1" si="467"/>
        <v>0</v>
      </c>
      <c r="AL265" s="23">
        <f t="shared" ca="1" si="468"/>
        <v>26160</v>
      </c>
      <c r="AM265" s="23">
        <f t="shared" ca="1" si="469"/>
        <v>0</v>
      </c>
      <c r="AN265" s="23">
        <f t="shared" ca="1" si="487"/>
        <v>48000</v>
      </c>
      <c r="AO265" s="23">
        <f t="shared" ca="1" si="488"/>
        <v>0</v>
      </c>
      <c r="AP265" s="23">
        <f t="shared" ca="1" si="499"/>
        <v>54000</v>
      </c>
      <c r="AQ265" s="23">
        <f t="shared" ca="1" si="476"/>
        <v>0</v>
      </c>
      <c r="AR265" s="23">
        <f t="shared" ca="1" si="508"/>
        <v>60000</v>
      </c>
      <c r="AS265" s="23">
        <f t="shared" ca="1" si="509"/>
        <v>0</v>
      </c>
      <c r="AT265" s="23">
        <f t="shared" ca="1" si="516"/>
        <v>60000</v>
      </c>
      <c r="AU265" s="23">
        <f t="shared" ca="1" si="517"/>
        <v>0</v>
      </c>
      <c r="AV265" s="23">
        <f t="shared" ca="1" si="510"/>
        <v>86400</v>
      </c>
      <c r="AW265" s="23">
        <f t="shared" ca="1" si="511"/>
        <v>0</v>
      </c>
      <c r="AX265" s="23">
        <f t="shared" ca="1" si="520"/>
        <v>61200</v>
      </c>
      <c r="AY265" s="23">
        <f t="shared" ca="1" si="521"/>
        <v>0</v>
      </c>
      <c r="AZ265" s="23">
        <f t="shared" ca="1" si="526"/>
        <v>66000</v>
      </c>
      <c r="BA265" s="23">
        <f t="shared" ca="1" si="527"/>
        <v>0</v>
      </c>
      <c r="BB265" s="23">
        <f t="shared" ca="1" si="543"/>
        <v>132000</v>
      </c>
      <c r="BC265" s="23">
        <f t="shared" ca="1" si="544"/>
        <v>0</v>
      </c>
      <c r="BD265" s="228">
        <f t="shared" ca="1" si="438"/>
        <v>243000</v>
      </c>
      <c r="BE265" s="26">
        <f t="shared" ca="1" si="439"/>
        <v>604200</v>
      </c>
      <c r="BF265" s="228">
        <f t="shared" ca="1" si="440"/>
        <v>664200</v>
      </c>
      <c r="BG265" s="23">
        <f t="shared" ca="1" si="456"/>
        <v>62400</v>
      </c>
      <c r="BH265" s="23">
        <f t="shared" ca="1" si="457"/>
        <v>0</v>
      </c>
      <c r="BI265" s="23">
        <f t="shared" ca="1" si="470"/>
        <v>60000</v>
      </c>
      <c r="BJ265" s="23">
        <f t="shared" ca="1" si="471"/>
        <v>0</v>
      </c>
      <c r="BK265" s="23">
        <f t="shared" ca="1" si="458"/>
        <v>10560</v>
      </c>
      <c r="BL265" s="23">
        <f t="shared" ca="1" si="459"/>
        <v>0</v>
      </c>
      <c r="BM265" s="23">
        <f t="shared" ca="1" si="472"/>
        <v>6120</v>
      </c>
      <c r="BN265" s="23">
        <f t="shared" ca="1" si="473"/>
        <v>0</v>
      </c>
      <c r="BO265" s="23">
        <f t="shared" ca="1" si="479"/>
        <v>20400</v>
      </c>
      <c r="BP265" s="23">
        <f t="shared" ca="1" si="480"/>
        <v>0</v>
      </c>
      <c r="BQ265" s="23">
        <f t="shared" ca="1" si="460"/>
        <v>72000</v>
      </c>
      <c r="BR265" s="23">
        <f t="shared" ca="1" si="461"/>
        <v>0</v>
      </c>
      <c r="BS265" s="23">
        <f t="shared" ca="1" si="495"/>
        <v>105600</v>
      </c>
      <c r="BT265" s="23">
        <f t="shared" ca="1" si="496"/>
        <v>0</v>
      </c>
      <c r="BU265" s="23">
        <f t="shared" ca="1" si="497"/>
        <v>127200</v>
      </c>
      <c r="BV265" s="23">
        <f t="shared" ca="1" si="498"/>
        <v>0</v>
      </c>
      <c r="BW265" s="23">
        <f t="shared" ca="1" si="500"/>
        <v>60000</v>
      </c>
      <c r="BX265" s="23">
        <f t="shared" ca="1" si="501"/>
        <v>0</v>
      </c>
      <c r="BY265" s="23">
        <f t="shared" ca="1" si="518"/>
        <v>63600</v>
      </c>
      <c r="BZ265" s="23">
        <f t="shared" ca="1" si="519"/>
        <v>0</v>
      </c>
      <c r="CA265" s="23">
        <f t="shared" ca="1" si="531"/>
        <v>62400</v>
      </c>
      <c r="CB265" s="23">
        <f t="shared" ca="1" si="532"/>
        <v>0</v>
      </c>
      <c r="CC265" s="23">
        <f t="shared" ca="1" si="547"/>
        <v>132000</v>
      </c>
      <c r="CD265" s="23">
        <f t="shared" ca="1" si="548"/>
        <v>0</v>
      </c>
      <c r="CE265" s="23">
        <f t="shared" ca="1" si="549"/>
        <v>120000</v>
      </c>
      <c r="CF265" s="23">
        <f t="shared" ca="1" si="550"/>
        <v>0</v>
      </c>
      <c r="CG265" s="389">
        <f t="shared" ca="1" si="441"/>
        <v>371880</v>
      </c>
      <c r="CH265" s="224">
        <f t="shared" ca="1" si="442"/>
        <v>695880</v>
      </c>
      <c r="CI265" s="93">
        <f t="shared" ca="1" si="443"/>
        <v>902280</v>
      </c>
      <c r="CJ265" s="23">
        <f t="shared" ca="1" si="477"/>
        <v>125760</v>
      </c>
      <c r="CK265" s="23">
        <f t="shared" ca="1" si="478"/>
        <v>0</v>
      </c>
      <c r="CL265" s="23">
        <f t="shared" ca="1" si="502"/>
        <v>115200</v>
      </c>
      <c r="CM265" s="23">
        <f t="shared" ca="1" si="503"/>
        <v>0</v>
      </c>
      <c r="CN265" s="23">
        <f t="shared" ca="1" si="535"/>
        <v>120000</v>
      </c>
      <c r="CO265" s="23">
        <f t="shared" ca="1" si="536"/>
        <v>0</v>
      </c>
      <c r="CP265" s="228">
        <f t="shared" ca="1" si="444"/>
        <v>125760</v>
      </c>
      <c r="CQ265" s="224">
        <f t="shared" ca="1" si="445"/>
        <v>240960</v>
      </c>
      <c r="CR265" s="228">
        <f t="shared" ca="1" si="446"/>
        <v>360960</v>
      </c>
      <c r="CS265" s="23">
        <f t="shared" ca="1" si="447"/>
        <v>65400</v>
      </c>
      <c r="CT265" s="23">
        <f t="shared" ca="1" si="448"/>
        <v>32700</v>
      </c>
      <c r="CU265" s="23">
        <f t="shared" ca="1" si="452"/>
        <v>62400</v>
      </c>
      <c r="CV265" s="23">
        <f t="shared" ca="1" si="453"/>
        <v>31200</v>
      </c>
      <c r="CW265" s="23">
        <f t="shared" ca="1" si="462"/>
        <v>60000</v>
      </c>
      <c r="CX265" s="23">
        <f t="shared" ca="1" si="463"/>
        <v>30000</v>
      </c>
      <c r="CY265" s="23">
        <f t="shared" ca="1" si="474"/>
        <v>8400</v>
      </c>
      <c r="CZ265" s="23">
        <f t="shared" ca="1" si="475"/>
        <v>4200</v>
      </c>
      <c r="DA265" s="23">
        <f t="shared" ca="1" si="481"/>
        <v>27000</v>
      </c>
      <c r="DB265" s="23">
        <f t="shared" ca="1" si="482"/>
        <v>13500</v>
      </c>
      <c r="DC265" s="23">
        <f t="shared" ca="1" si="483"/>
        <v>15600</v>
      </c>
      <c r="DD265" s="23">
        <f t="shared" ca="1" si="484"/>
        <v>7800</v>
      </c>
      <c r="DE265" s="23">
        <f t="shared" ca="1" si="489"/>
        <v>42000</v>
      </c>
      <c r="DF265" s="23">
        <f t="shared" ca="1" si="490"/>
        <v>21000</v>
      </c>
      <c r="DG265" s="23">
        <f t="shared" ca="1" si="529"/>
        <v>63600</v>
      </c>
      <c r="DH265" s="23">
        <f t="shared" ca="1" si="530"/>
        <v>31800</v>
      </c>
      <c r="DI265" s="23">
        <f t="shared" ca="1" si="491"/>
        <v>72000</v>
      </c>
      <c r="DJ265" s="23">
        <f t="shared" ca="1" si="492"/>
        <v>36000</v>
      </c>
      <c r="DK265" s="23">
        <f t="shared" ca="1" si="504"/>
        <v>99000</v>
      </c>
      <c r="DL265" s="23">
        <f t="shared" ca="1" si="505"/>
        <v>49500</v>
      </c>
      <c r="DM265" s="23"/>
      <c r="DN265" s="23"/>
      <c r="DO265" s="23">
        <f t="shared" ca="1" si="506"/>
        <v>240000</v>
      </c>
      <c r="DP265" s="23">
        <f t="shared" ca="1" si="507"/>
        <v>120000</v>
      </c>
      <c r="DQ265" s="23">
        <f t="shared" ca="1" si="512"/>
        <v>120000</v>
      </c>
      <c r="DR265" s="23">
        <f t="shared" ca="1" si="513"/>
        <v>60000</v>
      </c>
      <c r="DS265" s="23">
        <f t="shared" ca="1" si="522"/>
        <v>127200</v>
      </c>
      <c r="DT265" s="23">
        <f t="shared" ca="1" si="523"/>
        <v>63600</v>
      </c>
      <c r="DU265" s="23">
        <f t="shared" ca="1" si="533"/>
        <v>63600</v>
      </c>
      <c r="DV265" s="23">
        <f t="shared" ca="1" si="534"/>
        <v>31800</v>
      </c>
      <c r="DW265" s="23">
        <f t="shared" ca="1" si="537"/>
        <v>150000</v>
      </c>
      <c r="DX265" s="23">
        <f t="shared" ca="1" si="538"/>
        <v>75000</v>
      </c>
      <c r="DY265" s="23">
        <f t="shared" ca="1" si="539"/>
        <v>66000</v>
      </c>
      <c r="DZ265" s="23">
        <f t="shared" ca="1" si="540"/>
        <v>33000</v>
      </c>
      <c r="EA265" s="23">
        <f t="shared" ca="1" si="553"/>
        <v>129600</v>
      </c>
      <c r="EB265" s="23">
        <f t="shared" ca="1" si="554"/>
        <v>64800</v>
      </c>
      <c r="EC265" s="228">
        <f t="shared" ca="1" si="449"/>
        <v>610200</v>
      </c>
      <c r="ED265" s="93">
        <f t="shared" ca="1" si="450"/>
        <v>1450800</v>
      </c>
      <c r="EE265" s="228">
        <f t="shared" ca="1" si="451"/>
        <v>2117700</v>
      </c>
      <c r="EJ265" s="23">
        <f t="shared" ca="1" si="485"/>
        <v>60000</v>
      </c>
      <c r="EK265" s="23">
        <f t="shared" ca="1" si="486"/>
        <v>30000</v>
      </c>
      <c r="EL265" s="23">
        <f t="shared" ca="1" si="493"/>
        <v>26400</v>
      </c>
      <c r="EM265" s="23">
        <f t="shared" ca="1" si="494"/>
        <v>13200</v>
      </c>
      <c r="EN265" s="23">
        <f t="shared" ca="1" si="514"/>
        <v>120000</v>
      </c>
      <c r="EO265" s="23">
        <f t="shared" ca="1" si="515"/>
        <v>60000</v>
      </c>
      <c r="EP265" s="23">
        <f t="shared" ca="1" si="545"/>
        <v>168000</v>
      </c>
      <c r="EQ265" s="23">
        <f t="shared" ca="1" si="546"/>
        <v>84000</v>
      </c>
      <c r="ER265" s="23">
        <f t="shared" ca="1" si="524"/>
        <v>60000</v>
      </c>
      <c r="ES265" s="23">
        <f t="shared" ca="1" si="525"/>
        <v>30000</v>
      </c>
      <c r="ET265" s="23">
        <f t="shared" ca="1" si="541"/>
        <v>60000</v>
      </c>
      <c r="EU265" s="23">
        <f t="shared" ca="1" si="542"/>
        <v>30000</v>
      </c>
      <c r="EV265" s="23">
        <f t="shared" ca="1" si="551"/>
        <v>120000</v>
      </c>
      <c r="EW265" s="23">
        <f t="shared" ca="1" si="552"/>
        <v>60000</v>
      </c>
      <c r="EX265" s="228">
        <f t="shared" ref="EX265:EX281" ca="1" si="571">SUM(EL265:EM265)</f>
        <v>39600</v>
      </c>
      <c r="EY265" s="93">
        <f t="shared" ref="EY265:EY281" ca="1" si="572">SUM(EL265:EO265,ET265:EW265)</f>
        <v>489600</v>
      </c>
      <c r="EZ265" s="93">
        <f t="shared" ref="EZ265:EZ281" ca="1" si="573">SUM(EJ265:EW265)</f>
        <v>921600</v>
      </c>
    </row>
    <row r="266" spans="1:156" x14ac:dyDescent="0.2">
      <c r="A266" s="172">
        <f ca="1">VLOOKUP($D266,Curves!$A$2:$I$1700,9)</f>
        <v>6.4947138479853006E-2</v>
      </c>
      <c r="B266" s="86">
        <f t="shared" ca="1" si="556"/>
        <v>0.25379783288566876</v>
      </c>
      <c r="C266" s="86">
        <f t="shared" si="557"/>
        <v>31</v>
      </c>
      <c r="D266" s="139">
        <v>44743</v>
      </c>
      <c r="E266" s="173">
        <f ca="1">VLOOKUP($D266,Curves!$A$2:$H$1700,2)*$B266</f>
        <v>1.4250748316530302</v>
      </c>
      <c r="F266" s="172">
        <f ca="1">VLOOKUP($D266,Curves!$A$2:$H$1700,3)*$B266</f>
        <v>0</v>
      </c>
      <c r="G266" s="172">
        <f ca="1">VLOOKUP($D266,Curves!$A$2:$H$1700,7)*$B266</f>
        <v>0</v>
      </c>
      <c r="H266" s="172">
        <f ca="1">VLOOKUP($D266,Curves!$A$2:$H$1700,5)*$B266</f>
        <v>0</v>
      </c>
      <c r="I266" s="172">
        <f ca="1">VLOOKUP($D266,Curves!$A$2:$H$1700,4)*$B266</f>
        <v>0</v>
      </c>
      <c r="J266" s="174">
        <f ca="1">VLOOKUP($D266,Curves!$A$2:$H$1700,8)*$B266</f>
        <v>0</v>
      </c>
      <c r="K266" s="172">
        <f t="shared" ca="1" si="558"/>
        <v>12.688061237397726</v>
      </c>
      <c r="L266" s="140">
        <f ca="1">VLOOKUP($D266,Curves!$N$2:$T$2600,2)*$B266</f>
        <v>14.63685095969927</v>
      </c>
      <c r="M266" s="141">
        <f ca="1">VLOOKUP($D266,Curves!$N$2:$T$2600,3)*$B266</f>
        <v>7.3184254798496351</v>
      </c>
      <c r="N266" s="181">
        <f t="shared" ca="1" si="559"/>
        <v>1</v>
      </c>
      <c r="O266" s="182">
        <f t="shared" ca="1" si="560"/>
        <v>0</v>
      </c>
      <c r="P266" s="173">
        <f t="shared" ca="1" si="555"/>
        <v>12.688061237397726</v>
      </c>
      <c r="Q266" s="140">
        <f ca="1">VLOOKUP($D266,Curves!$N$2:$T$2600,4)*$B266</f>
        <v>14.63685095969927</v>
      </c>
      <c r="R266" s="141">
        <f ca="1">VLOOKUP($D266,Curves!$N$2:$T$2600,5)*$B266</f>
        <v>7.3184254798496351</v>
      </c>
      <c r="S266" s="181">
        <f t="shared" ca="1" si="561"/>
        <v>1</v>
      </c>
      <c r="T266" s="182">
        <f t="shared" ca="1" si="562"/>
        <v>0</v>
      </c>
      <c r="U266" s="151">
        <f t="shared" ca="1" si="563"/>
        <v>12.688061237397726</v>
      </c>
      <c r="V266" s="151">
        <f t="shared" ca="1" si="564"/>
        <v>12.688061237397726</v>
      </c>
      <c r="W266" s="151">
        <f t="shared" ca="1" si="565"/>
        <v>12.688061237397726</v>
      </c>
      <c r="X266" s="343">
        <f ca="1">VLOOKUP($D266,[2]CurveFetch!$D$8:$S$13000,16,0)*$B266</f>
        <v>14.63685095969927</v>
      </c>
      <c r="Y266" s="141">
        <f ca="1">VLOOKUP($D266,Curves!$N$2:$T$2600,7)*$B266</f>
        <v>7.3184254798496351</v>
      </c>
      <c r="Z266" s="200">
        <f t="shared" ca="1" si="566"/>
        <v>1</v>
      </c>
      <c r="AA266" s="181">
        <f t="shared" ca="1" si="567"/>
        <v>0</v>
      </c>
      <c r="AB266" s="181">
        <f t="shared" ca="1" si="568"/>
        <v>1</v>
      </c>
      <c r="AC266" s="181">
        <f t="shared" ca="1" si="568"/>
        <v>1</v>
      </c>
      <c r="AD266" s="181">
        <f t="shared" ca="1" si="569"/>
        <v>1</v>
      </c>
      <c r="AE266" s="182">
        <f t="shared" ca="1" si="570"/>
        <v>0</v>
      </c>
      <c r="AF266" s="23">
        <f t="shared" ca="1" si="464"/>
        <v>5880</v>
      </c>
      <c r="AG266" s="23">
        <f t="shared" ca="1" si="465"/>
        <v>0</v>
      </c>
      <c r="AH266" s="23">
        <f t="shared" ca="1" si="454"/>
        <v>38400</v>
      </c>
      <c r="AI266" s="23">
        <f t="shared" ca="1" si="455"/>
        <v>0</v>
      </c>
      <c r="AJ266" s="23">
        <f t="shared" ca="1" si="466"/>
        <v>26160</v>
      </c>
      <c r="AK266" s="23">
        <f t="shared" ca="1" si="467"/>
        <v>0</v>
      </c>
      <c r="AL266" s="23">
        <f t="shared" ca="1" si="468"/>
        <v>26160</v>
      </c>
      <c r="AM266" s="23">
        <f t="shared" ca="1" si="469"/>
        <v>0</v>
      </c>
      <c r="AN266" s="23">
        <f t="shared" ca="1" si="487"/>
        <v>48000</v>
      </c>
      <c r="AO266" s="23">
        <f t="shared" ca="1" si="488"/>
        <v>0</v>
      </c>
      <c r="AP266" s="23">
        <f t="shared" ca="1" si="499"/>
        <v>54000</v>
      </c>
      <c r="AQ266" s="23">
        <f t="shared" ca="1" si="476"/>
        <v>0</v>
      </c>
      <c r="AR266" s="23">
        <f t="shared" ca="1" si="508"/>
        <v>60000</v>
      </c>
      <c r="AS266" s="23">
        <f t="shared" ca="1" si="509"/>
        <v>0</v>
      </c>
      <c r="AT266" s="23">
        <f t="shared" ca="1" si="516"/>
        <v>60000</v>
      </c>
      <c r="AU266" s="23">
        <f t="shared" ca="1" si="517"/>
        <v>0</v>
      </c>
      <c r="AV266" s="23">
        <f t="shared" ca="1" si="510"/>
        <v>86400</v>
      </c>
      <c r="AW266" s="23">
        <f t="shared" ca="1" si="511"/>
        <v>0</v>
      </c>
      <c r="AX266" s="23">
        <f t="shared" ca="1" si="520"/>
        <v>61200</v>
      </c>
      <c r="AY266" s="23">
        <f t="shared" ca="1" si="521"/>
        <v>0</v>
      </c>
      <c r="AZ266" s="23">
        <f t="shared" ca="1" si="526"/>
        <v>66000</v>
      </c>
      <c r="BA266" s="23">
        <f t="shared" ca="1" si="527"/>
        <v>0</v>
      </c>
      <c r="BB266" s="23">
        <f t="shared" ca="1" si="543"/>
        <v>132000</v>
      </c>
      <c r="BC266" s="23">
        <f t="shared" ca="1" si="544"/>
        <v>0</v>
      </c>
      <c r="BD266" s="228">
        <f t="shared" ref="BD266:BD280" ca="1" si="574">SUM(AF266:AM266,AR266:AS266,AV266:AW266)</f>
        <v>243000</v>
      </c>
      <c r="BE266" s="26">
        <f t="shared" ref="BE266:BE280" ca="1" si="575">SUM(AF266:AS266,AV266:BC266)</f>
        <v>604200</v>
      </c>
      <c r="BF266" s="228">
        <f t="shared" ref="BF266:BF280" ca="1" si="576">SUM(AF266:BC266)</f>
        <v>664200</v>
      </c>
      <c r="BG266" s="23">
        <f t="shared" ca="1" si="456"/>
        <v>62400</v>
      </c>
      <c r="BH266" s="23">
        <f t="shared" ca="1" si="457"/>
        <v>0</v>
      </c>
      <c r="BI266" s="23">
        <f t="shared" ca="1" si="470"/>
        <v>60000</v>
      </c>
      <c r="BJ266" s="23">
        <f t="shared" ca="1" si="471"/>
        <v>0</v>
      </c>
      <c r="BK266" s="23">
        <f t="shared" ca="1" si="458"/>
        <v>10560</v>
      </c>
      <c r="BL266" s="23">
        <f t="shared" ca="1" si="459"/>
        <v>0</v>
      </c>
      <c r="BM266" s="23">
        <f t="shared" ca="1" si="472"/>
        <v>6120</v>
      </c>
      <c r="BN266" s="23">
        <f t="shared" ca="1" si="473"/>
        <v>0</v>
      </c>
      <c r="BO266" s="23">
        <f t="shared" ca="1" si="479"/>
        <v>20400</v>
      </c>
      <c r="BP266" s="23">
        <f t="shared" ca="1" si="480"/>
        <v>0</v>
      </c>
      <c r="BQ266" s="23">
        <f t="shared" ca="1" si="460"/>
        <v>72000</v>
      </c>
      <c r="BR266" s="23">
        <f t="shared" ca="1" si="461"/>
        <v>0</v>
      </c>
      <c r="BS266" s="23">
        <f t="shared" ca="1" si="495"/>
        <v>105600</v>
      </c>
      <c r="BT266" s="23">
        <f t="shared" ca="1" si="496"/>
        <v>0</v>
      </c>
      <c r="BU266" s="23">
        <f t="shared" ca="1" si="497"/>
        <v>127200</v>
      </c>
      <c r="BV266" s="23">
        <f t="shared" ca="1" si="498"/>
        <v>0</v>
      </c>
      <c r="BW266" s="23">
        <f t="shared" ca="1" si="500"/>
        <v>60000</v>
      </c>
      <c r="BX266" s="23">
        <f t="shared" ca="1" si="501"/>
        <v>0</v>
      </c>
      <c r="BY266" s="23">
        <f t="shared" ca="1" si="518"/>
        <v>63600</v>
      </c>
      <c r="BZ266" s="23">
        <f t="shared" ca="1" si="519"/>
        <v>0</v>
      </c>
      <c r="CA266" s="23">
        <f t="shared" ca="1" si="531"/>
        <v>62400</v>
      </c>
      <c r="CB266" s="23">
        <f t="shared" ca="1" si="532"/>
        <v>0</v>
      </c>
      <c r="CC266" s="23">
        <f t="shared" ca="1" si="547"/>
        <v>132000</v>
      </c>
      <c r="CD266" s="23">
        <f t="shared" ca="1" si="548"/>
        <v>0</v>
      </c>
      <c r="CE266" s="23">
        <f t="shared" ca="1" si="549"/>
        <v>120000</v>
      </c>
      <c r="CF266" s="23">
        <f t="shared" ca="1" si="550"/>
        <v>0</v>
      </c>
      <c r="CG266" s="389">
        <f t="shared" ref="CG266:CG280" ca="1" si="577">SUM(BG266:BN266,BS266:BV266)</f>
        <v>371880</v>
      </c>
      <c r="CH266" s="224">
        <f t="shared" ref="CH266:CH280" ca="1" si="578">SUM(BG266:BN266,BQ266:BV266,CC266:CF266)</f>
        <v>695880</v>
      </c>
      <c r="CI266" s="93">
        <f t="shared" ref="CI266:CI280" ca="1" si="579">SUM(BG266:CF266)</f>
        <v>902280</v>
      </c>
      <c r="CJ266" s="23">
        <f t="shared" ca="1" si="477"/>
        <v>125760</v>
      </c>
      <c r="CK266" s="23">
        <f t="shared" ca="1" si="478"/>
        <v>0</v>
      </c>
      <c r="CL266" s="23">
        <f t="shared" ca="1" si="502"/>
        <v>115200</v>
      </c>
      <c r="CM266" s="23">
        <f t="shared" ca="1" si="503"/>
        <v>0</v>
      </c>
      <c r="CN266" s="23">
        <f t="shared" ca="1" si="535"/>
        <v>120000</v>
      </c>
      <c r="CO266" s="23">
        <f t="shared" ca="1" si="536"/>
        <v>0</v>
      </c>
      <c r="CP266" s="228">
        <f t="shared" ref="CP266:CP280" ca="1" si="580">SUM(CJ266:CK266)</f>
        <v>125760</v>
      </c>
      <c r="CQ266" s="224">
        <f t="shared" ref="CQ266:CQ280" ca="1" si="581">SUM(CJ266:CM266)</f>
        <v>240960</v>
      </c>
      <c r="CR266" s="228">
        <f t="shared" ref="CR266:CR280" ca="1" si="582">SUM(CJ266:CO266)</f>
        <v>360960</v>
      </c>
      <c r="CS266" s="23">
        <f t="shared" ref="CS266:CS284" ca="1" si="583">$CS$7*$J$2*$J$5*$AB266</f>
        <v>65400</v>
      </c>
      <c r="CT266" s="23">
        <f t="shared" ref="CT266:CT284" ca="1" si="584">$CS$7*$J$3*$J$5*$AC266</f>
        <v>32700</v>
      </c>
      <c r="CU266" s="23">
        <f t="shared" ca="1" si="452"/>
        <v>62400</v>
      </c>
      <c r="CV266" s="23">
        <f t="shared" ca="1" si="453"/>
        <v>31200</v>
      </c>
      <c r="CW266" s="23">
        <f t="shared" ca="1" si="462"/>
        <v>60000</v>
      </c>
      <c r="CX266" s="23">
        <f t="shared" ca="1" si="463"/>
        <v>30000</v>
      </c>
      <c r="CY266" s="23">
        <f t="shared" ca="1" si="474"/>
        <v>8400</v>
      </c>
      <c r="CZ266" s="23">
        <f t="shared" ca="1" si="475"/>
        <v>4200</v>
      </c>
      <c r="DA266" s="23">
        <f t="shared" ca="1" si="481"/>
        <v>27000</v>
      </c>
      <c r="DB266" s="23">
        <f t="shared" ca="1" si="482"/>
        <v>13500</v>
      </c>
      <c r="DC266" s="23">
        <f t="shared" ca="1" si="483"/>
        <v>15600</v>
      </c>
      <c r="DD266" s="23">
        <f t="shared" ca="1" si="484"/>
        <v>7800</v>
      </c>
      <c r="DE266" s="23">
        <f t="shared" ca="1" si="489"/>
        <v>42000</v>
      </c>
      <c r="DF266" s="23">
        <f t="shared" ca="1" si="490"/>
        <v>21000</v>
      </c>
      <c r="DG266" s="23">
        <f t="shared" ca="1" si="529"/>
        <v>63600</v>
      </c>
      <c r="DH266" s="23">
        <f t="shared" ca="1" si="530"/>
        <v>31800</v>
      </c>
      <c r="DI266" s="23">
        <f t="shared" ca="1" si="491"/>
        <v>72000</v>
      </c>
      <c r="DJ266" s="23">
        <f t="shared" ca="1" si="492"/>
        <v>36000</v>
      </c>
      <c r="DK266" s="23">
        <f t="shared" ca="1" si="504"/>
        <v>99000</v>
      </c>
      <c r="DL266" s="23">
        <f t="shared" ca="1" si="505"/>
        <v>49500</v>
      </c>
      <c r="DM266" s="23"/>
      <c r="DN266" s="23"/>
      <c r="DO266" s="23">
        <f t="shared" ca="1" si="506"/>
        <v>240000</v>
      </c>
      <c r="DP266" s="23">
        <f t="shared" ca="1" si="507"/>
        <v>120000</v>
      </c>
      <c r="DQ266" s="23">
        <f t="shared" ca="1" si="512"/>
        <v>120000</v>
      </c>
      <c r="DR266" s="23">
        <f t="shared" ca="1" si="513"/>
        <v>60000</v>
      </c>
      <c r="DS266" s="23">
        <f t="shared" ca="1" si="522"/>
        <v>127200</v>
      </c>
      <c r="DT266" s="23">
        <f t="shared" ca="1" si="523"/>
        <v>63600</v>
      </c>
      <c r="DU266" s="23">
        <f t="shared" ca="1" si="533"/>
        <v>63600</v>
      </c>
      <c r="DV266" s="23">
        <f t="shared" ca="1" si="534"/>
        <v>31800</v>
      </c>
      <c r="DW266" s="23">
        <f t="shared" ca="1" si="537"/>
        <v>150000</v>
      </c>
      <c r="DX266" s="23">
        <f t="shared" ca="1" si="538"/>
        <v>75000</v>
      </c>
      <c r="DY266" s="23">
        <f t="shared" ca="1" si="539"/>
        <v>66000</v>
      </c>
      <c r="DZ266" s="23">
        <f t="shared" ca="1" si="540"/>
        <v>33000</v>
      </c>
      <c r="EA266" s="23">
        <f t="shared" ca="1" si="553"/>
        <v>129600</v>
      </c>
      <c r="EB266" s="23">
        <f t="shared" ca="1" si="554"/>
        <v>64800</v>
      </c>
      <c r="EC266" s="228">
        <f t="shared" ref="EC266:EC282" ca="1" si="585">SUM(CS266:DB266,DG266:DH266,DQ266:DR266)</f>
        <v>610200</v>
      </c>
      <c r="ED266" s="93">
        <f t="shared" ref="ED266:ED282" ca="1" si="586">SUM(CS266:DJ266,DM266:DV266)</f>
        <v>1450800</v>
      </c>
      <c r="EE266" s="228">
        <f t="shared" ref="EE266:EE282" ca="1" si="587">SUM(CS266:EB266)</f>
        <v>2117700</v>
      </c>
      <c r="EJ266" s="23">
        <f t="shared" ca="1" si="485"/>
        <v>60000</v>
      </c>
      <c r="EK266" s="23">
        <f t="shared" ca="1" si="486"/>
        <v>30000</v>
      </c>
      <c r="EL266" s="23">
        <f t="shared" ca="1" si="493"/>
        <v>26400</v>
      </c>
      <c r="EM266" s="23">
        <f t="shared" ca="1" si="494"/>
        <v>13200</v>
      </c>
      <c r="EN266" s="23">
        <f t="shared" ca="1" si="514"/>
        <v>120000</v>
      </c>
      <c r="EO266" s="23">
        <f t="shared" ca="1" si="515"/>
        <v>60000</v>
      </c>
      <c r="EP266" s="23">
        <f t="shared" ca="1" si="545"/>
        <v>168000</v>
      </c>
      <c r="EQ266" s="23">
        <f t="shared" ca="1" si="546"/>
        <v>84000</v>
      </c>
      <c r="ER266" s="23">
        <f t="shared" ca="1" si="524"/>
        <v>60000</v>
      </c>
      <c r="ES266" s="23">
        <f t="shared" ca="1" si="525"/>
        <v>30000</v>
      </c>
      <c r="ET266" s="23">
        <f t="shared" ca="1" si="541"/>
        <v>60000</v>
      </c>
      <c r="EU266" s="23">
        <f t="shared" ca="1" si="542"/>
        <v>30000</v>
      </c>
      <c r="EV266" s="23">
        <f t="shared" ca="1" si="551"/>
        <v>120000</v>
      </c>
      <c r="EW266" s="23">
        <f t="shared" ca="1" si="552"/>
        <v>60000</v>
      </c>
      <c r="EX266" s="228">
        <f t="shared" ca="1" si="571"/>
        <v>39600</v>
      </c>
      <c r="EY266" s="93">
        <f t="shared" ca="1" si="572"/>
        <v>489600</v>
      </c>
      <c r="EZ266" s="93">
        <f t="shared" ca="1" si="573"/>
        <v>921600</v>
      </c>
    </row>
    <row r="267" spans="1:156" x14ac:dyDescent="0.2">
      <c r="A267" s="172">
        <f ca="1">VLOOKUP($D267,Curves!$A$2:$I$1700,9)</f>
        <v>6.4942753233290004E-2</v>
      </c>
      <c r="B267" s="86">
        <f t="shared" ca="1" si="556"/>
        <v>0.2524478835531252</v>
      </c>
      <c r="C267" s="86">
        <f t="shared" si="557"/>
        <v>31</v>
      </c>
      <c r="D267" s="139">
        <v>44774</v>
      </c>
      <c r="E267" s="173">
        <f ca="1">VLOOKUP($D267,Curves!$A$2:$H$1700,2)*$B267</f>
        <v>1.4225438238218604</v>
      </c>
      <c r="F267" s="172">
        <f ca="1">VLOOKUP($D267,Curves!$A$2:$H$1700,3)*$B267</f>
        <v>0</v>
      </c>
      <c r="G267" s="172">
        <f ca="1">VLOOKUP($D267,Curves!$A$2:$H$1700,7)*$B267</f>
        <v>0</v>
      </c>
      <c r="H267" s="172">
        <f ca="1">VLOOKUP($D267,Curves!$A$2:$H$1700,5)*$B267</f>
        <v>0</v>
      </c>
      <c r="I267" s="172">
        <f ca="1">VLOOKUP($D267,Curves!$A$2:$H$1700,4)*$B267</f>
        <v>0</v>
      </c>
      <c r="J267" s="174">
        <f ca="1">VLOOKUP($D267,Curves!$A$2:$H$1700,8)*$B267</f>
        <v>0</v>
      </c>
      <c r="K267" s="172">
        <f t="shared" ca="1" si="558"/>
        <v>12.669078678663952</v>
      </c>
      <c r="L267" s="140">
        <f ca="1">VLOOKUP($D267,Curves!$N$2:$T$2600,2)*$B267</f>
        <v>18.345715880054229</v>
      </c>
      <c r="M267" s="141">
        <f ca="1">VLOOKUP($D267,Curves!$N$2:$T$2600,3)*$B267</f>
        <v>9.1728579400271144</v>
      </c>
      <c r="N267" s="181">
        <f t="shared" ca="1" si="559"/>
        <v>1</v>
      </c>
      <c r="O267" s="182">
        <f t="shared" ca="1" si="560"/>
        <v>0</v>
      </c>
      <c r="P267" s="173">
        <f t="shared" ca="1" si="555"/>
        <v>12.669078678663952</v>
      </c>
      <c r="Q267" s="140">
        <f ca="1">VLOOKUP($D267,Curves!$N$2:$T$2600,4)*$B267</f>
        <v>18.345715880054229</v>
      </c>
      <c r="R267" s="141">
        <f ca="1">VLOOKUP($D267,Curves!$N$2:$T$2600,5)*$B267</f>
        <v>9.1728579400271144</v>
      </c>
      <c r="S267" s="181">
        <f t="shared" ca="1" si="561"/>
        <v>1</v>
      </c>
      <c r="T267" s="182">
        <f t="shared" ca="1" si="562"/>
        <v>0</v>
      </c>
      <c r="U267" s="151">
        <f t="shared" ca="1" si="563"/>
        <v>12.669078678663952</v>
      </c>
      <c r="V267" s="151">
        <f t="shared" ca="1" si="564"/>
        <v>12.669078678663952</v>
      </c>
      <c r="W267" s="151">
        <f t="shared" ca="1" si="565"/>
        <v>12.669078678663952</v>
      </c>
      <c r="X267" s="343">
        <f ca="1">VLOOKUP($D267,[2]CurveFetch!$D$8:$S$13000,16,0)*$B267</f>
        <v>18.345715880054229</v>
      </c>
      <c r="Y267" s="141">
        <f ca="1">VLOOKUP($D267,Curves!$N$2:$T$2600,7)*$B267</f>
        <v>9.1728579400271144</v>
      </c>
      <c r="Z267" s="200">
        <f t="shared" ca="1" si="566"/>
        <v>1</v>
      </c>
      <c r="AA267" s="181">
        <f t="shared" ca="1" si="567"/>
        <v>0</v>
      </c>
      <c r="AB267" s="181">
        <f t="shared" ca="1" si="568"/>
        <v>1</v>
      </c>
      <c r="AC267" s="181">
        <f t="shared" ca="1" si="568"/>
        <v>1</v>
      </c>
      <c r="AD267" s="181">
        <f t="shared" ca="1" si="569"/>
        <v>1</v>
      </c>
      <c r="AE267" s="182">
        <f t="shared" ca="1" si="570"/>
        <v>0</v>
      </c>
      <c r="AF267" s="23">
        <f t="shared" ca="1" si="464"/>
        <v>5880</v>
      </c>
      <c r="AG267" s="23">
        <f t="shared" ca="1" si="465"/>
        <v>0</v>
      </c>
      <c r="AH267" s="23">
        <f t="shared" ca="1" si="454"/>
        <v>38400</v>
      </c>
      <c r="AI267" s="23">
        <f t="shared" ca="1" si="455"/>
        <v>0</v>
      </c>
      <c r="AJ267" s="23">
        <f t="shared" ca="1" si="466"/>
        <v>26160</v>
      </c>
      <c r="AK267" s="23">
        <f t="shared" ca="1" si="467"/>
        <v>0</v>
      </c>
      <c r="AL267" s="23">
        <f t="shared" ca="1" si="468"/>
        <v>26160</v>
      </c>
      <c r="AM267" s="23">
        <f t="shared" ca="1" si="469"/>
        <v>0</v>
      </c>
      <c r="AN267" s="23">
        <f t="shared" ca="1" si="487"/>
        <v>48000</v>
      </c>
      <c r="AO267" s="23">
        <f t="shared" ca="1" si="488"/>
        <v>0</v>
      </c>
      <c r="AP267" s="23">
        <f t="shared" ca="1" si="499"/>
        <v>54000</v>
      </c>
      <c r="AQ267" s="23">
        <f t="shared" ca="1" si="476"/>
        <v>0</v>
      </c>
      <c r="AR267" s="23">
        <f t="shared" ca="1" si="508"/>
        <v>60000</v>
      </c>
      <c r="AS267" s="23">
        <f t="shared" ca="1" si="509"/>
        <v>0</v>
      </c>
      <c r="AT267" s="23">
        <f t="shared" ca="1" si="516"/>
        <v>60000</v>
      </c>
      <c r="AU267" s="23">
        <f t="shared" ca="1" si="517"/>
        <v>0</v>
      </c>
      <c r="AV267" s="23">
        <f t="shared" ca="1" si="510"/>
        <v>86400</v>
      </c>
      <c r="AW267" s="23">
        <f t="shared" ca="1" si="511"/>
        <v>0</v>
      </c>
      <c r="AX267" s="23">
        <f t="shared" ca="1" si="520"/>
        <v>61200</v>
      </c>
      <c r="AY267" s="23">
        <f t="shared" ca="1" si="521"/>
        <v>0</v>
      </c>
      <c r="AZ267" s="23">
        <f t="shared" ca="1" si="526"/>
        <v>66000</v>
      </c>
      <c r="BA267" s="23">
        <f t="shared" ca="1" si="527"/>
        <v>0</v>
      </c>
      <c r="BB267" s="23">
        <f t="shared" ca="1" si="543"/>
        <v>132000</v>
      </c>
      <c r="BC267" s="23">
        <f t="shared" ca="1" si="544"/>
        <v>0</v>
      </c>
      <c r="BD267" s="228">
        <f t="shared" ca="1" si="574"/>
        <v>243000</v>
      </c>
      <c r="BE267" s="26">
        <f t="shared" ca="1" si="575"/>
        <v>604200</v>
      </c>
      <c r="BF267" s="228">
        <f t="shared" ca="1" si="576"/>
        <v>664200</v>
      </c>
      <c r="BG267" s="23">
        <f t="shared" ca="1" si="456"/>
        <v>62400</v>
      </c>
      <c r="BH267" s="23">
        <f t="shared" ca="1" si="457"/>
        <v>0</v>
      </c>
      <c r="BI267" s="23">
        <f t="shared" ca="1" si="470"/>
        <v>60000</v>
      </c>
      <c r="BJ267" s="23">
        <f t="shared" ca="1" si="471"/>
        <v>0</v>
      </c>
      <c r="BK267" s="23">
        <f t="shared" ca="1" si="458"/>
        <v>10560</v>
      </c>
      <c r="BL267" s="23">
        <f t="shared" ca="1" si="459"/>
        <v>0</v>
      </c>
      <c r="BM267" s="23">
        <f t="shared" ca="1" si="472"/>
        <v>6120</v>
      </c>
      <c r="BN267" s="23">
        <f t="shared" ca="1" si="473"/>
        <v>0</v>
      </c>
      <c r="BO267" s="23">
        <f t="shared" ca="1" si="479"/>
        <v>20400</v>
      </c>
      <c r="BP267" s="23">
        <f t="shared" ca="1" si="480"/>
        <v>0</v>
      </c>
      <c r="BQ267" s="23">
        <f t="shared" ca="1" si="460"/>
        <v>72000</v>
      </c>
      <c r="BR267" s="23">
        <f t="shared" ca="1" si="461"/>
        <v>0</v>
      </c>
      <c r="BS267" s="23">
        <f t="shared" ca="1" si="495"/>
        <v>105600</v>
      </c>
      <c r="BT267" s="23">
        <f t="shared" ca="1" si="496"/>
        <v>0</v>
      </c>
      <c r="BU267" s="23">
        <f t="shared" ca="1" si="497"/>
        <v>127200</v>
      </c>
      <c r="BV267" s="23">
        <f t="shared" ca="1" si="498"/>
        <v>0</v>
      </c>
      <c r="BW267" s="23">
        <f t="shared" ca="1" si="500"/>
        <v>60000</v>
      </c>
      <c r="BX267" s="23">
        <f t="shared" ca="1" si="501"/>
        <v>0</v>
      </c>
      <c r="BY267" s="23">
        <f t="shared" ca="1" si="518"/>
        <v>63600</v>
      </c>
      <c r="BZ267" s="23">
        <f t="shared" ca="1" si="519"/>
        <v>0</v>
      </c>
      <c r="CA267" s="23">
        <f t="shared" ca="1" si="531"/>
        <v>62400</v>
      </c>
      <c r="CB267" s="23">
        <f t="shared" ca="1" si="532"/>
        <v>0</v>
      </c>
      <c r="CC267" s="23">
        <f t="shared" ca="1" si="547"/>
        <v>132000</v>
      </c>
      <c r="CD267" s="23">
        <f t="shared" ca="1" si="548"/>
        <v>0</v>
      </c>
      <c r="CE267" s="23">
        <f t="shared" ca="1" si="549"/>
        <v>120000</v>
      </c>
      <c r="CF267" s="23">
        <f t="shared" ca="1" si="550"/>
        <v>0</v>
      </c>
      <c r="CG267" s="389">
        <f t="shared" ca="1" si="577"/>
        <v>371880</v>
      </c>
      <c r="CH267" s="224">
        <f t="shared" ca="1" si="578"/>
        <v>695880</v>
      </c>
      <c r="CI267" s="93">
        <f t="shared" ca="1" si="579"/>
        <v>902280</v>
      </c>
      <c r="CJ267" s="23">
        <f t="shared" ca="1" si="477"/>
        <v>125760</v>
      </c>
      <c r="CK267" s="23">
        <f t="shared" ca="1" si="478"/>
        <v>0</v>
      </c>
      <c r="CL267" s="23">
        <f t="shared" ca="1" si="502"/>
        <v>115200</v>
      </c>
      <c r="CM267" s="23">
        <f t="shared" ca="1" si="503"/>
        <v>0</v>
      </c>
      <c r="CN267" s="23">
        <f t="shared" ca="1" si="535"/>
        <v>120000</v>
      </c>
      <c r="CO267" s="23">
        <f t="shared" ca="1" si="536"/>
        <v>0</v>
      </c>
      <c r="CP267" s="228">
        <f t="shared" ca="1" si="580"/>
        <v>125760</v>
      </c>
      <c r="CQ267" s="224">
        <f t="shared" ca="1" si="581"/>
        <v>240960</v>
      </c>
      <c r="CR267" s="228">
        <f t="shared" ca="1" si="582"/>
        <v>360960</v>
      </c>
      <c r="CS267" s="23">
        <f t="shared" ca="1" si="583"/>
        <v>65400</v>
      </c>
      <c r="CT267" s="23">
        <f t="shared" ca="1" si="584"/>
        <v>32700</v>
      </c>
      <c r="CU267" s="23">
        <f t="shared" ca="1" si="452"/>
        <v>62400</v>
      </c>
      <c r="CV267" s="23">
        <f t="shared" ca="1" si="453"/>
        <v>31200</v>
      </c>
      <c r="CW267" s="23">
        <f t="shared" ca="1" si="462"/>
        <v>60000</v>
      </c>
      <c r="CX267" s="23">
        <f t="shared" ca="1" si="463"/>
        <v>30000</v>
      </c>
      <c r="CY267" s="23">
        <f t="shared" ca="1" si="474"/>
        <v>8400</v>
      </c>
      <c r="CZ267" s="23">
        <f t="shared" ca="1" si="475"/>
        <v>4200</v>
      </c>
      <c r="DA267" s="23">
        <f t="shared" ca="1" si="481"/>
        <v>27000</v>
      </c>
      <c r="DB267" s="23">
        <f t="shared" ca="1" si="482"/>
        <v>13500</v>
      </c>
      <c r="DC267" s="23">
        <f t="shared" ca="1" si="483"/>
        <v>15600</v>
      </c>
      <c r="DD267" s="23">
        <f t="shared" ca="1" si="484"/>
        <v>7800</v>
      </c>
      <c r="DE267" s="23">
        <f t="shared" ca="1" si="489"/>
        <v>42000</v>
      </c>
      <c r="DF267" s="23">
        <f t="shared" ca="1" si="490"/>
        <v>21000</v>
      </c>
      <c r="DG267" s="23">
        <f t="shared" ca="1" si="529"/>
        <v>63600</v>
      </c>
      <c r="DH267" s="23">
        <f t="shared" ca="1" si="530"/>
        <v>31800</v>
      </c>
      <c r="DI267" s="23">
        <f t="shared" ca="1" si="491"/>
        <v>72000</v>
      </c>
      <c r="DJ267" s="23">
        <f t="shared" ca="1" si="492"/>
        <v>36000</v>
      </c>
      <c r="DK267" s="23">
        <f t="shared" ca="1" si="504"/>
        <v>99000</v>
      </c>
      <c r="DL267" s="23">
        <f t="shared" ca="1" si="505"/>
        <v>49500</v>
      </c>
      <c r="DM267" s="23"/>
      <c r="DN267" s="23"/>
      <c r="DO267" s="23">
        <f t="shared" ca="1" si="506"/>
        <v>240000</v>
      </c>
      <c r="DP267" s="23">
        <f t="shared" ca="1" si="507"/>
        <v>120000</v>
      </c>
      <c r="DQ267" s="23">
        <f t="shared" ca="1" si="512"/>
        <v>120000</v>
      </c>
      <c r="DR267" s="23">
        <f t="shared" ca="1" si="513"/>
        <v>60000</v>
      </c>
      <c r="DS267" s="23">
        <f t="shared" ca="1" si="522"/>
        <v>127200</v>
      </c>
      <c r="DT267" s="23">
        <f t="shared" ca="1" si="523"/>
        <v>63600</v>
      </c>
      <c r="DU267" s="23">
        <f t="shared" ca="1" si="533"/>
        <v>63600</v>
      </c>
      <c r="DV267" s="23">
        <f t="shared" ca="1" si="534"/>
        <v>31800</v>
      </c>
      <c r="DW267" s="23">
        <f t="shared" ca="1" si="537"/>
        <v>150000</v>
      </c>
      <c r="DX267" s="23">
        <f t="shared" ca="1" si="538"/>
        <v>75000</v>
      </c>
      <c r="DY267" s="23">
        <f t="shared" ca="1" si="539"/>
        <v>66000</v>
      </c>
      <c r="DZ267" s="23">
        <f t="shared" ca="1" si="540"/>
        <v>33000</v>
      </c>
      <c r="EA267" s="23">
        <f t="shared" ca="1" si="553"/>
        <v>129600</v>
      </c>
      <c r="EB267" s="23">
        <f t="shared" ca="1" si="554"/>
        <v>64800</v>
      </c>
      <c r="EC267" s="228">
        <f t="shared" ca="1" si="585"/>
        <v>610200</v>
      </c>
      <c r="ED267" s="93">
        <f t="shared" ca="1" si="586"/>
        <v>1450800</v>
      </c>
      <c r="EE267" s="228">
        <f t="shared" ca="1" si="587"/>
        <v>2117700</v>
      </c>
      <c r="EJ267" s="23">
        <f t="shared" ca="1" si="485"/>
        <v>60000</v>
      </c>
      <c r="EK267" s="23">
        <f t="shared" ca="1" si="486"/>
        <v>30000</v>
      </c>
      <c r="EL267" s="23">
        <f t="shared" ca="1" si="493"/>
        <v>26400</v>
      </c>
      <c r="EM267" s="23">
        <f t="shared" ca="1" si="494"/>
        <v>13200</v>
      </c>
      <c r="EN267" s="23">
        <f t="shared" ca="1" si="514"/>
        <v>120000</v>
      </c>
      <c r="EO267" s="23">
        <f t="shared" ca="1" si="515"/>
        <v>60000</v>
      </c>
      <c r="EP267" s="23">
        <f t="shared" ca="1" si="545"/>
        <v>168000</v>
      </c>
      <c r="EQ267" s="23">
        <f t="shared" ca="1" si="546"/>
        <v>84000</v>
      </c>
      <c r="ER267" s="23">
        <f t="shared" ca="1" si="524"/>
        <v>60000</v>
      </c>
      <c r="ES267" s="23">
        <f t="shared" ca="1" si="525"/>
        <v>30000</v>
      </c>
      <c r="ET267" s="23">
        <f t="shared" ca="1" si="541"/>
        <v>60000</v>
      </c>
      <c r="EU267" s="23">
        <f t="shared" ca="1" si="542"/>
        <v>30000</v>
      </c>
      <c r="EV267" s="23">
        <f t="shared" ca="1" si="551"/>
        <v>120000</v>
      </c>
      <c r="EW267" s="23">
        <f t="shared" ca="1" si="552"/>
        <v>60000</v>
      </c>
      <c r="EX267" s="228">
        <f t="shared" ca="1" si="571"/>
        <v>39600</v>
      </c>
      <c r="EY267" s="93">
        <f t="shared" ca="1" si="572"/>
        <v>489600</v>
      </c>
      <c r="EZ267" s="93">
        <f t="shared" ca="1" si="573"/>
        <v>921600</v>
      </c>
    </row>
    <row r="268" spans="1:156" x14ac:dyDescent="0.2">
      <c r="A268" s="172">
        <f ca="1">VLOOKUP($D268,Curves!$A$2:$I$1700,9)</f>
        <v>6.4938367986732998E-2</v>
      </c>
      <c r="B268" s="86">
        <f t="shared" ca="1" si="556"/>
        <v>0.2511052956821333</v>
      </c>
      <c r="C268" s="86">
        <f t="shared" si="557"/>
        <v>30</v>
      </c>
      <c r="D268" s="139">
        <v>44805</v>
      </c>
      <c r="E268" s="173">
        <f ca="1">VLOOKUP($D268,Curves!$A$2:$H$1700,2)*$B268</f>
        <v>1.4202515523781458</v>
      </c>
      <c r="F268" s="172">
        <f ca="1">VLOOKUP($D268,Curves!$A$2:$H$1700,3)*$B268</f>
        <v>0</v>
      </c>
      <c r="G268" s="172">
        <f ca="1">VLOOKUP($D268,Curves!$A$2:$H$1700,7)*$B268</f>
        <v>0</v>
      </c>
      <c r="H268" s="172">
        <f ca="1">VLOOKUP($D268,Curves!$A$2:$H$1700,5)*$B268</f>
        <v>0</v>
      </c>
      <c r="I268" s="172">
        <f ca="1">VLOOKUP($D268,Curves!$A$2:$H$1700,4)*$B268</f>
        <v>0</v>
      </c>
      <c r="J268" s="174">
        <f ca="1">VLOOKUP($D268,Curves!$A$2:$H$1700,8)*$B268</f>
        <v>0</v>
      </c>
      <c r="K268" s="172">
        <f t="shared" ca="1" si="558"/>
        <v>12.651886642836093</v>
      </c>
      <c r="L268" s="140">
        <f ca="1">VLOOKUP($D268,Curves!$N$2:$T$2600,2)*$B268</f>
        <v>10.714989403641015</v>
      </c>
      <c r="M268" s="141">
        <f ca="1">VLOOKUP($D268,Curves!$N$2:$T$2600,3)*$B268</f>
        <v>5.3574947018205075</v>
      </c>
      <c r="N268" s="181">
        <f t="shared" ca="1" si="559"/>
        <v>0</v>
      </c>
      <c r="O268" s="182">
        <f t="shared" ca="1" si="560"/>
        <v>0</v>
      </c>
      <c r="P268" s="173">
        <f t="shared" ca="1" si="555"/>
        <v>12.651886642836093</v>
      </c>
      <c r="Q268" s="140">
        <f ca="1">VLOOKUP($D268,Curves!$N$2:$T$2600,4)*$B268</f>
        <v>10.714989403641015</v>
      </c>
      <c r="R268" s="141">
        <f ca="1">VLOOKUP($D268,Curves!$N$2:$T$2600,5)*$B268</f>
        <v>5.3574947018205075</v>
      </c>
      <c r="S268" s="181">
        <f t="shared" ca="1" si="561"/>
        <v>0</v>
      </c>
      <c r="T268" s="182">
        <f t="shared" ca="1" si="562"/>
        <v>0</v>
      </c>
      <c r="U268" s="151">
        <f t="shared" ca="1" si="563"/>
        <v>12.651886642836093</v>
      </c>
      <c r="V268" s="151">
        <f t="shared" ca="1" si="564"/>
        <v>12.651886642836093</v>
      </c>
      <c r="W268" s="151">
        <f t="shared" ca="1" si="565"/>
        <v>12.651886642836093</v>
      </c>
      <c r="X268" s="343">
        <f ca="1">VLOOKUP($D268,[2]CurveFetch!$D$8:$S$13000,16,0)*$B268</f>
        <v>10.714989403641015</v>
      </c>
      <c r="Y268" s="141">
        <f ca="1">VLOOKUP($D268,Curves!$N$2:$T$2600,7)*$B268</f>
        <v>5.3574947018205075</v>
      </c>
      <c r="Z268" s="200">
        <f t="shared" ca="1" si="566"/>
        <v>0</v>
      </c>
      <c r="AA268" s="181">
        <f t="shared" ca="1" si="567"/>
        <v>0</v>
      </c>
      <c r="AB268" s="181">
        <f t="shared" ca="1" si="568"/>
        <v>0</v>
      </c>
      <c r="AC268" s="181">
        <f t="shared" ca="1" si="568"/>
        <v>0</v>
      </c>
      <c r="AD268" s="181">
        <f t="shared" ca="1" si="569"/>
        <v>0</v>
      </c>
      <c r="AE268" s="182">
        <f t="shared" ca="1" si="570"/>
        <v>0</v>
      </c>
      <c r="AF268" s="23">
        <f t="shared" ca="1" si="464"/>
        <v>0</v>
      </c>
      <c r="AG268" s="23">
        <f t="shared" ca="1" si="465"/>
        <v>0</v>
      </c>
      <c r="AH268" s="23">
        <f t="shared" ca="1" si="454"/>
        <v>0</v>
      </c>
      <c r="AI268" s="23">
        <f t="shared" ca="1" si="455"/>
        <v>0</v>
      </c>
      <c r="AJ268" s="23">
        <f t="shared" ca="1" si="466"/>
        <v>0</v>
      </c>
      <c r="AK268" s="23">
        <f t="shared" ca="1" si="467"/>
        <v>0</v>
      </c>
      <c r="AL268" s="23">
        <f t="shared" ca="1" si="468"/>
        <v>0</v>
      </c>
      <c r="AM268" s="23">
        <f t="shared" ca="1" si="469"/>
        <v>0</v>
      </c>
      <c r="AN268" s="23">
        <f t="shared" ca="1" si="487"/>
        <v>0</v>
      </c>
      <c r="AO268" s="23">
        <f t="shared" ca="1" si="488"/>
        <v>0</v>
      </c>
      <c r="AP268" s="23">
        <f t="shared" ca="1" si="499"/>
        <v>0</v>
      </c>
      <c r="AQ268" s="23">
        <f t="shared" ca="1" si="476"/>
        <v>0</v>
      </c>
      <c r="AR268" s="23">
        <f t="shared" ca="1" si="508"/>
        <v>0</v>
      </c>
      <c r="AS268" s="23">
        <f t="shared" ca="1" si="509"/>
        <v>0</v>
      </c>
      <c r="AT268" s="23">
        <f t="shared" ca="1" si="516"/>
        <v>0</v>
      </c>
      <c r="AU268" s="23">
        <f t="shared" ca="1" si="517"/>
        <v>0</v>
      </c>
      <c r="AV268" s="23">
        <f t="shared" ca="1" si="510"/>
        <v>0</v>
      </c>
      <c r="AW268" s="23">
        <f t="shared" ca="1" si="511"/>
        <v>0</v>
      </c>
      <c r="AX268" s="23">
        <f t="shared" ca="1" si="520"/>
        <v>0</v>
      </c>
      <c r="AY268" s="23">
        <f t="shared" ca="1" si="521"/>
        <v>0</v>
      </c>
      <c r="AZ268" s="23">
        <f t="shared" ca="1" si="526"/>
        <v>0</v>
      </c>
      <c r="BA268" s="23">
        <f t="shared" ca="1" si="527"/>
        <v>0</v>
      </c>
      <c r="BB268" s="23">
        <f t="shared" ca="1" si="543"/>
        <v>0</v>
      </c>
      <c r="BC268" s="23">
        <f t="shared" ca="1" si="544"/>
        <v>0</v>
      </c>
      <c r="BD268" s="228">
        <f t="shared" ca="1" si="574"/>
        <v>0</v>
      </c>
      <c r="BE268" s="26">
        <f t="shared" ca="1" si="575"/>
        <v>0</v>
      </c>
      <c r="BF268" s="228">
        <f t="shared" ca="1" si="576"/>
        <v>0</v>
      </c>
      <c r="BG268" s="23">
        <f t="shared" ca="1" si="456"/>
        <v>0</v>
      </c>
      <c r="BH268" s="23">
        <f t="shared" ca="1" si="457"/>
        <v>0</v>
      </c>
      <c r="BI268" s="23">
        <f t="shared" ca="1" si="470"/>
        <v>0</v>
      </c>
      <c r="BJ268" s="23">
        <f t="shared" ca="1" si="471"/>
        <v>0</v>
      </c>
      <c r="BK268" s="23">
        <f t="shared" ca="1" si="458"/>
        <v>0</v>
      </c>
      <c r="BL268" s="23">
        <f t="shared" ca="1" si="459"/>
        <v>0</v>
      </c>
      <c r="BM268" s="23">
        <f t="shared" ca="1" si="472"/>
        <v>0</v>
      </c>
      <c r="BN268" s="23">
        <f t="shared" ca="1" si="473"/>
        <v>0</v>
      </c>
      <c r="BO268" s="23">
        <f t="shared" ca="1" si="479"/>
        <v>0</v>
      </c>
      <c r="BP268" s="23">
        <f t="shared" ca="1" si="480"/>
        <v>0</v>
      </c>
      <c r="BQ268" s="23">
        <f t="shared" ca="1" si="460"/>
        <v>0</v>
      </c>
      <c r="BR268" s="23">
        <f t="shared" ca="1" si="461"/>
        <v>0</v>
      </c>
      <c r="BS268" s="23">
        <f t="shared" ca="1" si="495"/>
        <v>0</v>
      </c>
      <c r="BT268" s="23">
        <f t="shared" ca="1" si="496"/>
        <v>0</v>
      </c>
      <c r="BU268" s="23">
        <f t="shared" ca="1" si="497"/>
        <v>0</v>
      </c>
      <c r="BV268" s="23">
        <f t="shared" ca="1" si="498"/>
        <v>0</v>
      </c>
      <c r="BW268" s="23">
        <f t="shared" ca="1" si="500"/>
        <v>0</v>
      </c>
      <c r="BX268" s="23">
        <f t="shared" ca="1" si="501"/>
        <v>0</v>
      </c>
      <c r="BY268" s="23">
        <f t="shared" ca="1" si="518"/>
        <v>0</v>
      </c>
      <c r="BZ268" s="23">
        <f t="shared" ca="1" si="519"/>
        <v>0</v>
      </c>
      <c r="CA268" s="23">
        <f t="shared" ca="1" si="531"/>
        <v>0</v>
      </c>
      <c r="CB268" s="23">
        <f t="shared" ca="1" si="532"/>
        <v>0</v>
      </c>
      <c r="CC268" s="23">
        <f t="shared" ca="1" si="547"/>
        <v>0</v>
      </c>
      <c r="CD268" s="23">
        <f t="shared" ca="1" si="548"/>
        <v>0</v>
      </c>
      <c r="CE268" s="23">
        <f t="shared" ca="1" si="549"/>
        <v>0</v>
      </c>
      <c r="CF268" s="23">
        <f t="shared" ca="1" si="550"/>
        <v>0</v>
      </c>
      <c r="CG268" s="389">
        <f t="shared" ca="1" si="577"/>
        <v>0</v>
      </c>
      <c r="CH268" s="224">
        <f t="shared" ca="1" si="578"/>
        <v>0</v>
      </c>
      <c r="CI268" s="93">
        <f t="shared" ca="1" si="579"/>
        <v>0</v>
      </c>
      <c r="CJ268" s="23">
        <f t="shared" ca="1" si="477"/>
        <v>0</v>
      </c>
      <c r="CK268" s="23">
        <f t="shared" ca="1" si="478"/>
        <v>0</v>
      </c>
      <c r="CL268" s="23">
        <f t="shared" ca="1" si="502"/>
        <v>0</v>
      </c>
      <c r="CM268" s="23">
        <f t="shared" ca="1" si="503"/>
        <v>0</v>
      </c>
      <c r="CN268" s="23">
        <f t="shared" ca="1" si="535"/>
        <v>0</v>
      </c>
      <c r="CO268" s="23">
        <f t="shared" ca="1" si="536"/>
        <v>0</v>
      </c>
      <c r="CP268" s="228">
        <f t="shared" ca="1" si="580"/>
        <v>0</v>
      </c>
      <c r="CQ268" s="224">
        <f t="shared" ca="1" si="581"/>
        <v>0</v>
      </c>
      <c r="CR268" s="228">
        <f t="shared" ca="1" si="582"/>
        <v>0</v>
      </c>
      <c r="CS268" s="23">
        <f t="shared" ca="1" si="583"/>
        <v>0</v>
      </c>
      <c r="CT268" s="23">
        <f t="shared" ca="1" si="584"/>
        <v>0</v>
      </c>
      <c r="CU268" s="23">
        <f t="shared" ref="CU268:CU282" ca="1" si="588">$CU$7*$J$2*$J$5*$AB268</f>
        <v>0</v>
      </c>
      <c r="CV268" s="23">
        <f t="shared" ref="CV268:CV282" ca="1" si="589">$CU$7*$J$3*$J$5*$AC268</f>
        <v>0</v>
      </c>
      <c r="CW268" s="23">
        <f t="shared" ca="1" si="462"/>
        <v>0</v>
      </c>
      <c r="CX268" s="23">
        <f t="shared" ca="1" si="463"/>
        <v>0</v>
      </c>
      <c r="CY268" s="23">
        <f t="shared" ca="1" si="474"/>
        <v>0</v>
      </c>
      <c r="CZ268" s="23">
        <f t="shared" ca="1" si="475"/>
        <v>0</v>
      </c>
      <c r="DA268" s="23">
        <f t="shared" ca="1" si="481"/>
        <v>0</v>
      </c>
      <c r="DB268" s="23">
        <f t="shared" ca="1" si="482"/>
        <v>0</v>
      </c>
      <c r="DC268" s="23">
        <f t="shared" ca="1" si="483"/>
        <v>0</v>
      </c>
      <c r="DD268" s="23">
        <f t="shared" ca="1" si="484"/>
        <v>0</v>
      </c>
      <c r="DE268" s="23">
        <f t="shared" ca="1" si="489"/>
        <v>0</v>
      </c>
      <c r="DF268" s="23">
        <f t="shared" ca="1" si="490"/>
        <v>0</v>
      </c>
      <c r="DG268" s="23">
        <f t="shared" ca="1" si="529"/>
        <v>0</v>
      </c>
      <c r="DH268" s="23">
        <f t="shared" ca="1" si="530"/>
        <v>0</v>
      </c>
      <c r="DI268" s="23">
        <f t="shared" ca="1" si="491"/>
        <v>0</v>
      </c>
      <c r="DJ268" s="23">
        <f t="shared" ca="1" si="492"/>
        <v>0</v>
      </c>
      <c r="DK268" s="23">
        <f t="shared" ca="1" si="504"/>
        <v>0</v>
      </c>
      <c r="DL268" s="23">
        <f t="shared" ca="1" si="505"/>
        <v>0</v>
      </c>
      <c r="DM268" s="23"/>
      <c r="DN268" s="23"/>
      <c r="DO268" s="23">
        <f t="shared" ca="1" si="506"/>
        <v>0</v>
      </c>
      <c r="DP268" s="23">
        <f t="shared" ca="1" si="507"/>
        <v>0</v>
      </c>
      <c r="DQ268" s="23">
        <f t="shared" ca="1" si="512"/>
        <v>0</v>
      </c>
      <c r="DR268" s="23">
        <f t="shared" ca="1" si="513"/>
        <v>0</v>
      </c>
      <c r="DS268" s="23">
        <f t="shared" ca="1" si="522"/>
        <v>0</v>
      </c>
      <c r="DT268" s="23">
        <f t="shared" ca="1" si="523"/>
        <v>0</v>
      </c>
      <c r="DU268" s="23">
        <f t="shared" ca="1" si="533"/>
        <v>0</v>
      </c>
      <c r="DV268" s="23">
        <f t="shared" ca="1" si="534"/>
        <v>0</v>
      </c>
      <c r="DW268" s="23">
        <f t="shared" ca="1" si="537"/>
        <v>0</v>
      </c>
      <c r="DX268" s="23">
        <f t="shared" ca="1" si="538"/>
        <v>0</v>
      </c>
      <c r="DY268" s="23">
        <f t="shared" ca="1" si="539"/>
        <v>0</v>
      </c>
      <c r="DZ268" s="23">
        <f t="shared" ca="1" si="540"/>
        <v>0</v>
      </c>
      <c r="EA268" s="23">
        <f t="shared" ca="1" si="553"/>
        <v>0</v>
      </c>
      <c r="EB268" s="23">
        <f t="shared" ca="1" si="554"/>
        <v>0</v>
      </c>
      <c r="EC268" s="228">
        <f t="shared" ca="1" si="585"/>
        <v>0</v>
      </c>
      <c r="ED268" s="93">
        <f t="shared" ca="1" si="586"/>
        <v>0</v>
      </c>
      <c r="EE268" s="228">
        <f t="shared" ca="1" si="587"/>
        <v>0</v>
      </c>
      <c r="EJ268" s="23">
        <f t="shared" ca="1" si="485"/>
        <v>0</v>
      </c>
      <c r="EK268" s="23">
        <f t="shared" ca="1" si="486"/>
        <v>0</v>
      </c>
      <c r="EL268" s="23">
        <f t="shared" ca="1" si="493"/>
        <v>0</v>
      </c>
      <c r="EM268" s="23">
        <f t="shared" ca="1" si="494"/>
        <v>0</v>
      </c>
      <c r="EN268" s="23">
        <f t="shared" ca="1" si="514"/>
        <v>0</v>
      </c>
      <c r="EO268" s="23">
        <f t="shared" ca="1" si="515"/>
        <v>0</v>
      </c>
      <c r="EP268" s="23">
        <f t="shared" ca="1" si="545"/>
        <v>0</v>
      </c>
      <c r="EQ268" s="23">
        <f t="shared" ca="1" si="546"/>
        <v>0</v>
      </c>
      <c r="ER268" s="23">
        <f t="shared" ca="1" si="524"/>
        <v>0</v>
      </c>
      <c r="ES268" s="23">
        <f t="shared" ca="1" si="525"/>
        <v>0</v>
      </c>
      <c r="ET268" s="23">
        <f t="shared" ca="1" si="541"/>
        <v>0</v>
      </c>
      <c r="EU268" s="23">
        <f t="shared" ca="1" si="542"/>
        <v>0</v>
      </c>
      <c r="EV268" s="23">
        <f t="shared" ca="1" si="551"/>
        <v>0</v>
      </c>
      <c r="EW268" s="23">
        <f t="shared" ca="1" si="552"/>
        <v>0</v>
      </c>
      <c r="EX268" s="228">
        <f t="shared" ca="1" si="571"/>
        <v>0</v>
      </c>
      <c r="EY268" s="93">
        <f t="shared" ca="1" si="572"/>
        <v>0</v>
      </c>
      <c r="EZ268" s="93">
        <f t="shared" ca="1" si="573"/>
        <v>0</v>
      </c>
    </row>
    <row r="269" spans="1:156" x14ac:dyDescent="0.2">
      <c r="A269" s="172">
        <f ca="1">VLOOKUP($D269,Curves!$A$2:$I$1700,9)</f>
        <v>6.4934124199748006E-2</v>
      </c>
      <c r="B269" s="86">
        <f t="shared" ca="1" si="556"/>
        <v>0.24981298749340466</v>
      </c>
      <c r="C269" s="86">
        <f t="shared" si="557"/>
        <v>31</v>
      </c>
      <c r="D269" s="139">
        <v>44835</v>
      </c>
      <c r="E269" s="173">
        <f ca="1">VLOOKUP($D269,Curves!$A$2:$H$1700,2)*$B269</f>
        <v>1.4204366468874989</v>
      </c>
      <c r="F269" s="172">
        <f ca="1">VLOOKUP($D269,Curves!$A$2:$H$1700,3)*$B269</f>
        <v>0</v>
      </c>
      <c r="G269" s="172">
        <f ca="1">VLOOKUP($D269,Curves!$A$2:$H$1700,7)*$B269</f>
        <v>0</v>
      </c>
      <c r="H269" s="172">
        <f ca="1">VLOOKUP($D269,Curves!$A$2:$H$1700,5)*$B269</f>
        <v>0</v>
      </c>
      <c r="I269" s="172">
        <f ca="1">VLOOKUP($D269,Curves!$A$2:$H$1700,4)*$B269</f>
        <v>0</v>
      </c>
      <c r="J269" s="174">
        <f ca="1">VLOOKUP($D269,Curves!$A$2:$H$1700,8)*$B269</f>
        <v>0</v>
      </c>
      <c r="K269" s="172">
        <f t="shared" ca="1" si="558"/>
        <v>12.653274851656242</v>
      </c>
      <c r="L269" s="140">
        <f ca="1">VLOOKUP($D269,Curves!$N$2:$T$2600,2)*$B269</f>
        <v>16.830150780418165</v>
      </c>
      <c r="M269" s="141">
        <f ca="1">VLOOKUP($D269,Curves!$N$2:$T$2600,3)*$B269</f>
        <v>8.4150753902090827</v>
      </c>
      <c r="N269" s="181">
        <f t="shared" ca="1" si="559"/>
        <v>1</v>
      </c>
      <c r="O269" s="182">
        <f t="shared" ca="1" si="560"/>
        <v>0</v>
      </c>
      <c r="P269" s="173">
        <f t="shared" ca="1" si="555"/>
        <v>12.653274851656242</v>
      </c>
      <c r="Q269" s="140">
        <f ca="1">VLOOKUP($D269,Curves!$N$2:$T$2600,4)*$B269</f>
        <v>16.830150780418165</v>
      </c>
      <c r="R269" s="141">
        <f ca="1">VLOOKUP($D269,Curves!$N$2:$T$2600,5)*$B269</f>
        <v>8.4150753902090827</v>
      </c>
      <c r="S269" s="181">
        <f t="shared" ca="1" si="561"/>
        <v>1</v>
      </c>
      <c r="T269" s="182">
        <f t="shared" ca="1" si="562"/>
        <v>0</v>
      </c>
      <c r="U269" s="151">
        <f t="shared" ca="1" si="563"/>
        <v>12.653274851656242</v>
      </c>
      <c r="V269" s="151">
        <f t="shared" ca="1" si="564"/>
        <v>12.653274851656242</v>
      </c>
      <c r="W269" s="151">
        <f t="shared" ca="1" si="565"/>
        <v>12.653274851656242</v>
      </c>
      <c r="X269" s="343">
        <f ca="1">VLOOKUP($D269,[2]CurveFetch!$D$8:$S$13000,16,0)*$B269</f>
        <v>16.830150780418165</v>
      </c>
      <c r="Y269" s="141">
        <f ca="1">VLOOKUP($D269,Curves!$N$2:$T$2600,7)*$B269</f>
        <v>8.4150753902090827</v>
      </c>
      <c r="Z269" s="200">
        <f t="shared" ca="1" si="566"/>
        <v>1</v>
      </c>
      <c r="AA269" s="181">
        <f t="shared" ca="1" si="567"/>
        <v>0</v>
      </c>
      <c r="AB269" s="181">
        <f t="shared" ca="1" si="568"/>
        <v>1</v>
      </c>
      <c r="AC269" s="181">
        <f t="shared" ca="1" si="568"/>
        <v>1</v>
      </c>
      <c r="AD269" s="181">
        <f t="shared" ca="1" si="569"/>
        <v>1</v>
      </c>
      <c r="AE269" s="182">
        <f t="shared" ca="1" si="570"/>
        <v>0</v>
      </c>
      <c r="AF269" s="23">
        <f t="shared" ca="1" si="464"/>
        <v>5880</v>
      </c>
      <c r="AG269" s="23">
        <f t="shared" ca="1" si="465"/>
        <v>0</v>
      </c>
      <c r="AH269" s="23">
        <f t="shared" ref="AH269:AH282" ca="1" si="590">$AH$7*$J$2*$J$5*$N269</f>
        <v>38400</v>
      </c>
      <c r="AI269" s="23">
        <f t="shared" ref="AI269:AI282" ca="1" si="591">$AH$7*$J$3*$J$5*$O269</f>
        <v>0</v>
      </c>
      <c r="AJ269" s="23">
        <f t="shared" ca="1" si="466"/>
        <v>26160</v>
      </c>
      <c r="AK269" s="23">
        <f t="shared" ca="1" si="467"/>
        <v>0</v>
      </c>
      <c r="AL269" s="23">
        <f t="shared" ca="1" si="468"/>
        <v>26160</v>
      </c>
      <c r="AM269" s="23">
        <f t="shared" ca="1" si="469"/>
        <v>0</v>
      </c>
      <c r="AN269" s="23">
        <f t="shared" ca="1" si="487"/>
        <v>48000</v>
      </c>
      <c r="AO269" s="23">
        <f t="shared" ca="1" si="488"/>
        <v>0</v>
      </c>
      <c r="AP269" s="23">
        <f t="shared" ca="1" si="499"/>
        <v>54000</v>
      </c>
      <c r="AQ269" s="23">
        <f t="shared" ca="1" si="476"/>
        <v>0</v>
      </c>
      <c r="AR269" s="23">
        <f t="shared" ca="1" si="508"/>
        <v>60000</v>
      </c>
      <c r="AS269" s="23">
        <f t="shared" ca="1" si="509"/>
        <v>0</v>
      </c>
      <c r="AT269" s="23">
        <f t="shared" ca="1" si="516"/>
        <v>60000</v>
      </c>
      <c r="AU269" s="23">
        <f t="shared" ca="1" si="517"/>
        <v>0</v>
      </c>
      <c r="AV269" s="23">
        <f t="shared" ca="1" si="510"/>
        <v>86400</v>
      </c>
      <c r="AW269" s="23">
        <f t="shared" ca="1" si="511"/>
        <v>0</v>
      </c>
      <c r="AX269" s="23">
        <f t="shared" ca="1" si="520"/>
        <v>61200</v>
      </c>
      <c r="AY269" s="23">
        <f t="shared" ca="1" si="521"/>
        <v>0</v>
      </c>
      <c r="AZ269" s="23">
        <f t="shared" ca="1" si="526"/>
        <v>66000</v>
      </c>
      <c r="BA269" s="23">
        <f t="shared" ca="1" si="527"/>
        <v>0</v>
      </c>
      <c r="BB269" s="23">
        <f t="shared" ca="1" si="543"/>
        <v>132000</v>
      </c>
      <c r="BC269" s="23">
        <f t="shared" ca="1" si="544"/>
        <v>0</v>
      </c>
      <c r="BD269" s="228">
        <f t="shared" ca="1" si="574"/>
        <v>243000</v>
      </c>
      <c r="BE269" s="26">
        <f t="shared" ca="1" si="575"/>
        <v>604200</v>
      </c>
      <c r="BF269" s="228">
        <f t="shared" ca="1" si="576"/>
        <v>664200</v>
      </c>
      <c r="BG269" s="23">
        <f t="shared" ref="BG269:BG283" ca="1" si="592">$BG$7*$J$2*$J$5*$S269</f>
        <v>62400</v>
      </c>
      <c r="BH269" s="23">
        <f t="shared" ref="BH269:BH283" ca="1" si="593">$BG$7*$J$3*$J$5*$T269</f>
        <v>0</v>
      </c>
      <c r="BI269" s="23">
        <f t="shared" ca="1" si="470"/>
        <v>60000</v>
      </c>
      <c r="BJ269" s="23">
        <f t="shared" ca="1" si="471"/>
        <v>0</v>
      </c>
      <c r="BK269" s="23">
        <f t="shared" ref="BK269:BK278" ca="1" si="594">$BK$7*$J$2*$J$5*$S269</f>
        <v>10560</v>
      </c>
      <c r="BL269" s="23">
        <f t="shared" ref="BL269:BL278" ca="1" si="595">$BK$7*$J$3*$J$5*$T269</f>
        <v>0</v>
      </c>
      <c r="BM269" s="23">
        <f t="shared" ca="1" si="472"/>
        <v>6120</v>
      </c>
      <c r="BN269" s="23">
        <f t="shared" ca="1" si="473"/>
        <v>0</v>
      </c>
      <c r="BO269" s="23">
        <f t="shared" ca="1" si="479"/>
        <v>20400</v>
      </c>
      <c r="BP269" s="23">
        <f t="shared" ca="1" si="480"/>
        <v>0</v>
      </c>
      <c r="BQ269" s="23">
        <f t="shared" ref="BQ269:BQ278" ca="1" si="596">$BQ$7*$J$2*$J$5*$S269</f>
        <v>72000</v>
      </c>
      <c r="BR269" s="23">
        <f t="shared" ref="BR269:BR278" ca="1" si="597">$BQ$7*$J$3*$J$5*$T269</f>
        <v>0</v>
      </c>
      <c r="BS269" s="23">
        <f t="shared" ca="1" si="495"/>
        <v>105600</v>
      </c>
      <c r="BT269" s="23">
        <f t="shared" ca="1" si="496"/>
        <v>0</v>
      </c>
      <c r="BU269" s="23">
        <f t="shared" ca="1" si="497"/>
        <v>127200</v>
      </c>
      <c r="BV269" s="23">
        <f t="shared" ca="1" si="498"/>
        <v>0</v>
      </c>
      <c r="BW269" s="23">
        <f t="shared" ca="1" si="500"/>
        <v>60000</v>
      </c>
      <c r="BX269" s="23">
        <f t="shared" ca="1" si="501"/>
        <v>0</v>
      </c>
      <c r="BY269" s="23">
        <f t="shared" ca="1" si="518"/>
        <v>63600</v>
      </c>
      <c r="BZ269" s="23">
        <f t="shared" ca="1" si="519"/>
        <v>0</v>
      </c>
      <c r="CA269" s="23">
        <f t="shared" ca="1" si="531"/>
        <v>62400</v>
      </c>
      <c r="CB269" s="23">
        <f t="shared" ca="1" si="532"/>
        <v>0</v>
      </c>
      <c r="CC269" s="23">
        <f t="shared" ca="1" si="547"/>
        <v>132000</v>
      </c>
      <c r="CD269" s="23">
        <f t="shared" ca="1" si="548"/>
        <v>0</v>
      </c>
      <c r="CE269" s="23">
        <f t="shared" ca="1" si="549"/>
        <v>120000</v>
      </c>
      <c r="CF269" s="23">
        <f t="shared" ca="1" si="550"/>
        <v>0</v>
      </c>
      <c r="CG269" s="389">
        <f t="shared" ca="1" si="577"/>
        <v>371880</v>
      </c>
      <c r="CH269" s="224">
        <f t="shared" ca="1" si="578"/>
        <v>695880</v>
      </c>
      <c r="CI269" s="93">
        <f t="shared" ca="1" si="579"/>
        <v>902280</v>
      </c>
      <c r="CJ269" s="23">
        <f t="shared" ca="1" si="477"/>
        <v>125760</v>
      </c>
      <c r="CK269" s="23">
        <f t="shared" ca="1" si="478"/>
        <v>0</v>
      </c>
      <c r="CL269" s="23">
        <f t="shared" ca="1" si="502"/>
        <v>115200</v>
      </c>
      <c r="CM269" s="23">
        <f t="shared" ca="1" si="503"/>
        <v>0</v>
      </c>
      <c r="CN269" s="23">
        <f t="shared" ca="1" si="535"/>
        <v>120000</v>
      </c>
      <c r="CO269" s="23">
        <f t="shared" ca="1" si="536"/>
        <v>0</v>
      </c>
      <c r="CP269" s="228">
        <f t="shared" ca="1" si="580"/>
        <v>125760</v>
      </c>
      <c r="CQ269" s="224">
        <f t="shared" ca="1" si="581"/>
        <v>240960</v>
      </c>
      <c r="CR269" s="228">
        <f t="shared" ca="1" si="582"/>
        <v>360960</v>
      </c>
      <c r="CS269" s="23">
        <f t="shared" ca="1" si="583"/>
        <v>65400</v>
      </c>
      <c r="CT269" s="23">
        <f t="shared" ca="1" si="584"/>
        <v>32700</v>
      </c>
      <c r="CU269" s="23">
        <f t="shared" ca="1" si="588"/>
        <v>62400</v>
      </c>
      <c r="CV269" s="23">
        <f t="shared" ca="1" si="589"/>
        <v>31200</v>
      </c>
      <c r="CW269" s="23">
        <f t="shared" ref="CW269:CW280" ca="1" si="598">$CW$7*$J$2*$J$5*$AB269</f>
        <v>60000</v>
      </c>
      <c r="CX269" s="23">
        <f t="shared" ref="CX269:CX280" ca="1" si="599">$CW$7*$J$3*$J$5*$AC269</f>
        <v>30000</v>
      </c>
      <c r="CY269" s="23">
        <f t="shared" ca="1" si="474"/>
        <v>8400</v>
      </c>
      <c r="CZ269" s="23">
        <f t="shared" ca="1" si="475"/>
        <v>4200</v>
      </c>
      <c r="DA269" s="23">
        <f t="shared" ca="1" si="481"/>
        <v>27000</v>
      </c>
      <c r="DB269" s="23">
        <f t="shared" ca="1" si="482"/>
        <v>13500</v>
      </c>
      <c r="DC269" s="23">
        <f t="shared" ca="1" si="483"/>
        <v>15600</v>
      </c>
      <c r="DD269" s="23">
        <f t="shared" ca="1" si="484"/>
        <v>7800</v>
      </c>
      <c r="DE269" s="23">
        <f t="shared" ca="1" si="489"/>
        <v>42000</v>
      </c>
      <c r="DF269" s="23">
        <f t="shared" ca="1" si="490"/>
        <v>21000</v>
      </c>
      <c r="DG269" s="23">
        <f t="shared" ca="1" si="529"/>
        <v>63600</v>
      </c>
      <c r="DH269" s="23">
        <f t="shared" ca="1" si="530"/>
        <v>31800</v>
      </c>
      <c r="DI269" s="23">
        <f t="shared" ca="1" si="491"/>
        <v>72000</v>
      </c>
      <c r="DJ269" s="23">
        <f t="shared" ca="1" si="492"/>
        <v>36000</v>
      </c>
      <c r="DK269" s="23">
        <f t="shared" ca="1" si="504"/>
        <v>99000</v>
      </c>
      <c r="DL269" s="23">
        <f t="shared" ca="1" si="505"/>
        <v>49500</v>
      </c>
      <c r="DM269" s="23"/>
      <c r="DN269" s="23"/>
      <c r="DO269" s="66"/>
      <c r="DP269" s="66"/>
      <c r="DQ269" s="66"/>
      <c r="DR269" s="66"/>
      <c r="DS269" s="23">
        <f t="shared" ca="1" si="522"/>
        <v>127200</v>
      </c>
      <c r="DT269" s="23">
        <f t="shared" ca="1" si="523"/>
        <v>63600</v>
      </c>
      <c r="DU269" s="23">
        <f t="shared" ca="1" si="533"/>
        <v>63600</v>
      </c>
      <c r="DV269" s="23">
        <f t="shared" ca="1" si="534"/>
        <v>31800</v>
      </c>
      <c r="DW269" s="23">
        <f t="shared" ca="1" si="537"/>
        <v>150000</v>
      </c>
      <c r="DX269" s="23">
        <f t="shared" ca="1" si="538"/>
        <v>75000</v>
      </c>
      <c r="DY269" s="23">
        <f t="shared" ca="1" si="539"/>
        <v>66000</v>
      </c>
      <c r="DZ269" s="23">
        <f t="shared" ca="1" si="540"/>
        <v>33000</v>
      </c>
      <c r="EA269" s="23">
        <f t="shared" ca="1" si="553"/>
        <v>129600</v>
      </c>
      <c r="EB269" s="23">
        <f t="shared" ca="1" si="554"/>
        <v>64800</v>
      </c>
      <c r="EC269" s="228">
        <f t="shared" ca="1" si="585"/>
        <v>430200</v>
      </c>
      <c r="ED269" s="93">
        <f t="shared" ca="1" si="586"/>
        <v>910800</v>
      </c>
      <c r="EE269" s="228">
        <f t="shared" ca="1" si="587"/>
        <v>1577700</v>
      </c>
      <c r="EJ269" s="23">
        <f t="shared" ca="1" si="485"/>
        <v>60000</v>
      </c>
      <c r="EK269" s="23">
        <f t="shared" ca="1" si="486"/>
        <v>30000</v>
      </c>
      <c r="EL269" s="23">
        <f t="shared" ca="1" si="493"/>
        <v>26400</v>
      </c>
      <c r="EM269" s="23">
        <f t="shared" ca="1" si="494"/>
        <v>13200</v>
      </c>
      <c r="EN269" s="23">
        <f t="shared" ca="1" si="514"/>
        <v>120000</v>
      </c>
      <c r="EO269" s="23">
        <f t="shared" ca="1" si="515"/>
        <v>60000</v>
      </c>
      <c r="EP269" s="23">
        <f t="shared" ca="1" si="545"/>
        <v>168000</v>
      </c>
      <c r="EQ269" s="23">
        <f t="shared" ca="1" si="546"/>
        <v>84000</v>
      </c>
      <c r="ER269" s="23">
        <f t="shared" ca="1" si="524"/>
        <v>60000</v>
      </c>
      <c r="ES269" s="23">
        <f t="shared" ca="1" si="525"/>
        <v>30000</v>
      </c>
      <c r="ET269" s="23">
        <f t="shared" ca="1" si="541"/>
        <v>60000</v>
      </c>
      <c r="EU269" s="23">
        <f t="shared" ca="1" si="542"/>
        <v>30000</v>
      </c>
      <c r="EV269" s="23">
        <f t="shared" ca="1" si="551"/>
        <v>120000</v>
      </c>
      <c r="EW269" s="23">
        <f t="shared" ca="1" si="552"/>
        <v>60000</v>
      </c>
      <c r="EX269" s="228">
        <f t="shared" ca="1" si="571"/>
        <v>39600</v>
      </c>
      <c r="EY269" s="93">
        <f t="shared" ca="1" si="572"/>
        <v>489600</v>
      </c>
      <c r="EZ269" s="93">
        <f t="shared" ca="1" si="573"/>
        <v>921600</v>
      </c>
    </row>
    <row r="270" spans="1:156" x14ac:dyDescent="0.2">
      <c r="A270" s="172">
        <f ca="1">VLOOKUP($D270,Curves!$A$2:$I$1700,9)</f>
        <v>6.4929738953204003E-2</v>
      </c>
      <c r="B270" s="86">
        <f t="shared" ca="1" si="556"/>
        <v>0.24848476534819361</v>
      </c>
      <c r="C270" s="86">
        <f t="shared" si="557"/>
        <v>30</v>
      </c>
      <c r="D270" s="139">
        <v>44866</v>
      </c>
      <c r="E270" s="173">
        <f ca="1">VLOOKUP($D270,Curves!$A$2:$H$1700,2)*$B270</f>
        <v>1.4476722429185758</v>
      </c>
      <c r="F270" s="172">
        <f ca="1">VLOOKUP($D270,Curves!$A$2:$H$1700,3)*$B270</f>
        <v>0</v>
      </c>
      <c r="G270" s="172">
        <f ca="1">VLOOKUP($D270,Curves!$A$2:$H$1700,7)*$B270</f>
        <v>0</v>
      </c>
      <c r="H270" s="172">
        <f ca="1">VLOOKUP($D270,Curves!$A$2:$H$1700,5)*$B270</f>
        <v>0</v>
      </c>
      <c r="I270" s="172">
        <f ca="1">VLOOKUP($D270,Curves!$A$2:$H$1700,4)*$B270</f>
        <v>0</v>
      </c>
      <c r="J270" s="174">
        <f ca="1">VLOOKUP($D270,Curves!$A$2:$H$1700,8)*$B270</f>
        <v>0</v>
      </c>
      <c r="K270" s="172">
        <f t="shared" ca="1" si="558"/>
        <v>12.857541821889319</v>
      </c>
      <c r="L270" s="140">
        <f ca="1">VLOOKUP($D270,Curves!$N$2:$T$2600,2)*$B270</f>
        <v>9.2861241658273439</v>
      </c>
      <c r="M270" s="141">
        <f ca="1">VLOOKUP($D270,Curves!$N$2:$T$2600,3)*$B270</f>
        <v>4.643062082913672</v>
      </c>
      <c r="N270" s="181">
        <f t="shared" ca="1" si="559"/>
        <v>0</v>
      </c>
      <c r="O270" s="182">
        <f t="shared" ca="1" si="560"/>
        <v>0</v>
      </c>
      <c r="P270" s="173">
        <f t="shared" ca="1" si="555"/>
        <v>12.857541821889319</v>
      </c>
      <c r="Q270" s="140">
        <f ca="1">VLOOKUP($D270,Curves!$N$2:$T$2600,4)*$B270</f>
        <v>9.2861241658273439</v>
      </c>
      <c r="R270" s="141">
        <f ca="1">VLOOKUP($D270,Curves!$N$2:$T$2600,5)*$B270</f>
        <v>4.643062082913672</v>
      </c>
      <c r="S270" s="181">
        <f t="shared" ca="1" si="561"/>
        <v>0</v>
      </c>
      <c r="T270" s="182">
        <f t="shared" ca="1" si="562"/>
        <v>0</v>
      </c>
      <c r="U270" s="151">
        <f t="shared" ca="1" si="563"/>
        <v>12.857541821889319</v>
      </c>
      <c r="V270" s="151">
        <f t="shared" ca="1" si="564"/>
        <v>12.857541821889319</v>
      </c>
      <c r="W270" s="151">
        <f t="shared" ca="1" si="565"/>
        <v>12.857541821889319</v>
      </c>
      <c r="X270" s="343">
        <f ca="1">VLOOKUP($D270,[2]CurveFetch!$D$8:$S$13000,16,0)*$B270</f>
        <v>9.2861241658273439</v>
      </c>
      <c r="Y270" s="141">
        <f ca="1">VLOOKUP($D270,Curves!$N$2:$T$2600,7)*$B270</f>
        <v>4.643062082913672</v>
      </c>
      <c r="Z270" s="200">
        <f t="shared" ca="1" si="566"/>
        <v>0</v>
      </c>
      <c r="AA270" s="181">
        <f t="shared" ca="1" si="567"/>
        <v>0</v>
      </c>
      <c r="AB270" s="181">
        <f t="shared" ca="1" si="568"/>
        <v>0</v>
      </c>
      <c r="AC270" s="181">
        <f t="shared" ca="1" si="568"/>
        <v>0</v>
      </c>
      <c r="AD270" s="181">
        <f t="shared" ca="1" si="569"/>
        <v>0</v>
      </c>
      <c r="AE270" s="182">
        <f t="shared" ca="1" si="570"/>
        <v>0</v>
      </c>
      <c r="AF270" s="23">
        <f t="shared" ref="AF270:AF282" ca="1" si="600">$AF$7*$J$2*$J$5*$N270</f>
        <v>0</v>
      </c>
      <c r="AG270" s="23">
        <f t="shared" ref="AG270:AG282" ca="1" si="601">$AF$7*$J$3*$J$5*$O270</f>
        <v>0</v>
      </c>
      <c r="AH270" s="23">
        <f t="shared" ca="1" si="590"/>
        <v>0</v>
      </c>
      <c r="AI270" s="23">
        <f t="shared" ca="1" si="591"/>
        <v>0</v>
      </c>
      <c r="AJ270" s="23">
        <f t="shared" ref="AJ270:AJ282" ca="1" si="602">$AJ$7*$J$2*$J$5*$N270</f>
        <v>0</v>
      </c>
      <c r="AK270" s="23">
        <f t="shared" ref="AK270:AK282" ca="1" si="603">$AJ$7*$J$3*$J$5*$O270</f>
        <v>0</v>
      </c>
      <c r="AL270" s="23">
        <f t="shared" ref="AL270:AL282" ca="1" si="604">$AL$7*$J$2*$J$5*$N270</f>
        <v>0</v>
      </c>
      <c r="AM270" s="23">
        <f t="shared" ref="AM270:AM282" ca="1" si="605">$AL$7*$J$3*$J$5*$O270</f>
        <v>0</v>
      </c>
      <c r="AN270" s="23">
        <f t="shared" ca="1" si="487"/>
        <v>0</v>
      </c>
      <c r="AO270" s="23">
        <f t="shared" ca="1" si="488"/>
        <v>0</v>
      </c>
      <c r="AP270" s="23">
        <f t="shared" ca="1" si="499"/>
        <v>0</v>
      </c>
      <c r="AQ270" s="23">
        <f t="shared" ca="1" si="476"/>
        <v>0</v>
      </c>
      <c r="AR270" s="23">
        <f t="shared" ca="1" si="508"/>
        <v>0</v>
      </c>
      <c r="AS270" s="23">
        <f t="shared" ca="1" si="509"/>
        <v>0</v>
      </c>
      <c r="AT270" s="23">
        <f t="shared" ca="1" si="516"/>
        <v>0</v>
      </c>
      <c r="AU270" s="23">
        <f t="shared" ca="1" si="517"/>
        <v>0</v>
      </c>
      <c r="AV270" s="23">
        <f t="shared" ca="1" si="510"/>
        <v>0</v>
      </c>
      <c r="AW270" s="23">
        <f t="shared" ca="1" si="511"/>
        <v>0</v>
      </c>
      <c r="AX270" s="23">
        <f t="shared" ca="1" si="520"/>
        <v>0</v>
      </c>
      <c r="AY270" s="23">
        <f t="shared" ca="1" si="521"/>
        <v>0</v>
      </c>
      <c r="AZ270" s="23">
        <f t="shared" ca="1" si="526"/>
        <v>0</v>
      </c>
      <c r="BA270" s="23">
        <f t="shared" ca="1" si="527"/>
        <v>0</v>
      </c>
      <c r="BB270" s="23">
        <f t="shared" ca="1" si="543"/>
        <v>0</v>
      </c>
      <c r="BC270" s="23">
        <f t="shared" ca="1" si="544"/>
        <v>0</v>
      </c>
      <c r="BD270" s="228">
        <f t="shared" ca="1" si="574"/>
        <v>0</v>
      </c>
      <c r="BE270" s="26">
        <f t="shared" ca="1" si="575"/>
        <v>0</v>
      </c>
      <c r="BF270" s="228">
        <f t="shared" ca="1" si="576"/>
        <v>0</v>
      </c>
      <c r="BG270" s="23">
        <f t="shared" ca="1" si="592"/>
        <v>0</v>
      </c>
      <c r="BH270" s="23">
        <f t="shared" ca="1" si="593"/>
        <v>0</v>
      </c>
      <c r="BI270" s="23">
        <f t="shared" ref="BI270:BI278" ca="1" si="606">$BI$7*$J$2*$J$5*$S270</f>
        <v>0</v>
      </c>
      <c r="BJ270" s="23">
        <f t="shared" ref="BJ270:BJ278" ca="1" si="607">$BI$7*$J$3*$J$5*$T270</f>
        <v>0</v>
      </c>
      <c r="BK270" s="23">
        <f t="shared" ca="1" si="594"/>
        <v>0</v>
      </c>
      <c r="BL270" s="23">
        <f t="shared" ca="1" si="595"/>
        <v>0</v>
      </c>
      <c r="BM270" s="23">
        <f t="shared" ca="1" si="472"/>
        <v>0</v>
      </c>
      <c r="BN270" s="23">
        <f t="shared" ca="1" si="473"/>
        <v>0</v>
      </c>
      <c r="BO270" s="23">
        <f t="shared" ca="1" si="479"/>
        <v>0</v>
      </c>
      <c r="BP270" s="23">
        <f t="shared" ca="1" si="480"/>
        <v>0</v>
      </c>
      <c r="BQ270" s="23">
        <f t="shared" ca="1" si="596"/>
        <v>0</v>
      </c>
      <c r="BR270" s="23">
        <f t="shared" ca="1" si="597"/>
        <v>0</v>
      </c>
      <c r="BS270" s="23">
        <f t="shared" ca="1" si="495"/>
        <v>0</v>
      </c>
      <c r="BT270" s="23">
        <f t="shared" ca="1" si="496"/>
        <v>0</v>
      </c>
      <c r="BU270" s="23">
        <f t="shared" ca="1" si="497"/>
        <v>0</v>
      </c>
      <c r="BV270" s="23">
        <f t="shared" ca="1" si="498"/>
        <v>0</v>
      </c>
      <c r="BW270" s="23">
        <f t="shared" ca="1" si="500"/>
        <v>0</v>
      </c>
      <c r="BX270" s="23">
        <f t="shared" ca="1" si="501"/>
        <v>0</v>
      </c>
      <c r="BY270" s="23">
        <f t="shared" ca="1" si="518"/>
        <v>0</v>
      </c>
      <c r="BZ270" s="23">
        <f t="shared" ca="1" si="519"/>
        <v>0</v>
      </c>
      <c r="CA270" s="23">
        <f t="shared" ca="1" si="531"/>
        <v>0</v>
      </c>
      <c r="CB270" s="23">
        <f t="shared" ca="1" si="532"/>
        <v>0</v>
      </c>
      <c r="CC270" s="23">
        <f t="shared" ca="1" si="547"/>
        <v>0</v>
      </c>
      <c r="CD270" s="23">
        <f t="shared" ca="1" si="548"/>
        <v>0</v>
      </c>
      <c r="CE270" s="23">
        <f t="shared" ca="1" si="549"/>
        <v>0</v>
      </c>
      <c r="CF270" s="23">
        <f t="shared" ca="1" si="550"/>
        <v>0</v>
      </c>
      <c r="CG270" s="389">
        <f t="shared" ca="1" si="577"/>
        <v>0</v>
      </c>
      <c r="CH270" s="224">
        <f t="shared" ca="1" si="578"/>
        <v>0</v>
      </c>
      <c r="CI270" s="93">
        <f t="shared" ca="1" si="579"/>
        <v>0</v>
      </c>
      <c r="CJ270" s="23">
        <f t="shared" ca="1" si="477"/>
        <v>0</v>
      </c>
      <c r="CK270" s="23">
        <f t="shared" ca="1" si="478"/>
        <v>0</v>
      </c>
      <c r="CL270" s="23">
        <f t="shared" ca="1" si="502"/>
        <v>0</v>
      </c>
      <c r="CM270" s="23">
        <f t="shared" ca="1" si="503"/>
        <v>0</v>
      </c>
      <c r="CN270" s="23">
        <f t="shared" ca="1" si="535"/>
        <v>0</v>
      </c>
      <c r="CO270" s="23">
        <f t="shared" ca="1" si="536"/>
        <v>0</v>
      </c>
      <c r="CP270" s="228">
        <f t="shared" ca="1" si="580"/>
        <v>0</v>
      </c>
      <c r="CQ270" s="224">
        <f t="shared" ca="1" si="581"/>
        <v>0</v>
      </c>
      <c r="CR270" s="228">
        <f t="shared" ca="1" si="582"/>
        <v>0</v>
      </c>
      <c r="CS270" s="23">
        <f t="shared" ca="1" si="583"/>
        <v>0</v>
      </c>
      <c r="CT270" s="23">
        <f t="shared" ca="1" si="584"/>
        <v>0</v>
      </c>
      <c r="CU270" s="23">
        <f t="shared" ca="1" si="588"/>
        <v>0</v>
      </c>
      <c r="CV270" s="23">
        <f t="shared" ca="1" si="589"/>
        <v>0</v>
      </c>
      <c r="CW270" s="23">
        <f t="shared" ca="1" si="598"/>
        <v>0</v>
      </c>
      <c r="CX270" s="23">
        <f t="shared" ca="1" si="599"/>
        <v>0</v>
      </c>
      <c r="CY270" s="23">
        <f t="shared" ca="1" si="474"/>
        <v>0</v>
      </c>
      <c r="CZ270" s="23">
        <f t="shared" ca="1" si="475"/>
        <v>0</v>
      </c>
      <c r="DA270" s="23">
        <f t="shared" ca="1" si="481"/>
        <v>0</v>
      </c>
      <c r="DB270" s="23">
        <f t="shared" ca="1" si="482"/>
        <v>0</v>
      </c>
      <c r="DC270" s="23">
        <f t="shared" ca="1" si="483"/>
        <v>0</v>
      </c>
      <c r="DD270" s="23">
        <f t="shared" ca="1" si="484"/>
        <v>0</v>
      </c>
      <c r="DE270" s="23">
        <f t="shared" ca="1" si="489"/>
        <v>0</v>
      </c>
      <c r="DF270" s="23">
        <f t="shared" ca="1" si="490"/>
        <v>0</v>
      </c>
      <c r="DG270" s="23">
        <f t="shared" ca="1" si="529"/>
        <v>0</v>
      </c>
      <c r="DH270" s="23">
        <f t="shared" ca="1" si="530"/>
        <v>0</v>
      </c>
      <c r="DI270" s="23">
        <f t="shared" ca="1" si="491"/>
        <v>0</v>
      </c>
      <c r="DJ270" s="23">
        <f t="shared" ca="1" si="492"/>
        <v>0</v>
      </c>
      <c r="DK270" s="23">
        <f t="shared" ca="1" si="504"/>
        <v>0</v>
      </c>
      <c r="DL270" s="23">
        <f t="shared" ca="1" si="505"/>
        <v>0</v>
      </c>
      <c r="DM270" s="23"/>
      <c r="DN270" s="23"/>
      <c r="DO270" s="66"/>
      <c r="DP270" s="66"/>
      <c r="DQ270" s="66"/>
      <c r="DR270" s="66"/>
      <c r="DS270" s="23">
        <f t="shared" ca="1" si="522"/>
        <v>0</v>
      </c>
      <c r="DT270" s="23">
        <f t="shared" ca="1" si="523"/>
        <v>0</v>
      </c>
      <c r="DU270" s="23">
        <f t="shared" ca="1" si="533"/>
        <v>0</v>
      </c>
      <c r="DV270" s="23">
        <f t="shared" ca="1" si="534"/>
        <v>0</v>
      </c>
      <c r="DW270" s="23">
        <f t="shared" ca="1" si="537"/>
        <v>0</v>
      </c>
      <c r="DX270" s="23">
        <f t="shared" ca="1" si="538"/>
        <v>0</v>
      </c>
      <c r="DY270" s="23">
        <f t="shared" ca="1" si="539"/>
        <v>0</v>
      </c>
      <c r="DZ270" s="23">
        <f t="shared" ca="1" si="540"/>
        <v>0</v>
      </c>
      <c r="EA270" s="23">
        <f t="shared" ca="1" si="553"/>
        <v>0</v>
      </c>
      <c r="EB270" s="23">
        <f t="shared" ca="1" si="554"/>
        <v>0</v>
      </c>
      <c r="EC270" s="228">
        <f t="shared" ca="1" si="585"/>
        <v>0</v>
      </c>
      <c r="ED270" s="93">
        <f t="shared" ca="1" si="586"/>
        <v>0</v>
      </c>
      <c r="EE270" s="228">
        <f t="shared" ca="1" si="587"/>
        <v>0</v>
      </c>
      <c r="EJ270" s="23">
        <f t="shared" ca="1" si="485"/>
        <v>0</v>
      </c>
      <c r="EK270" s="23">
        <f t="shared" ca="1" si="486"/>
        <v>0</v>
      </c>
      <c r="EL270" s="23">
        <f t="shared" ca="1" si="493"/>
        <v>0</v>
      </c>
      <c r="EM270" s="23">
        <f t="shared" ca="1" si="494"/>
        <v>0</v>
      </c>
      <c r="EN270" s="23">
        <f t="shared" ca="1" si="514"/>
        <v>0</v>
      </c>
      <c r="EO270" s="23">
        <f t="shared" ca="1" si="515"/>
        <v>0</v>
      </c>
      <c r="EP270" s="23">
        <f t="shared" ca="1" si="545"/>
        <v>0</v>
      </c>
      <c r="EQ270" s="23">
        <f t="shared" ca="1" si="546"/>
        <v>0</v>
      </c>
      <c r="ER270" s="23">
        <f t="shared" ca="1" si="524"/>
        <v>0</v>
      </c>
      <c r="ES270" s="23">
        <f t="shared" ca="1" si="525"/>
        <v>0</v>
      </c>
      <c r="ET270" s="23">
        <f t="shared" ca="1" si="541"/>
        <v>0</v>
      </c>
      <c r="EU270" s="23">
        <f t="shared" ca="1" si="542"/>
        <v>0</v>
      </c>
      <c r="EV270" s="23">
        <f t="shared" ca="1" si="551"/>
        <v>0</v>
      </c>
      <c r="EW270" s="23">
        <f t="shared" ca="1" si="552"/>
        <v>0</v>
      </c>
      <c r="EX270" s="228">
        <f t="shared" ca="1" si="571"/>
        <v>0</v>
      </c>
      <c r="EY270" s="93">
        <f t="shared" ca="1" si="572"/>
        <v>0</v>
      </c>
      <c r="EZ270" s="93">
        <f t="shared" ca="1" si="573"/>
        <v>0</v>
      </c>
    </row>
    <row r="271" spans="1:156" x14ac:dyDescent="0.2">
      <c r="A271" s="172">
        <f ca="1">VLOOKUP($D271,Curves!$A$2:$I$1700,9)</f>
        <v>6.4925495166232E-2</v>
      </c>
      <c r="B271" s="86">
        <f t="shared" ca="1" si="556"/>
        <v>0.24720628315261914</v>
      </c>
      <c r="C271" s="86">
        <f t="shared" si="557"/>
        <v>31</v>
      </c>
      <c r="D271" s="139">
        <v>44896</v>
      </c>
      <c r="E271" s="173">
        <f ca="1">VLOOKUP($D271,Curves!$A$2:$H$1700,2)*$B271</f>
        <v>1.4711245910412365</v>
      </c>
      <c r="F271" s="172">
        <f ca="1">VLOOKUP($D271,Curves!$A$2:$H$1700,3)*$B271</f>
        <v>0</v>
      </c>
      <c r="G271" s="172">
        <f ca="1">VLOOKUP($D271,Curves!$A$2:$H$1700,7)*$B271</f>
        <v>0</v>
      </c>
      <c r="H271" s="172">
        <f ca="1">VLOOKUP($D271,Curves!$A$2:$H$1700,5)*$B271</f>
        <v>0</v>
      </c>
      <c r="I271" s="172">
        <f ca="1">VLOOKUP($D271,Curves!$A$2:$H$1700,4)*$B271</f>
        <v>0</v>
      </c>
      <c r="J271" s="174">
        <f ca="1">VLOOKUP($D271,Curves!$A$2:$H$1700,8)*$B271</f>
        <v>0</v>
      </c>
      <c r="K271" s="172">
        <f t="shared" ca="1" si="558"/>
        <v>13.033434432809274</v>
      </c>
      <c r="L271" s="140">
        <f ca="1">VLOOKUP($D271,Curves!$N$2:$T$2600,2)*$B271</f>
        <v>5.5302517604072428</v>
      </c>
      <c r="M271" s="141">
        <f ca="1">VLOOKUP($D271,Curves!$N$2:$T$2600,3)*$B271</f>
        <v>2.7651258802036214</v>
      </c>
      <c r="N271" s="181">
        <f t="shared" ca="1" si="559"/>
        <v>0</v>
      </c>
      <c r="O271" s="182">
        <f t="shared" ca="1" si="560"/>
        <v>0</v>
      </c>
      <c r="P271" s="173">
        <f t="shared" ca="1" si="555"/>
        <v>13.033434432809274</v>
      </c>
      <c r="Q271" s="140">
        <f ca="1">VLOOKUP($D271,Curves!$N$2:$T$2600,4)*$B271</f>
        <v>5.5302517604072428</v>
      </c>
      <c r="R271" s="141">
        <f ca="1">VLOOKUP($D271,Curves!$N$2:$T$2600,5)*$B271</f>
        <v>2.7651258802036214</v>
      </c>
      <c r="S271" s="181">
        <f t="shared" ca="1" si="561"/>
        <v>0</v>
      </c>
      <c r="T271" s="182">
        <f t="shared" ca="1" si="562"/>
        <v>0</v>
      </c>
      <c r="U271" s="151">
        <f t="shared" ca="1" si="563"/>
        <v>13.033434432809274</v>
      </c>
      <c r="V271" s="151">
        <f t="shared" ca="1" si="564"/>
        <v>13.033434432809274</v>
      </c>
      <c r="W271" s="151">
        <f t="shared" ca="1" si="565"/>
        <v>13.033434432809274</v>
      </c>
      <c r="X271" s="343">
        <f ca="1">VLOOKUP($D271,[2]CurveFetch!$D$8:$S$13000,16,0)*$B271</f>
        <v>5.5302517604072428</v>
      </c>
      <c r="Y271" s="141">
        <f ca="1">VLOOKUP($D271,Curves!$N$2:$T$2600,7)*$B271</f>
        <v>2.7651258802036214</v>
      </c>
      <c r="Z271" s="200">
        <f t="shared" ca="1" si="566"/>
        <v>0</v>
      </c>
      <c r="AA271" s="181">
        <f t="shared" ca="1" si="567"/>
        <v>0</v>
      </c>
      <c r="AB271" s="181">
        <f t="shared" ca="1" si="568"/>
        <v>0</v>
      </c>
      <c r="AC271" s="181">
        <f t="shared" ca="1" si="568"/>
        <v>0</v>
      </c>
      <c r="AD271" s="181">
        <f t="shared" ca="1" si="569"/>
        <v>0</v>
      </c>
      <c r="AE271" s="182">
        <f t="shared" ca="1" si="570"/>
        <v>0</v>
      </c>
      <c r="AF271" s="23">
        <f t="shared" ca="1" si="600"/>
        <v>0</v>
      </c>
      <c r="AG271" s="23">
        <f t="shared" ca="1" si="601"/>
        <v>0</v>
      </c>
      <c r="AH271" s="23">
        <f t="shared" ca="1" si="590"/>
        <v>0</v>
      </c>
      <c r="AI271" s="23">
        <f t="shared" ca="1" si="591"/>
        <v>0</v>
      </c>
      <c r="AJ271" s="23">
        <f t="shared" ca="1" si="602"/>
        <v>0</v>
      </c>
      <c r="AK271" s="23">
        <f t="shared" ca="1" si="603"/>
        <v>0</v>
      </c>
      <c r="AL271" s="23">
        <f t="shared" ca="1" si="604"/>
        <v>0</v>
      </c>
      <c r="AM271" s="23">
        <f t="shared" ca="1" si="605"/>
        <v>0</v>
      </c>
      <c r="AN271" s="23">
        <f t="shared" ca="1" si="487"/>
        <v>0</v>
      </c>
      <c r="AO271" s="23">
        <f t="shared" ca="1" si="488"/>
        <v>0</v>
      </c>
      <c r="AP271" s="23">
        <f t="shared" ca="1" si="499"/>
        <v>0</v>
      </c>
      <c r="AQ271" s="23">
        <f t="shared" ca="1" si="476"/>
        <v>0</v>
      </c>
      <c r="AR271" s="23">
        <f t="shared" ca="1" si="508"/>
        <v>0</v>
      </c>
      <c r="AS271" s="23">
        <f t="shared" ca="1" si="509"/>
        <v>0</v>
      </c>
      <c r="AT271" s="23">
        <f t="shared" ca="1" si="516"/>
        <v>0</v>
      </c>
      <c r="AU271" s="23">
        <f t="shared" ca="1" si="517"/>
        <v>0</v>
      </c>
      <c r="AV271" s="23">
        <f t="shared" ca="1" si="510"/>
        <v>0</v>
      </c>
      <c r="AW271" s="23">
        <f t="shared" ca="1" si="511"/>
        <v>0</v>
      </c>
      <c r="AX271" s="23">
        <f t="shared" ca="1" si="520"/>
        <v>0</v>
      </c>
      <c r="AY271" s="23">
        <f t="shared" ca="1" si="521"/>
        <v>0</v>
      </c>
      <c r="AZ271" s="23">
        <f t="shared" ca="1" si="526"/>
        <v>0</v>
      </c>
      <c r="BA271" s="23">
        <f t="shared" ca="1" si="527"/>
        <v>0</v>
      </c>
      <c r="BB271" s="23">
        <f t="shared" ca="1" si="543"/>
        <v>0</v>
      </c>
      <c r="BC271" s="23">
        <f t="shared" ca="1" si="544"/>
        <v>0</v>
      </c>
      <c r="BD271" s="228">
        <f t="shared" ca="1" si="574"/>
        <v>0</v>
      </c>
      <c r="BE271" s="26">
        <f t="shared" ca="1" si="575"/>
        <v>0</v>
      </c>
      <c r="BF271" s="228">
        <f t="shared" ca="1" si="576"/>
        <v>0</v>
      </c>
      <c r="BG271" s="23">
        <f t="shared" ca="1" si="592"/>
        <v>0</v>
      </c>
      <c r="BH271" s="23">
        <f t="shared" ca="1" si="593"/>
        <v>0</v>
      </c>
      <c r="BI271" s="23">
        <f t="shared" ca="1" si="606"/>
        <v>0</v>
      </c>
      <c r="BJ271" s="23">
        <f t="shared" ca="1" si="607"/>
        <v>0</v>
      </c>
      <c r="BK271" s="23">
        <f t="shared" ca="1" si="594"/>
        <v>0</v>
      </c>
      <c r="BL271" s="23">
        <f t="shared" ca="1" si="595"/>
        <v>0</v>
      </c>
      <c r="BM271" s="23">
        <f t="shared" ref="BM271:BM278" ca="1" si="608">$BM$7*$J$2*$J$5*$S271</f>
        <v>0</v>
      </c>
      <c r="BN271" s="23">
        <f t="shared" ref="BN271:BN278" ca="1" si="609">$BM$7*$J$3*$J$5*$T271</f>
        <v>0</v>
      </c>
      <c r="BO271" s="23">
        <f t="shared" ca="1" si="479"/>
        <v>0</v>
      </c>
      <c r="BP271" s="23">
        <f t="shared" ca="1" si="480"/>
        <v>0</v>
      </c>
      <c r="BQ271" s="23">
        <f t="shared" ca="1" si="596"/>
        <v>0</v>
      </c>
      <c r="BR271" s="23">
        <f t="shared" ca="1" si="597"/>
        <v>0</v>
      </c>
      <c r="BS271" s="23">
        <f t="shared" ca="1" si="495"/>
        <v>0</v>
      </c>
      <c r="BT271" s="23">
        <f t="shared" ca="1" si="496"/>
        <v>0</v>
      </c>
      <c r="BU271" s="23">
        <f t="shared" ca="1" si="497"/>
        <v>0</v>
      </c>
      <c r="BV271" s="23">
        <f t="shared" ca="1" si="498"/>
        <v>0</v>
      </c>
      <c r="BW271" s="23">
        <f t="shared" ca="1" si="500"/>
        <v>0</v>
      </c>
      <c r="BX271" s="23">
        <f t="shared" ca="1" si="501"/>
        <v>0</v>
      </c>
      <c r="BY271" s="23">
        <f t="shared" ca="1" si="518"/>
        <v>0</v>
      </c>
      <c r="BZ271" s="23">
        <f t="shared" ca="1" si="519"/>
        <v>0</v>
      </c>
      <c r="CA271" s="23">
        <f t="shared" ca="1" si="531"/>
        <v>0</v>
      </c>
      <c r="CB271" s="23">
        <f t="shared" ca="1" si="532"/>
        <v>0</v>
      </c>
      <c r="CC271" s="23">
        <f t="shared" ca="1" si="547"/>
        <v>0</v>
      </c>
      <c r="CD271" s="23">
        <f t="shared" ca="1" si="548"/>
        <v>0</v>
      </c>
      <c r="CE271" s="23">
        <f t="shared" ca="1" si="549"/>
        <v>0</v>
      </c>
      <c r="CF271" s="23">
        <f t="shared" ca="1" si="550"/>
        <v>0</v>
      </c>
      <c r="CG271" s="389">
        <f t="shared" ca="1" si="577"/>
        <v>0</v>
      </c>
      <c r="CH271" s="224">
        <f t="shared" ca="1" si="578"/>
        <v>0</v>
      </c>
      <c r="CI271" s="93">
        <f t="shared" ca="1" si="579"/>
        <v>0</v>
      </c>
      <c r="CJ271" s="23">
        <f t="shared" ca="1" si="477"/>
        <v>0</v>
      </c>
      <c r="CK271" s="23">
        <f t="shared" ca="1" si="478"/>
        <v>0</v>
      </c>
      <c r="CL271" s="23">
        <f t="shared" ca="1" si="502"/>
        <v>0</v>
      </c>
      <c r="CM271" s="23">
        <f t="shared" ca="1" si="503"/>
        <v>0</v>
      </c>
      <c r="CN271" s="23">
        <f t="shared" ca="1" si="535"/>
        <v>0</v>
      </c>
      <c r="CO271" s="23">
        <f t="shared" ca="1" si="536"/>
        <v>0</v>
      </c>
      <c r="CP271" s="228">
        <f t="shared" ca="1" si="580"/>
        <v>0</v>
      </c>
      <c r="CQ271" s="224">
        <f t="shared" ca="1" si="581"/>
        <v>0</v>
      </c>
      <c r="CR271" s="228">
        <f t="shared" ca="1" si="582"/>
        <v>0</v>
      </c>
      <c r="CS271" s="23">
        <f t="shared" ca="1" si="583"/>
        <v>0</v>
      </c>
      <c r="CT271" s="23">
        <f t="shared" ca="1" si="584"/>
        <v>0</v>
      </c>
      <c r="CU271" s="23">
        <f t="shared" ca="1" si="588"/>
        <v>0</v>
      </c>
      <c r="CV271" s="23">
        <f t="shared" ca="1" si="589"/>
        <v>0</v>
      </c>
      <c r="CW271" s="23">
        <f t="shared" ca="1" si="598"/>
        <v>0</v>
      </c>
      <c r="CX271" s="23">
        <f t="shared" ca="1" si="599"/>
        <v>0</v>
      </c>
      <c r="CY271" s="23">
        <f t="shared" ref="CY271:CY280" ca="1" si="610">$CY$7*$J$2*$J$5*$AB271</f>
        <v>0</v>
      </c>
      <c r="CZ271" s="23">
        <f t="shared" ref="CZ271:CZ280" ca="1" si="611">$CY$7*$J$3*$J$5*$AC271</f>
        <v>0</v>
      </c>
      <c r="DA271" s="23">
        <f t="shared" ca="1" si="481"/>
        <v>0</v>
      </c>
      <c r="DB271" s="23">
        <f t="shared" ca="1" si="482"/>
        <v>0</v>
      </c>
      <c r="DC271" s="23">
        <f t="shared" ca="1" si="483"/>
        <v>0</v>
      </c>
      <c r="DD271" s="23">
        <f t="shared" ca="1" si="484"/>
        <v>0</v>
      </c>
      <c r="DE271" s="23">
        <f t="shared" ca="1" si="489"/>
        <v>0</v>
      </c>
      <c r="DF271" s="23">
        <f t="shared" ca="1" si="490"/>
        <v>0</v>
      </c>
      <c r="DG271" s="23">
        <f t="shared" ca="1" si="529"/>
        <v>0</v>
      </c>
      <c r="DH271" s="23">
        <f t="shared" ca="1" si="530"/>
        <v>0</v>
      </c>
      <c r="DI271" s="23">
        <f t="shared" ca="1" si="491"/>
        <v>0</v>
      </c>
      <c r="DJ271" s="23">
        <f t="shared" ca="1" si="492"/>
        <v>0</v>
      </c>
      <c r="DK271" s="23">
        <f t="shared" ca="1" si="504"/>
        <v>0</v>
      </c>
      <c r="DL271" s="23">
        <f t="shared" ca="1" si="505"/>
        <v>0</v>
      </c>
      <c r="DM271" s="23"/>
      <c r="DN271" s="23"/>
      <c r="DO271" s="66"/>
      <c r="DP271" s="66"/>
      <c r="DQ271" s="66"/>
      <c r="DR271" s="66"/>
      <c r="DS271" s="23">
        <f t="shared" ca="1" si="522"/>
        <v>0</v>
      </c>
      <c r="DT271" s="23">
        <f t="shared" ca="1" si="523"/>
        <v>0</v>
      </c>
      <c r="DU271" s="23">
        <f t="shared" ca="1" si="533"/>
        <v>0</v>
      </c>
      <c r="DV271" s="23">
        <f t="shared" ca="1" si="534"/>
        <v>0</v>
      </c>
      <c r="DW271" s="23">
        <f t="shared" ca="1" si="537"/>
        <v>0</v>
      </c>
      <c r="DX271" s="23">
        <f t="shared" ca="1" si="538"/>
        <v>0</v>
      </c>
      <c r="DY271" s="23">
        <f t="shared" ca="1" si="539"/>
        <v>0</v>
      </c>
      <c r="DZ271" s="23">
        <f t="shared" ca="1" si="540"/>
        <v>0</v>
      </c>
      <c r="EA271" s="23">
        <f t="shared" ca="1" si="553"/>
        <v>0</v>
      </c>
      <c r="EB271" s="23">
        <f t="shared" ca="1" si="554"/>
        <v>0</v>
      </c>
      <c r="EC271" s="228">
        <f t="shared" ca="1" si="585"/>
        <v>0</v>
      </c>
      <c r="ED271" s="93">
        <f t="shared" ca="1" si="586"/>
        <v>0</v>
      </c>
      <c r="EE271" s="228">
        <f t="shared" ca="1" si="587"/>
        <v>0</v>
      </c>
      <c r="EJ271" s="23">
        <f t="shared" ca="1" si="485"/>
        <v>0</v>
      </c>
      <c r="EK271" s="23">
        <f t="shared" ca="1" si="486"/>
        <v>0</v>
      </c>
      <c r="EL271" s="23">
        <f t="shared" ca="1" si="493"/>
        <v>0</v>
      </c>
      <c r="EM271" s="23">
        <f t="shared" ca="1" si="494"/>
        <v>0</v>
      </c>
      <c r="EN271" s="23">
        <f t="shared" ca="1" si="514"/>
        <v>0</v>
      </c>
      <c r="EO271" s="23">
        <f t="shared" ca="1" si="515"/>
        <v>0</v>
      </c>
      <c r="EP271" s="23">
        <f t="shared" ca="1" si="545"/>
        <v>0</v>
      </c>
      <c r="EQ271" s="23">
        <f t="shared" ca="1" si="546"/>
        <v>0</v>
      </c>
      <c r="ER271" s="23">
        <f t="shared" ca="1" si="524"/>
        <v>0</v>
      </c>
      <c r="ES271" s="23">
        <f t="shared" ca="1" si="525"/>
        <v>0</v>
      </c>
      <c r="ET271" s="23">
        <f t="shared" ca="1" si="541"/>
        <v>0</v>
      </c>
      <c r="EU271" s="23">
        <f t="shared" ca="1" si="542"/>
        <v>0</v>
      </c>
      <c r="EV271" s="23">
        <f t="shared" ca="1" si="551"/>
        <v>0</v>
      </c>
      <c r="EW271" s="23">
        <f t="shared" ca="1" si="552"/>
        <v>0</v>
      </c>
      <c r="EX271" s="228">
        <f t="shared" ca="1" si="571"/>
        <v>0</v>
      </c>
      <c r="EY271" s="93">
        <f t="shared" ca="1" si="572"/>
        <v>0</v>
      </c>
      <c r="EZ271" s="93">
        <f t="shared" ca="1" si="573"/>
        <v>0</v>
      </c>
    </row>
    <row r="272" spans="1:156" x14ac:dyDescent="0.2">
      <c r="A272" s="172">
        <f ca="1">VLOOKUP($D272,Curves!$A$2:$I$1700,9)</f>
        <v>6.4921109919700001E-2</v>
      </c>
      <c r="B272" s="86">
        <f t="shared" ca="1" si="556"/>
        <v>0.24589226944563328</v>
      </c>
      <c r="C272" s="86">
        <f t="shared" si="557"/>
        <v>31</v>
      </c>
      <c r="D272" s="139">
        <v>44927</v>
      </c>
      <c r="E272" s="173">
        <f ca="1">VLOOKUP($D272,Curves!$A$2:$H$1700,2)*$B272</f>
        <v>1.507319611701732</v>
      </c>
      <c r="F272" s="172">
        <f ca="1">VLOOKUP($D272,Curves!$A$2:$H$1700,3)*$B272</f>
        <v>0</v>
      </c>
      <c r="G272" s="172">
        <f ca="1">VLOOKUP($D272,Curves!$A$2:$H$1700,7)*$B272</f>
        <v>0</v>
      </c>
      <c r="H272" s="172">
        <f ca="1">VLOOKUP($D272,Curves!$A$2:$H$1700,5)*$B272</f>
        <v>0</v>
      </c>
      <c r="I272" s="172">
        <f ca="1">VLOOKUP($D272,Curves!$A$2:$H$1700,4)*$B272</f>
        <v>0</v>
      </c>
      <c r="J272" s="174">
        <f ca="1">VLOOKUP($D272,Curves!$A$2:$H$1700,8)*$B272</f>
        <v>0</v>
      </c>
      <c r="K272" s="172">
        <f t="shared" ca="1" si="558"/>
        <v>13.30489708776299</v>
      </c>
      <c r="L272" s="140">
        <f ca="1">VLOOKUP($D272,Curves!$N$2:$T$2600,2)*$B272</f>
        <v>13.259445559132439</v>
      </c>
      <c r="M272" s="141">
        <f ca="1">VLOOKUP($D272,Curves!$N$2:$T$2600,3)*$B272</f>
        <v>6.6297227795662197</v>
      </c>
      <c r="N272" s="181">
        <f t="shared" ca="1" si="559"/>
        <v>0</v>
      </c>
      <c r="O272" s="182">
        <f t="shared" ca="1" si="560"/>
        <v>0</v>
      </c>
      <c r="P272" s="173">
        <f t="shared" ca="1" si="555"/>
        <v>13.30489708776299</v>
      </c>
      <c r="Q272" s="140">
        <f ca="1">VLOOKUP($D272,Curves!$N$2:$T$2600,4)*$B272</f>
        <v>13.259445559132439</v>
      </c>
      <c r="R272" s="141">
        <f ca="1">VLOOKUP($D272,Curves!$N$2:$T$2600,5)*$B272</f>
        <v>6.6297227795662197</v>
      </c>
      <c r="S272" s="181">
        <f t="shared" ca="1" si="561"/>
        <v>0</v>
      </c>
      <c r="T272" s="182">
        <f t="shared" ca="1" si="562"/>
        <v>0</v>
      </c>
      <c r="U272" s="151">
        <f t="shared" ca="1" si="563"/>
        <v>13.30489708776299</v>
      </c>
      <c r="V272" s="151">
        <f t="shared" ca="1" si="564"/>
        <v>13.30489708776299</v>
      </c>
      <c r="W272" s="151">
        <f t="shared" ca="1" si="565"/>
        <v>13.30489708776299</v>
      </c>
      <c r="X272" s="343">
        <f ca="1">VLOOKUP($D272,[2]CurveFetch!$D$8:$S$13000,16,0)*$B272</f>
        <v>13.259445559132439</v>
      </c>
      <c r="Y272" s="141">
        <f ca="1">VLOOKUP($D272,Curves!$N$2:$T$2600,7)*$B272</f>
        <v>6.6297227795662197</v>
      </c>
      <c r="Z272" s="200">
        <f t="shared" ca="1" si="566"/>
        <v>0</v>
      </c>
      <c r="AA272" s="181">
        <f t="shared" ca="1" si="567"/>
        <v>0</v>
      </c>
      <c r="AB272" s="181">
        <f t="shared" ca="1" si="568"/>
        <v>0</v>
      </c>
      <c r="AC272" s="181">
        <f t="shared" ca="1" si="568"/>
        <v>0</v>
      </c>
      <c r="AD272" s="181">
        <f t="shared" ca="1" si="569"/>
        <v>0</v>
      </c>
      <c r="AE272" s="182">
        <f t="shared" ca="1" si="570"/>
        <v>0</v>
      </c>
      <c r="AF272" s="23">
        <f t="shared" ca="1" si="600"/>
        <v>0</v>
      </c>
      <c r="AG272" s="23">
        <f t="shared" ca="1" si="601"/>
        <v>0</v>
      </c>
      <c r="AH272" s="23">
        <f t="shared" ca="1" si="590"/>
        <v>0</v>
      </c>
      <c r="AI272" s="23">
        <f t="shared" ca="1" si="591"/>
        <v>0</v>
      </c>
      <c r="AJ272" s="23">
        <f t="shared" ca="1" si="602"/>
        <v>0</v>
      </c>
      <c r="AK272" s="23">
        <f t="shared" ca="1" si="603"/>
        <v>0</v>
      </c>
      <c r="AL272" s="23">
        <f t="shared" ca="1" si="604"/>
        <v>0</v>
      </c>
      <c r="AM272" s="23">
        <f t="shared" ca="1" si="605"/>
        <v>0</v>
      </c>
      <c r="AN272" s="23">
        <f t="shared" ca="1" si="487"/>
        <v>0</v>
      </c>
      <c r="AO272" s="23">
        <f t="shared" ca="1" si="488"/>
        <v>0</v>
      </c>
      <c r="AP272" s="23">
        <f t="shared" ca="1" si="499"/>
        <v>0</v>
      </c>
      <c r="AQ272" s="23">
        <f t="shared" ref="AQ272:AQ282" ca="1" si="612">$AP$7*$J$3*$J$5*$O272</f>
        <v>0</v>
      </c>
      <c r="AR272" s="23">
        <f t="shared" ca="1" si="508"/>
        <v>0</v>
      </c>
      <c r="AS272" s="23">
        <f t="shared" ca="1" si="509"/>
        <v>0</v>
      </c>
      <c r="AT272" s="23">
        <f t="shared" ca="1" si="516"/>
        <v>0</v>
      </c>
      <c r="AU272" s="23">
        <f t="shared" ca="1" si="517"/>
        <v>0</v>
      </c>
      <c r="AV272" s="23">
        <f t="shared" ca="1" si="510"/>
        <v>0</v>
      </c>
      <c r="AW272" s="23">
        <f t="shared" ca="1" si="511"/>
        <v>0</v>
      </c>
      <c r="AX272" s="23">
        <f t="shared" ca="1" si="520"/>
        <v>0</v>
      </c>
      <c r="AY272" s="23">
        <f t="shared" ca="1" si="521"/>
        <v>0</v>
      </c>
      <c r="AZ272" s="23">
        <f t="shared" ca="1" si="526"/>
        <v>0</v>
      </c>
      <c r="BA272" s="23">
        <f t="shared" ca="1" si="527"/>
        <v>0</v>
      </c>
      <c r="BB272" s="23">
        <f t="shared" ca="1" si="543"/>
        <v>0</v>
      </c>
      <c r="BC272" s="23">
        <f t="shared" ca="1" si="544"/>
        <v>0</v>
      </c>
      <c r="BD272" s="228">
        <f t="shared" ca="1" si="574"/>
        <v>0</v>
      </c>
      <c r="BE272" s="26">
        <f t="shared" ca="1" si="575"/>
        <v>0</v>
      </c>
      <c r="BF272" s="228">
        <f t="shared" ca="1" si="576"/>
        <v>0</v>
      </c>
      <c r="BG272" s="23">
        <f t="shared" ca="1" si="592"/>
        <v>0</v>
      </c>
      <c r="BH272" s="23">
        <f t="shared" ca="1" si="593"/>
        <v>0</v>
      </c>
      <c r="BI272" s="23">
        <f t="shared" ca="1" si="606"/>
        <v>0</v>
      </c>
      <c r="BJ272" s="23">
        <f t="shared" ca="1" si="607"/>
        <v>0</v>
      </c>
      <c r="BK272" s="23">
        <f t="shared" ca="1" si="594"/>
        <v>0</v>
      </c>
      <c r="BL272" s="23">
        <f t="shared" ca="1" si="595"/>
        <v>0</v>
      </c>
      <c r="BM272" s="23">
        <f t="shared" ca="1" si="608"/>
        <v>0</v>
      </c>
      <c r="BN272" s="23">
        <f t="shared" ca="1" si="609"/>
        <v>0</v>
      </c>
      <c r="BO272" s="23">
        <f t="shared" ca="1" si="479"/>
        <v>0</v>
      </c>
      <c r="BP272" s="23">
        <f t="shared" ca="1" si="480"/>
        <v>0</v>
      </c>
      <c r="BQ272" s="23">
        <f t="shared" ca="1" si="596"/>
        <v>0</v>
      </c>
      <c r="BR272" s="23">
        <f t="shared" ca="1" si="597"/>
        <v>0</v>
      </c>
      <c r="BS272" s="23">
        <f t="shared" ca="1" si="495"/>
        <v>0</v>
      </c>
      <c r="BT272" s="23">
        <f t="shared" ca="1" si="496"/>
        <v>0</v>
      </c>
      <c r="BU272" s="23">
        <f t="shared" ca="1" si="497"/>
        <v>0</v>
      </c>
      <c r="BV272" s="23">
        <f t="shared" ca="1" si="498"/>
        <v>0</v>
      </c>
      <c r="BW272" s="23">
        <f t="shared" ca="1" si="500"/>
        <v>0</v>
      </c>
      <c r="BX272" s="23">
        <f t="shared" ca="1" si="501"/>
        <v>0</v>
      </c>
      <c r="BY272" s="23">
        <f t="shared" ca="1" si="518"/>
        <v>0</v>
      </c>
      <c r="BZ272" s="23">
        <f t="shared" ca="1" si="519"/>
        <v>0</v>
      </c>
      <c r="CA272" s="23">
        <f t="shared" ca="1" si="531"/>
        <v>0</v>
      </c>
      <c r="CB272" s="23">
        <f t="shared" ca="1" si="532"/>
        <v>0</v>
      </c>
      <c r="CC272" s="23">
        <f t="shared" ca="1" si="547"/>
        <v>0</v>
      </c>
      <c r="CD272" s="23">
        <f t="shared" ca="1" si="548"/>
        <v>0</v>
      </c>
      <c r="CE272" s="23">
        <f t="shared" ca="1" si="549"/>
        <v>0</v>
      </c>
      <c r="CF272" s="23">
        <f t="shared" ca="1" si="550"/>
        <v>0</v>
      </c>
      <c r="CG272" s="389">
        <f t="shared" ca="1" si="577"/>
        <v>0</v>
      </c>
      <c r="CH272" s="224">
        <f t="shared" ca="1" si="578"/>
        <v>0</v>
      </c>
      <c r="CI272" s="93">
        <f t="shared" ca="1" si="579"/>
        <v>0</v>
      </c>
      <c r="CJ272" s="23">
        <f t="shared" ref="CJ272:CJ280" ca="1" si="613">$CJ$7*$J$2*$J$5*$N272</f>
        <v>0</v>
      </c>
      <c r="CK272" s="23">
        <f t="shared" ref="CK272:CK280" ca="1" si="614">$CJ$7*$J$3*$J$5*$O272</f>
        <v>0</v>
      </c>
      <c r="CL272" s="23">
        <f t="shared" ca="1" si="502"/>
        <v>0</v>
      </c>
      <c r="CM272" s="23">
        <f t="shared" ca="1" si="503"/>
        <v>0</v>
      </c>
      <c r="CN272" s="23">
        <f t="shared" ca="1" si="535"/>
        <v>0</v>
      </c>
      <c r="CO272" s="23">
        <f t="shared" ca="1" si="536"/>
        <v>0</v>
      </c>
      <c r="CP272" s="228">
        <f t="shared" ca="1" si="580"/>
        <v>0</v>
      </c>
      <c r="CQ272" s="224">
        <f t="shared" ca="1" si="581"/>
        <v>0</v>
      </c>
      <c r="CR272" s="228">
        <f t="shared" ca="1" si="582"/>
        <v>0</v>
      </c>
      <c r="CS272" s="23">
        <f t="shared" ca="1" si="583"/>
        <v>0</v>
      </c>
      <c r="CT272" s="23">
        <f t="shared" ca="1" si="584"/>
        <v>0</v>
      </c>
      <c r="CU272" s="23">
        <f t="shared" ca="1" si="588"/>
        <v>0</v>
      </c>
      <c r="CV272" s="23">
        <f t="shared" ca="1" si="589"/>
        <v>0</v>
      </c>
      <c r="CW272" s="23">
        <f t="shared" ca="1" si="598"/>
        <v>0</v>
      </c>
      <c r="CX272" s="23">
        <f t="shared" ca="1" si="599"/>
        <v>0</v>
      </c>
      <c r="CY272" s="23">
        <f t="shared" ca="1" si="610"/>
        <v>0</v>
      </c>
      <c r="CZ272" s="23">
        <f t="shared" ca="1" si="611"/>
        <v>0</v>
      </c>
      <c r="DA272" s="23">
        <f t="shared" ca="1" si="481"/>
        <v>0</v>
      </c>
      <c r="DB272" s="23">
        <f t="shared" ca="1" si="482"/>
        <v>0</v>
      </c>
      <c r="DC272" s="23">
        <f t="shared" ca="1" si="483"/>
        <v>0</v>
      </c>
      <c r="DD272" s="23">
        <f t="shared" ca="1" si="484"/>
        <v>0</v>
      </c>
      <c r="DE272" s="23">
        <f t="shared" ca="1" si="489"/>
        <v>0</v>
      </c>
      <c r="DF272" s="23">
        <f t="shared" ca="1" si="490"/>
        <v>0</v>
      </c>
      <c r="DG272" s="23">
        <f t="shared" ca="1" si="529"/>
        <v>0</v>
      </c>
      <c r="DH272" s="23">
        <f t="shared" ca="1" si="530"/>
        <v>0</v>
      </c>
      <c r="DI272" s="23">
        <f t="shared" ca="1" si="491"/>
        <v>0</v>
      </c>
      <c r="DJ272" s="23">
        <f t="shared" ca="1" si="492"/>
        <v>0</v>
      </c>
      <c r="DK272" s="23">
        <f t="shared" ca="1" si="504"/>
        <v>0</v>
      </c>
      <c r="DL272" s="23">
        <f t="shared" ca="1" si="505"/>
        <v>0</v>
      </c>
      <c r="DM272" s="23"/>
      <c r="DN272" s="23"/>
      <c r="DO272" s="66"/>
      <c r="DP272" s="66"/>
      <c r="DQ272" s="66"/>
      <c r="DR272" s="66"/>
      <c r="DS272" s="23">
        <f t="shared" ca="1" si="522"/>
        <v>0</v>
      </c>
      <c r="DT272" s="23">
        <f t="shared" ca="1" si="523"/>
        <v>0</v>
      </c>
      <c r="DU272" s="23">
        <f t="shared" ca="1" si="533"/>
        <v>0</v>
      </c>
      <c r="DV272" s="23">
        <f t="shared" ca="1" si="534"/>
        <v>0</v>
      </c>
      <c r="DW272" s="23">
        <f t="shared" ca="1" si="537"/>
        <v>0</v>
      </c>
      <c r="DX272" s="23">
        <f t="shared" ca="1" si="538"/>
        <v>0</v>
      </c>
      <c r="DY272" s="23">
        <f t="shared" ca="1" si="539"/>
        <v>0</v>
      </c>
      <c r="DZ272" s="23">
        <f t="shared" ca="1" si="540"/>
        <v>0</v>
      </c>
      <c r="EA272" s="23">
        <f t="shared" ca="1" si="553"/>
        <v>0</v>
      </c>
      <c r="EB272" s="23">
        <f t="shared" ca="1" si="554"/>
        <v>0</v>
      </c>
      <c r="EC272" s="228">
        <f t="shared" ca="1" si="585"/>
        <v>0</v>
      </c>
      <c r="ED272" s="93">
        <f t="shared" ca="1" si="586"/>
        <v>0</v>
      </c>
      <c r="EE272" s="228">
        <f t="shared" ca="1" si="587"/>
        <v>0</v>
      </c>
      <c r="EJ272" s="23">
        <f t="shared" ca="1" si="485"/>
        <v>0</v>
      </c>
      <c r="EK272" s="23">
        <f t="shared" ca="1" si="486"/>
        <v>0</v>
      </c>
      <c r="EL272" s="23">
        <f t="shared" ca="1" si="493"/>
        <v>0</v>
      </c>
      <c r="EM272" s="23">
        <f t="shared" ca="1" si="494"/>
        <v>0</v>
      </c>
      <c r="EN272" s="23">
        <f t="shared" ca="1" si="514"/>
        <v>0</v>
      </c>
      <c r="EO272" s="23">
        <f t="shared" ca="1" si="515"/>
        <v>0</v>
      </c>
      <c r="EP272" s="23">
        <f t="shared" ca="1" si="545"/>
        <v>0</v>
      </c>
      <c r="EQ272" s="23">
        <f t="shared" ca="1" si="546"/>
        <v>0</v>
      </c>
      <c r="ER272" s="23">
        <f t="shared" ca="1" si="524"/>
        <v>0</v>
      </c>
      <c r="ES272" s="23">
        <f t="shared" ca="1" si="525"/>
        <v>0</v>
      </c>
      <c r="ET272" s="23">
        <f t="shared" ca="1" si="541"/>
        <v>0</v>
      </c>
      <c r="EU272" s="23">
        <f t="shared" ca="1" si="542"/>
        <v>0</v>
      </c>
      <c r="EV272" s="23">
        <f t="shared" ca="1" si="551"/>
        <v>0</v>
      </c>
      <c r="EW272" s="23">
        <f t="shared" ca="1" si="552"/>
        <v>0</v>
      </c>
      <c r="EX272" s="228">
        <f t="shared" ca="1" si="571"/>
        <v>0</v>
      </c>
      <c r="EY272" s="93">
        <f t="shared" ca="1" si="572"/>
        <v>0</v>
      </c>
      <c r="EZ272" s="93">
        <f t="shared" ca="1" si="573"/>
        <v>0</v>
      </c>
    </row>
    <row r="273" spans="1:156" x14ac:dyDescent="0.2">
      <c r="A273" s="172">
        <f ca="1">VLOOKUP($D273,Curves!$A$2:$I$1700,9)</f>
        <v>6.4916724673174997E-2</v>
      </c>
      <c r="B273" s="86">
        <f t="shared" ca="1" si="556"/>
        <v>0.24458541670753473</v>
      </c>
      <c r="C273" s="86">
        <f t="shared" si="557"/>
        <v>28</v>
      </c>
      <c r="D273" s="139">
        <v>44958</v>
      </c>
      <c r="E273" s="173">
        <f ca="1">VLOOKUP($D273,Curves!$A$2:$H$1700,2)*$B273</f>
        <v>1.4733825502461892</v>
      </c>
      <c r="F273" s="172">
        <f ca="1">VLOOKUP($D273,Curves!$A$2:$H$1700,3)*$B273</f>
        <v>0</v>
      </c>
      <c r="G273" s="172">
        <f ca="1">VLOOKUP($D273,Curves!$A$2:$H$1700,7)*$B273</f>
        <v>0</v>
      </c>
      <c r="H273" s="172">
        <f ca="1">VLOOKUP($D273,Curves!$A$2:$H$1700,5)*$B273</f>
        <v>0</v>
      </c>
      <c r="I273" s="172">
        <f ca="1">VLOOKUP($D273,Curves!$A$2:$H$1700,4)*$B273</f>
        <v>0</v>
      </c>
      <c r="J273" s="174">
        <f ca="1">VLOOKUP($D273,Curves!$A$2:$H$1700,8)*$B273</f>
        <v>0</v>
      </c>
      <c r="K273" s="172">
        <f t="shared" ca="1" si="558"/>
        <v>13.050369126846419</v>
      </c>
      <c r="L273" s="140">
        <f ca="1">VLOOKUP($D273,Curves!$N$2:$T$2600,2)*$B273</f>
        <v>10.743120926378413</v>
      </c>
      <c r="M273" s="141">
        <f ca="1">VLOOKUP($D273,Curves!$N$2:$T$2600,3)*$B273</f>
        <v>5.3715604631892067</v>
      </c>
      <c r="N273" s="181">
        <f t="shared" ca="1" si="559"/>
        <v>0</v>
      </c>
      <c r="O273" s="182">
        <f t="shared" ca="1" si="560"/>
        <v>0</v>
      </c>
      <c r="P273" s="173">
        <f t="shared" ca="1" si="555"/>
        <v>13.050369126846419</v>
      </c>
      <c r="Q273" s="140">
        <f ca="1">VLOOKUP($D273,Curves!$N$2:$T$2600,4)*$B273</f>
        <v>10.743120926378413</v>
      </c>
      <c r="R273" s="141">
        <f ca="1">VLOOKUP($D273,Curves!$N$2:$T$2600,5)*$B273</f>
        <v>5.3715604631892067</v>
      </c>
      <c r="S273" s="181">
        <f t="shared" ca="1" si="561"/>
        <v>0</v>
      </c>
      <c r="T273" s="182">
        <f t="shared" ca="1" si="562"/>
        <v>0</v>
      </c>
      <c r="U273" s="151">
        <f t="shared" ca="1" si="563"/>
        <v>13.050369126846419</v>
      </c>
      <c r="V273" s="151">
        <f t="shared" ca="1" si="564"/>
        <v>13.050369126846419</v>
      </c>
      <c r="W273" s="151">
        <f t="shared" ca="1" si="565"/>
        <v>13.050369126846419</v>
      </c>
      <c r="X273" s="343">
        <f ca="1">VLOOKUP($D273,[2]CurveFetch!$D$8:$S$13000,16,0)*$B273</f>
        <v>10.743120926378413</v>
      </c>
      <c r="Y273" s="141">
        <f ca="1">VLOOKUP($D273,Curves!$N$2:$T$2600,7)*$B273</f>
        <v>5.3715604631892067</v>
      </c>
      <c r="Z273" s="200">
        <f t="shared" ca="1" si="566"/>
        <v>0</v>
      </c>
      <c r="AA273" s="181">
        <f t="shared" ca="1" si="567"/>
        <v>0</v>
      </c>
      <c r="AB273" s="181">
        <f t="shared" ca="1" si="568"/>
        <v>0</v>
      </c>
      <c r="AC273" s="181">
        <f t="shared" ca="1" si="568"/>
        <v>0</v>
      </c>
      <c r="AD273" s="181">
        <f t="shared" ca="1" si="569"/>
        <v>0</v>
      </c>
      <c r="AE273" s="182">
        <f t="shared" ca="1" si="570"/>
        <v>0</v>
      </c>
      <c r="AF273" s="23">
        <f t="shared" ca="1" si="600"/>
        <v>0</v>
      </c>
      <c r="AG273" s="23">
        <f t="shared" ca="1" si="601"/>
        <v>0</v>
      </c>
      <c r="AH273" s="23">
        <f t="shared" ca="1" si="590"/>
        <v>0</v>
      </c>
      <c r="AI273" s="23">
        <f t="shared" ca="1" si="591"/>
        <v>0</v>
      </c>
      <c r="AJ273" s="23">
        <f t="shared" ca="1" si="602"/>
        <v>0</v>
      </c>
      <c r="AK273" s="23">
        <f t="shared" ca="1" si="603"/>
        <v>0</v>
      </c>
      <c r="AL273" s="23">
        <f t="shared" ca="1" si="604"/>
        <v>0</v>
      </c>
      <c r="AM273" s="23">
        <f t="shared" ca="1" si="605"/>
        <v>0</v>
      </c>
      <c r="AN273" s="23">
        <f t="shared" ca="1" si="487"/>
        <v>0</v>
      </c>
      <c r="AO273" s="23">
        <f t="shared" ca="1" si="488"/>
        <v>0</v>
      </c>
      <c r="AP273" s="23">
        <f t="shared" ca="1" si="499"/>
        <v>0</v>
      </c>
      <c r="AQ273" s="23">
        <f t="shared" ca="1" si="612"/>
        <v>0</v>
      </c>
      <c r="AR273" s="23">
        <f t="shared" ca="1" si="508"/>
        <v>0</v>
      </c>
      <c r="AS273" s="23">
        <f t="shared" ca="1" si="509"/>
        <v>0</v>
      </c>
      <c r="AT273" s="23">
        <f t="shared" ca="1" si="516"/>
        <v>0</v>
      </c>
      <c r="AU273" s="23">
        <f t="shared" ca="1" si="517"/>
        <v>0</v>
      </c>
      <c r="AV273" s="23">
        <f t="shared" ca="1" si="510"/>
        <v>0</v>
      </c>
      <c r="AW273" s="23">
        <f t="shared" ca="1" si="511"/>
        <v>0</v>
      </c>
      <c r="AX273" s="23">
        <f t="shared" ca="1" si="520"/>
        <v>0</v>
      </c>
      <c r="AY273" s="23">
        <f t="shared" ca="1" si="521"/>
        <v>0</v>
      </c>
      <c r="AZ273" s="23">
        <f t="shared" ca="1" si="526"/>
        <v>0</v>
      </c>
      <c r="BA273" s="23">
        <f t="shared" ca="1" si="527"/>
        <v>0</v>
      </c>
      <c r="BB273" s="23">
        <f t="shared" ca="1" si="543"/>
        <v>0</v>
      </c>
      <c r="BC273" s="23">
        <f t="shared" ca="1" si="544"/>
        <v>0</v>
      </c>
      <c r="BD273" s="228">
        <f t="shared" ca="1" si="574"/>
        <v>0</v>
      </c>
      <c r="BE273" s="26">
        <f t="shared" ca="1" si="575"/>
        <v>0</v>
      </c>
      <c r="BF273" s="228">
        <f t="shared" ca="1" si="576"/>
        <v>0</v>
      </c>
      <c r="BG273" s="23">
        <f t="shared" ca="1" si="592"/>
        <v>0</v>
      </c>
      <c r="BH273" s="23">
        <f t="shared" ca="1" si="593"/>
        <v>0</v>
      </c>
      <c r="BI273" s="23">
        <f t="shared" ca="1" si="606"/>
        <v>0</v>
      </c>
      <c r="BJ273" s="23">
        <f t="shared" ca="1" si="607"/>
        <v>0</v>
      </c>
      <c r="BK273" s="23">
        <f t="shared" ca="1" si="594"/>
        <v>0</v>
      </c>
      <c r="BL273" s="23">
        <f t="shared" ca="1" si="595"/>
        <v>0</v>
      </c>
      <c r="BM273" s="23">
        <f t="shared" ca="1" si="608"/>
        <v>0</v>
      </c>
      <c r="BN273" s="23">
        <f t="shared" ca="1" si="609"/>
        <v>0</v>
      </c>
      <c r="BO273" s="23">
        <f t="shared" ca="1" si="479"/>
        <v>0</v>
      </c>
      <c r="BP273" s="23">
        <f t="shared" ca="1" si="480"/>
        <v>0</v>
      </c>
      <c r="BQ273" s="23">
        <f t="shared" ca="1" si="596"/>
        <v>0</v>
      </c>
      <c r="BR273" s="23">
        <f t="shared" ca="1" si="597"/>
        <v>0</v>
      </c>
      <c r="BS273" s="23">
        <f t="shared" ca="1" si="495"/>
        <v>0</v>
      </c>
      <c r="BT273" s="23">
        <f t="shared" ca="1" si="496"/>
        <v>0</v>
      </c>
      <c r="BU273" s="23">
        <f t="shared" ca="1" si="497"/>
        <v>0</v>
      </c>
      <c r="BV273" s="23">
        <f t="shared" ca="1" si="498"/>
        <v>0</v>
      </c>
      <c r="BW273" s="23">
        <f t="shared" ca="1" si="500"/>
        <v>0</v>
      </c>
      <c r="BX273" s="23">
        <f t="shared" ca="1" si="501"/>
        <v>0</v>
      </c>
      <c r="BY273" s="23">
        <f t="shared" ca="1" si="518"/>
        <v>0</v>
      </c>
      <c r="BZ273" s="23">
        <f t="shared" ca="1" si="519"/>
        <v>0</v>
      </c>
      <c r="CA273" s="23">
        <f t="shared" ca="1" si="531"/>
        <v>0</v>
      </c>
      <c r="CB273" s="23">
        <f t="shared" ca="1" si="532"/>
        <v>0</v>
      </c>
      <c r="CC273" s="23">
        <f t="shared" ca="1" si="547"/>
        <v>0</v>
      </c>
      <c r="CD273" s="23">
        <f t="shared" ca="1" si="548"/>
        <v>0</v>
      </c>
      <c r="CE273" s="23">
        <f t="shared" ca="1" si="549"/>
        <v>0</v>
      </c>
      <c r="CF273" s="23">
        <f t="shared" ca="1" si="550"/>
        <v>0</v>
      </c>
      <c r="CG273" s="389">
        <f t="shared" ca="1" si="577"/>
        <v>0</v>
      </c>
      <c r="CH273" s="224">
        <f t="shared" ca="1" si="578"/>
        <v>0</v>
      </c>
      <c r="CI273" s="93">
        <f t="shared" ca="1" si="579"/>
        <v>0</v>
      </c>
      <c r="CJ273" s="23">
        <f t="shared" ca="1" si="613"/>
        <v>0</v>
      </c>
      <c r="CK273" s="23">
        <f t="shared" ca="1" si="614"/>
        <v>0</v>
      </c>
      <c r="CL273" s="23">
        <f t="shared" ca="1" si="502"/>
        <v>0</v>
      </c>
      <c r="CM273" s="23">
        <f t="shared" ca="1" si="503"/>
        <v>0</v>
      </c>
      <c r="CN273" s="23">
        <f t="shared" ca="1" si="535"/>
        <v>0</v>
      </c>
      <c r="CO273" s="23">
        <f t="shared" ca="1" si="536"/>
        <v>0</v>
      </c>
      <c r="CP273" s="228">
        <f t="shared" ca="1" si="580"/>
        <v>0</v>
      </c>
      <c r="CQ273" s="224">
        <f t="shared" ca="1" si="581"/>
        <v>0</v>
      </c>
      <c r="CR273" s="228">
        <f t="shared" ca="1" si="582"/>
        <v>0</v>
      </c>
      <c r="CS273" s="23">
        <f t="shared" ca="1" si="583"/>
        <v>0</v>
      </c>
      <c r="CT273" s="23">
        <f t="shared" ca="1" si="584"/>
        <v>0</v>
      </c>
      <c r="CU273" s="23">
        <f t="shared" ca="1" si="588"/>
        <v>0</v>
      </c>
      <c r="CV273" s="23">
        <f t="shared" ca="1" si="589"/>
        <v>0</v>
      </c>
      <c r="CW273" s="23">
        <f t="shared" ca="1" si="598"/>
        <v>0</v>
      </c>
      <c r="CX273" s="23">
        <f t="shared" ca="1" si="599"/>
        <v>0</v>
      </c>
      <c r="CY273" s="23">
        <f t="shared" ca="1" si="610"/>
        <v>0</v>
      </c>
      <c r="CZ273" s="23">
        <f t="shared" ca="1" si="611"/>
        <v>0</v>
      </c>
      <c r="DA273" s="23">
        <f t="shared" ca="1" si="481"/>
        <v>0</v>
      </c>
      <c r="DB273" s="23">
        <f t="shared" ca="1" si="482"/>
        <v>0</v>
      </c>
      <c r="DC273" s="23">
        <f t="shared" ca="1" si="483"/>
        <v>0</v>
      </c>
      <c r="DD273" s="23">
        <f t="shared" ca="1" si="484"/>
        <v>0</v>
      </c>
      <c r="DE273" s="23">
        <f t="shared" ca="1" si="489"/>
        <v>0</v>
      </c>
      <c r="DF273" s="23">
        <f t="shared" ca="1" si="490"/>
        <v>0</v>
      </c>
      <c r="DG273" s="23">
        <f t="shared" ca="1" si="529"/>
        <v>0</v>
      </c>
      <c r="DH273" s="23">
        <f t="shared" ca="1" si="530"/>
        <v>0</v>
      </c>
      <c r="DI273" s="23">
        <f t="shared" ca="1" si="491"/>
        <v>0</v>
      </c>
      <c r="DJ273" s="23">
        <f t="shared" ca="1" si="492"/>
        <v>0</v>
      </c>
      <c r="DK273" s="23">
        <f t="shared" ca="1" si="504"/>
        <v>0</v>
      </c>
      <c r="DL273" s="23">
        <f t="shared" ca="1" si="505"/>
        <v>0</v>
      </c>
      <c r="DM273" s="23"/>
      <c r="DN273" s="23"/>
      <c r="DO273" s="66"/>
      <c r="DP273" s="66"/>
      <c r="DQ273" s="66"/>
      <c r="DR273" s="66"/>
      <c r="DS273" s="23">
        <f t="shared" ca="1" si="522"/>
        <v>0</v>
      </c>
      <c r="DT273" s="23">
        <f t="shared" ca="1" si="523"/>
        <v>0</v>
      </c>
      <c r="DU273" s="23">
        <f t="shared" ca="1" si="533"/>
        <v>0</v>
      </c>
      <c r="DV273" s="23">
        <f t="shared" ca="1" si="534"/>
        <v>0</v>
      </c>
      <c r="DW273" s="23">
        <f t="shared" ca="1" si="537"/>
        <v>0</v>
      </c>
      <c r="DX273" s="23">
        <f t="shared" ca="1" si="538"/>
        <v>0</v>
      </c>
      <c r="DY273" s="23">
        <f t="shared" ca="1" si="539"/>
        <v>0</v>
      </c>
      <c r="DZ273" s="23">
        <f t="shared" ca="1" si="540"/>
        <v>0</v>
      </c>
      <c r="EA273" s="23">
        <f t="shared" ca="1" si="553"/>
        <v>0</v>
      </c>
      <c r="EB273" s="23">
        <f t="shared" ca="1" si="554"/>
        <v>0</v>
      </c>
      <c r="EC273" s="228">
        <f t="shared" ca="1" si="585"/>
        <v>0</v>
      </c>
      <c r="ED273" s="93">
        <f t="shared" ca="1" si="586"/>
        <v>0</v>
      </c>
      <c r="EE273" s="228">
        <f t="shared" ca="1" si="587"/>
        <v>0</v>
      </c>
      <c r="EJ273" s="23">
        <f t="shared" ca="1" si="485"/>
        <v>0</v>
      </c>
      <c r="EK273" s="23">
        <f t="shared" ca="1" si="486"/>
        <v>0</v>
      </c>
      <c r="EL273" s="23">
        <f t="shared" ca="1" si="493"/>
        <v>0</v>
      </c>
      <c r="EM273" s="23">
        <f t="shared" ca="1" si="494"/>
        <v>0</v>
      </c>
      <c r="EN273" s="23">
        <f t="shared" ca="1" si="514"/>
        <v>0</v>
      </c>
      <c r="EO273" s="23">
        <f t="shared" ca="1" si="515"/>
        <v>0</v>
      </c>
      <c r="EP273" s="23">
        <f t="shared" ca="1" si="545"/>
        <v>0</v>
      </c>
      <c r="EQ273" s="23">
        <f t="shared" ca="1" si="546"/>
        <v>0</v>
      </c>
      <c r="ER273" s="23">
        <f t="shared" ca="1" si="524"/>
        <v>0</v>
      </c>
      <c r="ES273" s="23">
        <f t="shared" ca="1" si="525"/>
        <v>0</v>
      </c>
      <c r="ET273" s="23">
        <f t="shared" ca="1" si="541"/>
        <v>0</v>
      </c>
      <c r="EU273" s="23">
        <f t="shared" ca="1" si="542"/>
        <v>0</v>
      </c>
      <c r="EV273" s="23">
        <f t="shared" ca="1" si="551"/>
        <v>0</v>
      </c>
      <c r="EW273" s="23">
        <f t="shared" ca="1" si="552"/>
        <v>0</v>
      </c>
      <c r="EX273" s="228">
        <f t="shared" ca="1" si="571"/>
        <v>0</v>
      </c>
      <c r="EY273" s="93">
        <f t="shared" ca="1" si="572"/>
        <v>0</v>
      </c>
      <c r="EZ273" s="93">
        <f t="shared" ca="1" si="573"/>
        <v>0</v>
      </c>
    </row>
    <row r="274" spans="1:156" x14ac:dyDescent="0.2">
      <c r="A274" s="172">
        <f ca="1">VLOOKUP($D274,Curves!$A$2:$I$1700,9)</f>
        <v>6.4912763805351006E-2</v>
      </c>
      <c r="B274" s="86">
        <f t="shared" ca="1" si="556"/>
        <v>0.24341115536993121</v>
      </c>
      <c r="C274" s="86">
        <f t="shared" si="557"/>
        <v>31</v>
      </c>
      <c r="D274" s="139">
        <v>44986</v>
      </c>
      <c r="E274" s="173">
        <f ca="1">VLOOKUP($D274,Curves!$A$2:$H$1700,2)*$B274</f>
        <v>1.4297971266429759</v>
      </c>
      <c r="F274" s="172">
        <f ca="1">VLOOKUP($D274,Curves!$A$2:$H$1700,3)*$B274</f>
        <v>0</v>
      </c>
      <c r="G274" s="172">
        <f ca="1">VLOOKUP($D274,Curves!$A$2:$H$1700,7)*$B274</f>
        <v>0</v>
      </c>
      <c r="H274" s="172">
        <f ca="1">VLOOKUP($D274,Curves!$A$2:$H$1700,5)*$B274</f>
        <v>0</v>
      </c>
      <c r="I274" s="172">
        <f ca="1">VLOOKUP($D274,Curves!$A$2:$H$1700,4)*$B274</f>
        <v>0</v>
      </c>
      <c r="J274" s="174">
        <f ca="1">VLOOKUP($D274,Curves!$A$2:$H$1700,8)*$B274</f>
        <v>0</v>
      </c>
      <c r="K274" s="172">
        <f t="shared" ca="1" si="558"/>
        <v>12.72347844982232</v>
      </c>
      <c r="L274" s="140">
        <f ca="1">VLOOKUP($D274,Curves!$N$2:$T$2600,2)*$B274</f>
        <v>8.2574313525384717</v>
      </c>
      <c r="M274" s="141">
        <f ca="1">VLOOKUP($D274,Curves!$N$2:$T$2600,3)*$B274</f>
        <v>4.1287156762692359</v>
      </c>
      <c r="N274" s="181">
        <f t="shared" ca="1" si="559"/>
        <v>0</v>
      </c>
      <c r="O274" s="182">
        <f t="shared" ca="1" si="560"/>
        <v>0</v>
      </c>
      <c r="P274" s="173">
        <f t="shared" ca="1" si="555"/>
        <v>12.72347844982232</v>
      </c>
      <c r="Q274" s="140">
        <f ca="1">VLOOKUP($D274,Curves!$N$2:$T$2600,4)*$B274</f>
        <v>8.2574313525384717</v>
      </c>
      <c r="R274" s="141">
        <f ca="1">VLOOKUP($D274,Curves!$N$2:$T$2600,5)*$B274</f>
        <v>4.1287156762692359</v>
      </c>
      <c r="S274" s="181">
        <f t="shared" ca="1" si="561"/>
        <v>0</v>
      </c>
      <c r="T274" s="182">
        <f t="shared" ca="1" si="562"/>
        <v>0</v>
      </c>
      <c r="U274" s="151">
        <f t="shared" ca="1" si="563"/>
        <v>12.72347844982232</v>
      </c>
      <c r="V274" s="151">
        <f t="shared" ca="1" si="564"/>
        <v>12.72347844982232</v>
      </c>
      <c r="W274" s="151">
        <f t="shared" ca="1" si="565"/>
        <v>12.72347844982232</v>
      </c>
      <c r="X274" s="343">
        <f ca="1">VLOOKUP($D274,[2]CurveFetch!$D$8:$S$13000,16,0)*$B274</f>
        <v>8.2574313525384717</v>
      </c>
      <c r="Y274" s="141">
        <f ca="1">VLOOKUP($D274,Curves!$N$2:$T$2600,7)*$B274</f>
        <v>4.1287156762692359</v>
      </c>
      <c r="Z274" s="200">
        <f t="shared" ca="1" si="566"/>
        <v>0</v>
      </c>
      <c r="AA274" s="181">
        <f t="shared" ca="1" si="567"/>
        <v>0</v>
      </c>
      <c r="AB274" s="181">
        <f t="shared" ca="1" si="568"/>
        <v>0</v>
      </c>
      <c r="AC274" s="181">
        <f t="shared" ca="1" si="568"/>
        <v>0</v>
      </c>
      <c r="AD274" s="181">
        <f t="shared" ca="1" si="569"/>
        <v>0</v>
      </c>
      <c r="AE274" s="182">
        <f t="shared" ca="1" si="570"/>
        <v>0</v>
      </c>
      <c r="AF274" s="23">
        <f t="shared" ca="1" si="600"/>
        <v>0</v>
      </c>
      <c r="AG274" s="23">
        <f t="shared" ca="1" si="601"/>
        <v>0</v>
      </c>
      <c r="AH274" s="23">
        <f t="shared" ca="1" si="590"/>
        <v>0</v>
      </c>
      <c r="AI274" s="23">
        <f t="shared" ca="1" si="591"/>
        <v>0</v>
      </c>
      <c r="AJ274" s="23">
        <f t="shared" ca="1" si="602"/>
        <v>0</v>
      </c>
      <c r="AK274" s="23">
        <f t="shared" ca="1" si="603"/>
        <v>0</v>
      </c>
      <c r="AL274" s="23">
        <f t="shared" ca="1" si="604"/>
        <v>0</v>
      </c>
      <c r="AM274" s="23">
        <f t="shared" ca="1" si="605"/>
        <v>0</v>
      </c>
      <c r="AN274" s="23">
        <f t="shared" ca="1" si="487"/>
        <v>0</v>
      </c>
      <c r="AO274" s="23">
        <f t="shared" ca="1" si="488"/>
        <v>0</v>
      </c>
      <c r="AP274" s="23">
        <f t="shared" ca="1" si="499"/>
        <v>0</v>
      </c>
      <c r="AQ274" s="23">
        <f t="shared" ca="1" si="612"/>
        <v>0</v>
      </c>
      <c r="AR274" s="23">
        <f t="shared" ca="1" si="508"/>
        <v>0</v>
      </c>
      <c r="AS274" s="23">
        <f t="shared" ca="1" si="509"/>
        <v>0</v>
      </c>
      <c r="AT274" s="23">
        <f t="shared" ca="1" si="516"/>
        <v>0</v>
      </c>
      <c r="AU274" s="23">
        <f t="shared" ca="1" si="517"/>
        <v>0</v>
      </c>
      <c r="AV274" s="23">
        <f t="shared" ca="1" si="510"/>
        <v>0</v>
      </c>
      <c r="AW274" s="23">
        <f t="shared" ca="1" si="511"/>
        <v>0</v>
      </c>
      <c r="AX274" s="23">
        <f t="shared" ca="1" si="520"/>
        <v>0</v>
      </c>
      <c r="AY274" s="23">
        <f t="shared" ca="1" si="521"/>
        <v>0</v>
      </c>
      <c r="AZ274" s="23">
        <f t="shared" ca="1" si="526"/>
        <v>0</v>
      </c>
      <c r="BA274" s="23">
        <f t="shared" ca="1" si="527"/>
        <v>0</v>
      </c>
      <c r="BB274" s="23">
        <f t="shared" ca="1" si="543"/>
        <v>0</v>
      </c>
      <c r="BC274" s="23">
        <f t="shared" ca="1" si="544"/>
        <v>0</v>
      </c>
      <c r="BD274" s="228">
        <f t="shared" ca="1" si="574"/>
        <v>0</v>
      </c>
      <c r="BE274" s="26">
        <f t="shared" ca="1" si="575"/>
        <v>0</v>
      </c>
      <c r="BF274" s="228">
        <f t="shared" ca="1" si="576"/>
        <v>0</v>
      </c>
      <c r="BG274" s="23">
        <f t="shared" ca="1" si="592"/>
        <v>0</v>
      </c>
      <c r="BH274" s="23">
        <f t="shared" ca="1" si="593"/>
        <v>0</v>
      </c>
      <c r="BI274" s="23">
        <f t="shared" ca="1" si="606"/>
        <v>0</v>
      </c>
      <c r="BJ274" s="23">
        <f t="shared" ca="1" si="607"/>
        <v>0</v>
      </c>
      <c r="BK274" s="23">
        <f t="shared" ca="1" si="594"/>
        <v>0</v>
      </c>
      <c r="BL274" s="23">
        <f t="shared" ca="1" si="595"/>
        <v>0</v>
      </c>
      <c r="BM274" s="23">
        <f t="shared" ca="1" si="608"/>
        <v>0</v>
      </c>
      <c r="BN274" s="23">
        <f t="shared" ca="1" si="609"/>
        <v>0</v>
      </c>
      <c r="BO274" s="23">
        <f t="shared" ca="1" si="479"/>
        <v>0</v>
      </c>
      <c r="BP274" s="23">
        <f t="shared" ca="1" si="480"/>
        <v>0</v>
      </c>
      <c r="BQ274" s="23">
        <f t="shared" ca="1" si="596"/>
        <v>0</v>
      </c>
      <c r="BR274" s="23">
        <f t="shared" ca="1" si="597"/>
        <v>0</v>
      </c>
      <c r="BS274" s="23">
        <f t="shared" ca="1" si="495"/>
        <v>0</v>
      </c>
      <c r="BT274" s="23">
        <f t="shared" ca="1" si="496"/>
        <v>0</v>
      </c>
      <c r="BU274" s="23">
        <f t="shared" ca="1" si="497"/>
        <v>0</v>
      </c>
      <c r="BV274" s="23">
        <f t="shared" ca="1" si="498"/>
        <v>0</v>
      </c>
      <c r="BW274" s="23">
        <f t="shared" ca="1" si="500"/>
        <v>0</v>
      </c>
      <c r="BX274" s="23">
        <f t="shared" ca="1" si="501"/>
        <v>0</v>
      </c>
      <c r="BY274" s="23">
        <f t="shared" ca="1" si="518"/>
        <v>0</v>
      </c>
      <c r="BZ274" s="23">
        <f t="shared" ca="1" si="519"/>
        <v>0</v>
      </c>
      <c r="CA274" s="23">
        <f t="shared" ca="1" si="531"/>
        <v>0</v>
      </c>
      <c r="CB274" s="23">
        <f t="shared" ca="1" si="532"/>
        <v>0</v>
      </c>
      <c r="CC274" s="23">
        <f t="shared" ca="1" si="547"/>
        <v>0</v>
      </c>
      <c r="CD274" s="23">
        <f t="shared" ca="1" si="548"/>
        <v>0</v>
      </c>
      <c r="CE274" s="23">
        <f t="shared" ca="1" si="549"/>
        <v>0</v>
      </c>
      <c r="CF274" s="23">
        <f t="shared" ca="1" si="550"/>
        <v>0</v>
      </c>
      <c r="CG274" s="389">
        <f t="shared" ca="1" si="577"/>
        <v>0</v>
      </c>
      <c r="CH274" s="224">
        <f t="shared" ca="1" si="578"/>
        <v>0</v>
      </c>
      <c r="CI274" s="93">
        <f t="shared" ca="1" si="579"/>
        <v>0</v>
      </c>
      <c r="CJ274" s="23">
        <f t="shared" ca="1" si="613"/>
        <v>0</v>
      </c>
      <c r="CK274" s="23">
        <f t="shared" ca="1" si="614"/>
        <v>0</v>
      </c>
      <c r="CL274" s="23">
        <f t="shared" ca="1" si="502"/>
        <v>0</v>
      </c>
      <c r="CM274" s="23">
        <f t="shared" ca="1" si="503"/>
        <v>0</v>
      </c>
      <c r="CN274" s="23">
        <f t="shared" ca="1" si="535"/>
        <v>0</v>
      </c>
      <c r="CO274" s="23">
        <f t="shared" ca="1" si="536"/>
        <v>0</v>
      </c>
      <c r="CP274" s="228">
        <f t="shared" ca="1" si="580"/>
        <v>0</v>
      </c>
      <c r="CQ274" s="224">
        <f t="shared" ca="1" si="581"/>
        <v>0</v>
      </c>
      <c r="CR274" s="228">
        <f t="shared" ca="1" si="582"/>
        <v>0</v>
      </c>
      <c r="CS274" s="23">
        <f t="shared" ca="1" si="583"/>
        <v>0</v>
      </c>
      <c r="CT274" s="23">
        <f t="shared" ca="1" si="584"/>
        <v>0</v>
      </c>
      <c r="CU274" s="23">
        <f t="shared" ca="1" si="588"/>
        <v>0</v>
      </c>
      <c r="CV274" s="23">
        <f t="shared" ca="1" si="589"/>
        <v>0</v>
      </c>
      <c r="CW274" s="23">
        <f t="shared" ca="1" si="598"/>
        <v>0</v>
      </c>
      <c r="CX274" s="23">
        <f t="shared" ca="1" si="599"/>
        <v>0</v>
      </c>
      <c r="CY274" s="23">
        <f t="shared" ca="1" si="610"/>
        <v>0</v>
      </c>
      <c r="CZ274" s="23">
        <f t="shared" ca="1" si="611"/>
        <v>0</v>
      </c>
      <c r="DA274" s="23">
        <f t="shared" ca="1" si="481"/>
        <v>0</v>
      </c>
      <c r="DB274" s="23">
        <f t="shared" ca="1" si="482"/>
        <v>0</v>
      </c>
      <c r="DC274" s="23">
        <f t="shared" ca="1" si="483"/>
        <v>0</v>
      </c>
      <c r="DD274" s="23">
        <f t="shared" ca="1" si="484"/>
        <v>0</v>
      </c>
      <c r="DE274" s="23">
        <f t="shared" ca="1" si="489"/>
        <v>0</v>
      </c>
      <c r="DF274" s="23">
        <f t="shared" ca="1" si="490"/>
        <v>0</v>
      </c>
      <c r="DG274" s="23">
        <f t="shared" ca="1" si="529"/>
        <v>0</v>
      </c>
      <c r="DH274" s="23">
        <f t="shared" ca="1" si="530"/>
        <v>0</v>
      </c>
      <c r="DI274" s="23">
        <f t="shared" ca="1" si="491"/>
        <v>0</v>
      </c>
      <c r="DJ274" s="23">
        <f t="shared" ca="1" si="492"/>
        <v>0</v>
      </c>
      <c r="DK274" s="23">
        <f t="shared" ca="1" si="504"/>
        <v>0</v>
      </c>
      <c r="DL274" s="23">
        <f t="shared" ca="1" si="505"/>
        <v>0</v>
      </c>
      <c r="DM274" s="23"/>
      <c r="DN274" s="23"/>
      <c r="DO274" s="66"/>
      <c r="DP274" s="66"/>
      <c r="DQ274" s="66"/>
      <c r="DR274" s="66"/>
      <c r="DS274" s="23">
        <f t="shared" ca="1" si="522"/>
        <v>0</v>
      </c>
      <c r="DT274" s="23">
        <f t="shared" ca="1" si="523"/>
        <v>0</v>
      </c>
      <c r="DU274" s="23">
        <f t="shared" ca="1" si="533"/>
        <v>0</v>
      </c>
      <c r="DV274" s="23">
        <f t="shared" ca="1" si="534"/>
        <v>0</v>
      </c>
      <c r="DW274" s="23">
        <f t="shared" ca="1" si="537"/>
        <v>0</v>
      </c>
      <c r="DX274" s="23">
        <f t="shared" ca="1" si="538"/>
        <v>0</v>
      </c>
      <c r="DY274" s="23">
        <f t="shared" ca="1" si="539"/>
        <v>0</v>
      </c>
      <c r="DZ274" s="23">
        <f t="shared" ca="1" si="540"/>
        <v>0</v>
      </c>
      <c r="EA274" s="23">
        <f t="shared" ca="1" si="553"/>
        <v>0</v>
      </c>
      <c r="EB274" s="23">
        <f t="shared" ca="1" si="554"/>
        <v>0</v>
      </c>
      <c r="EC274" s="228">
        <f t="shared" ca="1" si="585"/>
        <v>0</v>
      </c>
      <c r="ED274" s="93">
        <f t="shared" ca="1" si="586"/>
        <v>0</v>
      </c>
      <c r="EE274" s="228">
        <f t="shared" ca="1" si="587"/>
        <v>0</v>
      </c>
      <c r="EJ274" s="23">
        <f t="shared" ca="1" si="485"/>
        <v>0</v>
      </c>
      <c r="EK274" s="23">
        <f t="shared" ca="1" si="486"/>
        <v>0</v>
      </c>
      <c r="EL274" s="23">
        <f t="shared" ca="1" si="493"/>
        <v>0</v>
      </c>
      <c r="EM274" s="23">
        <f t="shared" ca="1" si="494"/>
        <v>0</v>
      </c>
      <c r="EN274" s="23">
        <f t="shared" ca="1" si="514"/>
        <v>0</v>
      </c>
      <c r="EO274" s="23">
        <f t="shared" ca="1" si="515"/>
        <v>0</v>
      </c>
      <c r="EP274" s="23">
        <f t="shared" ca="1" si="545"/>
        <v>0</v>
      </c>
      <c r="EQ274" s="23">
        <f t="shared" ca="1" si="546"/>
        <v>0</v>
      </c>
      <c r="ER274" s="23">
        <f t="shared" ca="1" si="524"/>
        <v>0</v>
      </c>
      <c r="ES274" s="23">
        <f t="shared" ca="1" si="525"/>
        <v>0</v>
      </c>
      <c r="ET274" s="23">
        <f t="shared" ca="1" si="541"/>
        <v>0</v>
      </c>
      <c r="EU274" s="23">
        <f t="shared" ca="1" si="542"/>
        <v>0</v>
      </c>
      <c r="EV274" s="23">
        <f t="shared" ca="1" si="551"/>
        <v>0</v>
      </c>
      <c r="EW274" s="23">
        <f t="shared" ca="1" si="552"/>
        <v>0</v>
      </c>
      <c r="EX274" s="228">
        <f t="shared" ca="1" si="571"/>
        <v>0</v>
      </c>
      <c r="EY274" s="93">
        <f t="shared" ca="1" si="572"/>
        <v>0</v>
      </c>
      <c r="EZ274" s="93">
        <f t="shared" ca="1" si="573"/>
        <v>0</v>
      </c>
    </row>
    <row r="275" spans="1:156" x14ac:dyDescent="0.2">
      <c r="A275" s="172">
        <f ca="1">VLOOKUP($D275,Curves!$A$2:$I$1700,9)</f>
        <v>6.4908378558838006E-2</v>
      </c>
      <c r="B275" s="86">
        <f t="shared" ca="1" si="556"/>
        <v>0.24211782142326366</v>
      </c>
      <c r="C275" s="86">
        <f t="shared" si="557"/>
        <v>30</v>
      </c>
      <c r="D275" s="139">
        <v>45017</v>
      </c>
      <c r="E275" s="173">
        <f ca="1">VLOOKUP($D275,Curves!$A$2:$H$1700,2)*$B275</f>
        <v>1.3778925217197935</v>
      </c>
      <c r="F275" s="172">
        <f ca="1">VLOOKUP($D275,Curves!$A$2:$H$1700,3)*$B275</f>
        <v>0</v>
      </c>
      <c r="G275" s="172">
        <f ca="1">VLOOKUP($D275,Curves!$A$2:$H$1700,7)*$B275</f>
        <v>0</v>
      </c>
      <c r="H275" s="172">
        <f ca="1">VLOOKUP($D275,Curves!$A$2:$H$1700,5)*$B275</f>
        <v>0</v>
      </c>
      <c r="I275" s="172">
        <f ca="1">VLOOKUP($D275,Curves!$A$2:$H$1700,4)*$B275</f>
        <v>0</v>
      </c>
      <c r="J275" s="174">
        <f ca="1">VLOOKUP($D275,Curves!$A$2:$H$1700,8)*$B275</f>
        <v>0</v>
      </c>
      <c r="K275" s="172">
        <f t="shared" ca="1" si="558"/>
        <v>12.334193912898451</v>
      </c>
      <c r="L275" s="140">
        <f ca="1">VLOOKUP($D275,Curves!$N$2:$T$2600,2)*$B275</f>
        <v>7.9416582369401869</v>
      </c>
      <c r="M275" s="141">
        <f ca="1">VLOOKUP($D275,Curves!$N$2:$T$2600,3)*$B275</f>
        <v>3.9708291184700935</v>
      </c>
      <c r="N275" s="181">
        <f t="shared" ca="1" si="559"/>
        <v>0</v>
      </c>
      <c r="O275" s="182">
        <f t="shared" ca="1" si="560"/>
        <v>0</v>
      </c>
      <c r="P275" s="173">
        <f t="shared" ca="1" si="555"/>
        <v>12.334193912898451</v>
      </c>
      <c r="Q275" s="140">
        <f ca="1">VLOOKUP($D275,Curves!$N$2:$T$2600,4)*$B275</f>
        <v>7.9416582369401869</v>
      </c>
      <c r="R275" s="141">
        <f ca="1">VLOOKUP($D275,Curves!$N$2:$T$2600,5)*$B275</f>
        <v>3.9708291184700935</v>
      </c>
      <c r="S275" s="181">
        <f t="shared" ca="1" si="561"/>
        <v>0</v>
      </c>
      <c r="T275" s="182">
        <f t="shared" ca="1" si="562"/>
        <v>0</v>
      </c>
      <c r="U275" s="151">
        <f t="shared" ca="1" si="563"/>
        <v>12.334193912898451</v>
      </c>
      <c r="V275" s="151">
        <f t="shared" ca="1" si="564"/>
        <v>12.334193912898451</v>
      </c>
      <c r="W275" s="151">
        <f t="shared" ca="1" si="565"/>
        <v>12.334193912898451</v>
      </c>
      <c r="X275" s="343">
        <f ca="1">VLOOKUP($D275,[2]CurveFetch!$D$8:$S$13000,16,0)*$B275</f>
        <v>7.9416582369401869</v>
      </c>
      <c r="Y275" s="141">
        <f ca="1">VLOOKUP($D275,Curves!$N$2:$T$2600,7)*$B275</f>
        <v>3.9708291184700935</v>
      </c>
      <c r="Z275" s="200">
        <f t="shared" ca="1" si="566"/>
        <v>0</v>
      </c>
      <c r="AA275" s="181">
        <f t="shared" ca="1" si="567"/>
        <v>0</v>
      </c>
      <c r="AB275" s="181">
        <f t="shared" ca="1" si="568"/>
        <v>0</v>
      </c>
      <c r="AC275" s="181">
        <f t="shared" ca="1" si="568"/>
        <v>0</v>
      </c>
      <c r="AD275" s="181">
        <f t="shared" ca="1" si="569"/>
        <v>0</v>
      </c>
      <c r="AE275" s="182">
        <f t="shared" ca="1" si="570"/>
        <v>0</v>
      </c>
      <c r="AF275" s="23">
        <f t="shared" ca="1" si="600"/>
        <v>0</v>
      </c>
      <c r="AG275" s="23">
        <f t="shared" ca="1" si="601"/>
        <v>0</v>
      </c>
      <c r="AH275" s="23">
        <f t="shared" ca="1" si="590"/>
        <v>0</v>
      </c>
      <c r="AI275" s="23">
        <f t="shared" ca="1" si="591"/>
        <v>0</v>
      </c>
      <c r="AJ275" s="23">
        <f t="shared" ca="1" si="602"/>
        <v>0</v>
      </c>
      <c r="AK275" s="23">
        <f t="shared" ca="1" si="603"/>
        <v>0</v>
      </c>
      <c r="AL275" s="23">
        <f t="shared" ca="1" si="604"/>
        <v>0</v>
      </c>
      <c r="AM275" s="23">
        <f t="shared" ca="1" si="605"/>
        <v>0</v>
      </c>
      <c r="AN275" s="23">
        <f t="shared" ca="1" si="487"/>
        <v>0</v>
      </c>
      <c r="AO275" s="23">
        <f t="shared" ca="1" si="488"/>
        <v>0</v>
      </c>
      <c r="AP275" s="23">
        <f t="shared" ca="1" si="499"/>
        <v>0</v>
      </c>
      <c r="AQ275" s="23">
        <f t="shared" ca="1" si="612"/>
        <v>0</v>
      </c>
      <c r="AR275" s="23">
        <f t="shared" ca="1" si="508"/>
        <v>0</v>
      </c>
      <c r="AS275" s="23">
        <f t="shared" ca="1" si="509"/>
        <v>0</v>
      </c>
      <c r="AT275" s="23">
        <f t="shared" ca="1" si="516"/>
        <v>0</v>
      </c>
      <c r="AU275" s="23">
        <f t="shared" ca="1" si="517"/>
        <v>0</v>
      </c>
      <c r="AV275" s="23">
        <f t="shared" ca="1" si="510"/>
        <v>0</v>
      </c>
      <c r="AW275" s="23">
        <f t="shared" ca="1" si="511"/>
        <v>0</v>
      </c>
      <c r="AX275" s="23">
        <f t="shared" ca="1" si="520"/>
        <v>0</v>
      </c>
      <c r="AY275" s="23">
        <f t="shared" ca="1" si="521"/>
        <v>0</v>
      </c>
      <c r="AZ275" s="23">
        <f t="shared" ca="1" si="526"/>
        <v>0</v>
      </c>
      <c r="BA275" s="23">
        <f t="shared" ca="1" si="527"/>
        <v>0</v>
      </c>
      <c r="BB275" s="23">
        <f t="shared" ca="1" si="543"/>
        <v>0</v>
      </c>
      <c r="BC275" s="23">
        <f t="shared" ca="1" si="544"/>
        <v>0</v>
      </c>
      <c r="BD275" s="228">
        <f t="shared" ca="1" si="574"/>
        <v>0</v>
      </c>
      <c r="BE275" s="26">
        <f t="shared" ca="1" si="575"/>
        <v>0</v>
      </c>
      <c r="BF275" s="228">
        <f t="shared" ca="1" si="576"/>
        <v>0</v>
      </c>
      <c r="BG275" s="23">
        <f t="shared" ca="1" si="592"/>
        <v>0</v>
      </c>
      <c r="BH275" s="23">
        <f t="shared" ca="1" si="593"/>
        <v>0</v>
      </c>
      <c r="BI275" s="23">
        <f t="shared" ca="1" si="606"/>
        <v>0</v>
      </c>
      <c r="BJ275" s="23">
        <f t="shared" ca="1" si="607"/>
        <v>0</v>
      </c>
      <c r="BK275" s="23">
        <f t="shared" ca="1" si="594"/>
        <v>0</v>
      </c>
      <c r="BL275" s="23">
        <f t="shared" ca="1" si="595"/>
        <v>0</v>
      </c>
      <c r="BM275" s="23">
        <f t="shared" ca="1" si="608"/>
        <v>0</v>
      </c>
      <c r="BN275" s="23">
        <f t="shared" ca="1" si="609"/>
        <v>0</v>
      </c>
      <c r="BO275" s="23">
        <f t="shared" ca="1" si="479"/>
        <v>0</v>
      </c>
      <c r="BP275" s="23">
        <f t="shared" ca="1" si="480"/>
        <v>0</v>
      </c>
      <c r="BQ275" s="23">
        <f t="shared" ca="1" si="596"/>
        <v>0</v>
      </c>
      <c r="BR275" s="23">
        <f t="shared" ca="1" si="597"/>
        <v>0</v>
      </c>
      <c r="BS275" s="23">
        <f t="shared" ca="1" si="495"/>
        <v>0</v>
      </c>
      <c r="BT275" s="23">
        <f t="shared" ca="1" si="496"/>
        <v>0</v>
      </c>
      <c r="BU275" s="23">
        <f t="shared" ca="1" si="497"/>
        <v>0</v>
      </c>
      <c r="BV275" s="23">
        <f t="shared" ca="1" si="498"/>
        <v>0</v>
      </c>
      <c r="BW275" s="23">
        <f t="shared" ca="1" si="500"/>
        <v>0</v>
      </c>
      <c r="BX275" s="23">
        <f t="shared" ca="1" si="501"/>
        <v>0</v>
      </c>
      <c r="BY275" s="23">
        <f t="shared" ca="1" si="518"/>
        <v>0</v>
      </c>
      <c r="BZ275" s="23">
        <f t="shared" ca="1" si="519"/>
        <v>0</v>
      </c>
      <c r="CA275" s="23">
        <f t="shared" ca="1" si="531"/>
        <v>0</v>
      </c>
      <c r="CB275" s="23">
        <f t="shared" ca="1" si="532"/>
        <v>0</v>
      </c>
      <c r="CC275" s="23">
        <f t="shared" ca="1" si="547"/>
        <v>0</v>
      </c>
      <c r="CD275" s="23">
        <f t="shared" ca="1" si="548"/>
        <v>0</v>
      </c>
      <c r="CE275" s="23">
        <f t="shared" ca="1" si="549"/>
        <v>0</v>
      </c>
      <c r="CF275" s="23">
        <f t="shared" ca="1" si="550"/>
        <v>0</v>
      </c>
      <c r="CG275" s="389">
        <f t="shared" ca="1" si="577"/>
        <v>0</v>
      </c>
      <c r="CH275" s="224">
        <f t="shared" ca="1" si="578"/>
        <v>0</v>
      </c>
      <c r="CI275" s="93">
        <f t="shared" ca="1" si="579"/>
        <v>0</v>
      </c>
      <c r="CJ275" s="23">
        <f t="shared" ca="1" si="613"/>
        <v>0</v>
      </c>
      <c r="CK275" s="23">
        <f t="shared" ca="1" si="614"/>
        <v>0</v>
      </c>
      <c r="CL275" s="23">
        <f t="shared" ca="1" si="502"/>
        <v>0</v>
      </c>
      <c r="CM275" s="23">
        <f t="shared" ca="1" si="503"/>
        <v>0</v>
      </c>
      <c r="CN275" s="23">
        <f t="shared" ca="1" si="535"/>
        <v>0</v>
      </c>
      <c r="CO275" s="23">
        <f t="shared" ca="1" si="536"/>
        <v>0</v>
      </c>
      <c r="CP275" s="228">
        <f t="shared" ca="1" si="580"/>
        <v>0</v>
      </c>
      <c r="CQ275" s="224">
        <f t="shared" ca="1" si="581"/>
        <v>0</v>
      </c>
      <c r="CR275" s="228">
        <f t="shared" ca="1" si="582"/>
        <v>0</v>
      </c>
      <c r="CS275" s="23">
        <f t="shared" ca="1" si="583"/>
        <v>0</v>
      </c>
      <c r="CT275" s="23">
        <f t="shared" ca="1" si="584"/>
        <v>0</v>
      </c>
      <c r="CU275" s="23">
        <f t="shared" ca="1" si="588"/>
        <v>0</v>
      </c>
      <c r="CV275" s="23">
        <f t="shared" ca="1" si="589"/>
        <v>0</v>
      </c>
      <c r="CW275" s="23">
        <f t="shared" ca="1" si="598"/>
        <v>0</v>
      </c>
      <c r="CX275" s="23">
        <f t="shared" ca="1" si="599"/>
        <v>0</v>
      </c>
      <c r="CY275" s="23">
        <f t="shared" ca="1" si="610"/>
        <v>0</v>
      </c>
      <c r="CZ275" s="23">
        <f t="shared" ca="1" si="611"/>
        <v>0</v>
      </c>
      <c r="DA275" s="23">
        <f t="shared" ref="DA275:DA280" ca="1" si="615">$DA$7*$J$2*$J$5*$AB275</f>
        <v>0</v>
      </c>
      <c r="DB275" s="23">
        <f t="shared" ref="DB275:DB280" ca="1" si="616">$DA$7*$J$3*$J$5*$AC275</f>
        <v>0</v>
      </c>
      <c r="DC275" s="23">
        <f t="shared" ref="DC275:DC280" ca="1" si="617">$DC$7*$J$2*$J$5*$AB275</f>
        <v>0</v>
      </c>
      <c r="DD275" s="23">
        <f t="shared" ref="DD275:DD280" ca="1" si="618">$DC$7*$J$3*$J$5*$AC275</f>
        <v>0</v>
      </c>
      <c r="DE275" s="23">
        <f t="shared" ca="1" si="489"/>
        <v>0</v>
      </c>
      <c r="DF275" s="23">
        <f t="shared" ca="1" si="490"/>
        <v>0</v>
      </c>
      <c r="DG275" s="23">
        <f t="shared" ca="1" si="529"/>
        <v>0</v>
      </c>
      <c r="DH275" s="23">
        <f t="shared" ca="1" si="530"/>
        <v>0</v>
      </c>
      <c r="DI275" s="23">
        <f t="shared" ca="1" si="491"/>
        <v>0</v>
      </c>
      <c r="DJ275" s="23">
        <f t="shared" ca="1" si="492"/>
        <v>0</v>
      </c>
      <c r="DK275" s="23">
        <f t="shared" ca="1" si="504"/>
        <v>0</v>
      </c>
      <c r="DL275" s="23">
        <f t="shared" ca="1" si="505"/>
        <v>0</v>
      </c>
      <c r="DM275" s="23"/>
      <c r="DN275" s="23"/>
      <c r="DO275" s="66"/>
      <c r="DP275" s="66"/>
      <c r="DQ275" s="66"/>
      <c r="DR275" s="66"/>
      <c r="DS275" s="23">
        <f t="shared" ca="1" si="522"/>
        <v>0</v>
      </c>
      <c r="DT275" s="23">
        <f t="shared" ca="1" si="523"/>
        <v>0</v>
      </c>
      <c r="DU275" s="23">
        <f t="shared" ca="1" si="533"/>
        <v>0</v>
      </c>
      <c r="DV275" s="23">
        <f t="shared" ca="1" si="534"/>
        <v>0</v>
      </c>
      <c r="DW275" s="23">
        <f t="shared" ca="1" si="537"/>
        <v>0</v>
      </c>
      <c r="DX275" s="23">
        <f t="shared" ca="1" si="538"/>
        <v>0</v>
      </c>
      <c r="DY275" s="23">
        <f t="shared" ca="1" si="539"/>
        <v>0</v>
      </c>
      <c r="DZ275" s="23">
        <f t="shared" ca="1" si="540"/>
        <v>0</v>
      </c>
      <c r="EA275" s="23">
        <f t="shared" ca="1" si="553"/>
        <v>0</v>
      </c>
      <c r="EB275" s="23">
        <f t="shared" ca="1" si="554"/>
        <v>0</v>
      </c>
      <c r="EC275" s="228">
        <f t="shared" ca="1" si="585"/>
        <v>0</v>
      </c>
      <c r="ED275" s="93">
        <f t="shared" ca="1" si="586"/>
        <v>0</v>
      </c>
      <c r="EE275" s="228">
        <f t="shared" ca="1" si="587"/>
        <v>0</v>
      </c>
      <c r="EJ275" s="23">
        <f t="shared" ref="EJ275:EJ280" ca="1" si="619">$EJ$7*$J$2*$J$5*$AB275</f>
        <v>0</v>
      </c>
      <c r="EK275" s="23">
        <f t="shared" ref="EK275:EK280" ca="1" si="620">$EJ$7*$J$3*$J$5*$AC275</f>
        <v>0</v>
      </c>
      <c r="EL275" s="23">
        <f t="shared" ca="1" si="493"/>
        <v>0</v>
      </c>
      <c r="EM275" s="23">
        <f t="shared" ca="1" si="494"/>
        <v>0</v>
      </c>
      <c r="EN275" s="23">
        <f t="shared" ca="1" si="514"/>
        <v>0</v>
      </c>
      <c r="EO275" s="23">
        <f t="shared" ca="1" si="515"/>
        <v>0</v>
      </c>
      <c r="EP275" s="23">
        <f t="shared" ca="1" si="545"/>
        <v>0</v>
      </c>
      <c r="EQ275" s="23">
        <f t="shared" ca="1" si="546"/>
        <v>0</v>
      </c>
      <c r="ER275" s="23">
        <f t="shared" ca="1" si="524"/>
        <v>0</v>
      </c>
      <c r="ES275" s="23">
        <f t="shared" ca="1" si="525"/>
        <v>0</v>
      </c>
      <c r="ET275" s="23">
        <f t="shared" ca="1" si="541"/>
        <v>0</v>
      </c>
      <c r="EU275" s="23">
        <f t="shared" ca="1" si="542"/>
        <v>0</v>
      </c>
      <c r="EV275" s="23">
        <f t="shared" ca="1" si="551"/>
        <v>0</v>
      </c>
      <c r="EW275" s="23">
        <f t="shared" ca="1" si="552"/>
        <v>0</v>
      </c>
      <c r="EX275" s="228">
        <f t="shared" ca="1" si="571"/>
        <v>0</v>
      </c>
      <c r="EY275" s="93">
        <f t="shared" ca="1" si="572"/>
        <v>0</v>
      </c>
      <c r="EZ275" s="93">
        <f t="shared" ca="1" si="573"/>
        <v>0</v>
      </c>
    </row>
    <row r="276" spans="1:156" x14ac:dyDescent="0.2">
      <c r="A276" s="172">
        <f ca="1">VLOOKUP($D276,Curves!$A$2:$I$1700,9)</f>
        <v>6.4904134771894995E-2</v>
      </c>
      <c r="B276" s="86">
        <f t="shared" ca="1" si="556"/>
        <v>0.24087291672405736</v>
      </c>
      <c r="C276" s="86">
        <f t="shared" si="557"/>
        <v>31</v>
      </c>
      <c r="D276" s="139">
        <v>45047</v>
      </c>
      <c r="E276" s="173">
        <f ca="1">VLOOKUP($D276,Curves!$A$2:$H$1700,2)*$B276</f>
        <v>1.364785946158509</v>
      </c>
      <c r="F276" s="172">
        <f ca="1">VLOOKUP($D276,Curves!$A$2:$H$1700,3)*$B276</f>
        <v>0</v>
      </c>
      <c r="G276" s="172">
        <f ca="1">VLOOKUP($D276,Curves!$A$2:$H$1700,7)*$B276</f>
        <v>0</v>
      </c>
      <c r="H276" s="172">
        <f ca="1">VLOOKUP($D276,Curves!$A$2:$H$1700,5)*$B276</f>
        <v>0</v>
      </c>
      <c r="I276" s="172">
        <f ca="1">VLOOKUP($D276,Curves!$A$2:$H$1700,4)*$B276</f>
        <v>0</v>
      </c>
      <c r="J276" s="174">
        <f ca="1">VLOOKUP($D276,Curves!$A$2:$H$1700,8)*$B276</f>
        <v>0</v>
      </c>
      <c r="K276" s="172">
        <f t="shared" ca="1" si="558"/>
        <v>12.235894596188817</v>
      </c>
      <c r="L276" s="140">
        <f ca="1">VLOOKUP($D276,Curves!$N$2:$T$2600,2)*$B276</f>
        <v>9.1051889505027486</v>
      </c>
      <c r="M276" s="141">
        <f ca="1">VLOOKUP($D276,Curves!$N$2:$T$2600,3)*$B276</f>
        <v>4.5525944752513743</v>
      </c>
      <c r="N276" s="181">
        <f t="shared" ca="1" si="559"/>
        <v>0</v>
      </c>
      <c r="O276" s="182">
        <f t="shared" ca="1" si="560"/>
        <v>0</v>
      </c>
      <c r="P276" s="173">
        <f t="shared" ca="1" si="555"/>
        <v>12.235894596188817</v>
      </c>
      <c r="Q276" s="140">
        <f ca="1">VLOOKUP($D276,Curves!$N$2:$T$2600,4)*$B276</f>
        <v>9.1051889505027486</v>
      </c>
      <c r="R276" s="141">
        <f ca="1">VLOOKUP($D276,Curves!$N$2:$T$2600,5)*$B276</f>
        <v>4.5525944752513743</v>
      </c>
      <c r="S276" s="181">
        <f t="shared" ca="1" si="561"/>
        <v>0</v>
      </c>
      <c r="T276" s="182">
        <f t="shared" ca="1" si="562"/>
        <v>0</v>
      </c>
      <c r="U276" s="151">
        <f t="shared" ca="1" si="563"/>
        <v>12.235894596188817</v>
      </c>
      <c r="V276" s="151">
        <f t="shared" ca="1" si="564"/>
        <v>12.235894596188817</v>
      </c>
      <c r="W276" s="151">
        <f t="shared" ca="1" si="565"/>
        <v>12.235894596188817</v>
      </c>
      <c r="X276" s="343">
        <f ca="1">VLOOKUP($D276,[2]CurveFetch!$D$8:$S$13000,16,0)*$B276</f>
        <v>9.1051889505027486</v>
      </c>
      <c r="Y276" s="141">
        <f ca="1">VLOOKUP($D276,Curves!$N$2:$T$2600,7)*$B276</f>
        <v>4.5525944752513743</v>
      </c>
      <c r="Z276" s="200">
        <f t="shared" ca="1" si="566"/>
        <v>0</v>
      </c>
      <c r="AA276" s="181">
        <f t="shared" ca="1" si="567"/>
        <v>0</v>
      </c>
      <c r="AB276" s="181">
        <f t="shared" ca="1" si="568"/>
        <v>0</v>
      </c>
      <c r="AC276" s="181">
        <f t="shared" ca="1" si="568"/>
        <v>0</v>
      </c>
      <c r="AD276" s="181">
        <f t="shared" ca="1" si="569"/>
        <v>0</v>
      </c>
      <c r="AE276" s="182">
        <f t="shared" ca="1" si="570"/>
        <v>0</v>
      </c>
      <c r="AF276" s="23">
        <f t="shared" ca="1" si="600"/>
        <v>0</v>
      </c>
      <c r="AG276" s="23">
        <f t="shared" ca="1" si="601"/>
        <v>0</v>
      </c>
      <c r="AH276" s="23">
        <f t="shared" ca="1" si="590"/>
        <v>0</v>
      </c>
      <c r="AI276" s="23">
        <f t="shared" ca="1" si="591"/>
        <v>0</v>
      </c>
      <c r="AJ276" s="23">
        <f t="shared" ca="1" si="602"/>
        <v>0</v>
      </c>
      <c r="AK276" s="23">
        <f t="shared" ca="1" si="603"/>
        <v>0</v>
      </c>
      <c r="AL276" s="23">
        <f t="shared" ca="1" si="604"/>
        <v>0</v>
      </c>
      <c r="AM276" s="23">
        <f t="shared" ca="1" si="605"/>
        <v>0</v>
      </c>
      <c r="AN276" s="23">
        <f t="shared" ref="AN276:AN282" ca="1" si="621">$AN$7*$J$2*$J$5*$N276</f>
        <v>0</v>
      </c>
      <c r="AO276" s="23">
        <f t="shared" ref="AO276:AO282" ca="1" si="622">$AN$7*$J$3*$J$5*$O276</f>
        <v>0</v>
      </c>
      <c r="AP276" s="23">
        <f t="shared" ca="1" si="499"/>
        <v>0</v>
      </c>
      <c r="AQ276" s="23">
        <f t="shared" ca="1" si="612"/>
        <v>0</v>
      </c>
      <c r="AR276" s="23">
        <f t="shared" ca="1" si="508"/>
        <v>0</v>
      </c>
      <c r="AS276" s="23">
        <f t="shared" ca="1" si="509"/>
        <v>0</v>
      </c>
      <c r="AT276" s="23">
        <f t="shared" ca="1" si="516"/>
        <v>0</v>
      </c>
      <c r="AU276" s="23">
        <f t="shared" ca="1" si="517"/>
        <v>0</v>
      </c>
      <c r="AV276" s="23">
        <f t="shared" ca="1" si="510"/>
        <v>0</v>
      </c>
      <c r="AW276" s="23">
        <f t="shared" ca="1" si="511"/>
        <v>0</v>
      </c>
      <c r="AX276" s="23">
        <f t="shared" ca="1" si="520"/>
        <v>0</v>
      </c>
      <c r="AY276" s="23">
        <f t="shared" ca="1" si="521"/>
        <v>0</v>
      </c>
      <c r="AZ276" s="23">
        <f t="shared" ca="1" si="526"/>
        <v>0</v>
      </c>
      <c r="BA276" s="23">
        <f t="shared" ca="1" si="527"/>
        <v>0</v>
      </c>
      <c r="BB276" s="23">
        <f t="shared" ca="1" si="543"/>
        <v>0</v>
      </c>
      <c r="BC276" s="23">
        <f t="shared" ca="1" si="544"/>
        <v>0</v>
      </c>
      <c r="BD276" s="228">
        <f t="shared" ca="1" si="574"/>
        <v>0</v>
      </c>
      <c r="BE276" s="26">
        <f t="shared" ca="1" si="575"/>
        <v>0</v>
      </c>
      <c r="BF276" s="228">
        <f t="shared" ca="1" si="576"/>
        <v>0</v>
      </c>
      <c r="BG276" s="23">
        <f t="shared" ca="1" si="592"/>
        <v>0</v>
      </c>
      <c r="BH276" s="23">
        <f t="shared" ca="1" si="593"/>
        <v>0</v>
      </c>
      <c r="BI276" s="23">
        <f t="shared" ca="1" si="606"/>
        <v>0</v>
      </c>
      <c r="BJ276" s="23">
        <f t="shared" ca="1" si="607"/>
        <v>0</v>
      </c>
      <c r="BK276" s="23">
        <f t="shared" ca="1" si="594"/>
        <v>0</v>
      </c>
      <c r="BL276" s="23">
        <f t="shared" ca="1" si="595"/>
        <v>0</v>
      </c>
      <c r="BM276" s="23">
        <f t="shared" ca="1" si="608"/>
        <v>0</v>
      </c>
      <c r="BN276" s="23">
        <f t="shared" ca="1" si="609"/>
        <v>0</v>
      </c>
      <c r="BO276" s="23">
        <f t="shared" ca="1" si="479"/>
        <v>0</v>
      </c>
      <c r="BP276" s="23">
        <f t="shared" ca="1" si="480"/>
        <v>0</v>
      </c>
      <c r="BQ276" s="23">
        <f t="shared" ca="1" si="596"/>
        <v>0</v>
      </c>
      <c r="BR276" s="23">
        <f t="shared" ca="1" si="597"/>
        <v>0</v>
      </c>
      <c r="BS276" s="23">
        <f t="shared" ca="1" si="495"/>
        <v>0</v>
      </c>
      <c r="BT276" s="23">
        <f t="shared" ca="1" si="496"/>
        <v>0</v>
      </c>
      <c r="BU276" s="23">
        <f t="shared" ca="1" si="497"/>
        <v>0</v>
      </c>
      <c r="BV276" s="23">
        <f t="shared" ca="1" si="498"/>
        <v>0</v>
      </c>
      <c r="BW276" s="23">
        <f t="shared" ca="1" si="500"/>
        <v>0</v>
      </c>
      <c r="BX276" s="23">
        <f t="shared" ca="1" si="501"/>
        <v>0</v>
      </c>
      <c r="BY276" s="23">
        <f t="shared" ca="1" si="518"/>
        <v>0</v>
      </c>
      <c r="BZ276" s="23">
        <f t="shared" ca="1" si="519"/>
        <v>0</v>
      </c>
      <c r="CA276" s="23">
        <f t="shared" ca="1" si="531"/>
        <v>0</v>
      </c>
      <c r="CB276" s="23">
        <f t="shared" ca="1" si="532"/>
        <v>0</v>
      </c>
      <c r="CC276" s="23">
        <f t="shared" ca="1" si="547"/>
        <v>0</v>
      </c>
      <c r="CD276" s="23">
        <f t="shared" ca="1" si="548"/>
        <v>0</v>
      </c>
      <c r="CE276" s="23">
        <f t="shared" ca="1" si="549"/>
        <v>0</v>
      </c>
      <c r="CF276" s="23">
        <f t="shared" ca="1" si="550"/>
        <v>0</v>
      </c>
      <c r="CG276" s="389">
        <f t="shared" ca="1" si="577"/>
        <v>0</v>
      </c>
      <c r="CH276" s="224">
        <f t="shared" ca="1" si="578"/>
        <v>0</v>
      </c>
      <c r="CI276" s="93">
        <f t="shared" ca="1" si="579"/>
        <v>0</v>
      </c>
      <c r="CJ276" s="23">
        <f t="shared" ca="1" si="613"/>
        <v>0</v>
      </c>
      <c r="CK276" s="23">
        <f t="shared" ca="1" si="614"/>
        <v>0</v>
      </c>
      <c r="CL276" s="23">
        <f t="shared" ca="1" si="502"/>
        <v>0</v>
      </c>
      <c r="CM276" s="23">
        <f t="shared" ca="1" si="503"/>
        <v>0</v>
      </c>
      <c r="CN276" s="23">
        <f t="shared" ca="1" si="535"/>
        <v>0</v>
      </c>
      <c r="CO276" s="23">
        <f t="shared" ca="1" si="536"/>
        <v>0</v>
      </c>
      <c r="CP276" s="228">
        <f t="shared" ca="1" si="580"/>
        <v>0</v>
      </c>
      <c r="CQ276" s="224">
        <f t="shared" ca="1" si="581"/>
        <v>0</v>
      </c>
      <c r="CR276" s="228">
        <f t="shared" ca="1" si="582"/>
        <v>0</v>
      </c>
      <c r="CS276" s="23">
        <f t="shared" ca="1" si="583"/>
        <v>0</v>
      </c>
      <c r="CT276" s="23">
        <f t="shared" ca="1" si="584"/>
        <v>0</v>
      </c>
      <c r="CU276" s="23">
        <f t="shared" ca="1" si="588"/>
        <v>0</v>
      </c>
      <c r="CV276" s="23">
        <f t="shared" ca="1" si="589"/>
        <v>0</v>
      </c>
      <c r="CW276" s="23">
        <f t="shared" ca="1" si="598"/>
        <v>0</v>
      </c>
      <c r="CX276" s="23">
        <f t="shared" ca="1" si="599"/>
        <v>0</v>
      </c>
      <c r="CY276" s="23">
        <f t="shared" ca="1" si="610"/>
        <v>0</v>
      </c>
      <c r="CZ276" s="23">
        <f t="shared" ca="1" si="611"/>
        <v>0</v>
      </c>
      <c r="DA276" s="23">
        <f t="shared" ca="1" si="615"/>
        <v>0</v>
      </c>
      <c r="DB276" s="23">
        <f t="shared" ca="1" si="616"/>
        <v>0</v>
      </c>
      <c r="DC276" s="23">
        <f t="shared" ca="1" si="617"/>
        <v>0</v>
      </c>
      <c r="DD276" s="23">
        <f t="shared" ca="1" si="618"/>
        <v>0</v>
      </c>
      <c r="DE276" s="23">
        <f t="shared" ca="1" si="489"/>
        <v>0</v>
      </c>
      <c r="DF276" s="23">
        <f t="shared" ca="1" si="490"/>
        <v>0</v>
      </c>
      <c r="DG276" s="23">
        <f t="shared" ca="1" si="529"/>
        <v>0</v>
      </c>
      <c r="DH276" s="23">
        <f t="shared" ca="1" si="530"/>
        <v>0</v>
      </c>
      <c r="DI276" s="23">
        <f t="shared" ca="1" si="491"/>
        <v>0</v>
      </c>
      <c r="DJ276" s="23">
        <f t="shared" ca="1" si="492"/>
        <v>0</v>
      </c>
      <c r="DK276" s="23">
        <f t="shared" ca="1" si="504"/>
        <v>0</v>
      </c>
      <c r="DL276" s="23">
        <f t="shared" ca="1" si="505"/>
        <v>0</v>
      </c>
      <c r="DM276" s="23"/>
      <c r="DN276" s="23"/>
      <c r="DO276" s="66"/>
      <c r="DP276" s="66"/>
      <c r="DQ276" s="66"/>
      <c r="DR276" s="66"/>
      <c r="DS276" s="23">
        <f t="shared" ca="1" si="522"/>
        <v>0</v>
      </c>
      <c r="DT276" s="23">
        <f t="shared" ca="1" si="523"/>
        <v>0</v>
      </c>
      <c r="DU276" s="23">
        <f t="shared" ca="1" si="533"/>
        <v>0</v>
      </c>
      <c r="DV276" s="23">
        <f t="shared" ca="1" si="534"/>
        <v>0</v>
      </c>
      <c r="DW276" s="23">
        <f t="shared" ca="1" si="537"/>
        <v>0</v>
      </c>
      <c r="DX276" s="23">
        <f t="shared" ca="1" si="538"/>
        <v>0</v>
      </c>
      <c r="DY276" s="23">
        <f t="shared" ca="1" si="539"/>
        <v>0</v>
      </c>
      <c r="DZ276" s="23">
        <f t="shared" ca="1" si="540"/>
        <v>0</v>
      </c>
      <c r="EA276" s="23">
        <f t="shared" ca="1" si="553"/>
        <v>0</v>
      </c>
      <c r="EB276" s="23">
        <f t="shared" ca="1" si="554"/>
        <v>0</v>
      </c>
      <c r="EC276" s="228">
        <f t="shared" ca="1" si="585"/>
        <v>0</v>
      </c>
      <c r="ED276" s="93">
        <f t="shared" ca="1" si="586"/>
        <v>0</v>
      </c>
      <c r="EE276" s="228">
        <f t="shared" ca="1" si="587"/>
        <v>0</v>
      </c>
      <c r="EJ276" s="23">
        <f t="shared" ca="1" si="619"/>
        <v>0</v>
      </c>
      <c r="EK276" s="23">
        <f t="shared" ca="1" si="620"/>
        <v>0</v>
      </c>
      <c r="EL276" s="23">
        <f t="shared" ca="1" si="493"/>
        <v>0</v>
      </c>
      <c r="EM276" s="23">
        <f t="shared" ca="1" si="494"/>
        <v>0</v>
      </c>
      <c r="EN276" s="23">
        <f t="shared" ca="1" si="514"/>
        <v>0</v>
      </c>
      <c r="EO276" s="23">
        <f t="shared" ca="1" si="515"/>
        <v>0</v>
      </c>
      <c r="EP276" s="23">
        <f t="shared" ca="1" si="545"/>
        <v>0</v>
      </c>
      <c r="EQ276" s="23">
        <f t="shared" ca="1" si="546"/>
        <v>0</v>
      </c>
      <c r="ER276" s="23">
        <f t="shared" ca="1" si="524"/>
        <v>0</v>
      </c>
      <c r="ES276" s="23">
        <f t="shared" ca="1" si="525"/>
        <v>0</v>
      </c>
      <c r="ET276" s="23">
        <f t="shared" ca="1" si="541"/>
        <v>0</v>
      </c>
      <c r="EU276" s="23">
        <f t="shared" ca="1" si="542"/>
        <v>0</v>
      </c>
      <c r="EV276" s="23">
        <f t="shared" ca="1" si="551"/>
        <v>0</v>
      </c>
      <c r="EW276" s="23">
        <f t="shared" ca="1" si="552"/>
        <v>0</v>
      </c>
      <c r="EX276" s="228">
        <f t="shared" ca="1" si="571"/>
        <v>0</v>
      </c>
      <c r="EY276" s="93">
        <f t="shared" ca="1" si="572"/>
        <v>0</v>
      </c>
      <c r="EZ276" s="93">
        <f t="shared" ca="1" si="573"/>
        <v>0</v>
      </c>
    </row>
    <row r="277" spans="1:156" x14ac:dyDescent="0.2">
      <c r="A277" s="172">
        <f ca="1">VLOOKUP($D277,Curves!$A$2:$I$1700,9)</f>
        <v>6.4904134771894995E-2</v>
      </c>
      <c r="B277" s="86">
        <f t="shared" ca="1" si="556"/>
        <v>0.23957064459274621</v>
      </c>
      <c r="C277" s="86">
        <f t="shared" si="557"/>
        <v>30</v>
      </c>
      <c r="D277" s="139">
        <v>45078</v>
      </c>
      <c r="E277" s="173">
        <f ca="1">VLOOKUP($D277,Curves!$A$2:$H$1700,2)*$B277</f>
        <v>1.3574072722625001</v>
      </c>
      <c r="F277" s="172">
        <f ca="1">VLOOKUP($D277,Curves!$A$2:$H$1700,3)*$B277</f>
        <v>0</v>
      </c>
      <c r="G277" s="172">
        <f ca="1">VLOOKUP($D277,Curves!$A$2:$H$1700,7)*$B277</f>
        <v>0</v>
      </c>
      <c r="H277" s="172">
        <f ca="1">VLOOKUP($D277,Curves!$A$2:$H$1700,5)*$B277</f>
        <v>0</v>
      </c>
      <c r="I277" s="172">
        <f ca="1">VLOOKUP($D277,Curves!$A$2:$H$1700,4)*$B277</f>
        <v>0</v>
      </c>
      <c r="J277" s="174">
        <f ca="1">VLOOKUP($D277,Curves!$A$2:$H$1700,8)*$B277</f>
        <v>0</v>
      </c>
      <c r="K277" s="172">
        <f t="shared" ca="1" si="558"/>
        <v>12.180554541968752</v>
      </c>
      <c r="L277" s="140">
        <f ca="1">VLOOKUP($D277,Curves!$N$2:$T$2600,2)*$B277</f>
        <v>9.0559620221214825</v>
      </c>
      <c r="M277" s="141">
        <f ca="1">VLOOKUP($D277,Curves!$N$2:$T$2600,3)*$B277</f>
        <v>4.5279810110607412</v>
      </c>
      <c r="N277" s="181">
        <f t="shared" ca="1" si="559"/>
        <v>0</v>
      </c>
      <c r="O277" s="182">
        <f t="shared" ca="1" si="560"/>
        <v>0</v>
      </c>
      <c r="P277" s="173">
        <f t="shared" ca="1" si="555"/>
        <v>12.180554541968752</v>
      </c>
      <c r="Q277" s="140">
        <f ca="1">VLOOKUP($D277,Curves!$N$2:$T$2600,4)*$B277</f>
        <v>9.0559620221214825</v>
      </c>
      <c r="R277" s="141">
        <f ca="1">VLOOKUP($D277,Curves!$N$2:$T$2600,5)*$B277</f>
        <v>4.5279810110607412</v>
      </c>
      <c r="S277" s="181">
        <f t="shared" ca="1" si="561"/>
        <v>0</v>
      </c>
      <c r="T277" s="182">
        <f t="shared" ca="1" si="562"/>
        <v>0</v>
      </c>
      <c r="U277" s="151">
        <f t="shared" ca="1" si="563"/>
        <v>12.180554541968752</v>
      </c>
      <c r="V277" s="151">
        <f t="shared" ca="1" si="564"/>
        <v>12.180554541968752</v>
      </c>
      <c r="W277" s="151">
        <f t="shared" ca="1" si="565"/>
        <v>12.180554541968752</v>
      </c>
      <c r="X277" s="343">
        <f ca="1">VLOOKUP($D277,[2]CurveFetch!$D$8:$S$13000,16,0)*$B277</f>
        <v>15.045228136940137</v>
      </c>
      <c r="Y277" s="141">
        <f ca="1">VLOOKUP($D277,Curves!$N$2:$T$2600,7)*$B277</f>
        <v>4.5279810110607412</v>
      </c>
      <c r="Z277" s="200">
        <f t="shared" ca="1" si="566"/>
        <v>1</v>
      </c>
      <c r="AA277" s="181">
        <f t="shared" ca="1" si="567"/>
        <v>0</v>
      </c>
      <c r="AB277" s="181">
        <f t="shared" ca="1" si="568"/>
        <v>1</v>
      </c>
      <c r="AC277" s="181">
        <f t="shared" ca="1" si="568"/>
        <v>1</v>
      </c>
      <c r="AD277" s="181">
        <f t="shared" ca="1" si="569"/>
        <v>1</v>
      </c>
      <c r="AE277" s="182">
        <f t="shared" ca="1" si="570"/>
        <v>0</v>
      </c>
      <c r="AF277" s="23">
        <f t="shared" ca="1" si="600"/>
        <v>0</v>
      </c>
      <c r="AG277" s="23">
        <f t="shared" ca="1" si="601"/>
        <v>0</v>
      </c>
      <c r="AH277" s="23">
        <f t="shared" ca="1" si="590"/>
        <v>0</v>
      </c>
      <c r="AI277" s="23">
        <f t="shared" ca="1" si="591"/>
        <v>0</v>
      </c>
      <c r="AJ277" s="23">
        <f t="shared" ca="1" si="602"/>
        <v>0</v>
      </c>
      <c r="AK277" s="23">
        <f t="shared" ca="1" si="603"/>
        <v>0</v>
      </c>
      <c r="AL277" s="23">
        <f t="shared" ca="1" si="604"/>
        <v>0</v>
      </c>
      <c r="AM277" s="23">
        <f t="shared" ca="1" si="605"/>
        <v>0</v>
      </c>
      <c r="AN277" s="23">
        <f t="shared" ca="1" si="621"/>
        <v>0</v>
      </c>
      <c r="AO277" s="23">
        <f t="shared" ca="1" si="622"/>
        <v>0</v>
      </c>
      <c r="AP277" s="23">
        <f t="shared" ca="1" si="499"/>
        <v>0</v>
      </c>
      <c r="AQ277" s="23">
        <f t="shared" ca="1" si="612"/>
        <v>0</v>
      </c>
      <c r="AR277" s="23">
        <f t="shared" ca="1" si="508"/>
        <v>0</v>
      </c>
      <c r="AS277" s="23">
        <f t="shared" ca="1" si="509"/>
        <v>0</v>
      </c>
      <c r="AT277" s="23">
        <f t="shared" ca="1" si="516"/>
        <v>0</v>
      </c>
      <c r="AU277" s="23">
        <f t="shared" ca="1" si="517"/>
        <v>0</v>
      </c>
      <c r="AV277" s="23">
        <f t="shared" ca="1" si="510"/>
        <v>0</v>
      </c>
      <c r="AW277" s="23">
        <f t="shared" ca="1" si="511"/>
        <v>0</v>
      </c>
      <c r="AX277" s="23">
        <f t="shared" ca="1" si="520"/>
        <v>0</v>
      </c>
      <c r="AY277" s="23">
        <f t="shared" ca="1" si="521"/>
        <v>0</v>
      </c>
      <c r="AZ277" s="23">
        <f t="shared" ca="1" si="526"/>
        <v>0</v>
      </c>
      <c r="BA277" s="23">
        <f t="shared" ca="1" si="527"/>
        <v>0</v>
      </c>
      <c r="BB277" s="23">
        <f t="shared" ca="1" si="543"/>
        <v>0</v>
      </c>
      <c r="BC277" s="23">
        <f t="shared" ca="1" si="544"/>
        <v>0</v>
      </c>
      <c r="BD277" s="228">
        <f t="shared" ca="1" si="574"/>
        <v>0</v>
      </c>
      <c r="BE277" s="26">
        <f t="shared" ca="1" si="575"/>
        <v>0</v>
      </c>
      <c r="BF277" s="228">
        <f t="shared" ca="1" si="576"/>
        <v>0</v>
      </c>
      <c r="BG277" s="23">
        <f t="shared" ca="1" si="592"/>
        <v>0</v>
      </c>
      <c r="BH277" s="23">
        <f t="shared" ca="1" si="593"/>
        <v>0</v>
      </c>
      <c r="BI277" s="23">
        <f t="shared" ca="1" si="606"/>
        <v>0</v>
      </c>
      <c r="BJ277" s="23">
        <f t="shared" ca="1" si="607"/>
        <v>0</v>
      </c>
      <c r="BK277" s="23">
        <f t="shared" ca="1" si="594"/>
        <v>0</v>
      </c>
      <c r="BL277" s="23">
        <f t="shared" ca="1" si="595"/>
        <v>0</v>
      </c>
      <c r="BM277" s="23">
        <f t="shared" ca="1" si="608"/>
        <v>0</v>
      </c>
      <c r="BN277" s="23">
        <f t="shared" ca="1" si="609"/>
        <v>0</v>
      </c>
      <c r="BO277" s="23">
        <f t="shared" ca="1" si="479"/>
        <v>0</v>
      </c>
      <c r="BP277" s="23">
        <f t="shared" ca="1" si="480"/>
        <v>0</v>
      </c>
      <c r="BQ277" s="23">
        <f t="shared" ca="1" si="596"/>
        <v>0</v>
      </c>
      <c r="BR277" s="23">
        <f t="shared" ca="1" si="597"/>
        <v>0</v>
      </c>
      <c r="BS277" s="23">
        <f t="shared" ca="1" si="495"/>
        <v>0</v>
      </c>
      <c r="BT277" s="23">
        <f t="shared" ca="1" si="496"/>
        <v>0</v>
      </c>
      <c r="BU277" s="23">
        <f t="shared" ca="1" si="497"/>
        <v>0</v>
      </c>
      <c r="BV277" s="23">
        <f t="shared" ca="1" si="498"/>
        <v>0</v>
      </c>
      <c r="BW277" s="23">
        <f t="shared" ca="1" si="500"/>
        <v>0</v>
      </c>
      <c r="BX277" s="23">
        <f t="shared" ca="1" si="501"/>
        <v>0</v>
      </c>
      <c r="BY277" s="23">
        <f t="shared" ca="1" si="518"/>
        <v>0</v>
      </c>
      <c r="BZ277" s="23">
        <f t="shared" ca="1" si="519"/>
        <v>0</v>
      </c>
      <c r="CA277" s="23">
        <f t="shared" ca="1" si="531"/>
        <v>0</v>
      </c>
      <c r="CB277" s="23">
        <f t="shared" ca="1" si="532"/>
        <v>0</v>
      </c>
      <c r="CC277" s="23">
        <f t="shared" ca="1" si="547"/>
        <v>0</v>
      </c>
      <c r="CD277" s="23">
        <f t="shared" ca="1" si="548"/>
        <v>0</v>
      </c>
      <c r="CE277" s="23">
        <f t="shared" ca="1" si="549"/>
        <v>0</v>
      </c>
      <c r="CF277" s="23">
        <f t="shared" ca="1" si="550"/>
        <v>0</v>
      </c>
      <c r="CG277" s="389">
        <f t="shared" ca="1" si="577"/>
        <v>0</v>
      </c>
      <c r="CH277" s="224">
        <f t="shared" ca="1" si="578"/>
        <v>0</v>
      </c>
      <c r="CI277" s="93">
        <f t="shared" ca="1" si="579"/>
        <v>0</v>
      </c>
      <c r="CJ277" s="23">
        <f t="shared" ca="1" si="613"/>
        <v>0</v>
      </c>
      <c r="CK277" s="23">
        <f t="shared" ca="1" si="614"/>
        <v>0</v>
      </c>
      <c r="CL277" s="23">
        <f t="shared" ca="1" si="502"/>
        <v>0</v>
      </c>
      <c r="CM277" s="23">
        <f t="shared" ca="1" si="503"/>
        <v>0</v>
      </c>
      <c r="CN277" s="23">
        <f t="shared" ca="1" si="535"/>
        <v>0</v>
      </c>
      <c r="CO277" s="23">
        <f t="shared" ca="1" si="536"/>
        <v>0</v>
      </c>
      <c r="CP277" s="228">
        <f t="shared" ca="1" si="580"/>
        <v>0</v>
      </c>
      <c r="CQ277" s="224">
        <f t="shared" ca="1" si="581"/>
        <v>0</v>
      </c>
      <c r="CR277" s="228">
        <f t="shared" ca="1" si="582"/>
        <v>0</v>
      </c>
      <c r="CS277" s="23">
        <f t="shared" ca="1" si="583"/>
        <v>65400</v>
      </c>
      <c r="CT277" s="23">
        <f t="shared" ca="1" si="584"/>
        <v>32700</v>
      </c>
      <c r="CU277" s="23">
        <f t="shared" ca="1" si="588"/>
        <v>62400</v>
      </c>
      <c r="CV277" s="23">
        <f t="shared" ca="1" si="589"/>
        <v>31200</v>
      </c>
      <c r="CW277" s="23">
        <f t="shared" ca="1" si="598"/>
        <v>60000</v>
      </c>
      <c r="CX277" s="23">
        <f t="shared" ca="1" si="599"/>
        <v>30000</v>
      </c>
      <c r="CY277" s="23">
        <f t="shared" ca="1" si="610"/>
        <v>8400</v>
      </c>
      <c r="CZ277" s="23">
        <f t="shared" ca="1" si="611"/>
        <v>4200</v>
      </c>
      <c r="DA277" s="23">
        <f t="shared" ca="1" si="615"/>
        <v>27000</v>
      </c>
      <c r="DB277" s="23">
        <f t="shared" ca="1" si="616"/>
        <v>13500</v>
      </c>
      <c r="DC277" s="23">
        <f t="shared" ca="1" si="617"/>
        <v>15600</v>
      </c>
      <c r="DD277" s="23">
        <f t="shared" ca="1" si="618"/>
        <v>7800</v>
      </c>
      <c r="DE277" s="23">
        <f t="shared" ca="1" si="489"/>
        <v>42000</v>
      </c>
      <c r="DF277" s="23">
        <f t="shared" ca="1" si="490"/>
        <v>21000</v>
      </c>
      <c r="DG277" s="23">
        <f t="shared" ca="1" si="529"/>
        <v>63600</v>
      </c>
      <c r="DH277" s="23">
        <f t="shared" ca="1" si="530"/>
        <v>31800</v>
      </c>
      <c r="DI277" s="23">
        <f t="shared" ca="1" si="491"/>
        <v>72000</v>
      </c>
      <c r="DJ277" s="23">
        <f t="shared" ca="1" si="492"/>
        <v>36000</v>
      </c>
      <c r="DK277" s="23">
        <f t="shared" ca="1" si="504"/>
        <v>99000</v>
      </c>
      <c r="DL277" s="23">
        <f t="shared" ca="1" si="505"/>
        <v>49500</v>
      </c>
      <c r="DM277" s="23"/>
      <c r="DN277" s="23"/>
      <c r="DO277" s="66"/>
      <c r="DP277" s="66"/>
      <c r="DQ277" s="66"/>
      <c r="DR277" s="66"/>
      <c r="DS277" s="23">
        <f t="shared" ca="1" si="522"/>
        <v>127200</v>
      </c>
      <c r="DT277" s="23">
        <f t="shared" ca="1" si="523"/>
        <v>63600</v>
      </c>
      <c r="DU277" s="23">
        <f t="shared" ca="1" si="533"/>
        <v>63600</v>
      </c>
      <c r="DV277" s="23">
        <f t="shared" ca="1" si="534"/>
        <v>31800</v>
      </c>
      <c r="DW277" s="23">
        <f t="shared" ca="1" si="537"/>
        <v>150000</v>
      </c>
      <c r="DX277" s="23">
        <f t="shared" ca="1" si="538"/>
        <v>75000</v>
      </c>
      <c r="DY277" s="23">
        <f t="shared" ca="1" si="539"/>
        <v>66000</v>
      </c>
      <c r="DZ277" s="23">
        <f t="shared" ca="1" si="540"/>
        <v>33000</v>
      </c>
      <c r="EA277" s="23">
        <f t="shared" ca="1" si="553"/>
        <v>129600</v>
      </c>
      <c r="EB277" s="23">
        <f t="shared" ca="1" si="554"/>
        <v>64800</v>
      </c>
      <c r="EC277" s="228">
        <f t="shared" ca="1" si="585"/>
        <v>430200</v>
      </c>
      <c r="ED277" s="93">
        <f t="shared" ca="1" si="586"/>
        <v>910800</v>
      </c>
      <c r="EE277" s="228">
        <f t="shared" ca="1" si="587"/>
        <v>1577700</v>
      </c>
      <c r="EJ277" s="23">
        <f t="shared" ca="1" si="619"/>
        <v>60000</v>
      </c>
      <c r="EK277" s="23">
        <f t="shared" ca="1" si="620"/>
        <v>30000</v>
      </c>
      <c r="EL277" s="23">
        <f t="shared" ca="1" si="493"/>
        <v>26400</v>
      </c>
      <c r="EM277" s="23">
        <f t="shared" ca="1" si="494"/>
        <v>13200</v>
      </c>
      <c r="EN277" s="23">
        <f t="shared" ca="1" si="514"/>
        <v>120000</v>
      </c>
      <c r="EO277" s="23">
        <f t="shared" ca="1" si="515"/>
        <v>60000</v>
      </c>
      <c r="EP277" s="23">
        <f t="shared" ca="1" si="545"/>
        <v>168000</v>
      </c>
      <c r="EQ277" s="23">
        <f t="shared" ca="1" si="546"/>
        <v>84000</v>
      </c>
      <c r="ER277" s="23">
        <f t="shared" ca="1" si="524"/>
        <v>60000</v>
      </c>
      <c r="ES277" s="23">
        <f t="shared" ca="1" si="525"/>
        <v>30000</v>
      </c>
      <c r="ET277" s="23">
        <f t="shared" ca="1" si="541"/>
        <v>60000</v>
      </c>
      <c r="EU277" s="23">
        <f t="shared" ca="1" si="542"/>
        <v>30000</v>
      </c>
      <c r="EV277" s="23">
        <f t="shared" ca="1" si="551"/>
        <v>120000</v>
      </c>
      <c r="EW277" s="23">
        <f t="shared" ca="1" si="552"/>
        <v>60000</v>
      </c>
      <c r="EX277" s="228">
        <f t="shared" ca="1" si="571"/>
        <v>39600</v>
      </c>
      <c r="EY277" s="93">
        <f t="shared" ca="1" si="572"/>
        <v>489600</v>
      </c>
      <c r="EZ277" s="93">
        <f t="shared" ca="1" si="573"/>
        <v>921600</v>
      </c>
    </row>
    <row r="278" spans="1:156" x14ac:dyDescent="0.2">
      <c r="A278" s="172">
        <f ca="1">VLOOKUP($D278,Curves!$A$2:$I$1700,9)</f>
        <v>6.4904134771894995E-2</v>
      </c>
      <c r="B278" s="86">
        <f t="shared" ca="1" si="556"/>
        <v>0.2383170853094001</v>
      </c>
      <c r="C278" s="86">
        <f t="shared" si="557"/>
        <v>31</v>
      </c>
      <c r="D278" s="139">
        <v>45108</v>
      </c>
      <c r="E278" s="173">
        <f ca="1">VLOOKUP($D278,Curves!$A$2:$H$1700,2)*$B278</f>
        <v>1.350304605363061</v>
      </c>
      <c r="F278" s="172">
        <f ca="1">VLOOKUP($D278,Curves!$A$2:$H$1700,3)*$B278</f>
        <v>0</v>
      </c>
      <c r="G278" s="172">
        <f ca="1">VLOOKUP($D278,Curves!$A$2:$H$1700,7)*$B278</f>
        <v>0</v>
      </c>
      <c r="H278" s="172">
        <f ca="1">VLOOKUP($D278,Curves!$A$2:$H$1700,5)*$B278</f>
        <v>0</v>
      </c>
      <c r="I278" s="172">
        <f ca="1">VLOOKUP($D278,Curves!$A$2:$H$1700,4)*$B278</f>
        <v>0</v>
      </c>
      <c r="J278" s="174">
        <f ca="1">VLOOKUP($D278,Curves!$A$2:$H$1700,8)*$B278</f>
        <v>0</v>
      </c>
      <c r="K278" s="172">
        <f t="shared" ca="1" si="558"/>
        <v>12.127284540222957</v>
      </c>
      <c r="L278" s="140">
        <f ca="1">VLOOKUP($D278,Curves!$N$2:$T$2600,2)*$B278</f>
        <v>9.0085764783635724</v>
      </c>
      <c r="M278" s="141">
        <f ca="1">VLOOKUP($D278,Curves!$N$2:$T$2600,3)*$B278</f>
        <v>4.5042882391817862</v>
      </c>
      <c r="N278" s="181">
        <f t="shared" ca="1" si="559"/>
        <v>0</v>
      </c>
      <c r="O278" s="182">
        <f t="shared" ca="1" si="560"/>
        <v>0</v>
      </c>
      <c r="P278" s="173">
        <f t="shared" ca="1" si="555"/>
        <v>12.127284540222957</v>
      </c>
      <c r="Q278" s="140">
        <f ca="1">VLOOKUP($D278,Curves!$N$2:$T$2600,4)*$B278</f>
        <v>9.0085764783635724</v>
      </c>
      <c r="R278" s="141">
        <f ca="1">VLOOKUP($D278,Curves!$N$2:$T$2600,5)*$B278</f>
        <v>4.5042882391817862</v>
      </c>
      <c r="S278" s="181">
        <f t="shared" ca="1" si="561"/>
        <v>0</v>
      </c>
      <c r="T278" s="182">
        <f t="shared" ca="1" si="562"/>
        <v>0</v>
      </c>
      <c r="U278" s="151">
        <f t="shared" ca="1" si="563"/>
        <v>12.127284540222957</v>
      </c>
      <c r="V278" s="151">
        <f t="shared" ca="1" si="564"/>
        <v>12.127284540222957</v>
      </c>
      <c r="W278" s="151">
        <f t="shared" ca="1" si="565"/>
        <v>12.127284540222957</v>
      </c>
      <c r="X278" s="343">
        <f ca="1">VLOOKUP($D278,[2]CurveFetch!$D$8:$S$13000,16,0)*$B278</f>
        <v>13.824988604175077</v>
      </c>
      <c r="Y278" s="141">
        <f ca="1">VLOOKUP($D278,Curves!$N$2:$T$2600,7)*$B278</f>
        <v>4.5042882391817862</v>
      </c>
      <c r="Z278" s="200">
        <f t="shared" ca="1" si="566"/>
        <v>1</v>
      </c>
      <c r="AA278" s="181">
        <f t="shared" ca="1" si="567"/>
        <v>0</v>
      </c>
      <c r="AB278" s="181">
        <f t="shared" ca="1" si="568"/>
        <v>1</v>
      </c>
      <c r="AC278" s="181">
        <f t="shared" ca="1" si="568"/>
        <v>1</v>
      </c>
      <c r="AD278" s="181">
        <f t="shared" ca="1" si="569"/>
        <v>1</v>
      </c>
      <c r="AE278" s="182">
        <f t="shared" ca="1" si="570"/>
        <v>0</v>
      </c>
      <c r="AF278" s="23">
        <f t="shared" ca="1" si="600"/>
        <v>0</v>
      </c>
      <c r="AG278" s="23">
        <f t="shared" ca="1" si="601"/>
        <v>0</v>
      </c>
      <c r="AH278" s="23">
        <f t="shared" ca="1" si="590"/>
        <v>0</v>
      </c>
      <c r="AI278" s="23">
        <f t="shared" ca="1" si="591"/>
        <v>0</v>
      </c>
      <c r="AJ278" s="23">
        <f t="shared" ca="1" si="602"/>
        <v>0</v>
      </c>
      <c r="AK278" s="23">
        <f t="shared" ca="1" si="603"/>
        <v>0</v>
      </c>
      <c r="AL278" s="23">
        <f t="shared" ca="1" si="604"/>
        <v>0</v>
      </c>
      <c r="AM278" s="23">
        <f t="shared" ca="1" si="605"/>
        <v>0</v>
      </c>
      <c r="AN278" s="23">
        <f t="shared" ca="1" si="621"/>
        <v>0</v>
      </c>
      <c r="AO278" s="23">
        <f t="shared" ca="1" si="622"/>
        <v>0</v>
      </c>
      <c r="AP278" s="23">
        <f t="shared" ca="1" si="499"/>
        <v>0</v>
      </c>
      <c r="AQ278" s="23">
        <f t="shared" ca="1" si="612"/>
        <v>0</v>
      </c>
      <c r="AR278" s="23">
        <f t="shared" ca="1" si="508"/>
        <v>0</v>
      </c>
      <c r="AS278" s="23">
        <f t="shared" ca="1" si="509"/>
        <v>0</v>
      </c>
      <c r="AT278" s="23">
        <f t="shared" ca="1" si="516"/>
        <v>0</v>
      </c>
      <c r="AU278" s="23">
        <f t="shared" ca="1" si="517"/>
        <v>0</v>
      </c>
      <c r="AV278" s="23">
        <f t="shared" ca="1" si="510"/>
        <v>0</v>
      </c>
      <c r="AW278" s="23">
        <f t="shared" ca="1" si="511"/>
        <v>0</v>
      </c>
      <c r="AX278" s="23">
        <f t="shared" ca="1" si="520"/>
        <v>0</v>
      </c>
      <c r="AY278" s="23">
        <f t="shared" ca="1" si="521"/>
        <v>0</v>
      </c>
      <c r="AZ278" s="23">
        <f t="shared" ca="1" si="526"/>
        <v>0</v>
      </c>
      <c r="BA278" s="23">
        <f t="shared" ca="1" si="527"/>
        <v>0</v>
      </c>
      <c r="BB278" s="23">
        <f t="shared" ca="1" si="543"/>
        <v>0</v>
      </c>
      <c r="BC278" s="23">
        <f t="shared" ca="1" si="544"/>
        <v>0</v>
      </c>
      <c r="BD278" s="228">
        <f t="shared" ca="1" si="574"/>
        <v>0</v>
      </c>
      <c r="BE278" s="26">
        <f t="shared" ca="1" si="575"/>
        <v>0</v>
      </c>
      <c r="BF278" s="228">
        <f t="shared" ca="1" si="576"/>
        <v>0</v>
      </c>
      <c r="BG278" s="23">
        <f t="shared" ca="1" si="592"/>
        <v>0</v>
      </c>
      <c r="BH278" s="23">
        <f t="shared" ca="1" si="593"/>
        <v>0</v>
      </c>
      <c r="BI278" s="23">
        <f t="shared" ca="1" si="606"/>
        <v>0</v>
      </c>
      <c r="BJ278" s="23">
        <f t="shared" ca="1" si="607"/>
        <v>0</v>
      </c>
      <c r="BK278" s="23">
        <f t="shared" ca="1" si="594"/>
        <v>0</v>
      </c>
      <c r="BL278" s="23">
        <f t="shared" ca="1" si="595"/>
        <v>0</v>
      </c>
      <c r="BM278" s="23">
        <f t="shared" ca="1" si="608"/>
        <v>0</v>
      </c>
      <c r="BN278" s="23">
        <f t="shared" ca="1" si="609"/>
        <v>0</v>
      </c>
      <c r="BO278" s="23">
        <f t="shared" ca="1" si="479"/>
        <v>0</v>
      </c>
      <c r="BP278" s="23">
        <f t="shared" ca="1" si="480"/>
        <v>0</v>
      </c>
      <c r="BQ278" s="23">
        <f t="shared" ca="1" si="596"/>
        <v>0</v>
      </c>
      <c r="BR278" s="23">
        <f t="shared" ca="1" si="597"/>
        <v>0</v>
      </c>
      <c r="BS278" s="23">
        <f t="shared" ca="1" si="495"/>
        <v>0</v>
      </c>
      <c r="BT278" s="23">
        <f t="shared" ca="1" si="496"/>
        <v>0</v>
      </c>
      <c r="BU278" s="66"/>
      <c r="BV278" s="66"/>
      <c r="BW278" s="23">
        <f t="shared" ca="1" si="500"/>
        <v>0</v>
      </c>
      <c r="BX278" s="23">
        <f t="shared" ca="1" si="501"/>
        <v>0</v>
      </c>
      <c r="BY278" s="23">
        <f t="shared" ca="1" si="518"/>
        <v>0</v>
      </c>
      <c r="BZ278" s="23">
        <f t="shared" ca="1" si="519"/>
        <v>0</v>
      </c>
      <c r="CA278" s="23">
        <f t="shared" ca="1" si="531"/>
        <v>0</v>
      </c>
      <c r="CB278" s="23">
        <f t="shared" ca="1" si="532"/>
        <v>0</v>
      </c>
      <c r="CC278" s="23">
        <f t="shared" ca="1" si="547"/>
        <v>0</v>
      </c>
      <c r="CD278" s="23">
        <f t="shared" ca="1" si="548"/>
        <v>0</v>
      </c>
      <c r="CE278" s="23">
        <f t="shared" ca="1" si="549"/>
        <v>0</v>
      </c>
      <c r="CF278" s="23">
        <f t="shared" ca="1" si="550"/>
        <v>0</v>
      </c>
      <c r="CG278" s="389">
        <f t="shared" ca="1" si="577"/>
        <v>0</v>
      </c>
      <c r="CH278" s="224">
        <f t="shared" ca="1" si="578"/>
        <v>0</v>
      </c>
      <c r="CI278" s="93">
        <f t="shared" ca="1" si="579"/>
        <v>0</v>
      </c>
      <c r="CJ278" s="23">
        <f t="shared" ca="1" si="613"/>
        <v>0</v>
      </c>
      <c r="CK278" s="23">
        <f t="shared" ca="1" si="614"/>
        <v>0</v>
      </c>
      <c r="CL278" s="23">
        <f t="shared" ca="1" si="502"/>
        <v>0</v>
      </c>
      <c r="CM278" s="23">
        <f t="shared" ca="1" si="503"/>
        <v>0</v>
      </c>
      <c r="CN278" s="23">
        <f t="shared" ca="1" si="535"/>
        <v>0</v>
      </c>
      <c r="CO278" s="23">
        <f t="shared" ca="1" si="536"/>
        <v>0</v>
      </c>
      <c r="CP278" s="228">
        <f t="shared" ca="1" si="580"/>
        <v>0</v>
      </c>
      <c r="CQ278" s="224">
        <f t="shared" ca="1" si="581"/>
        <v>0</v>
      </c>
      <c r="CR278" s="228">
        <f t="shared" ca="1" si="582"/>
        <v>0</v>
      </c>
      <c r="CS278" s="23">
        <f t="shared" ca="1" si="583"/>
        <v>65400</v>
      </c>
      <c r="CT278" s="23">
        <f t="shared" ca="1" si="584"/>
        <v>32700</v>
      </c>
      <c r="CU278" s="23">
        <f t="shared" ca="1" si="588"/>
        <v>62400</v>
      </c>
      <c r="CV278" s="23">
        <f t="shared" ca="1" si="589"/>
        <v>31200</v>
      </c>
      <c r="CW278" s="23">
        <f t="shared" ca="1" si="598"/>
        <v>60000</v>
      </c>
      <c r="CX278" s="23">
        <f t="shared" ca="1" si="599"/>
        <v>30000</v>
      </c>
      <c r="CY278" s="23">
        <f t="shared" ca="1" si="610"/>
        <v>8400</v>
      </c>
      <c r="CZ278" s="23">
        <f t="shared" ca="1" si="611"/>
        <v>4200</v>
      </c>
      <c r="DA278" s="23">
        <f t="shared" ca="1" si="615"/>
        <v>27000</v>
      </c>
      <c r="DB278" s="23">
        <f t="shared" ca="1" si="616"/>
        <v>13500</v>
      </c>
      <c r="DC278" s="23">
        <f t="shared" ca="1" si="617"/>
        <v>15600</v>
      </c>
      <c r="DD278" s="23">
        <f t="shared" ca="1" si="618"/>
        <v>7800</v>
      </c>
      <c r="DE278" s="23">
        <f t="shared" ca="1" si="489"/>
        <v>42000</v>
      </c>
      <c r="DF278" s="23">
        <f t="shared" ca="1" si="490"/>
        <v>21000</v>
      </c>
      <c r="DG278" s="23">
        <f t="shared" ca="1" si="529"/>
        <v>63600</v>
      </c>
      <c r="DH278" s="23">
        <f t="shared" ca="1" si="530"/>
        <v>31800</v>
      </c>
      <c r="DI278" s="23">
        <f t="shared" ca="1" si="491"/>
        <v>72000</v>
      </c>
      <c r="DJ278" s="23">
        <f t="shared" ca="1" si="492"/>
        <v>36000</v>
      </c>
      <c r="DK278" s="23">
        <f t="shared" ca="1" si="504"/>
        <v>99000</v>
      </c>
      <c r="DL278" s="23">
        <f t="shared" ca="1" si="505"/>
        <v>49500</v>
      </c>
      <c r="DM278" s="23"/>
      <c r="DN278" s="23"/>
      <c r="DO278" s="66"/>
      <c r="DP278" s="66"/>
      <c r="DQ278" s="66"/>
      <c r="DR278" s="66"/>
      <c r="DS278" s="23">
        <f t="shared" ca="1" si="522"/>
        <v>127200</v>
      </c>
      <c r="DT278" s="23">
        <f t="shared" ca="1" si="523"/>
        <v>63600</v>
      </c>
      <c r="DU278" s="23">
        <f t="shared" ca="1" si="533"/>
        <v>63600</v>
      </c>
      <c r="DV278" s="23">
        <f t="shared" ca="1" si="534"/>
        <v>31800</v>
      </c>
      <c r="DW278" s="23">
        <f t="shared" ca="1" si="537"/>
        <v>150000</v>
      </c>
      <c r="DX278" s="23">
        <f t="shared" ca="1" si="538"/>
        <v>75000</v>
      </c>
      <c r="DY278" s="23">
        <f t="shared" ca="1" si="539"/>
        <v>66000</v>
      </c>
      <c r="DZ278" s="23">
        <f t="shared" ca="1" si="540"/>
        <v>33000</v>
      </c>
      <c r="EA278" s="23">
        <f t="shared" ca="1" si="553"/>
        <v>129600</v>
      </c>
      <c r="EB278" s="23">
        <f t="shared" ca="1" si="554"/>
        <v>64800</v>
      </c>
      <c r="EC278" s="228">
        <f t="shared" ca="1" si="585"/>
        <v>430200</v>
      </c>
      <c r="ED278" s="93">
        <f t="shared" ca="1" si="586"/>
        <v>910800</v>
      </c>
      <c r="EE278" s="228">
        <f t="shared" ca="1" si="587"/>
        <v>1577700</v>
      </c>
      <c r="EJ278" s="23">
        <f t="shared" ca="1" si="619"/>
        <v>60000</v>
      </c>
      <c r="EK278" s="23">
        <f t="shared" ca="1" si="620"/>
        <v>30000</v>
      </c>
      <c r="EL278" s="23">
        <f t="shared" ca="1" si="493"/>
        <v>26400</v>
      </c>
      <c r="EM278" s="23">
        <f t="shared" ca="1" si="494"/>
        <v>13200</v>
      </c>
      <c r="EN278" s="23">
        <f t="shared" ca="1" si="514"/>
        <v>120000</v>
      </c>
      <c r="EO278" s="23">
        <f t="shared" ca="1" si="515"/>
        <v>60000</v>
      </c>
      <c r="EP278" s="23">
        <f t="shared" ca="1" si="545"/>
        <v>168000</v>
      </c>
      <c r="EQ278" s="23">
        <f t="shared" ca="1" si="546"/>
        <v>84000</v>
      </c>
      <c r="ER278" s="23">
        <f t="shared" ca="1" si="524"/>
        <v>60000</v>
      </c>
      <c r="ES278" s="23">
        <f t="shared" ca="1" si="525"/>
        <v>30000</v>
      </c>
      <c r="ET278" s="23">
        <f t="shared" ca="1" si="541"/>
        <v>60000</v>
      </c>
      <c r="EU278" s="23">
        <f t="shared" ca="1" si="542"/>
        <v>30000</v>
      </c>
      <c r="EV278" s="23">
        <f t="shared" ca="1" si="551"/>
        <v>120000</v>
      </c>
      <c r="EW278" s="23">
        <f t="shared" ca="1" si="552"/>
        <v>60000</v>
      </c>
      <c r="EX278" s="228">
        <f t="shared" ca="1" si="571"/>
        <v>39600</v>
      </c>
      <c r="EY278" s="93">
        <f t="shared" ca="1" si="572"/>
        <v>489600</v>
      </c>
      <c r="EZ278" s="93">
        <f t="shared" ca="1" si="573"/>
        <v>921600</v>
      </c>
    </row>
    <row r="279" spans="1:156" x14ac:dyDescent="0.2">
      <c r="A279" s="172">
        <f ca="1">VLOOKUP($D279,Curves!$A$2:$I$1700,9)</f>
        <v>6.4904134771894995E-2</v>
      </c>
      <c r="B279" s="86">
        <f t="shared" ca="1" si="556"/>
        <v>0.23702863120324885</v>
      </c>
      <c r="C279" s="86">
        <f t="shared" si="557"/>
        <v>31</v>
      </c>
      <c r="D279" s="139">
        <v>45139</v>
      </c>
      <c r="E279" s="173">
        <f ca="1">VLOOKUP($D279,Curves!$A$2:$H$1700,2)*$B279</f>
        <v>1.3430042243976081</v>
      </c>
      <c r="F279" s="172">
        <f ca="1">VLOOKUP($D279,Curves!$A$2:$H$1700,3)*$B279</f>
        <v>0</v>
      </c>
      <c r="G279" s="172">
        <f ca="1">VLOOKUP($D279,Curves!$A$2:$H$1700,7)*$B279</f>
        <v>0</v>
      </c>
      <c r="H279" s="172">
        <f ca="1">VLOOKUP($D279,Curves!$A$2:$H$1700,5)*$B279</f>
        <v>0</v>
      </c>
      <c r="I279" s="172">
        <f ca="1">VLOOKUP($D279,Curves!$A$2:$H$1700,4)*$B279</f>
        <v>0</v>
      </c>
      <c r="J279" s="174">
        <f ca="1">VLOOKUP($D279,Curves!$A$2:$H$1700,8)*$B279</f>
        <v>0</v>
      </c>
      <c r="K279" s="172">
        <f t="shared" ca="1" si="558"/>
        <v>12.072531682982062</v>
      </c>
      <c r="L279" s="140">
        <f ca="1">VLOOKUP($D279,Curves!$N$2:$T$2600,2)*$B279</f>
        <v>8.9598718823877697</v>
      </c>
      <c r="M279" s="141">
        <f ca="1">VLOOKUP($D279,Curves!$N$2:$T$2600,3)*$B279</f>
        <v>4.4799359411938848</v>
      </c>
      <c r="N279" s="181">
        <f t="shared" ca="1" si="559"/>
        <v>0</v>
      </c>
      <c r="O279" s="182">
        <f t="shared" ca="1" si="560"/>
        <v>0</v>
      </c>
      <c r="P279" s="173">
        <f t="shared" ca="1" si="555"/>
        <v>12.072531682982062</v>
      </c>
      <c r="Q279" s="140">
        <f ca="1">VLOOKUP($D279,Curves!$N$2:$T$2600,4)*$B279</f>
        <v>8.9598718823877697</v>
      </c>
      <c r="R279" s="141">
        <f ca="1">VLOOKUP($D279,Curves!$N$2:$T$2600,5)*$B279</f>
        <v>4.4799359411938848</v>
      </c>
      <c r="S279" s="181">
        <f t="shared" ca="1" si="561"/>
        <v>0</v>
      </c>
      <c r="T279" s="182">
        <f t="shared" ca="1" si="562"/>
        <v>0</v>
      </c>
      <c r="U279" s="151">
        <f t="shared" ca="1" si="563"/>
        <v>12.072531682982062</v>
      </c>
      <c r="V279" s="151">
        <f t="shared" ca="1" si="564"/>
        <v>12.072531682982062</v>
      </c>
      <c r="W279" s="151">
        <f t="shared" ca="1" si="565"/>
        <v>12.072531682982062</v>
      </c>
      <c r="X279" s="343">
        <f ca="1">VLOOKUP($D279,[2]CurveFetch!$D$8:$S$13000,16,0)*$B279</f>
        <v>17.305673689917285</v>
      </c>
      <c r="Y279" s="141">
        <f ca="1">VLOOKUP($D279,Curves!$N$2:$T$2600,7)*$B279</f>
        <v>4.4799359411938848</v>
      </c>
      <c r="Z279" s="200">
        <f t="shared" ca="1" si="566"/>
        <v>1</v>
      </c>
      <c r="AA279" s="181">
        <f t="shared" ca="1" si="567"/>
        <v>0</v>
      </c>
      <c r="AB279" s="181">
        <f t="shared" ca="1" si="568"/>
        <v>1</v>
      </c>
      <c r="AC279" s="181">
        <f t="shared" ca="1" si="568"/>
        <v>1</v>
      </c>
      <c r="AD279" s="181">
        <f t="shared" ca="1" si="569"/>
        <v>1</v>
      </c>
      <c r="AE279" s="182">
        <f t="shared" ca="1" si="570"/>
        <v>0</v>
      </c>
      <c r="AF279" s="23">
        <f t="shared" ca="1" si="600"/>
        <v>0</v>
      </c>
      <c r="AG279" s="23">
        <f t="shared" ca="1" si="601"/>
        <v>0</v>
      </c>
      <c r="AH279" s="23">
        <f t="shared" ca="1" si="590"/>
        <v>0</v>
      </c>
      <c r="AI279" s="23">
        <f t="shared" ca="1" si="591"/>
        <v>0</v>
      </c>
      <c r="AJ279" s="23">
        <f t="shared" ca="1" si="602"/>
        <v>0</v>
      </c>
      <c r="AK279" s="23">
        <f t="shared" ca="1" si="603"/>
        <v>0</v>
      </c>
      <c r="AL279" s="23">
        <f t="shared" ca="1" si="604"/>
        <v>0</v>
      </c>
      <c r="AM279" s="23">
        <f t="shared" ca="1" si="605"/>
        <v>0</v>
      </c>
      <c r="AN279" s="23">
        <f t="shared" ca="1" si="621"/>
        <v>0</v>
      </c>
      <c r="AO279" s="23">
        <f t="shared" ca="1" si="622"/>
        <v>0</v>
      </c>
      <c r="AP279" s="23">
        <f t="shared" ca="1" si="499"/>
        <v>0</v>
      </c>
      <c r="AQ279" s="23">
        <f t="shared" ca="1" si="612"/>
        <v>0</v>
      </c>
      <c r="AR279" s="23">
        <f t="shared" ca="1" si="508"/>
        <v>0</v>
      </c>
      <c r="AS279" s="23">
        <f t="shared" ca="1" si="509"/>
        <v>0</v>
      </c>
      <c r="AT279" s="23">
        <f t="shared" ca="1" si="516"/>
        <v>0</v>
      </c>
      <c r="AU279" s="23">
        <f t="shared" ca="1" si="517"/>
        <v>0</v>
      </c>
      <c r="AV279" s="23">
        <f t="shared" ca="1" si="510"/>
        <v>0</v>
      </c>
      <c r="AW279" s="23">
        <f t="shared" ca="1" si="511"/>
        <v>0</v>
      </c>
      <c r="AX279" s="23">
        <f t="shared" ca="1" si="520"/>
        <v>0</v>
      </c>
      <c r="AY279" s="23">
        <f t="shared" ca="1" si="521"/>
        <v>0</v>
      </c>
      <c r="AZ279" s="23">
        <f t="shared" ca="1" si="526"/>
        <v>0</v>
      </c>
      <c r="BA279" s="23">
        <f t="shared" ca="1" si="527"/>
        <v>0</v>
      </c>
      <c r="BB279" s="23">
        <f t="shared" ca="1" si="543"/>
        <v>0</v>
      </c>
      <c r="BC279" s="23">
        <f t="shared" ca="1" si="544"/>
        <v>0</v>
      </c>
      <c r="BD279" s="228">
        <f t="shared" ca="1" si="574"/>
        <v>0</v>
      </c>
      <c r="BE279" s="26">
        <f t="shared" ca="1" si="575"/>
        <v>0</v>
      </c>
      <c r="BF279" s="228">
        <f t="shared" ca="1" si="576"/>
        <v>0</v>
      </c>
      <c r="BG279" s="23">
        <f t="shared" ca="1" si="592"/>
        <v>0</v>
      </c>
      <c r="BH279" s="23">
        <f t="shared" ca="1" si="593"/>
        <v>0</v>
      </c>
      <c r="BI279" s="66"/>
      <c r="BJ279" s="66"/>
      <c r="BK279" s="66"/>
      <c r="BL279" s="66"/>
      <c r="BM279" s="66"/>
      <c r="BN279" s="66"/>
      <c r="BO279" s="66"/>
      <c r="BP279" s="66"/>
      <c r="BQ279" s="66"/>
      <c r="BR279" s="66"/>
      <c r="BS279" s="23">
        <f t="shared" ca="1" si="495"/>
        <v>0</v>
      </c>
      <c r="BT279" s="23">
        <f t="shared" ca="1" si="496"/>
        <v>0</v>
      </c>
      <c r="BU279" s="66"/>
      <c r="BV279" s="66"/>
      <c r="BW279" s="23">
        <f t="shared" ca="1" si="500"/>
        <v>0</v>
      </c>
      <c r="BX279" s="23">
        <f t="shared" ca="1" si="501"/>
        <v>0</v>
      </c>
      <c r="BY279" s="23">
        <f t="shared" ca="1" si="518"/>
        <v>0</v>
      </c>
      <c r="BZ279" s="23">
        <f t="shared" ca="1" si="519"/>
        <v>0</v>
      </c>
      <c r="CA279" s="23">
        <f t="shared" ca="1" si="531"/>
        <v>0</v>
      </c>
      <c r="CB279" s="23">
        <f t="shared" ca="1" si="532"/>
        <v>0</v>
      </c>
      <c r="CC279" s="23">
        <f t="shared" ca="1" si="547"/>
        <v>0</v>
      </c>
      <c r="CD279" s="23">
        <f t="shared" ca="1" si="548"/>
        <v>0</v>
      </c>
      <c r="CE279" s="23">
        <f t="shared" ca="1" si="549"/>
        <v>0</v>
      </c>
      <c r="CF279" s="23">
        <f t="shared" ca="1" si="550"/>
        <v>0</v>
      </c>
      <c r="CG279" s="389">
        <f t="shared" ca="1" si="577"/>
        <v>0</v>
      </c>
      <c r="CH279" s="224">
        <f t="shared" ca="1" si="578"/>
        <v>0</v>
      </c>
      <c r="CI279" s="93">
        <f t="shared" ca="1" si="579"/>
        <v>0</v>
      </c>
      <c r="CJ279" s="23">
        <f t="shared" ca="1" si="613"/>
        <v>0</v>
      </c>
      <c r="CK279" s="23">
        <f t="shared" ca="1" si="614"/>
        <v>0</v>
      </c>
      <c r="CL279" s="23">
        <f t="shared" ca="1" si="502"/>
        <v>0</v>
      </c>
      <c r="CM279" s="23">
        <f t="shared" ca="1" si="503"/>
        <v>0</v>
      </c>
      <c r="CN279" s="23">
        <f t="shared" ca="1" si="535"/>
        <v>0</v>
      </c>
      <c r="CO279" s="23">
        <f t="shared" ca="1" si="536"/>
        <v>0</v>
      </c>
      <c r="CP279" s="228">
        <f t="shared" ca="1" si="580"/>
        <v>0</v>
      </c>
      <c r="CQ279" s="224">
        <f t="shared" ca="1" si="581"/>
        <v>0</v>
      </c>
      <c r="CR279" s="228">
        <f t="shared" ca="1" si="582"/>
        <v>0</v>
      </c>
      <c r="CS279" s="23">
        <f t="shared" ca="1" si="583"/>
        <v>65400</v>
      </c>
      <c r="CT279" s="23">
        <f t="shared" ca="1" si="584"/>
        <v>32700</v>
      </c>
      <c r="CU279" s="23">
        <f t="shared" ca="1" si="588"/>
        <v>62400</v>
      </c>
      <c r="CV279" s="23">
        <f t="shared" ca="1" si="589"/>
        <v>31200</v>
      </c>
      <c r="CW279" s="23">
        <f t="shared" ca="1" si="598"/>
        <v>60000</v>
      </c>
      <c r="CX279" s="23">
        <f t="shared" ca="1" si="599"/>
        <v>30000</v>
      </c>
      <c r="CY279" s="23">
        <f t="shared" ca="1" si="610"/>
        <v>8400</v>
      </c>
      <c r="CZ279" s="23">
        <f t="shared" ca="1" si="611"/>
        <v>4200</v>
      </c>
      <c r="DA279" s="23">
        <f t="shared" ca="1" si="615"/>
        <v>27000</v>
      </c>
      <c r="DB279" s="23">
        <f t="shared" ca="1" si="616"/>
        <v>13500</v>
      </c>
      <c r="DC279" s="23">
        <f t="shared" ca="1" si="617"/>
        <v>15600</v>
      </c>
      <c r="DD279" s="23">
        <f t="shared" ca="1" si="618"/>
        <v>7800</v>
      </c>
      <c r="DE279" s="23">
        <f t="shared" ca="1" si="489"/>
        <v>42000</v>
      </c>
      <c r="DF279" s="23">
        <f t="shared" ca="1" si="490"/>
        <v>21000</v>
      </c>
      <c r="DG279" s="23">
        <f t="shared" ca="1" si="529"/>
        <v>63600</v>
      </c>
      <c r="DH279" s="23">
        <f t="shared" ca="1" si="530"/>
        <v>31800</v>
      </c>
      <c r="DI279" s="66"/>
      <c r="DJ279" s="66"/>
      <c r="DK279" s="66"/>
      <c r="DL279" s="66"/>
      <c r="DM279" s="66"/>
      <c r="DN279" s="66"/>
      <c r="DO279" s="66"/>
      <c r="DP279" s="66"/>
      <c r="DQ279" s="66"/>
      <c r="DR279" s="66"/>
      <c r="DS279" s="23">
        <f t="shared" ca="1" si="522"/>
        <v>127200</v>
      </c>
      <c r="DT279" s="23">
        <f t="shared" ca="1" si="523"/>
        <v>63600</v>
      </c>
      <c r="DU279" s="23">
        <f t="shared" ca="1" si="533"/>
        <v>63600</v>
      </c>
      <c r="DV279" s="23">
        <f t="shared" ca="1" si="534"/>
        <v>31800</v>
      </c>
      <c r="DW279" s="23">
        <f t="shared" ca="1" si="537"/>
        <v>150000</v>
      </c>
      <c r="DX279" s="23">
        <f t="shared" ca="1" si="538"/>
        <v>75000</v>
      </c>
      <c r="DY279" s="23">
        <f t="shared" ca="1" si="539"/>
        <v>66000</v>
      </c>
      <c r="DZ279" s="23">
        <f t="shared" ca="1" si="540"/>
        <v>33000</v>
      </c>
      <c r="EA279" s="23">
        <f t="shared" ca="1" si="553"/>
        <v>129600</v>
      </c>
      <c r="EB279" s="23">
        <f t="shared" ca="1" si="554"/>
        <v>64800</v>
      </c>
      <c r="EC279" s="228">
        <f t="shared" ca="1" si="585"/>
        <v>430200</v>
      </c>
      <c r="ED279" s="93">
        <f t="shared" ca="1" si="586"/>
        <v>802800</v>
      </c>
      <c r="EE279" s="228">
        <f t="shared" ca="1" si="587"/>
        <v>1321200</v>
      </c>
      <c r="EJ279" s="23">
        <f t="shared" ca="1" si="619"/>
        <v>60000</v>
      </c>
      <c r="EK279" s="23">
        <f t="shared" ca="1" si="620"/>
        <v>30000</v>
      </c>
      <c r="EL279" s="23">
        <f t="shared" ca="1" si="493"/>
        <v>26400</v>
      </c>
      <c r="EM279" s="23">
        <f t="shared" ca="1" si="494"/>
        <v>13200</v>
      </c>
      <c r="EN279" s="23">
        <f t="shared" ca="1" si="514"/>
        <v>120000</v>
      </c>
      <c r="EO279" s="23">
        <f t="shared" ca="1" si="515"/>
        <v>60000</v>
      </c>
      <c r="EP279" s="23">
        <f t="shared" ca="1" si="545"/>
        <v>168000</v>
      </c>
      <c r="EQ279" s="23">
        <f t="shared" ca="1" si="546"/>
        <v>84000</v>
      </c>
      <c r="ER279" s="23">
        <f t="shared" ca="1" si="524"/>
        <v>60000</v>
      </c>
      <c r="ES279" s="23">
        <f t="shared" ca="1" si="525"/>
        <v>30000</v>
      </c>
      <c r="ET279" s="23">
        <f t="shared" ca="1" si="541"/>
        <v>60000</v>
      </c>
      <c r="EU279" s="23">
        <f t="shared" ca="1" si="542"/>
        <v>30000</v>
      </c>
      <c r="EV279" s="23">
        <f t="shared" ca="1" si="551"/>
        <v>120000</v>
      </c>
      <c r="EW279" s="23">
        <f t="shared" ca="1" si="552"/>
        <v>60000</v>
      </c>
      <c r="EX279" s="228">
        <f t="shared" ca="1" si="571"/>
        <v>39600</v>
      </c>
      <c r="EY279" s="93">
        <f t="shared" ca="1" si="572"/>
        <v>489600</v>
      </c>
      <c r="EZ279" s="93">
        <f t="shared" ca="1" si="573"/>
        <v>921600</v>
      </c>
    </row>
    <row r="280" spans="1:156" ht="10.8" thickBot="1" x14ac:dyDescent="0.25">
      <c r="A280" s="172">
        <f ca="1">VLOOKUP($D280,Curves!$A$2:$I$1700,9)</f>
        <v>6.4904134771894995E-2</v>
      </c>
      <c r="B280" s="86">
        <f t="shared" ca="1" si="556"/>
        <v>0.23574714308521164</v>
      </c>
      <c r="C280" s="86">
        <f t="shared" si="557"/>
        <v>30</v>
      </c>
      <c r="D280" s="139">
        <v>45170</v>
      </c>
      <c r="E280" s="173">
        <f ca="1">VLOOKUP($D280,Curves!$A$2:$H$1700,2)*$B280</f>
        <v>1.3357433127208092</v>
      </c>
      <c r="F280" s="172">
        <f ca="1">VLOOKUP($D280,Curves!$A$2:$H$1700,3)*$B280</f>
        <v>0</v>
      </c>
      <c r="G280" s="172">
        <f ca="1">VLOOKUP($D280,Curves!$A$2:$H$1700,7)*$B280</f>
        <v>0</v>
      </c>
      <c r="H280" s="172">
        <f ca="1">VLOOKUP($D280,Curves!$A$2:$H$1700,5)*$B280</f>
        <v>0</v>
      </c>
      <c r="I280" s="172">
        <f ca="1">VLOOKUP($D280,Curves!$A$2:$H$1700,4)*$B280</f>
        <v>0</v>
      </c>
      <c r="J280" s="174">
        <f ca="1">VLOOKUP($D280,Curves!$A$2:$H$1700,8)*$B280</f>
        <v>0</v>
      </c>
      <c r="K280" s="172">
        <f t="shared" ca="1" si="558"/>
        <v>12.018074845406069</v>
      </c>
      <c r="L280" s="140">
        <f ca="1">VLOOKUP($D280,Curves!$N$2:$T$2600,2)*$B280</f>
        <v>8.9114306063354682</v>
      </c>
      <c r="M280" s="141">
        <f ca="1">VLOOKUP($D280,Curves!$N$2:$T$2600,3)*$B280</f>
        <v>4.4557153031677341</v>
      </c>
      <c r="N280" s="181">
        <f t="shared" ca="1" si="559"/>
        <v>0</v>
      </c>
      <c r="O280" s="182">
        <f t="shared" ca="1" si="560"/>
        <v>0</v>
      </c>
      <c r="P280" s="173">
        <f t="shared" ca="1" si="555"/>
        <v>12.018074845406069</v>
      </c>
      <c r="Q280" s="140">
        <f ca="1">VLOOKUP($D280,Curves!$N$2:$T$2600,4)*$B280</f>
        <v>8.9114306063354682</v>
      </c>
      <c r="R280" s="141">
        <f ca="1">VLOOKUP($D280,Curves!$N$2:$T$2600,5)*$B280</f>
        <v>4.4557153031677341</v>
      </c>
      <c r="S280" s="181">
        <f t="shared" ca="1" si="561"/>
        <v>0</v>
      </c>
      <c r="T280" s="182">
        <f t="shared" ca="1" si="562"/>
        <v>0</v>
      </c>
      <c r="U280" s="151">
        <f t="shared" ca="1" si="563"/>
        <v>12.018074845406069</v>
      </c>
      <c r="V280" s="151">
        <f t="shared" ca="1" si="564"/>
        <v>12.018074845406069</v>
      </c>
      <c r="W280" s="151">
        <f t="shared" ca="1" si="565"/>
        <v>12.018074845406069</v>
      </c>
      <c r="X280" s="343">
        <f ca="1">VLOOKUP($D280,[2]CurveFetch!$D$8:$S$13000,16,0)*$B280</f>
        <v>10.139696796523729</v>
      </c>
      <c r="Y280" s="141">
        <f ca="1">VLOOKUP($D280,Curves!$N$2:$T$2600,7)*$B280</f>
        <v>4.4557153031677341</v>
      </c>
      <c r="Z280" s="200">
        <f t="shared" ca="1" si="566"/>
        <v>0</v>
      </c>
      <c r="AA280" s="181">
        <f t="shared" ca="1" si="567"/>
        <v>0</v>
      </c>
      <c r="AB280" s="181">
        <f t="shared" ca="1" si="568"/>
        <v>0</v>
      </c>
      <c r="AC280" s="181">
        <f t="shared" ca="1" si="568"/>
        <v>0</v>
      </c>
      <c r="AD280" s="181">
        <f t="shared" ca="1" si="569"/>
        <v>0</v>
      </c>
      <c r="AE280" s="182">
        <f t="shared" ca="1" si="570"/>
        <v>0</v>
      </c>
      <c r="AF280" s="23">
        <f t="shared" ca="1" si="600"/>
        <v>0</v>
      </c>
      <c r="AG280" s="23">
        <f t="shared" ca="1" si="601"/>
        <v>0</v>
      </c>
      <c r="AH280" s="23">
        <f t="shared" ca="1" si="590"/>
        <v>0</v>
      </c>
      <c r="AI280" s="23">
        <f t="shared" ca="1" si="591"/>
        <v>0</v>
      </c>
      <c r="AJ280" s="23">
        <f t="shared" ca="1" si="602"/>
        <v>0</v>
      </c>
      <c r="AK280" s="23">
        <f t="shared" ca="1" si="603"/>
        <v>0</v>
      </c>
      <c r="AL280" s="23">
        <f t="shared" ca="1" si="604"/>
        <v>0</v>
      </c>
      <c r="AM280" s="23">
        <f t="shared" ca="1" si="605"/>
        <v>0</v>
      </c>
      <c r="AN280" s="23">
        <f t="shared" ca="1" si="621"/>
        <v>0</v>
      </c>
      <c r="AO280" s="23">
        <f t="shared" ca="1" si="622"/>
        <v>0</v>
      </c>
      <c r="AP280" s="23">
        <f t="shared" ca="1" si="499"/>
        <v>0</v>
      </c>
      <c r="AQ280" s="23">
        <f t="shared" ca="1" si="612"/>
        <v>0</v>
      </c>
      <c r="AR280" s="66"/>
      <c r="AS280" s="66"/>
      <c r="AT280" s="66"/>
      <c r="AU280" s="66"/>
      <c r="AV280" s="66"/>
      <c r="AW280" s="66"/>
      <c r="AX280" s="23">
        <f t="shared" ca="1" si="520"/>
        <v>0</v>
      </c>
      <c r="AY280" s="23">
        <f t="shared" ca="1" si="521"/>
        <v>0</v>
      </c>
      <c r="AZ280" s="23">
        <f t="shared" ca="1" si="526"/>
        <v>0</v>
      </c>
      <c r="BA280" s="23">
        <f t="shared" ca="1" si="527"/>
        <v>0</v>
      </c>
      <c r="BB280" s="23">
        <f t="shared" ca="1" si="543"/>
        <v>0</v>
      </c>
      <c r="BC280" s="23">
        <f t="shared" ca="1" si="544"/>
        <v>0</v>
      </c>
      <c r="BD280" s="229">
        <f t="shared" ca="1" si="574"/>
        <v>0</v>
      </c>
      <c r="BE280" s="26">
        <f t="shared" ca="1" si="575"/>
        <v>0</v>
      </c>
      <c r="BF280" s="228">
        <f t="shared" ca="1" si="576"/>
        <v>0</v>
      </c>
      <c r="BG280" s="23">
        <f t="shared" ca="1" si="592"/>
        <v>0</v>
      </c>
      <c r="BH280" s="23">
        <f t="shared" ca="1" si="593"/>
        <v>0</v>
      </c>
      <c r="BI280" s="66"/>
      <c r="BJ280" s="66"/>
      <c r="BK280" s="66"/>
      <c r="BL280" s="66"/>
      <c r="BM280" s="66"/>
      <c r="BN280" s="66"/>
      <c r="BO280" s="66"/>
      <c r="BP280" s="66"/>
      <c r="BQ280" s="66"/>
      <c r="BR280" s="66"/>
      <c r="BS280" s="66"/>
      <c r="BT280" s="66"/>
      <c r="BU280" s="66"/>
      <c r="BV280" s="66"/>
      <c r="BW280" s="66"/>
      <c r="BX280" s="66"/>
      <c r="BY280" s="23">
        <f t="shared" ca="1" si="518"/>
        <v>0</v>
      </c>
      <c r="BZ280" s="23">
        <f t="shared" ca="1" si="519"/>
        <v>0</v>
      </c>
      <c r="CA280" s="23">
        <f t="shared" ca="1" si="531"/>
        <v>0</v>
      </c>
      <c r="CB280" s="23">
        <f t="shared" ca="1" si="532"/>
        <v>0</v>
      </c>
      <c r="CC280" s="23">
        <f t="shared" ca="1" si="547"/>
        <v>0</v>
      </c>
      <c r="CD280" s="23">
        <f t="shared" ca="1" si="548"/>
        <v>0</v>
      </c>
      <c r="CE280" s="23">
        <f t="shared" ca="1" si="549"/>
        <v>0</v>
      </c>
      <c r="CF280" s="23">
        <f t="shared" ca="1" si="550"/>
        <v>0</v>
      </c>
      <c r="CG280" s="389">
        <f t="shared" ca="1" si="577"/>
        <v>0</v>
      </c>
      <c r="CH280" s="224">
        <f t="shared" ca="1" si="578"/>
        <v>0</v>
      </c>
      <c r="CI280" s="93">
        <f t="shared" ca="1" si="579"/>
        <v>0</v>
      </c>
      <c r="CJ280" s="23">
        <f t="shared" ca="1" si="613"/>
        <v>0</v>
      </c>
      <c r="CK280" s="23">
        <f t="shared" ca="1" si="614"/>
        <v>0</v>
      </c>
      <c r="CL280" s="23">
        <f t="shared" ca="1" si="502"/>
        <v>0</v>
      </c>
      <c r="CM280" s="23">
        <f t="shared" ca="1" si="503"/>
        <v>0</v>
      </c>
      <c r="CN280" s="23">
        <f t="shared" ca="1" si="535"/>
        <v>0</v>
      </c>
      <c r="CO280" s="23">
        <f t="shared" ca="1" si="536"/>
        <v>0</v>
      </c>
      <c r="CP280" s="229">
        <f t="shared" ca="1" si="580"/>
        <v>0</v>
      </c>
      <c r="CQ280" s="382">
        <f t="shared" ca="1" si="581"/>
        <v>0</v>
      </c>
      <c r="CR280" s="229">
        <f t="shared" ca="1" si="582"/>
        <v>0</v>
      </c>
      <c r="CS280" s="23">
        <f t="shared" ca="1" si="583"/>
        <v>0</v>
      </c>
      <c r="CT280" s="23">
        <f t="shared" ca="1" si="584"/>
        <v>0</v>
      </c>
      <c r="CU280" s="23">
        <f t="shared" ca="1" si="588"/>
        <v>0</v>
      </c>
      <c r="CV280" s="23">
        <f t="shared" ca="1" si="589"/>
        <v>0</v>
      </c>
      <c r="CW280" s="23">
        <f t="shared" ca="1" si="598"/>
        <v>0</v>
      </c>
      <c r="CX280" s="23">
        <f t="shared" ca="1" si="599"/>
        <v>0</v>
      </c>
      <c r="CY280" s="23">
        <f t="shared" ca="1" si="610"/>
        <v>0</v>
      </c>
      <c r="CZ280" s="23">
        <f t="shared" ca="1" si="611"/>
        <v>0</v>
      </c>
      <c r="DA280" s="23">
        <f t="shared" ca="1" si="615"/>
        <v>0</v>
      </c>
      <c r="DB280" s="23">
        <f t="shared" ca="1" si="616"/>
        <v>0</v>
      </c>
      <c r="DC280" s="23">
        <f t="shared" ca="1" si="617"/>
        <v>0</v>
      </c>
      <c r="DD280" s="23">
        <f t="shared" ca="1" si="618"/>
        <v>0</v>
      </c>
      <c r="DE280" s="23">
        <f t="shared" ca="1" si="489"/>
        <v>0</v>
      </c>
      <c r="DF280" s="23">
        <f t="shared" ca="1" si="490"/>
        <v>0</v>
      </c>
      <c r="DG280" s="23">
        <f t="shared" ca="1" si="529"/>
        <v>0</v>
      </c>
      <c r="DH280" s="23">
        <f t="shared" ca="1" si="530"/>
        <v>0</v>
      </c>
      <c r="DI280" s="66"/>
      <c r="DJ280" s="66"/>
      <c r="DK280" s="66"/>
      <c r="DL280" s="66"/>
      <c r="DM280" s="66"/>
      <c r="DN280" s="66"/>
      <c r="DO280" s="66"/>
      <c r="DP280" s="66"/>
      <c r="DQ280" s="66"/>
      <c r="DR280" s="66"/>
      <c r="DS280" s="23">
        <f t="shared" ca="1" si="522"/>
        <v>0</v>
      </c>
      <c r="DT280" s="23">
        <f t="shared" ca="1" si="523"/>
        <v>0</v>
      </c>
      <c r="DU280" s="66"/>
      <c r="DV280" s="66"/>
      <c r="DW280" s="66"/>
      <c r="DX280" s="66"/>
      <c r="DY280" s="66"/>
      <c r="DZ280" s="66"/>
      <c r="EA280" s="66"/>
      <c r="EB280" s="66"/>
      <c r="EC280" s="228">
        <f t="shared" ca="1" si="585"/>
        <v>0</v>
      </c>
      <c r="ED280" s="93">
        <f t="shared" ca="1" si="586"/>
        <v>0</v>
      </c>
      <c r="EE280" s="228">
        <f t="shared" ca="1" si="587"/>
        <v>0</v>
      </c>
      <c r="EJ280" s="23">
        <f t="shared" ca="1" si="619"/>
        <v>0</v>
      </c>
      <c r="EK280" s="23">
        <f t="shared" ca="1" si="620"/>
        <v>0</v>
      </c>
      <c r="EL280" s="23">
        <f t="shared" ca="1" si="493"/>
        <v>0</v>
      </c>
      <c r="EM280" s="23">
        <f t="shared" ca="1" si="494"/>
        <v>0</v>
      </c>
      <c r="EN280" s="23">
        <f t="shared" ca="1" si="514"/>
        <v>0</v>
      </c>
      <c r="EO280" s="23">
        <f t="shared" ca="1" si="515"/>
        <v>0</v>
      </c>
      <c r="EP280" s="23">
        <f t="shared" ca="1" si="545"/>
        <v>0</v>
      </c>
      <c r="EQ280" s="23">
        <f t="shared" ca="1" si="546"/>
        <v>0</v>
      </c>
      <c r="ER280" s="23">
        <f t="shared" ca="1" si="524"/>
        <v>0</v>
      </c>
      <c r="ES280" s="23">
        <f t="shared" ca="1" si="525"/>
        <v>0</v>
      </c>
      <c r="ET280" s="23">
        <f t="shared" ca="1" si="541"/>
        <v>0</v>
      </c>
      <c r="EU280" s="23">
        <f t="shared" ca="1" si="542"/>
        <v>0</v>
      </c>
      <c r="EV280" s="23">
        <f t="shared" ca="1" si="551"/>
        <v>0</v>
      </c>
      <c r="EW280" s="23">
        <f t="shared" ca="1" si="552"/>
        <v>0</v>
      </c>
      <c r="EX280" s="228">
        <f t="shared" ca="1" si="571"/>
        <v>0</v>
      </c>
      <c r="EY280" s="93">
        <f t="shared" ca="1" si="572"/>
        <v>0</v>
      </c>
      <c r="EZ280" s="93">
        <f t="shared" ca="1" si="573"/>
        <v>0</v>
      </c>
    </row>
    <row r="281" spans="1:156" ht="10.8" thickBot="1" x14ac:dyDescent="0.25">
      <c r="A281" s="172">
        <f ca="1">VLOOKUP($D281,Curves!$A$2:$I$1700,9)</f>
        <v>6.4904134771894995E-2</v>
      </c>
      <c r="B281" s="86">
        <f t="shared" ca="1" si="556"/>
        <v>0.23451359036743538</v>
      </c>
      <c r="C281" s="86">
        <f t="shared" si="557"/>
        <v>31</v>
      </c>
      <c r="D281" s="139">
        <v>45200</v>
      </c>
      <c r="E281" s="173">
        <f ca="1">VLOOKUP($D281,Curves!$A$2:$H$1700,2)*$B281</f>
        <v>1.328754003021889</v>
      </c>
      <c r="F281" s="172">
        <f ca="1">VLOOKUP($D281,Curves!$A$2:$H$1700,3)*$B281</f>
        <v>0</v>
      </c>
      <c r="G281" s="172">
        <f ca="1">VLOOKUP($D281,Curves!$A$2:$H$1700,7)*$B281</f>
        <v>0</v>
      </c>
      <c r="H281" s="172">
        <f ca="1">VLOOKUP($D281,Curves!$A$2:$H$1700,5)*$B281</f>
        <v>0</v>
      </c>
      <c r="I281" s="172">
        <f ca="1">VLOOKUP($D281,Curves!$A$2:$H$1700,4)*$B281</f>
        <v>0</v>
      </c>
      <c r="J281" s="174">
        <f ca="1">VLOOKUP($D281,Curves!$A$2:$H$1700,8)*$B281</f>
        <v>0</v>
      </c>
      <c r="K281" s="172">
        <f t="shared" ca="1" si="558"/>
        <v>11.965655022664167</v>
      </c>
      <c r="L281" s="140">
        <f ca="1">VLOOKUP($D281,Curves!$N$2:$T$2600,2)*$B281</f>
        <v>8.8648013267613521</v>
      </c>
      <c r="M281" s="141">
        <f ca="1">VLOOKUP($D281,Curves!$N$2:$T$2600,3)*$B281</f>
        <v>4.4324006633806761</v>
      </c>
      <c r="N281" s="181">
        <f t="shared" ca="1" si="559"/>
        <v>0</v>
      </c>
      <c r="O281" s="182">
        <f t="shared" ca="1" si="560"/>
        <v>0</v>
      </c>
      <c r="P281" s="173">
        <f t="shared" ca="1" si="555"/>
        <v>11.965655022664167</v>
      </c>
      <c r="Q281" s="140">
        <f ca="1">VLOOKUP($D281,Curves!$N$2:$T$2600,4)*$B281</f>
        <v>8.8648013267613521</v>
      </c>
      <c r="R281" s="141">
        <f ca="1">VLOOKUP($D281,Curves!$N$2:$T$2600,5)*$B281</f>
        <v>4.4324006633806761</v>
      </c>
      <c r="S281" s="181">
        <f t="shared" ca="1" si="561"/>
        <v>0</v>
      </c>
      <c r="T281" s="182">
        <f t="shared" ca="1" si="562"/>
        <v>0</v>
      </c>
      <c r="U281" s="151">
        <f t="shared" ca="1" si="563"/>
        <v>11.965655022664167</v>
      </c>
      <c r="V281" s="151">
        <f t="shared" ca="1" si="564"/>
        <v>11.965655022664167</v>
      </c>
      <c r="W281" s="151">
        <f t="shared" ca="1" si="565"/>
        <v>11.965655022664167</v>
      </c>
      <c r="X281" s="343">
        <f ca="1">VLOOKUP($D281,[2]CurveFetch!$D$8:$S$13000,16,0)*$B281</f>
        <v>15.849952775368672</v>
      </c>
      <c r="Y281" s="141">
        <f ca="1">VLOOKUP($D281,Curves!$N$2:$T$2600,7)*$B281</f>
        <v>4.4324006633806761</v>
      </c>
      <c r="Z281" s="200">
        <f t="shared" ca="1" si="566"/>
        <v>1</v>
      </c>
      <c r="AA281" s="181">
        <f t="shared" ca="1" si="567"/>
        <v>0</v>
      </c>
      <c r="AB281" s="181">
        <f t="shared" ca="1" si="568"/>
        <v>1</v>
      </c>
      <c r="AC281" s="181">
        <f t="shared" ca="1" si="568"/>
        <v>1</v>
      </c>
      <c r="AD281" s="181">
        <f t="shared" ca="1" si="569"/>
        <v>1</v>
      </c>
      <c r="AE281" s="182">
        <f t="shared" ca="1" si="570"/>
        <v>0</v>
      </c>
      <c r="AF281" s="23">
        <f t="shared" ca="1" si="600"/>
        <v>0</v>
      </c>
      <c r="AG281" s="23">
        <f t="shared" ca="1" si="601"/>
        <v>0</v>
      </c>
      <c r="AH281" s="23">
        <f t="shared" ca="1" si="590"/>
        <v>0</v>
      </c>
      <c r="AI281" s="23">
        <f t="shared" ca="1" si="591"/>
        <v>0</v>
      </c>
      <c r="AJ281" s="23">
        <f t="shared" ca="1" si="602"/>
        <v>0</v>
      </c>
      <c r="AK281" s="23">
        <f t="shared" ca="1" si="603"/>
        <v>0</v>
      </c>
      <c r="AL281" s="23">
        <f t="shared" ca="1" si="604"/>
        <v>0</v>
      </c>
      <c r="AM281" s="23">
        <f t="shared" ca="1" si="605"/>
        <v>0</v>
      </c>
      <c r="AN281" s="23">
        <f t="shared" ca="1" si="621"/>
        <v>0</v>
      </c>
      <c r="AO281" s="23">
        <f t="shared" ca="1" si="622"/>
        <v>0</v>
      </c>
      <c r="AP281" s="23">
        <f t="shared" ca="1" si="499"/>
        <v>0</v>
      </c>
      <c r="AQ281" s="23">
        <f t="shared" ca="1" si="612"/>
        <v>0</v>
      </c>
      <c r="AR281" s="66"/>
      <c r="AS281" s="66"/>
      <c r="AT281" s="66"/>
      <c r="AU281" s="66"/>
      <c r="AV281" s="66"/>
      <c r="AW281" s="66"/>
      <c r="AX281" s="23">
        <f t="shared" ca="1" si="520"/>
        <v>0</v>
      </c>
      <c r="AY281" s="23">
        <f t="shared" ca="1" si="521"/>
        <v>0</v>
      </c>
      <c r="AZ281" s="23">
        <f t="shared" ca="1" si="526"/>
        <v>0</v>
      </c>
      <c r="BA281" s="23">
        <f t="shared" ca="1" si="527"/>
        <v>0</v>
      </c>
      <c r="BB281" s="23">
        <f t="shared" ca="1" si="543"/>
        <v>0</v>
      </c>
      <c r="BC281" s="23">
        <f t="shared" ca="1" si="544"/>
        <v>0</v>
      </c>
      <c r="BD281" s="26"/>
      <c r="BE281" s="26"/>
      <c r="BF281" s="224"/>
      <c r="BG281" s="23">
        <f t="shared" ca="1" si="592"/>
        <v>0</v>
      </c>
      <c r="BH281" s="23">
        <f t="shared" ca="1" si="593"/>
        <v>0</v>
      </c>
      <c r="BI281" s="66"/>
      <c r="BJ281" s="66"/>
      <c r="BK281" s="66"/>
      <c r="BL281" s="66"/>
      <c r="BM281" s="66"/>
      <c r="BN281" s="66"/>
      <c r="BO281" s="66"/>
      <c r="BP281" s="66"/>
      <c r="BQ281" s="66"/>
      <c r="BR281" s="66"/>
      <c r="BS281" s="66"/>
      <c r="BT281" s="66"/>
      <c r="BU281" s="66"/>
      <c r="BV281" s="66"/>
      <c r="BW281" s="66"/>
      <c r="BX281" s="66"/>
      <c r="BY281" s="66"/>
      <c r="BZ281" s="66"/>
      <c r="CA281" s="66"/>
      <c r="CB281" s="66"/>
      <c r="CC281" s="66"/>
      <c r="CD281" s="66"/>
      <c r="CE281" s="66"/>
      <c r="CF281" s="66"/>
      <c r="CG281" s="224"/>
      <c r="CH281" s="224"/>
      <c r="CI281" s="224"/>
      <c r="CJ281" s="66"/>
      <c r="CK281" s="66"/>
      <c r="CL281" s="66"/>
      <c r="CM281" s="66"/>
      <c r="CN281" s="66"/>
      <c r="CO281" s="66"/>
      <c r="CP281" s="224"/>
      <c r="CQ281" s="224"/>
      <c r="CR281" s="6"/>
      <c r="CS281" s="23">
        <f t="shared" ca="1" si="583"/>
        <v>65400</v>
      </c>
      <c r="CT281" s="23">
        <f t="shared" ca="1" si="584"/>
        <v>32700</v>
      </c>
      <c r="CU281" s="23">
        <f t="shared" ca="1" si="588"/>
        <v>62400</v>
      </c>
      <c r="CV281" s="23">
        <f t="shared" ca="1" si="589"/>
        <v>31200</v>
      </c>
      <c r="CW281" s="66"/>
      <c r="CX281" s="66"/>
      <c r="CY281" s="66"/>
      <c r="CZ281" s="66"/>
      <c r="DA281" s="66"/>
      <c r="DB281" s="66"/>
      <c r="DC281" s="66"/>
      <c r="DD281" s="66"/>
      <c r="DE281" s="66"/>
      <c r="DF281" s="66"/>
      <c r="DG281" s="23">
        <f t="shared" ca="1" si="529"/>
        <v>63600</v>
      </c>
      <c r="DH281" s="23">
        <f t="shared" ca="1" si="530"/>
        <v>31800</v>
      </c>
      <c r="DI281" s="66"/>
      <c r="DJ281" s="66"/>
      <c r="DK281" s="66"/>
      <c r="DL281" s="66"/>
      <c r="DM281" s="66"/>
      <c r="DN281" s="66"/>
      <c r="DO281" s="66"/>
      <c r="DP281" s="66"/>
      <c r="DQ281" s="66"/>
      <c r="DR281" s="66"/>
      <c r="DS281" s="66"/>
      <c r="DT281" s="66"/>
      <c r="DU281" s="66"/>
      <c r="DV281" s="66"/>
      <c r="DW281" s="66"/>
      <c r="DX281" s="66"/>
      <c r="DY281" s="66"/>
      <c r="DZ281" s="66"/>
      <c r="EA281" s="66"/>
      <c r="EB281" s="66"/>
      <c r="EC281" s="228">
        <f t="shared" ca="1" si="585"/>
        <v>287100</v>
      </c>
      <c r="ED281" s="93">
        <f t="shared" ca="1" si="586"/>
        <v>287100</v>
      </c>
      <c r="EE281" s="228">
        <f t="shared" ca="1" si="587"/>
        <v>287100</v>
      </c>
      <c r="EL281" s="66"/>
      <c r="EM281" s="66"/>
      <c r="EN281" s="66"/>
      <c r="EO281" s="66"/>
      <c r="EP281" s="23">
        <f t="shared" ca="1" si="545"/>
        <v>168000</v>
      </c>
      <c r="EQ281" s="23">
        <f t="shared" ca="1" si="546"/>
        <v>84000</v>
      </c>
      <c r="ER281" s="23">
        <f t="shared" ca="1" si="524"/>
        <v>60000</v>
      </c>
      <c r="ES281" s="23">
        <f t="shared" ca="1" si="525"/>
        <v>30000</v>
      </c>
      <c r="ET281" s="23">
        <f t="shared" ca="1" si="541"/>
        <v>60000</v>
      </c>
      <c r="EU281" s="23">
        <f t="shared" ca="1" si="542"/>
        <v>30000</v>
      </c>
      <c r="EV281" s="23">
        <f t="shared" ca="1" si="551"/>
        <v>120000</v>
      </c>
      <c r="EW281" s="23">
        <f t="shared" ca="1" si="552"/>
        <v>60000</v>
      </c>
      <c r="EX281" s="229">
        <f t="shared" si="571"/>
        <v>0</v>
      </c>
      <c r="EY281" s="95">
        <f t="shared" ca="1" si="572"/>
        <v>270000</v>
      </c>
      <c r="EZ281" s="95">
        <f t="shared" ca="1" si="573"/>
        <v>612000</v>
      </c>
    </row>
    <row r="282" spans="1:156" ht="10.8" thickBot="1" x14ac:dyDescent="0.25">
      <c r="A282" s="172">
        <f ca="1">VLOOKUP($D282,Curves!$A$2:$I$1700,9)</f>
        <v>6.4904134771894995E-2</v>
      </c>
      <c r="B282" s="86">
        <f t="shared" ca="1" si="556"/>
        <v>0.2332456997415287</v>
      </c>
      <c r="C282" s="86">
        <f t="shared" si="557"/>
        <v>30</v>
      </c>
      <c r="D282" s="139">
        <v>45231</v>
      </c>
      <c r="E282" s="175">
        <f ca="1">VLOOKUP($D282,Curves!$A$2:$H$1700,2)*$B282</f>
        <v>1.3215701347355018</v>
      </c>
      <c r="F282" s="172">
        <f ca="1">VLOOKUP($D282,Curves!$A$2:$H$1700,3)*$B282</f>
        <v>0</v>
      </c>
      <c r="G282" s="172">
        <f ca="1">VLOOKUP($D282,Curves!$A$2:$H$1700,7)*$B282</f>
        <v>0</v>
      </c>
      <c r="H282" s="172">
        <f ca="1">VLOOKUP($D282,Curves!$A$2:$H$1700,5)*$B282</f>
        <v>0</v>
      </c>
      <c r="I282" s="172">
        <f ca="1">VLOOKUP($D282,Curves!$A$2:$H$1700,4)*$B282</f>
        <v>0</v>
      </c>
      <c r="J282" s="177">
        <f ca="1">VLOOKUP($D282,Curves!$A$2:$H$1700,8)*$B282</f>
        <v>0</v>
      </c>
      <c r="K282" s="176">
        <f t="shared" ca="1" si="558"/>
        <v>11.911776010516263</v>
      </c>
      <c r="L282" s="140">
        <f ca="1">VLOOKUP($D282,Curves!$N$2:$T$2600,2)*$B282</f>
        <v>8.8168740467895788</v>
      </c>
      <c r="M282" s="141">
        <f ca="1">VLOOKUP($D282,Curves!$N$2:$T$2600,3)*$B282</f>
        <v>4.4084370233947894</v>
      </c>
      <c r="N282" s="183">
        <f t="shared" ca="1" si="559"/>
        <v>0</v>
      </c>
      <c r="O282" s="184">
        <f t="shared" ca="1" si="560"/>
        <v>0</v>
      </c>
      <c r="P282" s="175">
        <f t="shared" ca="1" si="555"/>
        <v>11.911776010516263</v>
      </c>
      <c r="Q282" s="140">
        <f ca="1">VLOOKUP($D282,Curves!$N$2:$T$2600,4)*$B282</f>
        <v>8.8168740467895788</v>
      </c>
      <c r="R282" s="141">
        <f ca="1">VLOOKUP($D282,Curves!$N$2:$T$2600,5)*$B282</f>
        <v>4.4084370233947894</v>
      </c>
      <c r="S282" s="183">
        <f t="shared" ca="1" si="561"/>
        <v>0</v>
      </c>
      <c r="T282" s="184">
        <f t="shared" ca="1" si="562"/>
        <v>0</v>
      </c>
      <c r="U282" s="176">
        <f t="shared" ca="1" si="563"/>
        <v>11.911776010516263</v>
      </c>
      <c r="V282" s="176">
        <f t="shared" ca="1" si="564"/>
        <v>11.911776010516263</v>
      </c>
      <c r="W282" s="176">
        <f t="shared" ca="1" si="565"/>
        <v>11.911776010516263</v>
      </c>
      <c r="X282" s="343">
        <f ca="1">VLOOKUP($D282,[2]CurveFetch!$D$8:$S$13000,16,0)*$B282</f>
        <v>8.7668894933349684</v>
      </c>
      <c r="Y282" s="141">
        <f ca="1">VLOOKUP($D282,Curves!$N$2:$T$2600,7)*$B282</f>
        <v>4.4084370233947894</v>
      </c>
      <c r="Z282" s="201">
        <f t="shared" ca="1" si="566"/>
        <v>0</v>
      </c>
      <c r="AA282" s="183">
        <f t="shared" ca="1" si="567"/>
        <v>0</v>
      </c>
      <c r="AB282" s="183">
        <f t="shared" ca="1" si="568"/>
        <v>0</v>
      </c>
      <c r="AC282" s="183">
        <f t="shared" ca="1" si="568"/>
        <v>0</v>
      </c>
      <c r="AD282" s="183">
        <f t="shared" ca="1" si="569"/>
        <v>0</v>
      </c>
      <c r="AE282" s="184">
        <f t="shared" ca="1" si="570"/>
        <v>0</v>
      </c>
      <c r="AF282" s="23">
        <f t="shared" ca="1" si="600"/>
        <v>0</v>
      </c>
      <c r="AG282" s="23">
        <f t="shared" ca="1" si="601"/>
        <v>0</v>
      </c>
      <c r="AH282" s="23">
        <f t="shared" ca="1" si="590"/>
        <v>0</v>
      </c>
      <c r="AI282" s="23">
        <f t="shared" ca="1" si="591"/>
        <v>0</v>
      </c>
      <c r="AJ282" s="23">
        <f t="shared" ca="1" si="602"/>
        <v>0</v>
      </c>
      <c r="AK282" s="23">
        <f t="shared" ca="1" si="603"/>
        <v>0</v>
      </c>
      <c r="AL282" s="23">
        <f t="shared" ca="1" si="604"/>
        <v>0</v>
      </c>
      <c r="AM282" s="23">
        <f t="shared" ca="1" si="605"/>
        <v>0</v>
      </c>
      <c r="AN282" s="23">
        <f t="shared" ca="1" si="621"/>
        <v>0</v>
      </c>
      <c r="AO282" s="23">
        <f t="shared" ca="1" si="622"/>
        <v>0</v>
      </c>
      <c r="AP282" s="23">
        <f t="shared" ca="1" si="499"/>
        <v>0</v>
      </c>
      <c r="AQ282" s="23">
        <f t="shared" ca="1" si="612"/>
        <v>0</v>
      </c>
      <c r="AR282" s="66"/>
      <c r="AS282" s="66"/>
      <c r="AT282" s="66"/>
      <c r="AU282" s="66"/>
      <c r="AV282" s="66"/>
      <c r="AW282" s="66"/>
      <c r="AX282" s="23">
        <f t="shared" ca="1" si="520"/>
        <v>0</v>
      </c>
      <c r="AY282" s="23">
        <f t="shared" ca="1" si="521"/>
        <v>0</v>
      </c>
      <c r="AZ282" s="23">
        <f t="shared" ca="1" si="526"/>
        <v>0</v>
      </c>
      <c r="BA282" s="23">
        <f t="shared" ca="1" si="527"/>
        <v>0</v>
      </c>
      <c r="BB282" s="23">
        <f t="shared" ca="1" si="543"/>
        <v>0</v>
      </c>
      <c r="BC282" s="23">
        <f t="shared" ca="1" si="544"/>
        <v>0</v>
      </c>
      <c r="BD282" s="26"/>
      <c r="BE282" s="26"/>
      <c r="BF282" s="224"/>
      <c r="BG282" s="23">
        <f t="shared" ca="1" si="592"/>
        <v>0</v>
      </c>
      <c r="BH282" s="23">
        <f t="shared" ca="1" si="593"/>
        <v>0</v>
      </c>
      <c r="BI282" s="66"/>
      <c r="BJ282" s="66"/>
      <c r="BK282" s="66"/>
      <c r="BL282" s="66"/>
      <c r="BM282" s="66"/>
      <c r="BN282" s="66"/>
      <c r="BO282" s="66"/>
      <c r="BP282" s="66"/>
      <c r="BQ282" s="66"/>
      <c r="BR282" s="66"/>
      <c r="BS282" s="66"/>
      <c r="BT282" s="66"/>
      <c r="BU282" s="66"/>
      <c r="BV282" s="66"/>
      <c r="BW282" s="66"/>
      <c r="BX282" s="66"/>
      <c r="BY282" s="66"/>
      <c r="BZ282" s="66"/>
      <c r="CA282" s="66"/>
      <c r="CB282" s="66"/>
      <c r="CC282" s="66"/>
      <c r="CD282" s="66"/>
      <c r="CE282" s="66"/>
      <c r="CF282" s="66"/>
      <c r="CG282" s="224"/>
      <c r="CH282" s="224"/>
      <c r="CI282" s="224"/>
      <c r="CJ282" s="66"/>
      <c r="CK282" s="66"/>
      <c r="CL282" s="66"/>
      <c r="CM282" s="66"/>
      <c r="CN282" s="66"/>
      <c r="CO282" s="66"/>
      <c r="CP282" s="224"/>
      <c r="CQ282" s="224"/>
      <c r="CR282" s="6"/>
      <c r="CS282" s="23">
        <f t="shared" ca="1" si="583"/>
        <v>0</v>
      </c>
      <c r="CT282" s="23">
        <f t="shared" ca="1" si="584"/>
        <v>0</v>
      </c>
      <c r="CU282" s="23">
        <f t="shared" ca="1" si="588"/>
        <v>0</v>
      </c>
      <c r="CV282" s="23">
        <f t="shared" ca="1" si="589"/>
        <v>0</v>
      </c>
      <c r="CW282" s="66"/>
      <c r="CX282" s="66"/>
      <c r="CY282" s="66"/>
      <c r="CZ282" s="66"/>
      <c r="DA282" s="66"/>
      <c r="DB282" s="66"/>
      <c r="DC282" s="66"/>
      <c r="DD282" s="66"/>
      <c r="DE282" s="66"/>
      <c r="DF282" s="66"/>
      <c r="DG282" s="23">
        <f t="shared" ca="1" si="529"/>
        <v>0</v>
      </c>
      <c r="DH282" s="23">
        <f t="shared" ca="1" si="530"/>
        <v>0</v>
      </c>
      <c r="DI282" s="66"/>
      <c r="DJ282" s="66"/>
      <c r="DK282" s="66"/>
      <c r="DL282" s="66"/>
      <c r="DM282" s="66"/>
      <c r="DN282" s="66"/>
      <c r="DO282" s="66"/>
      <c r="DP282" s="66"/>
      <c r="DQ282" s="66"/>
      <c r="DR282" s="66"/>
      <c r="DS282" s="66"/>
      <c r="DT282" s="66"/>
      <c r="DU282" s="66"/>
      <c r="DV282" s="66"/>
      <c r="DW282" s="66"/>
      <c r="DX282" s="66"/>
      <c r="DY282" s="66"/>
      <c r="DZ282" s="66"/>
      <c r="EA282" s="66"/>
      <c r="EB282" s="66"/>
      <c r="EC282" s="229">
        <f t="shared" ca="1" si="585"/>
        <v>0</v>
      </c>
      <c r="ED282" s="95">
        <f t="shared" ca="1" si="586"/>
        <v>0</v>
      </c>
      <c r="EE282" s="228">
        <f t="shared" ca="1" si="587"/>
        <v>0</v>
      </c>
      <c r="EL282" s="66"/>
      <c r="EM282" s="66"/>
      <c r="EN282" s="66"/>
      <c r="EO282" s="66"/>
      <c r="EP282" s="23">
        <f t="shared" ca="1" si="545"/>
        <v>0</v>
      </c>
      <c r="EQ282" s="23">
        <f t="shared" ca="1" si="546"/>
        <v>0</v>
      </c>
    </row>
    <row r="283" spans="1:156" s="66" customFormat="1" x14ac:dyDescent="0.2">
      <c r="A283" s="172">
        <f ca="1">VLOOKUP($D283,Curves!$A$2:$I$1700,9)</f>
        <v>6.4904134771894995E-2</v>
      </c>
      <c r="B283" s="86">
        <f t="shared" ca="1" si="556"/>
        <v>0.23202523588750099</v>
      </c>
      <c r="D283" s="139">
        <v>45261</v>
      </c>
      <c r="E283" s="136"/>
      <c r="L283" s="136"/>
      <c r="M283" s="136"/>
      <c r="N283" s="136"/>
      <c r="O283" s="136"/>
      <c r="Q283" s="136"/>
      <c r="R283" s="136"/>
      <c r="S283" s="136"/>
      <c r="T283" s="136"/>
      <c r="U283" s="136"/>
      <c r="V283" s="136"/>
      <c r="W283" s="136"/>
      <c r="X283" s="342"/>
      <c r="Y283" s="136"/>
      <c r="Z283" s="136"/>
      <c r="AA283" s="136"/>
      <c r="AB283" s="136"/>
      <c r="AC283" s="136"/>
      <c r="AD283" s="136"/>
      <c r="AE283" s="136"/>
      <c r="AF283" s="136"/>
      <c r="AG283" s="136"/>
      <c r="AH283" s="136"/>
      <c r="AI283" s="136"/>
      <c r="AJ283" s="136"/>
      <c r="AK283" s="136"/>
      <c r="AL283" s="136"/>
      <c r="AM283" s="136"/>
      <c r="AN283" s="136"/>
      <c r="AO283" s="136"/>
      <c r="AP283" s="136"/>
      <c r="AQ283" s="136"/>
      <c r="AX283" s="23">
        <f t="shared" si="520"/>
        <v>0</v>
      </c>
      <c r="AY283" s="23">
        <f t="shared" si="521"/>
        <v>0</v>
      </c>
      <c r="AZ283" s="23">
        <f t="shared" si="526"/>
        <v>0</v>
      </c>
      <c r="BA283" s="23">
        <f t="shared" si="527"/>
        <v>0</v>
      </c>
      <c r="BB283" s="23">
        <f t="shared" si="543"/>
        <v>0</v>
      </c>
      <c r="BC283" s="23">
        <f t="shared" si="544"/>
        <v>0</v>
      </c>
      <c r="BD283" s="26"/>
      <c r="BE283" s="26"/>
      <c r="BF283" s="224"/>
      <c r="BG283" s="23">
        <f t="shared" si="592"/>
        <v>0</v>
      </c>
      <c r="BH283" s="23">
        <f t="shared" si="593"/>
        <v>0</v>
      </c>
      <c r="CG283" s="224"/>
      <c r="CH283" s="224"/>
      <c r="CI283" s="224"/>
      <c r="CP283" s="224"/>
      <c r="CQ283" s="224"/>
      <c r="CR283" s="6"/>
      <c r="CS283" s="23">
        <f t="shared" si="583"/>
        <v>0</v>
      </c>
      <c r="CT283" s="23">
        <f t="shared" si="584"/>
        <v>0</v>
      </c>
      <c r="DG283" s="23">
        <f t="shared" si="529"/>
        <v>0</v>
      </c>
      <c r="DH283" s="23">
        <f t="shared" si="530"/>
        <v>0</v>
      </c>
      <c r="EC283" s="224"/>
      <c r="ED283" s="224"/>
      <c r="EE283" s="224"/>
      <c r="EP283" s="23">
        <f t="shared" si="545"/>
        <v>0</v>
      </c>
      <c r="EQ283" s="23">
        <f t="shared" si="546"/>
        <v>0</v>
      </c>
    </row>
    <row r="284" spans="1:156" s="66" customFormat="1" x14ac:dyDescent="0.2">
      <c r="D284" s="137"/>
      <c r="E284" s="136"/>
      <c r="L284" s="136"/>
      <c r="M284" s="136"/>
      <c r="N284" s="136"/>
      <c r="O284" s="136"/>
      <c r="Q284" s="136"/>
      <c r="R284" s="136"/>
      <c r="S284" s="136"/>
      <c r="T284" s="136"/>
      <c r="U284" s="136"/>
      <c r="V284" s="136"/>
      <c r="W284" s="136"/>
      <c r="X284" s="342"/>
      <c r="Y284" s="136"/>
      <c r="Z284" s="136"/>
      <c r="AA284" s="136"/>
      <c r="AB284" s="136"/>
      <c r="AC284" s="136"/>
      <c r="AD284" s="136"/>
      <c r="AE284" s="136"/>
      <c r="AF284" s="136"/>
      <c r="AG284" s="136"/>
      <c r="AH284" s="136"/>
      <c r="AI284" s="136"/>
      <c r="AJ284" s="136"/>
      <c r="AK284" s="136"/>
      <c r="AL284" s="136"/>
      <c r="AM284" s="136"/>
      <c r="AN284" s="136"/>
      <c r="AO284" s="136"/>
      <c r="AP284" s="136"/>
      <c r="AQ284" s="136"/>
      <c r="AX284" s="23">
        <f t="shared" si="520"/>
        <v>0</v>
      </c>
      <c r="AY284" s="23">
        <f t="shared" si="521"/>
        <v>0</v>
      </c>
      <c r="AZ284" s="23">
        <f t="shared" si="526"/>
        <v>0</v>
      </c>
      <c r="BA284" s="23">
        <f t="shared" si="527"/>
        <v>0</v>
      </c>
      <c r="BB284" s="23">
        <f t="shared" si="543"/>
        <v>0</v>
      </c>
      <c r="BC284" s="23">
        <f t="shared" si="544"/>
        <v>0</v>
      </c>
      <c r="BD284" s="26"/>
      <c r="BE284" s="26"/>
      <c r="BF284" s="224"/>
      <c r="CG284" s="224"/>
      <c r="CH284" s="224"/>
      <c r="CI284" s="224"/>
      <c r="CP284" s="224"/>
      <c r="CQ284" s="224"/>
      <c r="CR284" s="6"/>
      <c r="CS284" s="23">
        <f t="shared" si="583"/>
        <v>0</v>
      </c>
      <c r="CT284" s="23">
        <f t="shared" si="584"/>
        <v>0</v>
      </c>
      <c r="DG284" s="23">
        <f t="shared" si="529"/>
        <v>0</v>
      </c>
      <c r="DH284" s="23">
        <f t="shared" si="530"/>
        <v>0</v>
      </c>
      <c r="EC284" s="224"/>
      <c r="ED284" s="224"/>
      <c r="EE284" s="224"/>
      <c r="EP284" s="23">
        <f t="shared" si="545"/>
        <v>0</v>
      </c>
      <c r="EQ284" s="23">
        <f t="shared" si="546"/>
        <v>0</v>
      </c>
    </row>
    <row r="285" spans="1:156" s="66" customFormat="1" x14ac:dyDescent="0.2">
      <c r="D285" s="137"/>
      <c r="E285" s="136"/>
      <c r="L285" s="136"/>
      <c r="M285" s="136"/>
      <c r="N285" s="136"/>
      <c r="O285" s="136"/>
      <c r="Q285" s="136"/>
      <c r="R285" s="136"/>
      <c r="S285" s="136"/>
      <c r="T285" s="136"/>
      <c r="U285" s="136"/>
      <c r="V285" s="136"/>
      <c r="W285" s="136"/>
      <c r="X285" s="342"/>
      <c r="Y285" s="136"/>
      <c r="Z285" s="136"/>
      <c r="AA285" s="136"/>
      <c r="AB285" s="136"/>
      <c r="AC285" s="136"/>
      <c r="AD285" s="136"/>
      <c r="AE285" s="136"/>
      <c r="AF285" s="136"/>
      <c r="AG285" s="136"/>
      <c r="AH285" s="136"/>
      <c r="AI285" s="136"/>
      <c r="AJ285" s="136"/>
      <c r="AK285" s="136"/>
      <c r="AL285" s="136"/>
      <c r="AM285" s="136"/>
      <c r="AN285" s="136"/>
      <c r="AO285" s="136"/>
      <c r="AP285" s="136"/>
      <c r="AQ285" s="136"/>
      <c r="AX285" s="23">
        <f t="shared" si="520"/>
        <v>0</v>
      </c>
      <c r="AY285" s="23">
        <f t="shared" si="521"/>
        <v>0</v>
      </c>
      <c r="AZ285" s="23">
        <f t="shared" si="526"/>
        <v>0</v>
      </c>
      <c r="BA285" s="23">
        <f t="shared" si="527"/>
        <v>0</v>
      </c>
      <c r="BB285" s="23">
        <f t="shared" si="543"/>
        <v>0</v>
      </c>
      <c r="BC285" s="23">
        <f t="shared" si="544"/>
        <v>0</v>
      </c>
      <c r="BD285" s="26"/>
      <c r="BE285" s="26"/>
      <c r="BF285" s="224"/>
      <c r="CG285" s="224"/>
      <c r="CH285" s="224"/>
      <c r="CI285" s="224"/>
      <c r="CP285" s="224"/>
      <c r="CQ285" s="224"/>
      <c r="CR285" s="6"/>
      <c r="DG285" s="23">
        <f t="shared" si="529"/>
        <v>0</v>
      </c>
      <c r="DH285" s="23">
        <f t="shared" si="530"/>
        <v>0</v>
      </c>
      <c r="EC285" s="224"/>
      <c r="ED285" s="224"/>
      <c r="EE285" s="224"/>
      <c r="EP285" s="23">
        <f t="shared" si="545"/>
        <v>0</v>
      </c>
      <c r="EQ285" s="23">
        <f t="shared" si="546"/>
        <v>0</v>
      </c>
    </row>
    <row r="286" spans="1:156" s="66" customFormat="1" x14ac:dyDescent="0.2">
      <c r="D286" s="137"/>
      <c r="E286" s="136"/>
      <c r="L286" s="136"/>
      <c r="M286" s="136"/>
      <c r="N286" s="136"/>
      <c r="O286" s="136"/>
      <c r="Q286" s="136"/>
      <c r="R286" s="136"/>
      <c r="S286" s="136"/>
      <c r="T286" s="136"/>
      <c r="U286" s="136"/>
      <c r="V286" s="136"/>
      <c r="W286" s="136"/>
      <c r="X286" s="342"/>
      <c r="Y286" s="136"/>
      <c r="Z286" s="136"/>
      <c r="AA286" s="136"/>
      <c r="AB286" s="136"/>
      <c r="AC286" s="136"/>
      <c r="AD286" s="136"/>
      <c r="AE286" s="136"/>
      <c r="AF286" s="136"/>
      <c r="AG286" s="136"/>
      <c r="AH286" s="136"/>
      <c r="AI286" s="136"/>
      <c r="AJ286" s="136"/>
      <c r="AK286" s="136"/>
      <c r="AL286" s="136"/>
      <c r="AM286" s="136"/>
      <c r="AN286" s="136"/>
      <c r="AO286" s="136"/>
      <c r="AP286" s="136"/>
      <c r="AQ286" s="136"/>
      <c r="AX286" s="23">
        <f t="shared" si="520"/>
        <v>0</v>
      </c>
      <c r="AY286" s="23">
        <f t="shared" si="521"/>
        <v>0</v>
      </c>
      <c r="AZ286" s="23">
        <f t="shared" si="526"/>
        <v>0</v>
      </c>
      <c r="BA286" s="23">
        <f t="shared" si="527"/>
        <v>0</v>
      </c>
      <c r="BB286" s="23">
        <f t="shared" si="543"/>
        <v>0</v>
      </c>
      <c r="BC286" s="23">
        <f t="shared" si="544"/>
        <v>0</v>
      </c>
      <c r="BD286" s="26"/>
      <c r="BE286" s="26"/>
      <c r="BF286" s="224"/>
      <c r="CG286" s="224"/>
      <c r="CH286" s="224"/>
      <c r="CI286" s="224"/>
      <c r="CP286" s="224"/>
      <c r="CQ286" s="224"/>
      <c r="CR286" s="6"/>
      <c r="DG286" s="23">
        <f t="shared" si="529"/>
        <v>0</v>
      </c>
      <c r="DH286" s="23">
        <f t="shared" si="530"/>
        <v>0</v>
      </c>
      <c r="EC286" s="224"/>
      <c r="ED286" s="224"/>
      <c r="EE286" s="224"/>
      <c r="EP286" s="23">
        <f t="shared" si="545"/>
        <v>0</v>
      </c>
      <c r="EQ286" s="23">
        <f t="shared" si="546"/>
        <v>0</v>
      </c>
    </row>
    <row r="287" spans="1:156" s="66" customFormat="1" x14ac:dyDescent="0.2">
      <c r="D287" s="137"/>
      <c r="E287" s="136"/>
      <c r="L287" s="136"/>
      <c r="M287" s="136"/>
      <c r="N287" s="136"/>
      <c r="O287" s="136"/>
      <c r="Q287" s="136"/>
      <c r="R287" s="136"/>
      <c r="S287" s="136"/>
      <c r="T287" s="136"/>
      <c r="U287" s="136"/>
      <c r="V287" s="136"/>
      <c r="W287" s="136"/>
      <c r="X287" s="342"/>
      <c r="Y287" s="136"/>
      <c r="Z287" s="136"/>
      <c r="AA287" s="136"/>
      <c r="AB287" s="136"/>
      <c r="AC287" s="136"/>
      <c r="AD287" s="136"/>
      <c r="AE287" s="136"/>
      <c r="AF287" s="136"/>
      <c r="AG287" s="136"/>
      <c r="AH287" s="136"/>
      <c r="AI287" s="136"/>
      <c r="AJ287" s="136"/>
      <c r="AK287" s="136"/>
      <c r="AL287" s="136"/>
      <c r="AM287" s="136"/>
      <c r="AN287" s="136"/>
      <c r="AO287" s="136"/>
      <c r="AP287" s="136"/>
      <c r="AQ287" s="136"/>
      <c r="AX287" s="23">
        <f t="shared" si="520"/>
        <v>0</v>
      </c>
      <c r="AY287" s="23">
        <f t="shared" si="521"/>
        <v>0</v>
      </c>
      <c r="AZ287" s="23">
        <f t="shared" si="526"/>
        <v>0</v>
      </c>
      <c r="BA287" s="23">
        <f t="shared" si="527"/>
        <v>0</v>
      </c>
      <c r="BB287" s="23">
        <f t="shared" si="543"/>
        <v>0</v>
      </c>
      <c r="BC287" s="23">
        <f t="shared" si="544"/>
        <v>0</v>
      </c>
      <c r="BD287" s="26"/>
      <c r="BE287" s="26"/>
      <c r="BF287" s="224"/>
      <c r="CG287" s="224"/>
      <c r="CH287" s="224"/>
      <c r="CI287" s="224"/>
      <c r="CP287" s="224"/>
      <c r="CQ287" s="224"/>
      <c r="CR287" s="6"/>
      <c r="DG287" s="23">
        <f t="shared" si="529"/>
        <v>0</v>
      </c>
      <c r="DH287" s="23">
        <f t="shared" si="530"/>
        <v>0</v>
      </c>
      <c r="EC287" s="224"/>
      <c r="ED287" s="224"/>
      <c r="EE287" s="224"/>
      <c r="EP287" s="23">
        <f t="shared" si="545"/>
        <v>0</v>
      </c>
      <c r="EQ287" s="23">
        <f t="shared" si="546"/>
        <v>0</v>
      </c>
    </row>
    <row r="288" spans="1:156" s="66" customFormat="1" x14ac:dyDescent="0.2">
      <c r="D288" s="137"/>
      <c r="E288" s="136"/>
      <c r="L288" s="136"/>
      <c r="M288" s="136"/>
      <c r="N288" s="136"/>
      <c r="O288" s="136"/>
      <c r="Q288" s="136"/>
      <c r="R288" s="136"/>
      <c r="S288" s="136"/>
      <c r="T288" s="136"/>
      <c r="U288" s="136"/>
      <c r="V288" s="136"/>
      <c r="W288" s="136"/>
      <c r="X288" s="342"/>
      <c r="Y288" s="136"/>
      <c r="Z288" s="136"/>
      <c r="AA288" s="136"/>
      <c r="AB288" s="136"/>
      <c r="AC288" s="136"/>
      <c r="AD288" s="136"/>
      <c r="AE288" s="136"/>
      <c r="AF288" s="136"/>
      <c r="AG288" s="136"/>
      <c r="AH288" s="136"/>
      <c r="AI288" s="136"/>
      <c r="AJ288" s="136"/>
      <c r="AK288" s="136"/>
      <c r="AL288" s="136"/>
      <c r="AM288" s="136"/>
      <c r="AN288" s="136"/>
      <c r="AO288" s="136"/>
      <c r="AP288" s="136"/>
      <c r="AQ288" s="136"/>
      <c r="BB288" s="23">
        <f t="shared" si="543"/>
        <v>0</v>
      </c>
      <c r="BC288" s="23">
        <f t="shared" si="544"/>
        <v>0</v>
      </c>
      <c r="BD288" s="26"/>
      <c r="BE288" s="26"/>
      <c r="BF288" s="224"/>
      <c r="CG288" s="224"/>
      <c r="CH288" s="224"/>
      <c r="CI288" s="224"/>
      <c r="CP288" s="224"/>
      <c r="CQ288" s="224"/>
      <c r="CR288" s="6"/>
      <c r="DG288" s="23">
        <f t="shared" si="529"/>
        <v>0</v>
      </c>
      <c r="DH288" s="23">
        <f t="shared" si="530"/>
        <v>0</v>
      </c>
      <c r="EC288" s="224"/>
      <c r="ED288" s="224"/>
      <c r="EE288" s="224"/>
    </row>
    <row r="289" spans="4:135" s="66" customFormat="1" x14ac:dyDescent="0.2">
      <c r="D289" s="137"/>
      <c r="E289" s="136"/>
      <c r="L289" s="136"/>
      <c r="M289" s="136"/>
      <c r="N289" s="136"/>
      <c r="O289" s="136"/>
      <c r="Q289" s="136"/>
      <c r="R289" s="136"/>
      <c r="S289" s="136"/>
      <c r="T289" s="136"/>
      <c r="U289" s="136"/>
      <c r="V289" s="136"/>
      <c r="W289" s="136"/>
      <c r="X289" s="342"/>
      <c r="Y289" s="136"/>
      <c r="Z289" s="136"/>
      <c r="AA289" s="136"/>
      <c r="AB289" s="136"/>
      <c r="AC289" s="136"/>
      <c r="AD289" s="136"/>
      <c r="AE289" s="136"/>
      <c r="AF289" s="136"/>
      <c r="AG289" s="136"/>
      <c r="AH289" s="136"/>
      <c r="AI289" s="136"/>
      <c r="AJ289" s="136"/>
      <c r="AK289" s="136"/>
      <c r="AL289" s="136"/>
      <c r="AM289" s="136"/>
      <c r="AN289" s="136"/>
      <c r="AO289" s="136"/>
      <c r="AP289" s="136"/>
      <c r="AQ289" s="136"/>
      <c r="BB289" s="23">
        <f t="shared" si="543"/>
        <v>0</v>
      </c>
      <c r="BC289" s="23">
        <f t="shared" si="544"/>
        <v>0</v>
      </c>
      <c r="BD289" s="26"/>
      <c r="BE289" s="26"/>
      <c r="BF289" s="224"/>
      <c r="CG289" s="224"/>
      <c r="CH289" s="224"/>
      <c r="CI289" s="224"/>
      <c r="CP289" s="224"/>
      <c r="CQ289" s="224"/>
      <c r="CR289" s="6"/>
      <c r="DG289" s="23">
        <f t="shared" si="529"/>
        <v>0</v>
      </c>
      <c r="DH289" s="23">
        <f t="shared" si="530"/>
        <v>0</v>
      </c>
      <c r="EC289" s="224"/>
      <c r="ED289" s="224"/>
      <c r="EE289" s="224"/>
    </row>
    <row r="290" spans="4:135" s="66" customFormat="1" x14ac:dyDescent="0.2">
      <c r="D290" s="137"/>
      <c r="E290" s="136"/>
      <c r="L290" s="136"/>
      <c r="M290" s="136"/>
      <c r="N290" s="136"/>
      <c r="O290" s="136"/>
      <c r="Q290" s="136"/>
      <c r="R290" s="136"/>
      <c r="S290" s="136"/>
      <c r="T290" s="136"/>
      <c r="U290" s="136"/>
      <c r="V290" s="136"/>
      <c r="W290" s="136"/>
      <c r="X290" s="342"/>
      <c r="Y290" s="136"/>
      <c r="Z290" s="136"/>
      <c r="AA290" s="136"/>
      <c r="AB290" s="136"/>
      <c r="AC290" s="136"/>
      <c r="AD290" s="136"/>
      <c r="AE290" s="136"/>
      <c r="AF290" s="136"/>
      <c r="AG290" s="136"/>
      <c r="AH290" s="136"/>
      <c r="AI290" s="136"/>
      <c r="AJ290" s="136"/>
      <c r="AK290" s="136"/>
      <c r="AL290" s="136"/>
      <c r="AM290" s="136"/>
      <c r="AN290" s="136"/>
      <c r="AO290" s="136"/>
      <c r="AP290" s="136"/>
      <c r="AQ290" s="136"/>
      <c r="BD290" s="289"/>
      <c r="BE290" s="289"/>
      <c r="BF290" s="224"/>
      <c r="CG290" s="224"/>
      <c r="CH290" s="224"/>
      <c r="CI290" s="224"/>
      <c r="CP290" s="224"/>
      <c r="CQ290" s="224"/>
      <c r="CR290" s="6"/>
      <c r="DG290" s="23">
        <f t="shared" si="529"/>
        <v>0</v>
      </c>
      <c r="DH290" s="23">
        <f t="shared" si="530"/>
        <v>0</v>
      </c>
      <c r="EC290" s="224"/>
      <c r="ED290" s="224"/>
      <c r="EE290" s="224"/>
    </row>
    <row r="291" spans="4:135" s="66" customFormat="1" x14ac:dyDescent="0.2">
      <c r="D291" s="137"/>
      <c r="E291" s="136"/>
      <c r="L291" s="136"/>
      <c r="M291" s="136"/>
      <c r="N291" s="136"/>
      <c r="O291" s="136"/>
      <c r="Q291" s="136"/>
      <c r="R291" s="136"/>
      <c r="S291" s="136"/>
      <c r="T291" s="136"/>
      <c r="U291" s="136"/>
      <c r="V291" s="136"/>
      <c r="W291" s="136"/>
      <c r="X291" s="342"/>
      <c r="Y291" s="136"/>
      <c r="Z291" s="136"/>
      <c r="AA291" s="136"/>
      <c r="AB291" s="136"/>
      <c r="AC291" s="136"/>
      <c r="AD291" s="136"/>
      <c r="AE291" s="136"/>
      <c r="AF291" s="136"/>
      <c r="AG291" s="136"/>
      <c r="AH291" s="136"/>
      <c r="AI291" s="136"/>
      <c r="AJ291" s="136"/>
      <c r="AK291" s="136"/>
      <c r="AL291" s="136"/>
      <c r="AM291" s="136"/>
      <c r="AN291" s="136"/>
      <c r="AO291" s="136"/>
      <c r="AP291" s="136"/>
      <c r="AQ291" s="136"/>
      <c r="BD291" s="289"/>
      <c r="BE291" s="289"/>
      <c r="BF291" s="224"/>
      <c r="CG291" s="224"/>
      <c r="CH291" s="224"/>
      <c r="CI291" s="224"/>
      <c r="CP291" s="224"/>
      <c r="CQ291" s="224"/>
      <c r="CR291" s="6"/>
      <c r="DG291" s="23">
        <f t="shared" si="529"/>
        <v>0</v>
      </c>
      <c r="DH291" s="23">
        <f t="shared" si="530"/>
        <v>0</v>
      </c>
      <c r="EC291" s="224"/>
      <c r="ED291" s="224"/>
      <c r="EE291" s="224"/>
    </row>
    <row r="292" spans="4:135" s="66" customFormat="1" x14ac:dyDescent="0.2">
      <c r="D292" s="137"/>
      <c r="E292" s="136"/>
      <c r="L292" s="136"/>
      <c r="M292" s="136"/>
      <c r="N292" s="136"/>
      <c r="O292" s="136"/>
      <c r="Q292" s="136"/>
      <c r="R292" s="136"/>
      <c r="S292" s="136"/>
      <c r="T292" s="136"/>
      <c r="U292" s="136"/>
      <c r="V292" s="136"/>
      <c r="W292" s="136"/>
      <c r="X292" s="342"/>
      <c r="Y292" s="136"/>
      <c r="Z292" s="136"/>
      <c r="AA292" s="136"/>
      <c r="AB292" s="136"/>
      <c r="AC292" s="136"/>
      <c r="AD292" s="136"/>
      <c r="AE292" s="136"/>
      <c r="AF292" s="136"/>
      <c r="AG292" s="136"/>
      <c r="AH292" s="136"/>
      <c r="AI292" s="136"/>
      <c r="AJ292" s="136"/>
      <c r="AK292" s="136"/>
      <c r="AL292" s="136"/>
      <c r="AM292" s="136"/>
      <c r="AN292" s="136"/>
      <c r="AO292" s="136"/>
      <c r="AP292" s="136"/>
      <c r="AQ292" s="136"/>
      <c r="BD292" s="289"/>
      <c r="BE292" s="289"/>
      <c r="BF292" s="224"/>
      <c r="CG292" s="224"/>
      <c r="CH292" s="224"/>
      <c r="CI292" s="224"/>
      <c r="CP292" s="224"/>
      <c r="CQ292" s="224"/>
      <c r="CR292" s="6"/>
      <c r="DG292" s="23">
        <f t="shared" si="529"/>
        <v>0</v>
      </c>
      <c r="DH292" s="23">
        <f t="shared" si="530"/>
        <v>0</v>
      </c>
      <c r="EC292" s="224"/>
      <c r="ED292" s="224"/>
      <c r="EE292" s="224"/>
    </row>
    <row r="293" spans="4:135" s="66" customFormat="1" x14ac:dyDescent="0.2">
      <c r="D293" s="137"/>
      <c r="E293" s="136"/>
      <c r="L293" s="136"/>
      <c r="M293" s="136"/>
      <c r="N293" s="136"/>
      <c r="O293" s="136"/>
      <c r="Q293" s="136"/>
      <c r="R293" s="136"/>
      <c r="S293" s="136"/>
      <c r="T293" s="136"/>
      <c r="U293" s="136"/>
      <c r="V293" s="136"/>
      <c r="W293" s="136"/>
      <c r="X293" s="342"/>
      <c r="Y293" s="136"/>
      <c r="Z293" s="136"/>
      <c r="AA293" s="136"/>
      <c r="AB293" s="136"/>
      <c r="AC293" s="136"/>
      <c r="AD293" s="136"/>
      <c r="AE293" s="136"/>
      <c r="AF293" s="136"/>
      <c r="AG293" s="136"/>
      <c r="AH293" s="136"/>
      <c r="AI293" s="136"/>
      <c r="AJ293" s="136"/>
      <c r="AK293" s="136"/>
      <c r="AL293" s="136"/>
      <c r="AM293" s="136"/>
      <c r="AN293" s="136"/>
      <c r="AO293" s="136"/>
      <c r="AP293" s="136"/>
      <c r="AQ293" s="136"/>
      <c r="BD293" s="289"/>
      <c r="BE293" s="289"/>
      <c r="BF293" s="224"/>
      <c r="CG293" s="224"/>
      <c r="CH293" s="224"/>
      <c r="CI293" s="224"/>
      <c r="CP293" s="224"/>
      <c r="CQ293" s="224"/>
      <c r="CR293" s="6"/>
      <c r="DG293" s="23">
        <f t="shared" si="529"/>
        <v>0</v>
      </c>
      <c r="DH293" s="23">
        <f t="shared" si="530"/>
        <v>0</v>
      </c>
      <c r="EC293" s="224"/>
      <c r="ED293" s="224"/>
      <c r="EE293" s="224"/>
    </row>
    <row r="294" spans="4:135" s="66" customFormat="1" x14ac:dyDescent="0.2">
      <c r="D294" s="137"/>
      <c r="E294" s="136"/>
      <c r="L294" s="136"/>
      <c r="M294" s="136"/>
      <c r="N294" s="136"/>
      <c r="O294" s="136"/>
      <c r="Q294" s="136"/>
      <c r="R294" s="136"/>
      <c r="S294" s="136"/>
      <c r="T294" s="136"/>
      <c r="U294" s="136"/>
      <c r="V294" s="136"/>
      <c r="W294" s="136"/>
      <c r="X294" s="342"/>
      <c r="Y294" s="136"/>
      <c r="Z294" s="136"/>
      <c r="AA294" s="136"/>
      <c r="AB294" s="136"/>
      <c r="AC294" s="136"/>
      <c r="AD294" s="136"/>
      <c r="AE294" s="136"/>
      <c r="AF294" s="136"/>
      <c r="AG294" s="136"/>
      <c r="AH294" s="136"/>
      <c r="AI294" s="136"/>
      <c r="AJ294" s="136"/>
      <c r="AK294" s="136"/>
      <c r="AL294" s="136"/>
      <c r="AM294" s="136"/>
      <c r="AN294" s="136"/>
      <c r="AO294" s="136"/>
      <c r="AP294" s="136"/>
      <c r="AQ294" s="136"/>
      <c r="BD294" s="289"/>
      <c r="BE294" s="289"/>
      <c r="BF294" s="224"/>
      <c r="CG294" s="224"/>
      <c r="CH294" s="224"/>
      <c r="CI294" s="224"/>
      <c r="CP294" s="224"/>
      <c r="CQ294" s="224"/>
      <c r="CR294" s="6"/>
      <c r="DG294" s="23">
        <f t="shared" si="529"/>
        <v>0</v>
      </c>
      <c r="DH294" s="23">
        <f t="shared" si="530"/>
        <v>0</v>
      </c>
      <c r="EC294" s="224"/>
      <c r="ED294" s="224"/>
      <c r="EE294" s="224"/>
    </row>
    <row r="295" spans="4:135" s="66" customFormat="1" x14ac:dyDescent="0.2">
      <c r="D295" s="137"/>
      <c r="E295" s="136"/>
      <c r="L295" s="136"/>
      <c r="M295" s="136"/>
      <c r="N295" s="136"/>
      <c r="O295" s="136"/>
      <c r="Q295" s="136"/>
      <c r="R295" s="136"/>
      <c r="S295" s="136"/>
      <c r="T295" s="136"/>
      <c r="U295" s="136"/>
      <c r="V295" s="136"/>
      <c r="W295" s="136"/>
      <c r="X295" s="342"/>
      <c r="Y295" s="136"/>
      <c r="Z295" s="136"/>
      <c r="AA295" s="136"/>
      <c r="AB295" s="136"/>
      <c r="AC295" s="136"/>
      <c r="AD295" s="136"/>
      <c r="AE295" s="136"/>
      <c r="AF295" s="136"/>
      <c r="AG295" s="136"/>
      <c r="AH295" s="136"/>
      <c r="AI295" s="136"/>
      <c r="AJ295" s="136"/>
      <c r="AK295" s="136"/>
      <c r="AL295" s="136"/>
      <c r="AM295" s="136"/>
      <c r="AN295" s="136"/>
      <c r="AO295" s="136"/>
      <c r="AP295" s="136"/>
      <c r="AQ295" s="136"/>
      <c r="BD295" s="289"/>
      <c r="BE295" s="289"/>
      <c r="BF295" s="224"/>
      <c r="CG295" s="224"/>
      <c r="CH295" s="224"/>
      <c r="CI295" s="224"/>
      <c r="CP295" s="224"/>
      <c r="CQ295" s="224"/>
      <c r="CR295" s="6"/>
      <c r="DG295" s="23">
        <f t="shared" ref="DG295:DG304" si="623">$DG$7*$J$2*$J$5*$AB295</f>
        <v>0</v>
      </c>
      <c r="DH295" s="23">
        <f t="shared" ref="DH295:DH304" si="624">$DG$7*$J$3*$J$5*$AC295</f>
        <v>0</v>
      </c>
      <c r="EC295" s="224"/>
      <c r="ED295" s="224"/>
      <c r="EE295" s="224"/>
    </row>
    <row r="296" spans="4:135" s="66" customFormat="1" x14ac:dyDescent="0.2">
      <c r="D296" s="137"/>
      <c r="E296" s="136"/>
      <c r="L296" s="136"/>
      <c r="M296" s="136"/>
      <c r="N296" s="136"/>
      <c r="O296" s="136"/>
      <c r="Q296" s="136"/>
      <c r="R296" s="136"/>
      <c r="S296" s="136"/>
      <c r="T296" s="136"/>
      <c r="U296" s="136"/>
      <c r="V296" s="136"/>
      <c r="W296" s="136"/>
      <c r="X296" s="342"/>
      <c r="Y296" s="136"/>
      <c r="Z296" s="136"/>
      <c r="AA296" s="136"/>
      <c r="AB296" s="136"/>
      <c r="AC296" s="136"/>
      <c r="AD296" s="136"/>
      <c r="AE296" s="136"/>
      <c r="AF296" s="136"/>
      <c r="AG296" s="136"/>
      <c r="AH296" s="136"/>
      <c r="AI296" s="136"/>
      <c r="AJ296" s="136"/>
      <c r="AK296" s="136"/>
      <c r="AL296" s="136"/>
      <c r="AM296" s="136"/>
      <c r="AN296" s="136"/>
      <c r="AO296" s="136"/>
      <c r="AP296" s="136"/>
      <c r="AQ296" s="136"/>
      <c r="BD296" s="289"/>
      <c r="BE296" s="289"/>
      <c r="BF296" s="224"/>
      <c r="CG296" s="224"/>
      <c r="CH296" s="224"/>
      <c r="CI296" s="224"/>
      <c r="CP296" s="224"/>
      <c r="CQ296" s="224"/>
      <c r="CR296" s="6"/>
      <c r="DG296" s="23">
        <f t="shared" si="623"/>
        <v>0</v>
      </c>
      <c r="DH296" s="23">
        <f t="shared" si="624"/>
        <v>0</v>
      </c>
      <c r="EC296" s="224"/>
      <c r="ED296" s="224"/>
      <c r="EE296" s="224"/>
    </row>
    <row r="297" spans="4:135" s="66" customFormat="1" x14ac:dyDescent="0.2">
      <c r="D297" s="137"/>
      <c r="E297" s="136"/>
      <c r="L297" s="136"/>
      <c r="M297" s="136"/>
      <c r="N297" s="136"/>
      <c r="O297" s="136"/>
      <c r="Q297" s="136"/>
      <c r="R297" s="136"/>
      <c r="S297" s="136"/>
      <c r="T297" s="136"/>
      <c r="U297" s="136"/>
      <c r="V297" s="136"/>
      <c r="W297" s="136"/>
      <c r="X297" s="342"/>
      <c r="Y297" s="136"/>
      <c r="Z297" s="136"/>
      <c r="AA297" s="136"/>
      <c r="AB297" s="136"/>
      <c r="AC297" s="136"/>
      <c r="AD297" s="136"/>
      <c r="AE297" s="136"/>
      <c r="AF297" s="136"/>
      <c r="AG297" s="136"/>
      <c r="AH297" s="136"/>
      <c r="AI297" s="136"/>
      <c r="AJ297" s="136"/>
      <c r="AK297" s="136"/>
      <c r="AL297" s="136"/>
      <c r="AM297" s="136"/>
      <c r="AN297" s="136"/>
      <c r="AO297" s="136"/>
      <c r="AP297" s="136"/>
      <c r="AQ297" s="136"/>
      <c r="BD297" s="289"/>
      <c r="BE297" s="289"/>
      <c r="BF297" s="224"/>
      <c r="CG297" s="224"/>
      <c r="CH297" s="224"/>
      <c r="CI297" s="224"/>
      <c r="CP297" s="224"/>
      <c r="CQ297" s="224"/>
      <c r="CR297" s="6"/>
      <c r="DG297" s="23">
        <f t="shared" si="623"/>
        <v>0</v>
      </c>
      <c r="DH297" s="23">
        <f t="shared" si="624"/>
        <v>0</v>
      </c>
      <c r="EC297" s="224"/>
      <c r="ED297" s="224"/>
      <c r="EE297" s="224"/>
    </row>
    <row r="298" spans="4:135" s="66" customFormat="1" x14ac:dyDescent="0.2">
      <c r="D298" s="137"/>
      <c r="E298" s="136"/>
      <c r="L298" s="136"/>
      <c r="M298" s="136"/>
      <c r="N298" s="136"/>
      <c r="O298" s="136"/>
      <c r="Q298" s="136"/>
      <c r="R298" s="136"/>
      <c r="S298" s="136"/>
      <c r="T298" s="136"/>
      <c r="U298" s="136"/>
      <c r="V298" s="136"/>
      <c r="W298" s="136"/>
      <c r="X298" s="342"/>
      <c r="Y298" s="136"/>
      <c r="Z298" s="136"/>
      <c r="AA298" s="136"/>
      <c r="AB298" s="136"/>
      <c r="AC298" s="136"/>
      <c r="AD298" s="136"/>
      <c r="AE298" s="136"/>
      <c r="AF298" s="136"/>
      <c r="AG298" s="136"/>
      <c r="AH298" s="136"/>
      <c r="AI298" s="136"/>
      <c r="AJ298" s="136"/>
      <c r="AK298" s="136"/>
      <c r="AL298" s="136"/>
      <c r="AM298" s="136"/>
      <c r="AN298" s="136"/>
      <c r="AO298" s="136"/>
      <c r="AP298" s="136"/>
      <c r="AQ298" s="136"/>
      <c r="BD298" s="289"/>
      <c r="BE298" s="289"/>
      <c r="BF298" s="224"/>
      <c r="CG298" s="224"/>
      <c r="CH298" s="224"/>
      <c r="CI298" s="224"/>
      <c r="CP298" s="224"/>
      <c r="CQ298" s="224"/>
      <c r="CR298" s="6"/>
      <c r="DG298" s="23">
        <f t="shared" si="623"/>
        <v>0</v>
      </c>
      <c r="DH298" s="23">
        <f t="shared" si="624"/>
        <v>0</v>
      </c>
      <c r="EC298" s="224"/>
      <c r="ED298" s="224"/>
      <c r="EE298" s="224"/>
    </row>
    <row r="299" spans="4:135" s="66" customFormat="1" x14ac:dyDescent="0.2">
      <c r="D299" s="137"/>
      <c r="E299" s="136"/>
      <c r="L299" s="136"/>
      <c r="M299" s="136"/>
      <c r="N299" s="136"/>
      <c r="O299" s="136"/>
      <c r="Q299" s="136"/>
      <c r="R299" s="136"/>
      <c r="S299" s="136"/>
      <c r="T299" s="136"/>
      <c r="U299" s="136"/>
      <c r="V299" s="136"/>
      <c r="W299" s="136"/>
      <c r="X299" s="342"/>
      <c r="Y299" s="136"/>
      <c r="Z299" s="136"/>
      <c r="AA299" s="136"/>
      <c r="AB299" s="136"/>
      <c r="AC299" s="136"/>
      <c r="AD299" s="136"/>
      <c r="AE299" s="136"/>
      <c r="AF299" s="136"/>
      <c r="AG299" s="136"/>
      <c r="AH299" s="136"/>
      <c r="AI299" s="136"/>
      <c r="AJ299" s="136"/>
      <c r="AK299" s="136"/>
      <c r="AL299" s="136"/>
      <c r="AM299" s="136"/>
      <c r="AN299" s="136"/>
      <c r="AO299" s="136"/>
      <c r="AP299" s="136"/>
      <c r="AQ299" s="136"/>
      <c r="BD299" s="289"/>
      <c r="BE299" s="289"/>
      <c r="BF299" s="224"/>
      <c r="CG299" s="224"/>
      <c r="CH299" s="224"/>
      <c r="CI299" s="224"/>
      <c r="CP299" s="224"/>
      <c r="CQ299" s="224"/>
      <c r="CR299" s="6"/>
      <c r="DG299" s="23">
        <f t="shared" si="623"/>
        <v>0</v>
      </c>
      <c r="DH299" s="23">
        <f t="shared" si="624"/>
        <v>0</v>
      </c>
      <c r="EC299" s="224"/>
      <c r="ED299" s="224"/>
      <c r="EE299" s="224"/>
    </row>
    <row r="300" spans="4:135" s="66" customFormat="1" x14ac:dyDescent="0.2">
      <c r="D300" s="137"/>
      <c r="E300" s="136"/>
      <c r="L300" s="136"/>
      <c r="M300" s="136"/>
      <c r="N300" s="136"/>
      <c r="O300" s="136"/>
      <c r="Q300" s="136"/>
      <c r="R300" s="136"/>
      <c r="S300" s="136"/>
      <c r="T300" s="136"/>
      <c r="U300" s="136"/>
      <c r="V300" s="136"/>
      <c r="W300" s="136"/>
      <c r="X300" s="342"/>
      <c r="Y300" s="136"/>
      <c r="Z300" s="136"/>
      <c r="AA300" s="136"/>
      <c r="AB300" s="136"/>
      <c r="AC300" s="136"/>
      <c r="AD300" s="136"/>
      <c r="AE300" s="136"/>
      <c r="AF300" s="136"/>
      <c r="AG300" s="136"/>
      <c r="AH300" s="136"/>
      <c r="AI300" s="136"/>
      <c r="AJ300" s="136"/>
      <c r="AK300" s="136"/>
      <c r="AL300" s="136"/>
      <c r="AM300" s="136"/>
      <c r="AN300" s="136"/>
      <c r="AO300" s="136"/>
      <c r="AP300" s="136"/>
      <c r="AQ300" s="136"/>
      <c r="BD300" s="289"/>
      <c r="BE300" s="289"/>
      <c r="BF300" s="224"/>
      <c r="CG300" s="224"/>
      <c r="CH300" s="224"/>
      <c r="CI300" s="224"/>
      <c r="CP300" s="224"/>
      <c r="CQ300" s="224"/>
      <c r="CR300" s="6"/>
      <c r="DG300" s="23">
        <f t="shared" si="623"/>
        <v>0</v>
      </c>
      <c r="DH300" s="23">
        <f t="shared" si="624"/>
        <v>0</v>
      </c>
      <c r="EC300" s="224"/>
      <c r="ED300" s="224"/>
      <c r="EE300" s="224"/>
    </row>
    <row r="301" spans="4:135" s="66" customFormat="1" x14ac:dyDescent="0.2">
      <c r="D301" s="137"/>
      <c r="E301" s="136"/>
      <c r="L301" s="136"/>
      <c r="M301" s="136"/>
      <c r="N301" s="136"/>
      <c r="O301" s="136"/>
      <c r="Q301" s="136"/>
      <c r="R301" s="136"/>
      <c r="S301" s="136"/>
      <c r="T301" s="136"/>
      <c r="U301" s="136"/>
      <c r="V301" s="136"/>
      <c r="W301" s="136"/>
      <c r="X301" s="342"/>
      <c r="Y301" s="136"/>
      <c r="Z301" s="136"/>
      <c r="AA301" s="136"/>
      <c r="AB301" s="136"/>
      <c r="AC301" s="136"/>
      <c r="AD301" s="136"/>
      <c r="AE301" s="136"/>
      <c r="AF301" s="136"/>
      <c r="AG301" s="136"/>
      <c r="AH301" s="136"/>
      <c r="AI301" s="136"/>
      <c r="AJ301" s="136"/>
      <c r="AK301" s="136"/>
      <c r="AL301" s="136"/>
      <c r="AM301" s="136"/>
      <c r="AN301" s="136"/>
      <c r="AO301" s="136"/>
      <c r="AP301" s="136"/>
      <c r="AQ301" s="136"/>
      <c r="BD301" s="289"/>
      <c r="BE301" s="289"/>
      <c r="BF301" s="224"/>
      <c r="CG301" s="224"/>
      <c r="CH301" s="224"/>
      <c r="CI301" s="224"/>
      <c r="CP301" s="224"/>
      <c r="CQ301" s="224"/>
      <c r="CR301" s="6"/>
      <c r="DG301" s="23">
        <f t="shared" si="623"/>
        <v>0</v>
      </c>
      <c r="DH301" s="23">
        <f t="shared" si="624"/>
        <v>0</v>
      </c>
      <c r="EC301" s="224"/>
      <c r="ED301" s="224"/>
      <c r="EE301" s="224"/>
    </row>
    <row r="302" spans="4:135" s="66" customFormat="1" x14ac:dyDescent="0.2">
      <c r="D302" s="137"/>
      <c r="E302" s="136"/>
      <c r="L302" s="136"/>
      <c r="M302" s="136"/>
      <c r="N302" s="136"/>
      <c r="O302" s="136"/>
      <c r="Q302" s="136"/>
      <c r="R302" s="136"/>
      <c r="S302" s="136"/>
      <c r="T302" s="136"/>
      <c r="U302" s="136"/>
      <c r="V302" s="136"/>
      <c r="W302" s="136"/>
      <c r="X302" s="342"/>
      <c r="Y302" s="136"/>
      <c r="Z302" s="136"/>
      <c r="AA302" s="136"/>
      <c r="AB302" s="136"/>
      <c r="AC302" s="136"/>
      <c r="AD302" s="136"/>
      <c r="AE302" s="136"/>
      <c r="AF302" s="136"/>
      <c r="AG302" s="136"/>
      <c r="AH302" s="136"/>
      <c r="AI302" s="136"/>
      <c r="AJ302" s="136"/>
      <c r="AK302" s="136"/>
      <c r="AL302" s="136"/>
      <c r="AM302" s="136"/>
      <c r="AN302" s="136"/>
      <c r="AO302" s="136"/>
      <c r="AP302" s="136"/>
      <c r="AQ302" s="136"/>
      <c r="BD302" s="289"/>
      <c r="BE302" s="289"/>
      <c r="BF302" s="224"/>
      <c r="CG302" s="224"/>
      <c r="CH302" s="224"/>
      <c r="CI302" s="224"/>
      <c r="CP302" s="224"/>
      <c r="CQ302" s="224"/>
      <c r="CR302" s="6"/>
      <c r="DG302" s="23">
        <f t="shared" si="623"/>
        <v>0</v>
      </c>
      <c r="DH302" s="23">
        <f t="shared" si="624"/>
        <v>0</v>
      </c>
      <c r="EC302" s="224"/>
      <c r="ED302" s="224"/>
      <c r="EE302" s="224"/>
    </row>
    <row r="303" spans="4:135" s="66" customFormat="1" x14ac:dyDescent="0.2">
      <c r="D303" s="137"/>
      <c r="E303" s="136"/>
      <c r="L303" s="136"/>
      <c r="M303" s="136"/>
      <c r="N303" s="136"/>
      <c r="O303" s="136"/>
      <c r="Q303" s="136"/>
      <c r="R303" s="136"/>
      <c r="S303" s="136"/>
      <c r="T303" s="136"/>
      <c r="U303" s="136"/>
      <c r="V303" s="136"/>
      <c r="W303" s="136"/>
      <c r="X303" s="342"/>
      <c r="Y303" s="136"/>
      <c r="Z303" s="136"/>
      <c r="AA303" s="136"/>
      <c r="AB303" s="136"/>
      <c r="AC303" s="136"/>
      <c r="AD303" s="136"/>
      <c r="AE303" s="136"/>
      <c r="AF303" s="136"/>
      <c r="AG303" s="136"/>
      <c r="AH303" s="136"/>
      <c r="AI303" s="136"/>
      <c r="AJ303" s="136"/>
      <c r="AK303" s="136"/>
      <c r="AL303" s="136"/>
      <c r="AM303" s="136"/>
      <c r="AN303" s="136"/>
      <c r="AO303" s="136"/>
      <c r="AP303" s="136"/>
      <c r="AQ303" s="136"/>
      <c r="BD303" s="289"/>
      <c r="BE303" s="289"/>
      <c r="BF303" s="224"/>
      <c r="CG303" s="224"/>
      <c r="CH303" s="224"/>
      <c r="CI303" s="224"/>
      <c r="CP303" s="224"/>
      <c r="CQ303" s="224"/>
      <c r="CR303" s="6"/>
      <c r="DG303" s="23">
        <f t="shared" si="623"/>
        <v>0</v>
      </c>
      <c r="DH303" s="23">
        <f t="shared" si="624"/>
        <v>0</v>
      </c>
      <c r="EC303" s="224"/>
      <c r="ED303" s="224"/>
      <c r="EE303" s="224"/>
    </row>
    <row r="304" spans="4:135" s="66" customFormat="1" x14ac:dyDescent="0.2">
      <c r="D304" s="137"/>
      <c r="E304" s="136"/>
      <c r="L304" s="136"/>
      <c r="M304" s="136"/>
      <c r="N304" s="136"/>
      <c r="O304" s="136"/>
      <c r="Q304" s="136"/>
      <c r="R304" s="136"/>
      <c r="S304" s="136"/>
      <c r="T304" s="136"/>
      <c r="U304" s="136"/>
      <c r="V304" s="136"/>
      <c r="W304" s="136"/>
      <c r="X304" s="342"/>
      <c r="Y304" s="136"/>
      <c r="Z304" s="136"/>
      <c r="AA304" s="136"/>
      <c r="AB304" s="136"/>
      <c r="AC304" s="136"/>
      <c r="AD304" s="136"/>
      <c r="AE304" s="136"/>
      <c r="AF304" s="136"/>
      <c r="AG304" s="136"/>
      <c r="AH304" s="136"/>
      <c r="AI304" s="136"/>
      <c r="AJ304" s="136"/>
      <c r="AK304" s="136"/>
      <c r="AL304" s="136"/>
      <c r="AM304" s="136"/>
      <c r="AN304" s="136"/>
      <c r="AO304" s="136"/>
      <c r="AP304" s="136"/>
      <c r="AQ304" s="136"/>
      <c r="BD304" s="289"/>
      <c r="BE304" s="289"/>
      <c r="BF304" s="224"/>
      <c r="CG304" s="224"/>
      <c r="CH304" s="224"/>
      <c r="CI304" s="224"/>
      <c r="CP304" s="224"/>
      <c r="CQ304" s="224"/>
      <c r="CR304" s="6"/>
      <c r="DG304" s="23">
        <f t="shared" si="623"/>
        <v>0</v>
      </c>
      <c r="DH304" s="23">
        <f t="shared" si="624"/>
        <v>0</v>
      </c>
      <c r="EC304" s="224"/>
      <c r="ED304" s="224"/>
      <c r="EE304" s="224"/>
    </row>
    <row r="305" spans="4:135" s="66" customFormat="1" x14ac:dyDescent="0.2">
      <c r="D305" s="137"/>
      <c r="E305" s="136"/>
      <c r="L305" s="136"/>
      <c r="M305" s="136"/>
      <c r="N305" s="136"/>
      <c r="O305" s="136"/>
      <c r="Q305" s="136"/>
      <c r="R305" s="136"/>
      <c r="S305" s="136"/>
      <c r="T305" s="136"/>
      <c r="U305" s="136"/>
      <c r="V305" s="136"/>
      <c r="W305" s="136"/>
      <c r="X305" s="342"/>
      <c r="Y305" s="136"/>
      <c r="Z305" s="136"/>
      <c r="AA305" s="136"/>
      <c r="AB305" s="136"/>
      <c r="AC305" s="136"/>
      <c r="AD305" s="136"/>
      <c r="AE305" s="136"/>
      <c r="AF305" s="136"/>
      <c r="AG305" s="136"/>
      <c r="AH305" s="136"/>
      <c r="AI305" s="136"/>
      <c r="AJ305" s="136"/>
      <c r="AK305" s="136"/>
      <c r="AL305" s="136"/>
      <c r="AM305" s="136"/>
      <c r="AN305" s="136"/>
      <c r="AO305" s="136"/>
      <c r="AP305" s="136"/>
      <c r="AQ305" s="136"/>
      <c r="BD305" s="289"/>
      <c r="BE305" s="289"/>
      <c r="BF305" s="224"/>
      <c r="CG305" s="224"/>
      <c r="CH305" s="224"/>
      <c r="CI305" s="224"/>
      <c r="CP305" s="224"/>
      <c r="CQ305" s="224"/>
      <c r="CR305" s="6"/>
      <c r="EC305" s="224"/>
      <c r="ED305" s="224"/>
      <c r="EE305" s="224"/>
    </row>
    <row r="306" spans="4:135" s="66" customFormat="1" x14ac:dyDescent="0.2">
      <c r="D306" s="137"/>
      <c r="E306" s="136"/>
      <c r="L306" s="136"/>
      <c r="M306" s="136"/>
      <c r="N306" s="136"/>
      <c r="O306" s="136"/>
      <c r="Q306" s="136"/>
      <c r="R306" s="136"/>
      <c r="S306" s="136"/>
      <c r="T306" s="136"/>
      <c r="U306" s="136"/>
      <c r="V306" s="136"/>
      <c r="W306" s="136"/>
      <c r="X306" s="342"/>
      <c r="Y306" s="136"/>
      <c r="Z306" s="136"/>
      <c r="AA306" s="136"/>
      <c r="AB306" s="136"/>
      <c r="AC306" s="136"/>
      <c r="AD306" s="136"/>
      <c r="AE306" s="136"/>
      <c r="AF306" s="136"/>
      <c r="AG306" s="136"/>
      <c r="AH306" s="136"/>
      <c r="AI306" s="136"/>
      <c r="AJ306" s="136"/>
      <c r="AK306" s="136"/>
      <c r="AL306" s="136"/>
      <c r="AM306" s="136"/>
      <c r="AN306" s="136"/>
      <c r="AO306" s="136"/>
      <c r="AP306" s="136"/>
      <c r="AQ306" s="136"/>
      <c r="BD306" s="289"/>
      <c r="BE306" s="289"/>
      <c r="BF306" s="224"/>
      <c r="CG306" s="224"/>
      <c r="CH306" s="224"/>
      <c r="CI306" s="224"/>
      <c r="CP306" s="224"/>
      <c r="CQ306" s="224"/>
      <c r="CR306" s="6"/>
      <c r="EC306" s="224"/>
      <c r="ED306" s="224"/>
      <c r="EE306" s="224"/>
    </row>
    <row r="307" spans="4:135" s="66" customFormat="1" x14ac:dyDescent="0.2">
      <c r="D307" s="137"/>
      <c r="E307" s="136"/>
      <c r="L307" s="136"/>
      <c r="M307" s="136"/>
      <c r="N307" s="136"/>
      <c r="O307" s="136"/>
      <c r="Q307" s="136"/>
      <c r="R307" s="136"/>
      <c r="S307" s="136"/>
      <c r="T307" s="136"/>
      <c r="U307" s="136"/>
      <c r="V307" s="136"/>
      <c r="W307" s="136"/>
      <c r="X307" s="342"/>
      <c r="Y307" s="136"/>
      <c r="Z307" s="136"/>
      <c r="AA307" s="136"/>
      <c r="AB307" s="136"/>
      <c r="AC307" s="136"/>
      <c r="AD307" s="136"/>
      <c r="AE307" s="136"/>
      <c r="AF307" s="136"/>
      <c r="AG307" s="136"/>
      <c r="AH307" s="136"/>
      <c r="AI307" s="136"/>
      <c r="AJ307" s="136"/>
      <c r="AK307" s="136"/>
      <c r="AL307" s="136"/>
      <c r="AM307" s="136"/>
      <c r="AN307" s="136"/>
      <c r="AO307" s="136"/>
      <c r="AP307" s="136"/>
      <c r="AQ307" s="136"/>
      <c r="BD307" s="289"/>
      <c r="BE307" s="289"/>
      <c r="BF307" s="224"/>
      <c r="CG307" s="224"/>
      <c r="CH307" s="224"/>
      <c r="CI307" s="224"/>
      <c r="CP307" s="224"/>
      <c r="CQ307" s="224"/>
      <c r="CR307" s="6"/>
      <c r="EC307" s="224"/>
      <c r="ED307" s="224"/>
      <c r="EE307" s="224"/>
    </row>
    <row r="308" spans="4:135" s="66" customFormat="1" x14ac:dyDescent="0.2">
      <c r="D308" s="137"/>
      <c r="E308" s="136"/>
      <c r="L308" s="136"/>
      <c r="M308" s="136"/>
      <c r="N308" s="136"/>
      <c r="O308" s="136"/>
      <c r="Q308" s="136"/>
      <c r="R308" s="136"/>
      <c r="S308" s="136"/>
      <c r="T308" s="136"/>
      <c r="U308" s="136"/>
      <c r="V308" s="136"/>
      <c r="W308" s="136"/>
      <c r="X308" s="342"/>
      <c r="Y308" s="136"/>
      <c r="Z308" s="136"/>
      <c r="AA308" s="136"/>
      <c r="AB308" s="136"/>
      <c r="AC308" s="136"/>
      <c r="AD308" s="136"/>
      <c r="AE308" s="136"/>
      <c r="AF308" s="136"/>
      <c r="AG308" s="136"/>
      <c r="AH308" s="136"/>
      <c r="AI308" s="136"/>
      <c r="AJ308" s="136"/>
      <c r="AK308" s="136"/>
      <c r="AL308" s="136"/>
      <c r="AM308" s="136"/>
      <c r="AN308" s="136"/>
      <c r="AO308" s="136"/>
      <c r="AP308" s="136"/>
      <c r="AQ308" s="136"/>
      <c r="BD308" s="289"/>
      <c r="BE308" s="289"/>
      <c r="BF308" s="224"/>
      <c r="CG308" s="224"/>
      <c r="CH308" s="224"/>
      <c r="CI308" s="224"/>
      <c r="CP308" s="224"/>
      <c r="CQ308" s="224"/>
      <c r="CR308" s="6"/>
      <c r="EC308" s="224"/>
      <c r="ED308" s="224"/>
      <c r="EE308" s="224"/>
    </row>
    <row r="309" spans="4:135" s="66" customFormat="1" x14ac:dyDescent="0.2">
      <c r="D309" s="137"/>
      <c r="E309" s="136"/>
      <c r="L309" s="136"/>
      <c r="M309" s="136"/>
      <c r="N309" s="136"/>
      <c r="O309" s="136"/>
      <c r="Q309" s="136"/>
      <c r="R309" s="136"/>
      <c r="S309" s="136"/>
      <c r="T309" s="136"/>
      <c r="U309" s="136"/>
      <c r="V309" s="136"/>
      <c r="W309" s="136"/>
      <c r="X309" s="342"/>
      <c r="Y309" s="136"/>
      <c r="Z309" s="136"/>
      <c r="AA309" s="136"/>
      <c r="AB309" s="136"/>
      <c r="AC309" s="136"/>
      <c r="AD309" s="136"/>
      <c r="AE309" s="136"/>
      <c r="AF309" s="136"/>
      <c r="AG309" s="136"/>
      <c r="AH309" s="136"/>
      <c r="AI309" s="136"/>
      <c r="AJ309" s="136"/>
      <c r="AK309" s="136"/>
      <c r="AL309" s="136"/>
      <c r="AM309" s="136"/>
      <c r="AN309" s="136"/>
      <c r="AO309" s="136"/>
      <c r="AP309" s="136"/>
      <c r="AQ309" s="136"/>
      <c r="BD309" s="289"/>
      <c r="BE309" s="289"/>
      <c r="BF309" s="224"/>
      <c r="CG309" s="224"/>
      <c r="CH309" s="224"/>
      <c r="CI309" s="224"/>
      <c r="CP309" s="224"/>
      <c r="CQ309" s="224"/>
      <c r="CR309" s="6"/>
      <c r="EC309" s="224"/>
      <c r="ED309" s="224"/>
      <c r="EE309" s="224"/>
    </row>
    <row r="310" spans="4:135" s="66" customFormat="1" x14ac:dyDescent="0.2">
      <c r="D310" s="137"/>
      <c r="E310" s="136"/>
      <c r="L310" s="136"/>
      <c r="M310" s="136"/>
      <c r="N310" s="136"/>
      <c r="O310" s="136"/>
      <c r="Q310" s="136"/>
      <c r="R310" s="136"/>
      <c r="S310" s="136"/>
      <c r="T310" s="136"/>
      <c r="U310" s="136"/>
      <c r="V310" s="136"/>
      <c r="W310" s="136"/>
      <c r="X310" s="342"/>
      <c r="Y310" s="136"/>
      <c r="Z310" s="136"/>
      <c r="AA310" s="136"/>
      <c r="AB310" s="136"/>
      <c r="AC310" s="136"/>
      <c r="AD310" s="136"/>
      <c r="AE310" s="136"/>
      <c r="AF310" s="136"/>
      <c r="AG310" s="136"/>
      <c r="AH310" s="136"/>
      <c r="AI310" s="136"/>
      <c r="AJ310" s="136"/>
      <c r="AK310" s="136"/>
      <c r="AL310" s="136"/>
      <c r="AM310" s="136"/>
      <c r="AN310" s="136"/>
      <c r="AO310" s="136"/>
      <c r="AP310" s="136"/>
      <c r="AQ310" s="136"/>
      <c r="BD310" s="289"/>
      <c r="BE310" s="289"/>
      <c r="BF310" s="224"/>
      <c r="CG310" s="224"/>
      <c r="CH310" s="224"/>
      <c r="CI310" s="224"/>
      <c r="CP310" s="224"/>
      <c r="CQ310" s="224"/>
      <c r="CR310" s="6"/>
      <c r="EC310" s="224"/>
      <c r="ED310" s="224"/>
      <c r="EE310" s="224"/>
    </row>
    <row r="311" spans="4:135" s="66" customFormat="1" x14ac:dyDescent="0.2">
      <c r="D311" s="137"/>
      <c r="E311" s="136"/>
      <c r="L311" s="136"/>
      <c r="M311" s="136"/>
      <c r="N311" s="136"/>
      <c r="O311" s="136"/>
      <c r="Q311" s="136"/>
      <c r="R311" s="136"/>
      <c r="S311" s="136"/>
      <c r="T311" s="136"/>
      <c r="U311" s="136"/>
      <c r="V311" s="136"/>
      <c r="W311" s="136"/>
      <c r="X311" s="342"/>
      <c r="Y311" s="136"/>
      <c r="Z311" s="136"/>
      <c r="AA311" s="136"/>
      <c r="AB311" s="136"/>
      <c r="AC311" s="136"/>
      <c r="AD311" s="136"/>
      <c r="AE311" s="136"/>
      <c r="AF311" s="136"/>
      <c r="AG311" s="136"/>
      <c r="AH311" s="136"/>
      <c r="AI311" s="136"/>
      <c r="AJ311" s="136"/>
      <c r="AK311" s="136"/>
      <c r="AL311" s="136"/>
      <c r="AM311" s="136"/>
      <c r="AN311" s="136"/>
      <c r="AO311" s="136"/>
      <c r="AP311" s="136"/>
      <c r="AQ311" s="136"/>
      <c r="BD311" s="289"/>
      <c r="BE311" s="289"/>
      <c r="BF311" s="224"/>
      <c r="CG311" s="224"/>
      <c r="CH311" s="224"/>
      <c r="CI311" s="224"/>
      <c r="CP311" s="224"/>
      <c r="CQ311" s="224"/>
      <c r="CR311" s="6"/>
      <c r="EC311" s="224"/>
      <c r="ED311" s="224"/>
      <c r="EE311" s="224"/>
    </row>
    <row r="312" spans="4:135" s="66" customFormat="1" x14ac:dyDescent="0.2">
      <c r="D312" s="137"/>
      <c r="E312" s="136"/>
      <c r="L312" s="136"/>
      <c r="M312" s="136"/>
      <c r="N312" s="136"/>
      <c r="O312" s="136"/>
      <c r="Q312" s="136"/>
      <c r="R312" s="136"/>
      <c r="S312" s="136"/>
      <c r="T312" s="136"/>
      <c r="U312" s="136"/>
      <c r="V312" s="136"/>
      <c r="W312" s="136"/>
      <c r="X312" s="342"/>
      <c r="Y312" s="136"/>
      <c r="Z312" s="136"/>
      <c r="AA312" s="136"/>
      <c r="AB312" s="136"/>
      <c r="AC312" s="136"/>
      <c r="AD312" s="136"/>
      <c r="AE312" s="136"/>
      <c r="AF312" s="136"/>
      <c r="AG312" s="136"/>
      <c r="AH312" s="136"/>
      <c r="AI312" s="136"/>
      <c r="AJ312" s="136"/>
      <c r="AK312" s="136"/>
      <c r="AL312" s="136"/>
      <c r="AM312" s="136"/>
      <c r="AN312" s="136"/>
      <c r="AO312" s="136"/>
      <c r="AP312" s="136"/>
      <c r="AQ312" s="136"/>
      <c r="BD312" s="289"/>
      <c r="BE312" s="289"/>
      <c r="BF312" s="224"/>
      <c r="CG312" s="224"/>
      <c r="CH312" s="224"/>
      <c r="CI312" s="224"/>
      <c r="CP312" s="224"/>
      <c r="CQ312" s="224"/>
      <c r="CR312" s="6"/>
      <c r="EC312" s="224"/>
      <c r="ED312" s="224"/>
      <c r="EE312" s="224"/>
    </row>
    <row r="313" spans="4:135" s="66" customFormat="1" x14ac:dyDescent="0.2">
      <c r="D313" s="137"/>
      <c r="E313" s="136"/>
      <c r="L313" s="136"/>
      <c r="M313" s="136"/>
      <c r="N313" s="136"/>
      <c r="O313" s="136"/>
      <c r="Q313" s="136"/>
      <c r="R313" s="136"/>
      <c r="S313" s="136"/>
      <c r="T313" s="136"/>
      <c r="U313" s="136"/>
      <c r="V313" s="136"/>
      <c r="W313" s="136"/>
      <c r="X313" s="342"/>
      <c r="Y313" s="136"/>
      <c r="Z313" s="136"/>
      <c r="AA313" s="136"/>
      <c r="AB313" s="136"/>
      <c r="AC313" s="136"/>
      <c r="AD313" s="136"/>
      <c r="AE313" s="136"/>
      <c r="AF313" s="136"/>
      <c r="AG313" s="136"/>
      <c r="AH313" s="136"/>
      <c r="AI313" s="136"/>
      <c r="AJ313" s="136"/>
      <c r="AK313" s="136"/>
      <c r="AL313" s="136"/>
      <c r="AM313" s="136"/>
      <c r="AN313" s="136"/>
      <c r="AO313" s="136"/>
      <c r="AP313" s="136"/>
      <c r="AQ313" s="136"/>
      <c r="BD313" s="289"/>
      <c r="BE313" s="289"/>
      <c r="BF313" s="224"/>
      <c r="CG313" s="224"/>
      <c r="CH313" s="224"/>
      <c r="CI313" s="224"/>
      <c r="CP313" s="224"/>
      <c r="CQ313" s="224"/>
      <c r="CR313" s="6"/>
      <c r="EC313" s="224"/>
      <c r="ED313" s="224"/>
      <c r="EE313" s="224"/>
    </row>
    <row r="314" spans="4:135" s="66" customFormat="1" x14ac:dyDescent="0.2">
      <c r="D314" s="137"/>
      <c r="E314" s="136"/>
      <c r="L314" s="136"/>
      <c r="M314" s="136"/>
      <c r="N314" s="136"/>
      <c r="O314" s="136"/>
      <c r="Q314" s="136"/>
      <c r="R314" s="136"/>
      <c r="S314" s="136"/>
      <c r="T314" s="136"/>
      <c r="U314" s="136"/>
      <c r="V314" s="136"/>
      <c r="W314" s="136"/>
      <c r="X314" s="342"/>
      <c r="Y314" s="136"/>
      <c r="Z314" s="136"/>
      <c r="AA314" s="136"/>
      <c r="AB314" s="136"/>
      <c r="AC314" s="136"/>
      <c r="AD314" s="136"/>
      <c r="AE314" s="136"/>
      <c r="AF314" s="136"/>
      <c r="AG314" s="136"/>
      <c r="AH314" s="136"/>
      <c r="AI314" s="136"/>
      <c r="AJ314" s="136"/>
      <c r="AK314" s="136"/>
      <c r="AL314" s="136"/>
      <c r="AM314" s="136"/>
      <c r="AN314" s="136"/>
      <c r="AO314" s="136"/>
      <c r="AP314" s="136"/>
      <c r="AQ314" s="136"/>
      <c r="BD314" s="289"/>
      <c r="BE314" s="289"/>
      <c r="BF314" s="224"/>
      <c r="CG314" s="224"/>
      <c r="CH314" s="224"/>
      <c r="CI314" s="224"/>
      <c r="CP314" s="224"/>
      <c r="CQ314" s="224"/>
      <c r="CR314" s="6"/>
      <c r="EC314" s="224"/>
      <c r="ED314" s="224"/>
      <c r="EE314" s="224"/>
    </row>
    <row r="315" spans="4:135" s="66" customFormat="1" x14ac:dyDescent="0.2">
      <c r="D315" s="137"/>
      <c r="E315" s="136"/>
      <c r="L315" s="136"/>
      <c r="M315" s="136"/>
      <c r="N315" s="136"/>
      <c r="O315" s="136"/>
      <c r="Q315" s="136"/>
      <c r="R315" s="136"/>
      <c r="S315" s="136"/>
      <c r="T315" s="136"/>
      <c r="U315" s="136"/>
      <c r="V315" s="136"/>
      <c r="W315" s="136"/>
      <c r="X315" s="342"/>
      <c r="Y315" s="136"/>
      <c r="Z315" s="136"/>
      <c r="AA315" s="136"/>
      <c r="AB315" s="136"/>
      <c r="AC315" s="136"/>
      <c r="AD315" s="136"/>
      <c r="AE315" s="136"/>
      <c r="AF315" s="136"/>
      <c r="AG315" s="136"/>
      <c r="AH315" s="136"/>
      <c r="AI315" s="136"/>
      <c r="AJ315" s="136"/>
      <c r="AK315" s="136"/>
      <c r="AL315" s="136"/>
      <c r="AM315" s="136"/>
      <c r="AN315" s="136"/>
      <c r="AO315" s="136"/>
      <c r="AP315" s="136"/>
      <c r="AQ315" s="136"/>
      <c r="BD315" s="289"/>
      <c r="BE315" s="289"/>
      <c r="BF315" s="224"/>
      <c r="CG315" s="224"/>
      <c r="CH315" s="224"/>
      <c r="CI315" s="224"/>
      <c r="CP315" s="224"/>
      <c r="CQ315" s="224"/>
      <c r="CR315" s="6"/>
      <c r="EC315" s="224"/>
      <c r="ED315" s="224"/>
      <c r="EE315" s="224"/>
    </row>
    <row r="316" spans="4:135" s="66" customFormat="1" x14ac:dyDescent="0.2">
      <c r="D316" s="137"/>
      <c r="E316" s="136"/>
      <c r="L316" s="136"/>
      <c r="M316" s="136"/>
      <c r="N316" s="136"/>
      <c r="O316" s="136"/>
      <c r="Q316" s="136"/>
      <c r="R316" s="136"/>
      <c r="S316" s="136"/>
      <c r="T316" s="136"/>
      <c r="U316" s="136"/>
      <c r="V316" s="136"/>
      <c r="W316" s="136"/>
      <c r="X316" s="342"/>
      <c r="Y316" s="136"/>
      <c r="Z316" s="136"/>
      <c r="AA316" s="136"/>
      <c r="AB316" s="136"/>
      <c r="AC316" s="136"/>
      <c r="AD316" s="136"/>
      <c r="AE316" s="136"/>
      <c r="AF316" s="136"/>
      <c r="AG316" s="136"/>
      <c r="AH316" s="136"/>
      <c r="AI316" s="136"/>
      <c r="AJ316" s="136"/>
      <c r="AK316" s="136"/>
      <c r="AL316" s="136"/>
      <c r="AM316" s="136"/>
      <c r="AN316" s="136"/>
      <c r="AO316" s="136"/>
      <c r="AP316" s="136"/>
      <c r="AQ316" s="136"/>
      <c r="BD316" s="289"/>
      <c r="BE316" s="289"/>
      <c r="BF316" s="224"/>
      <c r="CG316" s="224"/>
      <c r="CH316" s="224"/>
      <c r="CI316" s="224"/>
      <c r="CP316" s="224"/>
      <c r="CQ316" s="224"/>
      <c r="CR316" s="6"/>
      <c r="EC316" s="224"/>
      <c r="ED316" s="224"/>
      <c r="EE316" s="224"/>
    </row>
    <row r="317" spans="4:135" s="66" customFormat="1" x14ac:dyDescent="0.2">
      <c r="D317" s="137"/>
      <c r="E317" s="136"/>
      <c r="L317" s="136"/>
      <c r="M317" s="136"/>
      <c r="N317" s="136"/>
      <c r="O317" s="136"/>
      <c r="Q317" s="136"/>
      <c r="R317" s="136"/>
      <c r="S317" s="136"/>
      <c r="T317" s="136"/>
      <c r="U317" s="136"/>
      <c r="V317" s="136"/>
      <c r="W317" s="136"/>
      <c r="X317" s="342"/>
      <c r="Y317" s="136"/>
      <c r="Z317" s="136"/>
      <c r="AA317" s="136"/>
      <c r="AB317" s="136"/>
      <c r="AC317" s="136"/>
      <c r="AD317" s="136"/>
      <c r="AE317" s="136"/>
      <c r="AF317" s="136"/>
      <c r="AG317" s="136"/>
      <c r="AH317" s="136"/>
      <c r="AI317" s="136"/>
      <c r="AJ317" s="136"/>
      <c r="AK317" s="136"/>
      <c r="AL317" s="136"/>
      <c r="AM317" s="136"/>
      <c r="AN317" s="136"/>
      <c r="AO317" s="136"/>
      <c r="AP317" s="136"/>
      <c r="AQ317" s="136"/>
      <c r="BD317" s="289"/>
      <c r="BE317" s="289"/>
      <c r="BF317" s="224"/>
      <c r="CG317" s="224"/>
      <c r="CH317" s="224"/>
      <c r="CI317" s="224"/>
      <c r="CP317" s="224"/>
      <c r="CQ317" s="224"/>
      <c r="CR317" s="6"/>
      <c r="EC317" s="224"/>
      <c r="ED317" s="224"/>
      <c r="EE317" s="224"/>
    </row>
    <row r="318" spans="4:135" s="66" customFormat="1" x14ac:dyDescent="0.2">
      <c r="D318" s="137"/>
      <c r="E318" s="136"/>
      <c r="L318" s="136"/>
      <c r="M318" s="136"/>
      <c r="N318" s="136"/>
      <c r="O318" s="136"/>
      <c r="Q318" s="136"/>
      <c r="R318" s="136"/>
      <c r="S318" s="136"/>
      <c r="T318" s="136"/>
      <c r="U318" s="136"/>
      <c r="V318" s="136"/>
      <c r="W318" s="136"/>
      <c r="X318" s="342"/>
      <c r="Y318" s="136"/>
      <c r="Z318" s="136"/>
      <c r="AA318" s="136"/>
      <c r="AB318" s="136"/>
      <c r="AC318" s="136"/>
      <c r="AD318" s="136"/>
      <c r="AE318" s="136"/>
      <c r="AF318" s="136"/>
      <c r="AG318" s="136"/>
      <c r="AH318" s="136"/>
      <c r="AI318" s="136"/>
      <c r="AJ318" s="136"/>
      <c r="AK318" s="136"/>
      <c r="AL318" s="136"/>
      <c r="AM318" s="136"/>
      <c r="AN318" s="136"/>
      <c r="AO318" s="136"/>
      <c r="AP318" s="136"/>
      <c r="AQ318" s="136"/>
      <c r="BD318" s="289"/>
      <c r="BE318" s="289"/>
      <c r="BF318" s="224"/>
      <c r="CG318" s="224"/>
      <c r="CH318" s="224"/>
      <c r="CI318" s="224"/>
      <c r="CP318" s="224"/>
      <c r="CQ318" s="224"/>
      <c r="CR318" s="6"/>
      <c r="EC318" s="224"/>
      <c r="ED318" s="224"/>
      <c r="EE318" s="224"/>
    </row>
    <row r="319" spans="4:135" s="66" customFormat="1" x14ac:dyDescent="0.2">
      <c r="D319" s="137"/>
      <c r="E319" s="136"/>
      <c r="L319" s="136"/>
      <c r="M319" s="136"/>
      <c r="N319" s="136"/>
      <c r="O319" s="136"/>
      <c r="Q319" s="136"/>
      <c r="R319" s="136"/>
      <c r="S319" s="136"/>
      <c r="T319" s="136"/>
      <c r="U319" s="136"/>
      <c r="V319" s="136"/>
      <c r="W319" s="136"/>
      <c r="X319" s="342"/>
      <c r="Y319" s="136"/>
      <c r="Z319" s="136"/>
      <c r="AA319" s="136"/>
      <c r="AB319" s="136"/>
      <c r="AC319" s="136"/>
      <c r="AD319" s="136"/>
      <c r="AE319" s="136"/>
      <c r="AF319" s="136"/>
      <c r="AG319" s="136"/>
      <c r="AH319" s="136"/>
      <c r="AI319" s="136"/>
      <c r="AJ319" s="136"/>
      <c r="AK319" s="136"/>
      <c r="AL319" s="136"/>
      <c r="AM319" s="136"/>
      <c r="AN319" s="136"/>
      <c r="AO319" s="136"/>
      <c r="AP319" s="136"/>
      <c r="AQ319" s="136"/>
      <c r="BD319" s="289"/>
      <c r="BE319" s="289"/>
      <c r="BF319" s="224"/>
      <c r="CG319" s="224"/>
      <c r="CH319" s="224"/>
      <c r="CI319" s="224"/>
      <c r="CP319" s="224"/>
      <c r="CQ319" s="224"/>
      <c r="CR319" s="6"/>
      <c r="EC319" s="224"/>
      <c r="ED319" s="224"/>
      <c r="EE319" s="224"/>
    </row>
    <row r="320" spans="4:135" s="66" customFormat="1" x14ac:dyDescent="0.2">
      <c r="D320" s="137"/>
      <c r="E320" s="136"/>
      <c r="L320" s="136"/>
      <c r="M320" s="136"/>
      <c r="N320" s="136"/>
      <c r="O320" s="136"/>
      <c r="Q320" s="136"/>
      <c r="R320" s="136"/>
      <c r="S320" s="136"/>
      <c r="T320" s="136"/>
      <c r="U320" s="136"/>
      <c r="V320" s="136"/>
      <c r="W320" s="136"/>
      <c r="X320" s="342"/>
      <c r="Y320" s="136"/>
      <c r="Z320" s="136"/>
      <c r="AA320" s="136"/>
      <c r="AB320" s="136"/>
      <c r="AC320" s="136"/>
      <c r="AD320" s="136"/>
      <c r="AE320" s="136"/>
      <c r="AF320" s="136"/>
      <c r="AG320" s="136"/>
      <c r="AH320" s="136"/>
      <c r="AI320" s="136"/>
      <c r="AJ320" s="136"/>
      <c r="AK320" s="136"/>
      <c r="AL320" s="136"/>
      <c r="AM320" s="136"/>
      <c r="AN320" s="136"/>
      <c r="AO320" s="136"/>
      <c r="AP320" s="136"/>
      <c r="AQ320" s="136"/>
      <c r="BD320" s="289"/>
      <c r="BE320" s="289"/>
      <c r="BF320" s="224"/>
      <c r="CG320" s="224"/>
      <c r="CH320" s="224"/>
      <c r="CI320" s="224"/>
      <c r="CP320" s="224"/>
      <c r="CQ320" s="224"/>
      <c r="CR320" s="6"/>
      <c r="EC320" s="224"/>
      <c r="ED320" s="224"/>
      <c r="EE320" s="224"/>
    </row>
    <row r="321" spans="4:135" s="66" customFormat="1" x14ac:dyDescent="0.2">
      <c r="D321" s="137"/>
      <c r="E321" s="136"/>
      <c r="L321" s="136"/>
      <c r="M321" s="136"/>
      <c r="N321" s="136"/>
      <c r="O321" s="136"/>
      <c r="Q321" s="136"/>
      <c r="R321" s="136"/>
      <c r="S321" s="136"/>
      <c r="T321" s="136"/>
      <c r="U321" s="136"/>
      <c r="V321" s="136"/>
      <c r="W321" s="136"/>
      <c r="X321" s="342"/>
      <c r="Y321" s="136"/>
      <c r="Z321" s="136"/>
      <c r="AA321" s="136"/>
      <c r="AB321" s="136"/>
      <c r="AC321" s="136"/>
      <c r="AD321" s="136"/>
      <c r="AE321" s="136"/>
      <c r="AF321" s="136"/>
      <c r="AG321" s="136"/>
      <c r="AH321" s="136"/>
      <c r="AI321" s="136"/>
      <c r="AJ321" s="136"/>
      <c r="AK321" s="136"/>
      <c r="AL321" s="136"/>
      <c r="AM321" s="136"/>
      <c r="AN321" s="136"/>
      <c r="AO321" s="136"/>
      <c r="AP321" s="136"/>
      <c r="AQ321" s="136"/>
      <c r="BD321" s="289"/>
      <c r="BE321" s="289"/>
      <c r="BF321" s="224"/>
      <c r="CG321" s="224"/>
      <c r="CH321" s="224"/>
      <c r="CI321" s="224"/>
      <c r="CP321" s="224"/>
      <c r="CQ321" s="224"/>
      <c r="CR321" s="6"/>
      <c r="EC321" s="224"/>
      <c r="ED321" s="224"/>
      <c r="EE321" s="224"/>
    </row>
    <row r="322" spans="4:135" s="66" customFormat="1" x14ac:dyDescent="0.2">
      <c r="D322" s="137"/>
      <c r="E322" s="136"/>
      <c r="L322" s="136"/>
      <c r="M322" s="136"/>
      <c r="N322" s="136"/>
      <c r="O322" s="136"/>
      <c r="Q322" s="136"/>
      <c r="R322" s="136"/>
      <c r="S322" s="136"/>
      <c r="T322" s="136"/>
      <c r="U322" s="136"/>
      <c r="V322" s="136"/>
      <c r="W322" s="136"/>
      <c r="X322" s="342"/>
      <c r="Y322" s="136"/>
      <c r="Z322" s="136"/>
      <c r="AA322" s="136"/>
      <c r="AB322" s="136"/>
      <c r="AC322" s="136"/>
      <c r="AD322" s="136"/>
      <c r="AE322" s="136"/>
      <c r="AF322" s="136"/>
      <c r="AG322" s="136"/>
      <c r="AH322" s="136"/>
      <c r="AI322" s="136"/>
      <c r="AJ322" s="136"/>
      <c r="AK322" s="136"/>
      <c r="AL322" s="136"/>
      <c r="AM322" s="136"/>
      <c r="AN322" s="136"/>
      <c r="AO322" s="136"/>
      <c r="AP322" s="136"/>
      <c r="AQ322" s="136"/>
      <c r="BD322" s="289"/>
      <c r="BE322" s="289"/>
      <c r="BF322" s="224"/>
      <c r="CG322" s="224"/>
      <c r="CH322" s="224"/>
      <c r="CI322" s="224"/>
      <c r="CP322" s="224"/>
      <c r="CQ322" s="224"/>
      <c r="CR322" s="6"/>
      <c r="EC322" s="224"/>
      <c r="ED322" s="224"/>
      <c r="EE322" s="224"/>
    </row>
    <row r="323" spans="4:135" s="66" customFormat="1" x14ac:dyDescent="0.2">
      <c r="D323" s="137"/>
      <c r="E323" s="136"/>
      <c r="L323" s="136"/>
      <c r="M323" s="136"/>
      <c r="N323" s="136"/>
      <c r="O323" s="136"/>
      <c r="Q323" s="136"/>
      <c r="R323" s="136"/>
      <c r="S323" s="136"/>
      <c r="T323" s="136"/>
      <c r="U323" s="136"/>
      <c r="V323" s="136"/>
      <c r="W323" s="136"/>
      <c r="X323" s="342"/>
      <c r="Y323" s="136"/>
      <c r="Z323" s="136"/>
      <c r="AA323" s="136"/>
      <c r="AB323" s="136"/>
      <c r="AC323" s="136"/>
      <c r="AD323" s="136"/>
      <c r="AE323" s="136"/>
      <c r="AF323" s="136"/>
      <c r="AG323" s="136"/>
      <c r="AH323" s="136"/>
      <c r="AI323" s="136"/>
      <c r="AJ323" s="136"/>
      <c r="AK323" s="136"/>
      <c r="AL323" s="136"/>
      <c r="AM323" s="136"/>
      <c r="AN323" s="136"/>
      <c r="AO323" s="136"/>
      <c r="AP323" s="136"/>
      <c r="AQ323" s="136"/>
      <c r="BD323" s="289"/>
      <c r="BE323" s="289"/>
      <c r="BF323" s="224"/>
      <c r="CG323" s="224"/>
      <c r="CH323" s="224"/>
      <c r="CI323" s="224"/>
      <c r="CP323" s="224"/>
      <c r="CQ323" s="224"/>
      <c r="CR323" s="6"/>
      <c r="EC323" s="224"/>
      <c r="ED323" s="224"/>
      <c r="EE323" s="224"/>
    </row>
    <row r="324" spans="4:135" s="66" customFormat="1" x14ac:dyDescent="0.2">
      <c r="D324" s="137"/>
      <c r="E324" s="136"/>
      <c r="L324" s="136"/>
      <c r="M324" s="136"/>
      <c r="N324" s="136"/>
      <c r="O324" s="136"/>
      <c r="Q324" s="136"/>
      <c r="R324" s="136"/>
      <c r="S324" s="136"/>
      <c r="T324" s="136"/>
      <c r="U324" s="136"/>
      <c r="V324" s="136"/>
      <c r="W324" s="136"/>
      <c r="X324" s="342"/>
      <c r="Y324" s="136"/>
      <c r="Z324" s="136"/>
      <c r="AA324" s="136"/>
      <c r="AB324" s="136"/>
      <c r="AC324" s="136"/>
      <c r="AD324" s="136"/>
      <c r="AE324" s="136"/>
      <c r="AF324" s="136"/>
      <c r="AG324" s="136"/>
      <c r="AH324" s="136"/>
      <c r="AI324" s="136"/>
      <c r="AJ324" s="136"/>
      <c r="AK324" s="136"/>
      <c r="AL324" s="136"/>
      <c r="AM324" s="136"/>
      <c r="AN324" s="136"/>
      <c r="AO324" s="136"/>
      <c r="AP324" s="136"/>
      <c r="AQ324" s="136"/>
      <c r="BD324" s="289"/>
      <c r="BE324" s="289"/>
      <c r="BF324" s="224"/>
      <c r="CG324" s="224"/>
      <c r="CH324" s="224"/>
      <c r="CI324" s="224"/>
      <c r="CP324" s="224"/>
      <c r="CQ324" s="224"/>
      <c r="CR324" s="6"/>
      <c r="EC324" s="224"/>
      <c r="ED324" s="224"/>
      <c r="EE324" s="224"/>
    </row>
    <row r="325" spans="4:135" s="66" customFormat="1" x14ac:dyDescent="0.2">
      <c r="D325" s="137"/>
      <c r="E325" s="136"/>
      <c r="L325" s="136"/>
      <c r="M325" s="136"/>
      <c r="N325" s="136"/>
      <c r="O325" s="136"/>
      <c r="Q325" s="136"/>
      <c r="R325" s="136"/>
      <c r="S325" s="136"/>
      <c r="T325" s="136"/>
      <c r="U325" s="136"/>
      <c r="V325" s="136"/>
      <c r="W325" s="136"/>
      <c r="X325" s="342"/>
      <c r="Y325" s="136"/>
      <c r="Z325" s="136"/>
      <c r="AA325" s="136"/>
      <c r="AB325" s="136"/>
      <c r="AC325" s="136"/>
      <c r="AD325" s="136"/>
      <c r="AE325" s="136"/>
      <c r="AF325" s="136"/>
      <c r="AG325" s="136"/>
      <c r="AH325" s="136"/>
      <c r="AI325" s="136"/>
      <c r="AJ325" s="136"/>
      <c r="AK325" s="136"/>
      <c r="AL325" s="136"/>
      <c r="AM325" s="136"/>
      <c r="AN325" s="136"/>
      <c r="AO325" s="136"/>
      <c r="AP325" s="136"/>
      <c r="AQ325" s="136"/>
      <c r="BD325" s="289"/>
      <c r="BE325" s="289"/>
      <c r="BF325" s="224"/>
      <c r="CG325" s="224"/>
      <c r="CH325" s="224"/>
      <c r="CI325" s="224"/>
      <c r="CP325" s="224"/>
      <c r="CQ325" s="224"/>
      <c r="CR325" s="6"/>
      <c r="EC325" s="224"/>
      <c r="ED325" s="224"/>
      <c r="EE325" s="224"/>
    </row>
    <row r="326" spans="4:135" s="66" customFormat="1" x14ac:dyDescent="0.2">
      <c r="D326" s="137"/>
      <c r="E326" s="136"/>
      <c r="L326" s="136"/>
      <c r="M326" s="136"/>
      <c r="N326" s="136"/>
      <c r="O326" s="136"/>
      <c r="Q326" s="136"/>
      <c r="R326" s="136"/>
      <c r="S326" s="136"/>
      <c r="T326" s="136"/>
      <c r="U326" s="136"/>
      <c r="V326" s="136"/>
      <c r="W326" s="136"/>
      <c r="X326" s="342"/>
      <c r="Y326" s="136"/>
      <c r="Z326" s="136"/>
      <c r="AA326" s="136"/>
      <c r="AB326" s="136"/>
      <c r="AC326" s="136"/>
      <c r="AD326" s="136"/>
      <c r="AE326" s="136"/>
      <c r="AF326" s="136"/>
      <c r="AG326" s="136"/>
      <c r="AH326" s="136"/>
      <c r="AI326" s="136"/>
      <c r="AJ326" s="136"/>
      <c r="AK326" s="136"/>
      <c r="AL326" s="136"/>
      <c r="AM326" s="136"/>
      <c r="AN326" s="136"/>
      <c r="AO326" s="136"/>
      <c r="AP326" s="136"/>
      <c r="AQ326" s="136"/>
      <c r="BD326" s="289"/>
      <c r="BE326" s="289"/>
      <c r="BF326" s="224"/>
      <c r="CG326" s="224"/>
      <c r="CH326" s="224"/>
      <c r="CI326" s="224"/>
      <c r="CP326" s="224"/>
      <c r="CQ326" s="224"/>
      <c r="CR326" s="6"/>
      <c r="EC326" s="224"/>
      <c r="ED326" s="224"/>
      <c r="EE326" s="224"/>
    </row>
    <row r="327" spans="4:135" s="66" customFormat="1" x14ac:dyDescent="0.2">
      <c r="D327" s="137"/>
      <c r="E327" s="136"/>
      <c r="L327" s="136"/>
      <c r="M327" s="136"/>
      <c r="N327" s="136"/>
      <c r="O327" s="136"/>
      <c r="Q327" s="136"/>
      <c r="R327" s="136"/>
      <c r="S327" s="136"/>
      <c r="T327" s="136"/>
      <c r="U327" s="136"/>
      <c r="V327" s="136"/>
      <c r="W327" s="136"/>
      <c r="X327" s="342"/>
      <c r="Y327" s="136"/>
      <c r="Z327" s="136"/>
      <c r="AA327" s="136"/>
      <c r="AB327" s="136"/>
      <c r="AC327" s="136"/>
      <c r="AD327" s="136"/>
      <c r="AE327" s="136"/>
      <c r="AF327" s="136"/>
      <c r="AG327" s="136"/>
      <c r="AH327" s="136"/>
      <c r="AI327" s="136"/>
      <c r="AJ327" s="136"/>
      <c r="AK327" s="136"/>
      <c r="AL327" s="136"/>
      <c r="AM327" s="136"/>
      <c r="AN327" s="136"/>
      <c r="AO327" s="136"/>
      <c r="AP327" s="136"/>
      <c r="AQ327" s="136"/>
      <c r="BD327" s="289"/>
      <c r="BE327" s="289"/>
      <c r="BF327" s="224"/>
      <c r="CG327" s="224"/>
      <c r="CH327" s="224"/>
      <c r="CI327" s="224"/>
      <c r="CP327" s="224"/>
      <c r="CQ327" s="224"/>
      <c r="CR327" s="6"/>
      <c r="EC327" s="224"/>
      <c r="ED327" s="224"/>
      <c r="EE327" s="224"/>
    </row>
    <row r="328" spans="4:135" s="66" customFormat="1" x14ac:dyDescent="0.2">
      <c r="D328" s="137"/>
      <c r="E328" s="136"/>
      <c r="L328" s="136"/>
      <c r="M328" s="136"/>
      <c r="N328" s="136"/>
      <c r="O328" s="136"/>
      <c r="Q328" s="136"/>
      <c r="R328" s="136"/>
      <c r="S328" s="136"/>
      <c r="T328" s="136"/>
      <c r="U328" s="136"/>
      <c r="V328" s="136"/>
      <c r="W328" s="136"/>
      <c r="X328" s="342"/>
      <c r="Y328" s="136"/>
      <c r="Z328" s="136"/>
      <c r="AA328" s="136"/>
      <c r="AB328" s="136"/>
      <c r="AC328" s="136"/>
      <c r="AD328" s="136"/>
      <c r="AE328" s="136"/>
      <c r="AF328" s="136"/>
      <c r="AG328" s="136"/>
      <c r="AH328" s="136"/>
      <c r="AI328" s="136"/>
      <c r="AJ328" s="136"/>
      <c r="AK328" s="136"/>
      <c r="AL328" s="136"/>
      <c r="AM328" s="136"/>
      <c r="AN328" s="136"/>
      <c r="AO328" s="136"/>
      <c r="AP328" s="136"/>
      <c r="AQ328" s="136"/>
      <c r="BD328" s="289"/>
      <c r="BE328" s="289"/>
      <c r="BF328" s="224"/>
      <c r="CG328" s="224"/>
      <c r="CH328" s="224"/>
      <c r="CI328" s="224"/>
      <c r="CP328" s="224"/>
      <c r="CQ328" s="224"/>
      <c r="CR328" s="6"/>
      <c r="EC328" s="224"/>
      <c r="ED328" s="224"/>
      <c r="EE328" s="224"/>
    </row>
    <row r="329" spans="4:135" s="66" customFormat="1" x14ac:dyDescent="0.2">
      <c r="D329" s="137"/>
      <c r="E329" s="136"/>
      <c r="L329" s="136"/>
      <c r="M329" s="136"/>
      <c r="N329" s="136"/>
      <c r="O329" s="136"/>
      <c r="Q329" s="136"/>
      <c r="R329" s="136"/>
      <c r="S329" s="136"/>
      <c r="T329" s="136"/>
      <c r="U329" s="136"/>
      <c r="V329" s="136"/>
      <c r="W329" s="136"/>
      <c r="X329" s="342"/>
      <c r="Y329" s="136"/>
      <c r="Z329" s="136"/>
      <c r="AA329" s="136"/>
      <c r="AB329" s="136"/>
      <c r="AC329" s="136"/>
      <c r="AD329" s="136"/>
      <c r="AE329" s="136"/>
      <c r="AF329" s="136"/>
      <c r="AG329" s="136"/>
      <c r="AH329" s="136"/>
      <c r="AI329" s="136"/>
      <c r="AJ329" s="136"/>
      <c r="AK329" s="136"/>
      <c r="AL329" s="136"/>
      <c r="AM329" s="136"/>
      <c r="AN329" s="136"/>
      <c r="AO329" s="136"/>
      <c r="AP329" s="136"/>
      <c r="AQ329" s="136"/>
      <c r="BD329" s="289"/>
      <c r="BE329" s="289"/>
      <c r="BF329" s="224"/>
      <c r="CG329" s="224"/>
      <c r="CH329" s="224"/>
      <c r="CI329" s="224"/>
      <c r="CP329" s="224"/>
      <c r="CQ329" s="224"/>
      <c r="CR329" s="6"/>
      <c r="EC329" s="224"/>
      <c r="ED329" s="224"/>
      <c r="EE329" s="224"/>
    </row>
    <row r="330" spans="4:135" s="66" customFormat="1" x14ac:dyDescent="0.2">
      <c r="D330" s="137"/>
      <c r="E330" s="136"/>
      <c r="L330" s="136"/>
      <c r="M330" s="136"/>
      <c r="N330" s="136"/>
      <c r="O330" s="136"/>
      <c r="Q330" s="136"/>
      <c r="R330" s="136"/>
      <c r="S330" s="136"/>
      <c r="T330" s="136"/>
      <c r="U330" s="136"/>
      <c r="V330" s="136"/>
      <c r="W330" s="136"/>
      <c r="X330" s="342"/>
      <c r="Y330" s="136"/>
      <c r="Z330" s="136"/>
      <c r="AA330" s="136"/>
      <c r="AB330" s="136"/>
      <c r="AC330" s="136"/>
      <c r="AD330" s="136"/>
      <c r="AE330" s="136"/>
      <c r="AF330" s="136"/>
      <c r="AG330" s="136"/>
      <c r="AH330" s="136"/>
      <c r="AI330" s="136"/>
      <c r="AJ330" s="136"/>
      <c r="AK330" s="136"/>
      <c r="AL330" s="136"/>
      <c r="AM330" s="136"/>
      <c r="AN330" s="136"/>
      <c r="AO330" s="136"/>
      <c r="AP330" s="136"/>
      <c r="AQ330" s="136"/>
      <c r="BD330" s="289"/>
      <c r="BE330" s="289"/>
      <c r="BF330" s="224"/>
      <c r="CG330" s="224"/>
      <c r="CH330" s="224"/>
      <c r="CI330" s="224"/>
      <c r="CP330" s="224"/>
      <c r="CQ330" s="224"/>
      <c r="CR330" s="6"/>
      <c r="EC330" s="224"/>
      <c r="ED330" s="224"/>
      <c r="EE330" s="224"/>
    </row>
    <row r="331" spans="4:135" s="66" customFormat="1" x14ac:dyDescent="0.2">
      <c r="D331" s="137"/>
      <c r="E331" s="136"/>
      <c r="L331" s="136"/>
      <c r="M331" s="136"/>
      <c r="N331" s="136"/>
      <c r="O331" s="136"/>
      <c r="Q331" s="136"/>
      <c r="R331" s="136"/>
      <c r="S331" s="136"/>
      <c r="T331" s="136"/>
      <c r="U331" s="136"/>
      <c r="V331" s="136"/>
      <c r="W331" s="136"/>
      <c r="X331" s="342"/>
      <c r="Y331" s="136"/>
      <c r="Z331" s="136"/>
      <c r="AA331" s="136"/>
      <c r="AB331" s="136"/>
      <c r="AC331" s="136"/>
      <c r="AD331" s="136"/>
      <c r="AE331" s="136"/>
      <c r="AF331" s="136"/>
      <c r="AG331" s="136"/>
      <c r="AH331" s="136"/>
      <c r="AI331" s="136"/>
      <c r="AJ331" s="136"/>
      <c r="AK331" s="136"/>
      <c r="AL331" s="136"/>
      <c r="AM331" s="136"/>
      <c r="AN331" s="136"/>
      <c r="AO331" s="136"/>
      <c r="AP331" s="136"/>
      <c r="AQ331" s="136"/>
      <c r="BD331" s="289"/>
      <c r="BE331" s="289"/>
      <c r="BF331" s="224"/>
      <c r="CG331" s="224"/>
      <c r="CH331" s="224"/>
      <c r="CI331" s="224"/>
      <c r="CP331" s="224"/>
      <c r="CQ331" s="224"/>
      <c r="CR331" s="6"/>
      <c r="EC331" s="224"/>
      <c r="ED331" s="224"/>
      <c r="EE331" s="224"/>
    </row>
    <row r="332" spans="4:135" s="66" customFormat="1" x14ac:dyDescent="0.2">
      <c r="D332" s="137"/>
      <c r="E332" s="136"/>
      <c r="L332" s="136"/>
      <c r="M332" s="136"/>
      <c r="N332" s="136"/>
      <c r="O332" s="136"/>
      <c r="Q332" s="136"/>
      <c r="R332" s="136"/>
      <c r="S332" s="136"/>
      <c r="T332" s="136"/>
      <c r="U332" s="136"/>
      <c r="V332" s="136"/>
      <c r="W332" s="136"/>
      <c r="X332" s="342"/>
      <c r="Y332" s="136"/>
      <c r="Z332" s="136"/>
      <c r="AA332" s="136"/>
      <c r="AB332" s="136"/>
      <c r="AC332" s="136"/>
      <c r="AD332" s="136"/>
      <c r="AE332" s="136"/>
      <c r="AF332" s="136"/>
      <c r="AG332" s="136"/>
      <c r="AH332" s="136"/>
      <c r="AI332" s="136"/>
      <c r="AJ332" s="136"/>
      <c r="AK332" s="136"/>
      <c r="AL332" s="136"/>
      <c r="AM332" s="136"/>
      <c r="AN332" s="136"/>
      <c r="AO332" s="136"/>
      <c r="AP332" s="136"/>
      <c r="AQ332" s="136"/>
      <c r="BD332" s="289"/>
      <c r="BE332" s="289"/>
      <c r="BF332" s="224"/>
      <c r="CG332" s="224"/>
      <c r="CH332" s="224"/>
      <c r="CI332" s="224"/>
      <c r="CP332" s="224"/>
      <c r="CQ332" s="224"/>
      <c r="CR332" s="6"/>
      <c r="EC332" s="224"/>
      <c r="ED332" s="224"/>
      <c r="EE332" s="224"/>
    </row>
    <row r="333" spans="4:135" s="66" customFormat="1" x14ac:dyDescent="0.2">
      <c r="D333" s="137"/>
      <c r="E333" s="136"/>
      <c r="L333" s="136"/>
      <c r="M333" s="136"/>
      <c r="N333" s="136"/>
      <c r="O333" s="136"/>
      <c r="Q333" s="136"/>
      <c r="R333" s="136"/>
      <c r="S333" s="136"/>
      <c r="T333" s="136"/>
      <c r="U333" s="136"/>
      <c r="V333" s="136"/>
      <c r="W333" s="136"/>
      <c r="X333" s="342"/>
      <c r="Y333" s="136"/>
      <c r="Z333" s="136"/>
      <c r="AA333" s="136"/>
      <c r="AB333" s="136"/>
      <c r="AC333" s="136"/>
      <c r="AD333" s="136"/>
      <c r="AE333" s="136"/>
      <c r="AF333" s="136"/>
      <c r="AG333" s="136"/>
      <c r="AH333" s="136"/>
      <c r="AI333" s="136"/>
      <c r="AJ333" s="136"/>
      <c r="AK333" s="136"/>
      <c r="AL333" s="136"/>
      <c r="AM333" s="136"/>
      <c r="AN333" s="136"/>
      <c r="AO333" s="136"/>
      <c r="AP333" s="136"/>
      <c r="AQ333" s="136"/>
      <c r="BD333" s="289"/>
      <c r="BE333" s="289"/>
      <c r="BF333" s="224"/>
      <c r="CG333" s="224"/>
      <c r="CH333" s="224"/>
      <c r="CI333" s="224"/>
      <c r="CP333" s="224"/>
      <c r="CQ333" s="224"/>
      <c r="CR333" s="6"/>
      <c r="EC333" s="224"/>
      <c r="ED333" s="224"/>
      <c r="EE333" s="224"/>
    </row>
    <row r="334" spans="4:135" s="66" customFormat="1" x14ac:dyDescent="0.2">
      <c r="D334" s="137"/>
      <c r="E334" s="136"/>
      <c r="L334" s="136"/>
      <c r="M334" s="136"/>
      <c r="N334" s="136"/>
      <c r="O334" s="136"/>
      <c r="Q334" s="136"/>
      <c r="R334" s="136"/>
      <c r="S334" s="136"/>
      <c r="T334" s="136"/>
      <c r="U334" s="136"/>
      <c r="V334" s="136"/>
      <c r="W334" s="136"/>
      <c r="X334" s="342"/>
      <c r="Y334" s="136"/>
      <c r="Z334" s="136"/>
      <c r="AA334" s="136"/>
      <c r="AB334" s="136"/>
      <c r="AC334" s="136"/>
      <c r="AD334" s="136"/>
      <c r="AE334" s="136"/>
      <c r="AF334" s="136"/>
      <c r="AG334" s="136"/>
      <c r="AH334" s="136"/>
      <c r="AI334" s="136"/>
      <c r="AJ334" s="136"/>
      <c r="AK334" s="136"/>
      <c r="AL334" s="136"/>
      <c r="AM334" s="136"/>
      <c r="AN334" s="136"/>
      <c r="AO334" s="136"/>
      <c r="AP334" s="136"/>
      <c r="AQ334" s="136"/>
      <c r="BD334" s="289"/>
      <c r="BE334" s="289"/>
      <c r="BF334" s="224"/>
      <c r="CG334" s="224"/>
      <c r="CH334" s="224"/>
      <c r="CI334" s="224"/>
      <c r="CP334" s="224"/>
      <c r="CQ334" s="224"/>
      <c r="CR334" s="6"/>
      <c r="EC334" s="224"/>
      <c r="ED334" s="224"/>
      <c r="EE334" s="224"/>
    </row>
    <row r="335" spans="4:135" s="66" customFormat="1" x14ac:dyDescent="0.2">
      <c r="D335" s="137"/>
      <c r="E335" s="136"/>
      <c r="L335" s="136"/>
      <c r="M335" s="136"/>
      <c r="N335" s="136"/>
      <c r="O335" s="136"/>
      <c r="Q335" s="136"/>
      <c r="R335" s="136"/>
      <c r="S335" s="136"/>
      <c r="T335" s="136"/>
      <c r="U335" s="136"/>
      <c r="V335" s="136"/>
      <c r="W335" s="136"/>
      <c r="X335" s="342"/>
      <c r="Y335" s="136"/>
      <c r="Z335" s="136"/>
      <c r="AA335" s="136"/>
      <c r="AB335" s="136"/>
      <c r="AC335" s="136"/>
      <c r="AD335" s="136"/>
      <c r="AE335" s="136"/>
      <c r="AF335" s="136"/>
      <c r="AG335" s="136"/>
      <c r="AH335" s="136"/>
      <c r="AI335" s="136"/>
      <c r="AJ335" s="136"/>
      <c r="AK335" s="136"/>
      <c r="AL335" s="136"/>
      <c r="AM335" s="136"/>
      <c r="AN335" s="136"/>
      <c r="AO335" s="136"/>
      <c r="AP335" s="136"/>
      <c r="AQ335" s="136"/>
      <c r="BD335" s="289"/>
      <c r="BE335" s="289"/>
      <c r="BF335" s="224"/>
      <c r="CG335" s="224"/>
      <c r="CH335" s="224"/>
      <c r="CI335" s="224"/>
      <c r="CP335" s="224"/>
      <c r="CQ335" s="224"/>
      <c r="CR335" s="6"/>
      <c r="EC335" s="224"/>
      <c r="ED335" s="224"/>
      <c r="EE335" s="224"/>
    </row>
    <row r="336" spans="4:135" s="66" customFormat="1" x14ac:dyDescent="0.2">
      <c r="D336" s="137"/>
      <c r="E336" s="136"/>
      <c r="L336" s="136"/>
      <c r="M336" s="136"/>
      <c r="N336" s="136"/>
      <c r="O336" s="136"/>
      <c r="Q336" s="136"/>
      <c r="R336" s="136"/>
      <c r="S336" s="136"/>
      <c r="T336" s="136"/>
      <c r="U336" s="136"/>
      <c r="V336" s="136"/>
      <c r="W336" s="136"/>
      <c r="X336" s="342"/>
      <c r="Y336" s="136"/>
      <c r="Z336" s="136"/>
      <c r="AA336" s="136"/>
      <c r="AB336" s="136"/>
      <c r="AC336" s="136"/>
      <c r="AD336" s="136"/>
      <c r="AE336" s="136"/>
      <c r="AF336" s="136"/>
      <c r="AG336" s="136"/>
      <c r="AH336" s="136"/>
      <c r="AI336" s="136"/>
      <c r="AJ336" s="136"/>
      <c r="AK336" s="136"/>
      <c r="AL336" s="136"/>
      <c r="AM336" s="136"/>
      <c r="AN336" s="136"/>
      <c r="AO336" s="136"/>
      <c r="AP336" s="136"/>
      <c r="AQ336" s="136"/>
      <c r="BD336" s="289"/>
      <c r="BE336" s="289"/>
      <c r="BF336" s="224"/>
      <c r="CG336" s="224"/>
      <c r="CH336" s="224"/>
      <c r="CI336" s="224"/>
      <c r="CP336" s="224"/>
      <c r="CQ336" s="224"/>
      <c r="CR336" s="6"/>
      <c r="EC336" s="224"/>
      <c r="ED336" s="224"/>
      <c r="EE336" s="224"/>
    </row>
    <row r="337" spans="4:135" s="66" customFormat="1" x14ac:dyDescent="0.2">
      <c r="D337" s="137"/>
      <c r="E337" s="136"/>
      <c r="L337" s="136"/>
      <c r="M337" s="136"/>
      <c r="N337" s="136"/>
      <c r="O337" s="136"/>
      <c r="Q337" s="136"/>
      <c r="R337" s="136"/>
      <c r="S337" s="136"/>
      <c r="T337" s="136"/>
      <c r="U337" s="136"/>
      <c r="V337" s="136"/>
      <c r="W337" s="136"/>
      <c r="X337" s="342"/>
      <c r="Y337" s="136"/>
      <c r="Z337" s="136"/>
      <c r="AA337" s="136"/>
      <c r="AB337" s="136"/>
      <c r="AC337" s="136"/>
      <c r="AD337" s="136"/>
      <c r="AE337" s="136"/>
      <c r="AF337" s="136"/>
      <c r="AG337" s="136"/>
      <c r="AH337" s="136"/>
      <c r="AI337" s="136"/>
      <c r="AJ337" s="136"/>
      <c r="AK337" s="136"/>
      <c r="AL337" s="136"/>
      <c r="AM337" s="136"/>
      <c r="AN337" s="136"/>
      <c r="AO337" s="136"/>
      <c r="AP337" s="136"/>
      <c r="AQ337" s="136"/>
      <c r="BD337" s="289"/>
      <c r="BE337" s="289"/>
      <c r="BF337" s="224"/>
      <c r="CG337" s="224"/>
      <c r="CH337" s="224"/>
      <c r="CI337" s="224"/>
      <c r="CP337" s="224"/>
      <c r="CQ337" s="224"/>
      <c r="CR337" s="6"/>
      <c r="EC337" s="224"/>
      <c r="ED337" s="224"/>
      <c r="EE337" s="224"/>
    </row>
    <row r="338" spans="4:135" s="66" customFormat="1" x14ac:dyDescent="0.2">
      <c r="D338" s="137"/>
      <c r="E338" s="136"/>
      <c r="L338" s="136"/>
      <c r="M338" s="136"/>
      <c r="N338" s="136"/>
      <c r="O338" s="136"/>
      <c r="Q338" s="136"/>
      <c r="R338" s="136"/>
      <c r="S338" s="136"/>
      <c r="T338" s="136"/>
      <c r="U338" s="136"/>
      <c r="V338" s="136"/>
      <c r="W338" s="136"/>
      <c r="X338" s="342"/>
      <c r="Y338" s="136"/>
      <c r="Z338" s="136"/>
      <c r="AA338" s="136"/>
      <c r="AB338" s="136"/>
      <c r="AC338" s="136"/>
      <c r="AD338" s="136"/>
      <c r="AE338" s="136"/>
      <c r="AF338" s="136"/>
      <c r="AG338" s="136"/>
      <c r="AH338" s="136"/>
      <c r="AI338" s="136"/>
      <c r="AJ338" s="136"/>
      <c r="AK338" s="136"/>
      <c r="AL338" s="136"/>
      <c r="AM338" s="136"/>
      <c r="AN338" s="136"/>
      <c r="AO338" s="136"/>
      <c r="AP338" s="136"/>
      <c r="AQ338" s="136"/>
      <c r="BD338" s="289"/>
      <c r="BE338" s="289"/>
      <c r="BF338" s="224"/>
      <c r="CG338" s="224"/>
      <c r="CH338" s="224"/>
      <c r="CI338" s="224"/>
      <c r="CP338" s="224"/>
      <c r="CQ338" s="224"/>
      <c r="CR338" s="6"/>
      <c r="EC338" s="224"/>
      <c r="ED338" s="224"/>
      <c r="EE338" s="224"/>
    </row>
    <row r="339" spans="4:135" s="66" customFormat="1" x14ac:dyDescent="0.2">
      <c r="D339" s="137"/>
      <c r="E339" s="136"/>
      <c r="L339" s="136"/>
      <c r="M339" s="136"/>
      <c r="N339" s="136"/>
      <c r="O339" s="136"/>
      <c r="Q339" s="136"/>
      <c r="R339" s="136"/>
      <c r="S339" s="136"/>
      <c r="T339" s="136"/>
      <c r="U339" s="136"/>
      <c r="V339" s="136"/>
      <c r="W339" s="136"/>
      <c r="X339" s="342"/>
      <c r="Y339" s="136"/>
      <c r="Z339" s="136"/>
      <c r="AA339" s="136"/>
      <c r="AB339" s="136"/>
      <c r="AC339" s="136"/>
      <c r="AD339" s="136"/>
      <c r="AE339" s="136"/>
      <c r="AF339" s="136"/>
      <c r="AG339" s="136"/>
      <c r="AH339" s="136"/>
      <c r="AI339" s="136"/>
      <c r="AJ339" s="136"/>
      <c r="AK339" s="136"/>
      <c r="AL339" s="136"/>
      <c r="AM339" s="136"/>
      <c r="AN339" s="136"/>
      <c r="AO339" s="136"/>
      <c r="AP339" s="136"/>
      <c r="AQ339" s="136"/>
      <c r="BD339" s="289"/>
      <c r="BE339" s="289"/>
      <c r="BF339" s="224"/>
      <c r="CG339" s="224"/>
      <c r="CH339" s="224"/>
      <c r="CI339" s="224"/>
      <c r="CP339" s="224"/>
      <c r="CQ339" s="224"/>
      <c r="CR339" s="6"/>
      <c r="EC339" s="224"/>
      <c r="ED339" s="224"/>
      <c r="EE339" s="224"/>
    </row>
    <row r="340" spans="4:135" s="66" customFormat="1" x14ac:dyDescent="0.2">
      <c r="D340" s="137"/>
      <c r="E340" s="136"/>
      <c r="L340" s="136"/>
      <c r="M340" s="136"/>
      <c r="N340" s="136"/>
      <c r="O340" s="136"/>
      <c r="Q340" s="136"/>
      <c r="R340" s="136"/>
      <c r="S340" s="136"/>
      <c r="T340" s="136"/>
      <c r="U340" s="136"/>
      <c r="V340" s="136"/>
      <c r="W340" s="136"/>
      <c r="X340" s="342"/>
      <c r="Y340" s="136"/>
      <c r="Z340" s="136"/>
      <c r="AA340" s="136"/>
      <c r="AB340" s="136"/>
      <c r="AC340" s="136"/>
      <c r="AD340" s="136"/>
      <c r="AE340" s="136"/>
      <c r="AF340" s="136"/>
      <c r="AG340" s="136"/>
      <c r="AH340" s="136"/>
      <c r="AI340" s="136"/>
      <c r="AJ340" s="136"/>
      <c r="AK340" s="136"/>
      <c r="AL340" s="136"/>
      <c r="AM340" s="136"/>
      <c r="AN340" s="136"/>
      <c r="AO340" s="136"/>
      <c r="AP340" s="136"/>
      <c r="AQ340" s="136"/>
      <c r="BD340" s="289"/>
      <c r="BE340" s="289"/>
      <c r="BF340" s="224"/>
      <c r="CG340" s="224"/>
      <c r="CH340" s="224"/>
      <c r="CI340" s="224"/>
      <c r="CP340" s="224"/>
      <c r="CQ340" s="224"/>
      <c r="CR340" s="6"/>
      <c r="EC340" s="224"/>
      <c r="ED340" s="224"/>
      <c r="EE340" s="224"/>
    </row>
    <row r="341" spans="4:135" s="66" customFormat="1" x14ac:dyDescent="0.2">
      <c r="D341" s="137"/>
      <c r="E341" s="136"/>
      <c r="L341" s="136"/>
      <c r="M341" s="136"/>
      <c r="N341" s="136"/>
      <c r="O341" s="136"/>
      <c r="Q341" s="136"/>
      <c r="R341" s="136"/>
      <c r="S341" s="136"/>
      <c r="T341" s="136"/>
      <c r="U341" s="136"/>
      <c r="V341" s="136"/>
      <c r="W341" s="136"/>
      <c r="X341" s="342"/>
      <c r="Y341" s="136"/>
      <c r="Z341" s="136"/>
      <c r="AA341" s="136"/>
      <c r="AB341" s="136"/>
      <c r="AC341" s="136"/>
      <c r="AD341" s="136"/>
      <c r="AE341" s="136"/>
      <c r="AF341" s="136"/>
      <c r="AG341" s="136"/>
      <c r="AH341" s="136"/>
      <c r="AI341" s="136"/>
      <c r="AJ341" s="136"/>
      <c r="AK341" s="136"/>
      <c r="AL341" s="136"/>
      <c r="AM341" s="136"/>
      <c r="AN341" s="136"/>
      <c r="AO341" s="136"/>
      <c r="AP341" s="136"/>
      <c r="AQ341" s="136"/>
      <c r="BD341" s="289"/>
      <c r="BE341" s="289"/>
      <c r="BF341" s="224"/>
      <c r="CG341" s="224"/>
      <c r="CH341" s="224"/>
      <c r="CI341" s="224"/>
      <c r="CP341" s="224"/>
      <c r="CQ341" s="224"/>
      <c r="CR341" s="6"/>
      <c r="EC341" s="224"/>
      <c r="ED341" s="224"/>
      <c r="EE341" s="224"/>
    </row>
    <row r="342" spans="4:135" s="66" customFormat="1" x14ac:dyDescent="0.2">
      <c r="D342" s="137"/>
      <c r="E342" s="136"/>
      <c r="L342" s="136"/>
      <c r="M342" s="136"/>
      <c r="N342" s="136"/>
      <c r="O342" s="136"/>
      <c r="Q342" s="136"/>
      <c r="R342" s="136"/>
      <c r="S342" s="136"/>
      <c r="T342" s="136"/>
      <c r="U342" s="136"/>
      <c r="V342" s="136"/>
      <c r="W342" s="136"/>
      <c r="X342" s="342"/>
      <c r="Y342" s="136"/>
      <c r="Z342" s="136"/>
      <c r="AA342" s="136"/>
      <c r="AB342" s="136"/>
      <c r="AC342" s="136"/>
      <c r="AD342" s="136"/>
      <c r="AE342" s="136"/>
      <c r="AF342" s="136"/>
      <c r="AG342" s="136"/>
      <c r="AH342" s="136"/>
      <c r="AI342" s="136"/>
      <c r="AJ342" s="136"/>
      <c r="AK342" s="136"/>
      <c r="AL342" s="136"/>
      <c r="AM342" s="136"/>
      <c r="AN342" s="136"/>
      <c r="AO342" s="136"/>
      <c r="AP342" s="136"/>
      <c r="AQ342" s="136"/>
      <c r="BD342" s="289"/>
      <c r="BE342" s="289"/>
      <c r="BF342" s="224"/>
      <c r="CG342" s="224"/>
      <c r="CH342" s="224"/>
      <c r="CI342" s="224"/>
      <c r="CP342" s="224"/>
      <c r="CQ342" s="224"/>
      <c r="CR342" s="6"/>
      <c r="EC342" s="224"/>
      <c r="ED342" s="224"/>
      <c r="EE342" s="224"/>
    </row>
    <row r="343" spans="4:135" s="66" customFormat="1" x14ac:dyDescent="0.2">
      <c r="D343" s="137"/>
      <c r="E343" s="136"/>
      <c r="L343" s="136"/>
      <c r="M343" s="136"/>
      <c r="N343" s="136"/>
      <c r="O343" s="136"/>
      <c r="Q343" s="136"/>
      <c r="R343" s="136"/>
      <c r="S343" s="136"/>
      <c r="T343" s="136"/>
      <c r="U343" s="136"/>
      <c r="V343" s="136"/>
      <c r="W343" s="136"/>
      <c r="X343" s="342"/>
      <c r="Y343" s="136"/>
      <c r="Z343" s="136"/>
      <c r="AA343" s="136"/>
      <c r="AB343" s="136"/>
      <c r="AC343" s="136"/>
      <c r="AD343" s="136"/>
      <c r="AE343" s="136"/>
      <c r="AF343" s="136"/>
      <c r="AG343" s="136"/>
      <c r="AH343" s="136"/>
      <c r="AI343" s="136"/>
      <c r="AJ343" s="136"/>
      <c r="AK343" s="136"/>
      <c r="AL343" s="136"/>
      <c r="AM343" s="136"/>
      <c r="AN343" s="136"/>
      <c r="AO343" s="136"/>
      <c r="AP343" s="136"/>
      <c r="AQ343" s="136"/>
      <c r="BD343" s="289"/>
      <c r="BE343" s="289"/>
      <c r="BF343" s="224"/>
      <c r="CG343" s="224"/>
      <c r="CH343" s="224"/>
      <c r="CI343" s="224"/>
      <c r="CP343" s="224"/>
      <c r="CQ343" s="224"/>
      <c r="CR343" s="6"/>
      <c r="EC343" s="224"/>
      <c r="ED343" s="224"/>
      <c r="EE343" s="224"/>
    </row>
    <row r="344" spans="4:135" s="66" customFormat="1" x14ac:dyDescent="0.2">
      <c r="D344" s="137"/>
      <c r="E344" s="136"/>
      <c r="L344" s="136"/>
      <c r="M344" s="136"/>
      <c r="N344" s="136"/>
      <c r="O344" s="136"/>
      <c r="Q344" s="136"/>
      <c r="R344" s="136"/>
      <c r="S344" s="136"/>
      <c r="T344" s="136"/>
      <c r="U344" s="136"/>
      <c r="V344" s="136"/>
      <c r="W344" s="136"/>
      <c r="X344" s="342"/>
      <c r="Y344" s="136"/>
      <c r="Z344" s="136"/>
      <c r="AA344" s="136"/>
      <c r="AB344" s="136"/>
      <c r="AC344" s="136"/>
      <c r="AD344" s="136"/>
      <c r="AE344" s="136"/>
      <c r="AF344" s="136"/>
      <c r="AG344" s="136"/>
      <c r="AH344" s="136"/>
      <c r="AI344" s="136"/>
      <c r="AJ344" s="136"/>
      <c r="AK344" s="136"/>
      <c r="AL344" s="136"/>
      <c r="AM344" s="136"/>
      <c r="AN344" s="136"/>
      <c r="AO344" s="136"/>
      <c r="AP344" s="136"/>
      <c r="AQ344" s="136"/>
      <c r="BD344" s="289"/>
      <c r="BE344" s="289"/>
      <c r="BF344" s="224"/>
      <c r="CG344" s="224"/>
      <c r="CH344" s="224"/>
      <c r="CI344" s="224"/>
      <c r="CP344" s="224"/>
      <c r="CQ344" s="224"/>
      <c r="CR344" s="6"/>
      <c r="EC344" s="224"/>
      <c r="ED344" s="224"/>
      <c r="EE344" s="224"/>
    </row>
    <row r="345" spans="4:135" s="66" customFormat="1" x14ac:dyDescent="0.2">
      <c r="D345" s="137"/>
      <c r="E345" s="136"/>
      <c r="L345" s="136"/>
      <c r="M345" s="136"/>
      <c r="N345" s="136"/>
      <c r="O345" s="136"/>
      <c r="Q345" s="136"/>
      <c r="R345" s="136"/>
      <c r="S345" s="136"/>
      <c r="T345" s="136"/>
      <c r="U345" s="136"/>
      <c r="V345" s="136"/>
      <c r="W345" s="136"/>
      <c r="X345" s="342"/>
      <c r="Y345" s="136"/>
      <c r="Z345" s="136"/>
      <c r="AA345" s="136"/>
      <c r="AB345" s="136"/>
      <c r="AC345" s="136"/>
      <c r="AD345" s="136"/>
      <c r="AE345" s="136"/>
      <c r="AF345" s="136"/>
      <c r="AG345" s="136"/>
      <c r="AH345" s="136"/>
      <c r="AI345" s="136"/>
      <c r="AJ345" s="136"/>
      <c r="AK345" s="136"/>
      <c r="AL345" s="136"/>
      <c r="AM345" s="136"/>
      <c r="AN345" s="136"/>
      <c r="AO345" s="136"/>
      <c r="AP345" s="136"/>
      <c r="AQ345" s="136"/>
      <c r="BD345" s="289"/>
      <c r="BE345" s="289"/>
      <c r="BF345" s="224"/>
      <c r="CG345" s="224"/>
      <c r="CH345" s="224"/>
      <c r="CI345" s="224"/>
      <c r="CP345" s="224"/>
      <c r="CQ345" s="224"/>
      <c r="CR345" s="6"/>
      <c r="EC345" s="224"/>
      <c r="ED345" s="224"/>
      <c r="EE345" s="224"/>
    </row>
    <row r="346" spans="4:135" s="66" customFormat="1" x14ac:dyDescent="0.2">
      <c r="D346" s="137"/>
      <c r="E346" s="136"/>
      <c r="L346" s="136"/>
      <c r="M346" s="136"/>
      <c r="N346" s="136"/>
      <c r="O346" s="136"/>
      <c r="Q346" s="136"/>
      <c r="R346" s="136"/>
      <c r="S346" s="136"/>
      <c r="T346" s="136"/>
      <c r="U346" s="136"/>
      <c r="V346" s="136"/>
      <c r="W346" s="136"/>
      <c r="X346" s="342"/>
      <c r="Y346" s="136"/>
      <c r="Z346" s="136"/>
      <c r="AA346" s="136"/>
      <c r="AB346" s="136"/>
      <c r="AC346" s="136"/>
      <c r="AD346" s="136"/>
      <c r="AE346" s="136"/>
      <c r="AF346" s="136"/>
      <c r="AG346" s="136"/>
      <c r="AH346" s="136"/>
      <c r="AI346" s="136"/>
      <c r="AJ346" s="136"/>
      <c r="AK346" s="136"/>
      <c r="AL346" s="136"/>
      <c r="AM346" s="136"/>
      <c r="AN346" s="136"/>
      <c r="AO346" s="136"/>
      <c r="AP346" s="136"/>
      <c r="AQ346" s="136"/>
      <c r="BD346" s="289"/>
      <c r="BE346" s="289"/>
      <c r="BF346" s="224"/>
      <c r="CG346" s="224"/>
      <c r="CH346" s="224"/>
      <c r="CI346" s="224"/>
      <c r="CP346" s="224"/>
      <c r="CQ346" s="224"/>
      <c r="CR346" s="6"/>
      <c r="EC346" s="224"/>
      <c r="ED346" s="224"/>
      <c r="EE346" s="224"/>
    </row>
    <row r="347" spans="4:135" s="66" customFormat="1" x14ac:dyDescent="0.2">
      <c r="D347" s="137"/>
      <c r="E347" s="136"/>
      <c r="L347" s="136"/>
      <c r="M347" s="136"/>
      <c r="N347" s="136"/>
      <c r="O347" s="136"/>
      <c r="Q347" s="136"/>
      <c r="R347" s="136"/>
      <c r="S347" s="136"/>
      <c r="T347" s="136"/>
      <c r="U347" s="136"/>
      <c r="V347" s="136"/>
      <c r="W347" s="136"/>
      <c r="X347" s="342"/>
      <c r="Y347" s="136"/>
      <c r="Z347" s="136"/>
      <c r="AA347" s="136"/>
      <c r="AB347" s="136"/>
      <c r="AC347" s="136"/>
      <c r="AD347" s="136"/>
      <c r="AE347" s="136"/>
      <c r="AF347" s="136"/>
      <c r="AG347" s="136"/>
      <c r="AH347" s="136"/>
      <c r="AI347" s="136"/>
      <c r="AJ347" s="136"/>
      <c r="AK347" s="136"/>
      <c r="AL347" s="136"/>
      <c r="AM347" s="136"/>
      <c r="AN347" s="136"/>
      <c r="AO347" s="136"/>
      <c r="AP347" s="136"/>
      <c r="AQ347" s="136"/>
      <c r="BD347" s="289"/>
      <c r="BE347" s="289"/>
      <c r="BF347" s="224"/>
      <c r="CG347" s="224"/>
      <c r="CH347" s="224"/>
      <c r="CI347" s="224"/>
      <c r="CP347" s="224"/>
      <c r="CQ347" s="224"/>
      <c r="CR347" s="6"/>
      <c r="EC347" s="224"/>
      <c r="ED347" s="224"/>
      <c r="EE347" s="224"/>
    </row>
    <row r="348" spans="4:135" s="66" customFormat="1" x14ac:dyDescent="0.2">
      <c r="D348" s="137"/>
      <c r="E348" s="136"/>
      <c r="L348" s="136"/>
      <c r="M348" s="136"/>
      <c r="N348" s="136"/>
      <c r="O348" s="136"/>
      <c r="Q348" s="136"/>
      <c r="R348" s="136"/>
      <c r="S348" s="136"/>
      <c r="T348" s="136"/>
      <c r="U348" s="136"/>
      <c r="V348" s="136"/>
      <c r="W348" s="136"/>
      <c r="X348" s="342"/>
      <c r="Y348" s="136"/>
      <c r="Z348" s="136"/>
      <c r="AA348" s="136"/>
      <c r="AB348" s="136"/>
      <c r="AC348" s="136"/>
      <c r="AD348" s="136"/>
      <c r="AE348" s="136"/>
      <c r="AF348" s="136"/>
      <c r="AG348" s="136"/>
      <c r="AH348" s="136"/>
      <c r="AI348" s="136"/>
      <c r="AJ348" s="136"/>
      <c r="AK348" s="136"/>
      <c r="AL348" s="136"/>
      <c r="AM348" s="136"/>
      <c r="AN348" s="136"/>
      <c r="AO348" s="136"/>
      <c r="AP348" s="136"/>
      <c r="AQ348" s="136"/>
      <c r="BD348" s="289"/>
      <c r="BE348" s="289"/>
      <c r="BF348" s="224"/>
      <c r="CG348" s="224"/>
      <c r="CH348" s="224"/>
      <c r="CI348" s="224"/>
      <c r="CP348" s="224"/>
      <c r="CQ348" s="224"/>
      <c r="CR348" s="6"/>
      <c r="EC348" s="224"/>
      <c r="ED348" s="224"/>
      <c r="EE348" s="224"/>
    </row>
    <row r="349" spans="4:135" s="66" customFormat="1" x14ac:dyDescent="0.2">
      <c r="D349" s="137"/>
      <c r="E349" s="136"/>
      <c r="L349" s="136"/>
      <c r="M349" s="136"/>
      <c r="N349" s="136"/>
      <c r="O349" s="136"/>
      <c r="Q349" s="136"/>
      <c r="R349" s="136"/>
      <c r="S349" s="136"/>
      <c r="T349" s="136"/>
      <c r="U349" s="136"/>
      <c r="V349" s="136"/>
      <c r="W349" s="136"/>
      <c r="X349" s="342"/>
      <c r="Y349" s="136"/>
      <c r="Z349" s="136"/>
      <c r="AA349" s="136"/>
      <c r="AB349" s="136"/>
      <c r="AC349" s="136"/>
      <c r="AD349" s="136"/>
      <c r="AE349" s="136"/>
      <c r="AF349" s="136"/>
      <c r="AG349" s="136"/>
      <c r="AH349" s="136"/>
      <c r="AI349" s="136"/>
      <c r="AJ349" s="136"/>
      <c r="AK349" s="136"/>
      <c r="AL349" s="136"/>
      <c r="AM349" s="136"/>
      <c r="AN349" s="136"/>
      <c r="AO349" s="136"/>
      <c r="AP349" s="136"/>
      <c r="AQ349" s="136"/>
      <c r="BD349" s="289"/>
      <c r="BE349" s="289"/>
      <c r="BF349" s="224"/>
      <c r="CG349" s="224"/>
      <c r="CH349" s="224"/>
      <c r="CI349" s="224"/>
      <c r="CP349" s="224"/>
      <c r="CQ349" s="224"/>
      <c r="CR349" s="6"/>
      <c r="EC349" s="224"/>
      <c r="ED349" s="224"/>
      <c r="EE349" s="224"/>
    </row>
    <row r="350" spans="4:135" s="66" customFormat="1" x14ac:dyDescent="0.2">
      <c r="D350" s="137"/>
      <c r="E350" s="136"/>
      <c r="L350" s="136"/>
      <c r="M350" s="136"/>
      <c r="N350" s="136"/>
      <c r="O350" s="136"/>
      <c r="Q350" s="136"/>
      <c r="R350" s="136"/>
      <c r="S350" s="136"/>
      <c r="T350" s="136"/>
      <c r="U350" s="136"/>
      <c r="V350" s="136"/>
      <c r="W350" s="136"/>
      <c r="X350" s="342"/>
      <c r="Y350" s="136"/>
      <c r="Z350" s="136"/>
      <c r="AA350" s="136"/>
      <c r="AB350" s="136"/>
      <c r="AC350" s="136"/>
      <c r="AD350" s="136"/>
      <c r="AE350" s="136"/>
      <c r="AF350" s="136"/>
      <c r="AG350" s="136"/>
      <c r="AH350" s="136"/>
      <c r="AI350" s="136"/>
      <c r="AJ350" s="136"/>
      <c r="AK350" s="136"/>
      <c r="AL350" s="136"/>
      <c r="AM350" s="136"/>
      <c r="AN350" s="136"/>
      <c r="AO350" s="136"/>
      <c r="AP350" s="136"/>
      <c r="AQ350" s="136"/>
      <c r="BD350" s="289"/>
      <c r="BE350" s="289"/>
      <c r="BF350" s="224"/>
      <c r="CG350" s="224"/>
      <c r="CH350" s="224"/>
      <c r="CI350" s="224"/>
      <c r="CP350" s="224"/>
      <c r="CQ350" s="224"/>
      <c r="CR350" s="6"/>
      <c r="EC350" s="224"/>
      <c r="ED350" s="224"/>
      <c r="EE350" s="224"/>
    </row>
    <row r="351" spans="4:135" s="66" customFormat="1" x14ac:dyDescent="0.2">
      <c r="D351" s="137"/>
      <c r="E351" s="136"/>
      <c r="L351" s="136"/>
      <c r="M351" s="136"/>
      <c r="N351" s="136"/>
      <c r="O351" s="136"/>
      <c r="Q351" s="136"/>
      <c r="R351" s="136"/>
      <c r="S351" s="136"/>
      <c r="T351" s="136"/>
      <c r="U351" s="136"/>
      <c r="V351" s="136"/>
      <c r="W351" s="136"/>
      <c r="X351" s="342"/>
      <c r="Y351" s="136"/>
      <c r="Z351" s="136"/>
      <c r="AA351" s="136"/>
      <c r="AB351" s="136"/>
      <c r="AC351" s="136"/>
      <c r="AD351" s="136"/>
      <c r="AE351" s="136"/>
      <c r="AF351" s="136"/>
      <c r="AG351" s="136"/>
      <c r="AH351" s="136"/>
      <c r="AI351" s="136"/>
      <c r="AJ351" s="136"/>
      <c r="AK351" s="136"/>
      <c r="AL351" s="136"/>
      <c r="AM351" s="136"/>
      <c r="AN351" s="136"/>
      <c r="AO351" s="136"/>
      <c r="AP351" s="136"/>
      <c r="AQ351" s="136"/>
      <c r="BD351" s="289"/>
      <c r="BE351" s="289"/>
      <c r="BF351" s="224"/>
      <c r="CG351" s="224"/>
      <c r="CH351" s="224"/>
      <c r="CI351" s="224"/>
      <c r="CP351" s="224"/>
      <c r="CQ351" s="224"/>
      <c r="CR351" s="6"/>
      <c r="EC351" s="224"/>
      <c r="ED351" s="224"/>
      <c r="EE351" s="224"/>
    </row>
    <row r="352" spans="4:135" s="66" customFormat="1" x14ac:dyDescent="0.2">
      <c r="D352" s="137"/>
      <c r="E352" s="136"/>
      <c r="L352" s="136"/>
      <c r="M352" s="136"/>
      <c r="N352" s="136"/>
      <c r="O352" s="136"/>
      <c r="Q352" s="136"/>
      <c r="R352" s="136"/>
      <c r="S352" s="136"/>
      <c r="T352" s="136"/>
      <c r="U352" s="136"/>
      <c r="V352" s="136"/>
      <c r="W352" s="136"/>
      <c r="X352" s="342"/>
      <c r="Y352" s="136"/>
      <c r="Z352" s="136"/>
      <c r="AA352" s="136"/>
      <c r="AB352" s="136"/>
      <c r="AC352" s="136"/>
      <c r="AD352" s="136"/>
      <c r="AE352" s="136"/>
      <c r="AF352" s="136"/>
      <c r="AG352" s="136"/>
      <c r="AH352" s="136"/>
      <c r="AI352" s="136"/>
      <c r="AJ352" s="136"/>
      <c r="AK352" s="136"/>
      <c r="AL352" s="136"/>
      <c r="AM352" s="136"/>
      <c r="AN352" s="136"/>
      <c r="AO352" s="136"/>
      <c r="AP352" s="136"/>
      <c r="AQ352" s="136"/>
      <c r="BD352" s="289"/>
      <c r="BE352" s="289"/>
      <c r="BF352" s="224"/>
      <c r="CG352" s="224"/>
      <c r="CH352" s="224"/>
      <c r="CI352" s="224"/>
      <c r="CP352" s="224"/>
      <c r="CQ352" s="224"/>
      <c r="CR352" s="6"/>
      <c r="EC352" s="224"/>
      <c r="ED352" s="224"/>
      <c r="EE352" s="224"/>
    </row>
    <row r="353" spans="4:135" s="66" customFormat="1" x14ac:dyDescent="0.2">
      <c r="D353" s="137"/>
      <c r="E353" s="136"/>
      <c r="L353" s="136"/>
      <c r="M353" s="136"/>
      <c r="N353" s="136"/>
      <c r="O353" s="136"/>
      <c r="Q353" s="136"/>
      <c r="R353" s="136"/>
      <c r="S353" s="136"/>
      <c r="T353" s="136"/>
      <c r="U353" s="136"/>
      <c r="V353" s="136"/>
      <c r="W353" s="136"/>
      <c r="X353" s="342"/>
      <c r="Y353" s="136"/>
      <c r="Z353" s="136"/>
      <c r="AA353" s="136"/>
      <c r="AB353" s="136"/>
      <c r="AC353" s="136"/>
      <c r="AD353" s="136"/>
      <c r="AE353" s="136"/>
      <c r="AF353" s="136"/>
      <c r="AG353" s="136"/>
      <c r="AH353" s="136"/>
      <c r="AI353" s="136"/>
      <c r="AJ353" s="136"/>
      <c r="AK353" s="136"/>
      <c r="AL353" s="136"/>
      <c r="AM353" s="136"/>
      <c r="AN353" s="136"/>
      <c r="AO353" s="136"/>
      <c r="AP353" s="136"/>
      <c r="AQ353" s="136"/>
      <c r="BD353" s="289"/>
      <c r="BE353" s="289"/>
      <c r="BF353" s="224"/>
      <c r="CG353" s="224"/>
      <c r="CH353" s="224"/>
      <c r="CI353" s="224"/>
      <c r="CP353" s="224"/>
      <c r="CQ353" s="224"/>
      <c r="CR353" s="6"/>
      <c r="EC353" s="224"/>
      <c r="ED353" s="224"/>
      <c r="EE353" s="224"/>
    </row>
    <row r="354" spans="4:135" s="66" customFormat="1" x14ac:dyDescent="0.2">
      <c r="D354" s="137"/>
      <c r="E354" s="136"/>
      <c r="L354" s="136"/>
      <c r="M354" s="136"/>
      <c r="N354" s="136"/>
      <c r="O354" s="136"/>
      <c r="Q354" s="136"/>
      <c r="R354" s="136"/>
      <c r="S354" s="136"/>
      <c r="T354" s="136"/>
      <c r="U354" s="136"/>
      <c r="V354" s="136"/>
      <c r="W354" s="136"/>
      <c r="X354" s="342"/>
      <c r="Y354" s="136"/>
      <c r="Z354" s="136"/>
      <c r="AA354" s="136"/>
      <c r="AB354" s="136"/>
      <c r="AC354" s="136"/>
      <c r="AD354" s="136"/>
      <c r="AE354" s="136"/>
      <c r="AF354" s="136"/>
      <c r="AG354" s="136"/>
      <c r="AH354" s="136"/>
      <c r="AI354" s="136"/>
      <c r="AJ354" s="136"/>
      <c r="AK354" s="136"/>
      <c r="AL354" s="136"/>
      <c r="AM354" s="136"/>
      <c r="AN354" s="136"/>
      <c r="AO354" s="136"/>
      <c r="AP354" s="136"/>
      <c r="AQ354" s="136"/>
      <c r="BD354" s="289"/>
      <c r="BE354" s="289"/>
      <c r="BF354" s="224"/>
      <c r="CG354" s="224"/>
      <c r="CH354" s="224"/>
      <c r="CI354" s="224"/>
      <c r="CP354" s="224"/>
      <c r="CQ354" s="224"/>
      <c r="CR354" s="6"/>
      <c r="EC354" s="224"/>
      <c r="ED354" s="224"/>
      <c r="EE354" s="224"/>
    </row>
    <row r="355" spans="4:135" s="66" customFormat="1" x14ac:dyDescent="0.2">
      <c r="D355" s="137"/>
      <c r="E355" s="136"/>
      <c r="L355" s="136"/>
      <c r="M355" s="136"/>
      <c r="N355" s="136"/>
      <c r="O355" s="136"/>
      <c r="Q355" s="136"/>
      <c r="R355" s="136"/>
      <c r="S355" s="136"/>
      <c r="T355" s="136"/>
      <c r="U355" s="136"/>
      <c r="V355" s="136"/>
      <c r="W355" s="136"/>
      <c r="X355" s="342"/>
      <c r="Y355" s="136"/>
      <c r="Z355" s="136"/>
      <c r="AA355" s="136"/>
      <c r="AB355" s="136"/>
      <c r="AC355" s="136"/>
      <c r="AD355" s="136"/>
      <c r="AE355" s="136"/>
      <c r="AF355" s="136"/>
      <c r="AG355" s="136"/>
      <c r="AH355" s="136"/>
      <c r="AI355" s="136"/>
      <c r="AJ355" s="136"/>
      <c r="AK355" s="136"/>
      <c r="AL355" s="136"/>
      <c r="AM355" s="136"/>
      <c r="AN355" s="136"/>
      <c r="AO355" s="136"/>
      <c r="AP355" s="136"/>
      <c r="AQ355" s="136"/>
      <c r="BD355" s="289"/>
      <c r="BE355" s="289"/>
      <c r="BF355" s="224"/>
      <c r="CG355" s="224"/>
      <c r="CH355" s="224"/>
      <c r="CI355" s="224"/>
      <c r="CP355" s="224"/>
      <c r="CQ355" s="224"/>
      <c r="CR355" s="6"/>
      <c r="EC355" s="224"/>
      <c r="ED355" s="224"/>
      <c r="EE355" s="224"/>
    </row>
    <row r="356" spans="4:135" s="66" customFormat="1" x14ac:dyDescent="0.2">
      <c r="D356" s="137"/>
      <c r="E356" s="136"/>
      <c r="L356" s="136"/>
      <c r="M356" s="136"/>
      <c r="N356" s="136"/>
      <c r="O356" s="136"/>
      <c r="Q356" s="136"/>
      <c r="R356" s="136"/>
      <c r="S356" s="136"/>
      <c r="T356" s="136"/>
      <c r="U356" s="136"/>
      <c r="V356" s="136"/>
      <c r="W356" s="136"/>
      <c r="X356" s="342"/>
      <c r="Y356" s="136"/>
      <c r="Z356" s="136"/>
      <c r="AA356" s="136"/>
      <c r="AB356" s="136"/>
      <c r="AC356" s="136"/>
      <c r="AD356" s="136"/>
      <c r="AE356" s="136"/>
      <c r="AF356" s="136"/>
      <c r="AG356" s="136"/>
      <c r="AH356" s="136"/>
      <c r="AI356" s="136"/>
      <c r="AJ356" s="136"/>
      <c r="AK356" s="136"/>
      <c r="AL356" s="136"/>
      <c r="AM356" s="136"/>
      <c r="AN356" s="136"/>
      <c r="AO356" s="136"/>
      <c r="AP356" s="136"/>
      <c r="AQ356" s="136"/>
      <c r="BD356" s="289"/>
      <c r="BE356" s="289"/>
      <c r="BF356" s="224"/>
      <c r="CG356" s="224"/>
      <c r="CH356" s="224"/>
      <c r="CI356" s="224"/>
      <c r="CP356" s="224"/>
      <c r="CQ356" s="224"/>
      <c r="CR356" s="6"/>
      <c r="EC356" s="224"/>
      <c r="ED356" s="224"/>
      <c r="EE356" s="224"/>
    </row>
    <row r="357" spans="4:135" s="66" customFormat="1" x14ac:dyDescent="0.2">
      <c r="D357" s="137"/>
      <c r="E357" s="136"/>
      <c r="L357" s="136"/>
      <c r="M357" s="136"/>
      <c r="N357" s="136"/>
      <c r="O357" s="136"/>
      <c r="Q357" s="136"/>
      <c r="R357" s="136"/>
      <c r="S357" s="136"/>
      <c r="T357" s="136"/>
      <c r="U357" s="136"/>
      <c r="V357" s="136"/>
      <c r="W357" s="136"/>
      <c r="X357" s="342"/>
      <c r="Y357" s="136"/>
      <c r="Z357" s="136"/>
      <c r="AA357" s="136"/>
      <c r="AB357" s="136"/>
      <c r="AC357" s="136"/>
      <c r="AD357" s="136"/>
      <c r="AE357" s="136"/>
      <c r="AF357" s="136"/>
      <c r="AG357" s="136"/>
      <c r="AH357" s="136"/>
      <c r="AI357" s="136"/>
      <c r="AJ357" s="136"/>
      <c r="AK357" s="136"/>
      <c r="AL357" s="136"/>
      <c r="AM357" s="136"/>
      <c r="AN357" s="136"/>
      <c r="AO357" s="136"/>
      <c r="AP357" s="136"/>
      <c r="AQ357" s="136"/>
      <c r="BD357" s="289"/>
      <c r="BE357" s="289"/>
      <c r="BF357" s="224"/>
      <c r="CG357" s="224"/>
      <c r="CH357" s="224"/>
      <c r="CI357" s="224"/>
      <c r="CP357" s="224"/>
      <c r="CQ357" s="224"/>
      <c r="CR357" s="6"/>
      <c r="EC357" s="224"/>
      <c r="ED357" s="224"/>
      <c r="EE357" s="224"/>
    </row>
    <row r="358" spans="4:135" s="66" customFormat="1" x14ac:dyDescent="0.2">
      <c r="D358" s="137"/>
      <c r="E358" s="136"/>
      <c r="L358" s="136"/>
      <c r="M358" s="136"/>
      <c r="N358" s="136"/>
      <c r="O358" s="136"/>
      <c r="Q358" s="136"/>
      <c r="R358" s="136"/>
      <c r="S358" s="136"/>
      <c r="T358" s="136"/>
      <c r="U358" s="136"/>
      <c r="V358" s="136"/>
      <c r="W358" s="136"/>
      <c r="X358" s="342"/>
      <c r="Y358" s="136"/>
      <c r="Z358" s="136"/>
      <c r="AA358" s="136"/>
      <c r="AB358" s="136"/>
      <c r="AC358" s="136"/>
      <c r="AD358" s="136"/>
      <c r="AE358" s="136"/>
      <c r="AF358" s="136"/>
      <c r="AG358" s="136"/>
      <c r="AH358" s="136"/>
      <c r="AI358" s="136"/>
      <c r="AJ358" s="136"/>
      <c r="AK358" s="136"/>
      <c r="AL358" s="136"/>
      <c r="AM358" s="136"/>
      <c r="AN358" s="136"/>
      <c r="AO358" s="136"/>
      <c r="AP358" s="136"/>
      <c r="AQ358" s="136"/>
      <c r="BD358" s="289"/>
      <c r="BE358" s="289"/>
      <c r="BF358" s="224"/>
      <c r="CG358" s="224"/>
      <c r="CH358" s="224"/>
      <c r="CI358" s="224"/>
      <c r="CP358" s="224"/>
      <c r="CQ358" s="224"/>
      <c r="CR358" s="6"/>
      <c r="EC358" s="224"/>
      <c r="ED358" s="224"/>
      <c r="EE358" s="224"/>
    </row>
    <row r="359" spans="4:135" s="66" customFormat="1" x14ac:dyDescent="0.2">
      <c r="D359" s="137"/>
      <c r="E359" s="136"/>
      <c r="L359" s="136"/>
      <c r="M359" s="136"/>
      <c r="N359" s="136"/>
      <c r="O359" s="136"/>
      <c r="Q359" s="136"/>
      <c r="R359" s="136"/>
      <c r="S359" s="136"/>
      <c r="T359" s="136"/>
      <c r="U359" s="136"/>
      <c r="V359" s="136"/>
      <c r="W359" s="136"/>
      <c r="X359" s="342"/>
      <c r="Y359" s="136"/>
      <c r="Z359" s="136"/>
      <c r="AA359" s="136"/>
      <c r="AB359" s="136"/>
      <c r="AC359" s="136"/>
      <c r="AD359" s="136"/>
      <c r="AE359" s="136"/>
      <c r="AF359" s="136"/>
      <c r="AG359" s="136"/>
      <c r="AH359" s="136"/>
      <c r="AI359" s="136"/>
      <c r="AJ359" s="136"/>
      <c r="AK359" s="136"/>
      <c r="AL359" s="136"/>
      <c r="AM359" s="136"/>
      <c r="AN359" s="136"/>
      <c r="AO359" s="136"/>
      <c r="AP359" s="136"/>
      <c r="AQ359" s="136"/>
      <c r="BD359" s="289"/>
      <c r="BE359" s="289"/>
      <c r="BF359" s="224"/>
      <c r="CG359" s="224"/>
      <c r="CH359" s="224"/>
      <c r="CI359" s="224"/>
      <c r="CP359" s="224"/>
      <c r="CQ359" s="224"/>
      <c r="CR359" s="6"/>
      <c r="EC359" s="224"/>
      <c r="ED359" s="224"/>
      <c r="EE359" s="224"/>
    </row>
    <row r="360" spans="4:135" s="66" customFormat="1" x14ac:dyDescent="0.2">
      <c r="D360" s="137"/>
      <c r="E360" s="136"/>
      <c r="L360" s="136"/>
      <c r="M360" s="136"/>
      <c r="N360" s="136"/>
      <c r="O360" s="136"/>
      <c r="Q360" s="136"/>
      <c r="R360" s="136"/>
      <c r="S360" s="136"/>
      <c r="T360" s="136"/>
      <c r="U360" s="136"/>
      <c r="V360" s="136"/>
      <c r="W360" s="136"/>
      <c r="X360" s="342"/>
      <c r="Y360" s="136"/>
      <c r="Z360" s="136"/>
      <c r="AA360" s="136"/>
      <c r="AB360" s="136"/>
      <c r="AC360" s="136"/>
      <c r="AD360" s="136"/>
      <c r="AE360" s="136"/>
      <c r="AF360" s="136"/>
      <c r="AG360" s="136"/>
      <c r="AH360" s="136"/>
      <c r="AI360" s="136"/>
      <c r="AJ360" s="136"/>
      <c r="AK360" s="136"/>
      <c r="AL360" s="136"/>
      <c r="AM360" s="136"/>
      <c r="AN360" s="136"/>
      <c r="AO360" s="136"/>
      <c r="AP360" s="136"/>
      <c r="AQ360" s="136"/>
      <c r="BD360" s="289"/>
      <c r="BE360" s="289"/>
      <c r="BF360" s="224"/>
      <c r="CG360" s="224"/>
      <c r="CH360" s="224"/>
      <c r="CI360" s="224"/>
      <c r="CP360" s="224"/>
      <c r="CQ360" s="224"/>
      <c r="CR360" s="6"/>
      <c r="EC360" s="224"/>
      <c r="ED360" s="224"/>
      <c r="EE360" s="224"/>
    </row>
    <row r="361" spans="4:135" s="66" customFormat="1" x14ac:dyDescent="0.2">
      <c r="D361" s="137"/>
      <c r="E361" s="136"/>
      <c r="L361" s="136"/>
      <c r="M361" s="136"/>
      <c r="N361" s="136"/>
      <c r="O361" s="136"/>
      <c r="Q361" s="136"/>
      <c r="R361" s="136"/>
      <c r="S361" s="136"/>
      <c r="T361" s="136"/>
      <c r="U361" s="136"/>
      <c r="V361" s="136"/>
      <c r="W361" s="136"/>
      <c r="X361" s="342"/>
      <c r="Y361" s="136"/>
      <c r="Z361" s="136"/>
      <c r="AA361" s="136"/>
      <c r="AB361" s="136"/>
      <c r="AC361" s="136"/>
      <c r="AD361" s="136"/>
      <c r="AE361" s="136"/>
      <c r="AF361" s="136"/>
      <c r="AG361" s="136"/>
      <c r="AH361" s="136"/>
      <c r="AI361" s="136"/>
      <c r="AJ361" s="136"/>
      <c r="AK361" s="136"/>
      <c r="AL361" s="136"/>
      <c r="AM361" s="136"/>
      <c r="AN361" s="136"/>
      <c r="AO361" s="136"/>
      <c r="AP361" s="136"/>
      <c r="AQ361" s="136"/>
      <c r="BD361" s="289"/>
      <c r="BE361" s="289"/>
      <c r="BF361" s="224"/>
      <c r="CG361" s="224"/>
      <c r="CH361" s="224"/>
      <c r="CI361" s="224"/>
      <c r="CP361" s="224"/>
      <c r="CQ361" s="224"/>
      <c r="CR361" s="6"/>
      <c r="EC361" s="224"/>
      <c r="ED361" s="224"/>
      <c r="EE361" s="224"/>
    </row>
    <row r="362" spans="4:135" s="66" customFormat="1" x14ac:dyDescent="0.2">
      <c r="D362" s="137"/>
      <c r="E362" s="136"/>
      <c r="L362" s="136"/>
      <c r="M362" s="136"/>
      <c r="N362" s="136"/>
      <c r="O362" s="136"/>
      <c r="Q362" s="136"/>
      <c r="R362" s="136"/>
      <c r="S362" s="136"/>
      <c r="T362" s="136"/>
      <c r="U362" s="136"/>
      <c r="V362" s="136"/>
      <c r="W362" s="136"/>
      <c r="X362" s="342"/>
      <c r="Y362" s="136"/>
      <c r="Z362" s="136"/>
      <c r="AA362" s="136"/>
      <c r="AB362" s="136"/>
      <c r="AC362" s="136"/>
      <c r="AD362" s="136"/>
      <c r="AE362" s="136"/>
      <c r="AF362" s="136"/>
      <c r="AG362" s="136"/>
      <c r="AH362" s="136"/>
      <c r="AI362" s="136"/>
      <c r="AJ362" s="136"/>
      <c r="AK362" s="136"/>
      <c r="AL362" s="136"/>
      <c r="AM362" s="136"/>
      <c r="AN362" s="136"/>
      <c r="AO362" s="136"/>
      <c r="AP362" s="136"/>
      <c r="AQ362" s="136"/>
      <c r="BD362" s="289"/>
      <c r="BE362" s="289"/>
      <c r="BF362" s="224"/>
      <c r="CG362" s="224"/>
      <c r="CH362" s="224"/>
      <c r="CI362" s="224"/>
      <c r="CP362" s="224"/>
      <c r="CQ362" s="224"/>
      <c r="CR362" s="6"/>
      <c r="EC362" s="224"/>
      <c r="ED362" s="224"/>
      <c r="EE362" s="224"/>
    </row>
    <row r="363" spans="4:135" s="66" customFormat="1" x14ac:dyDescent="0.2">
      <c r="D363" s="137"/>
      <c r="E363" s="136"/>
      <c r="L363" s="136"/>
      <c r="M363" s="136"/>
      <c r="N363" s="136"/>
      <c r="O363" s="136"/>
      <c r="Q363" s="136"/>
      <c r="R363" s="136"/>
      <c r="S363" s="136"/>
      <c r="T363" s="136"/>
      <c r="U363" s="136"/>
      <c r="V363" s="136"/>
      <c r="W363" s="136"/>
      <c r="X363" s="342"/>
      <c r="Y363" s="136"/>
      <c r="Z363" s="136"/>
      <c r="AA363" s="136"/>
      <c r="AB363" s="136"/>
      <c r="AC363" s="136"/>
      <c r="AD363" s="136"/>
      <c r="AE363" s="136"/>
      <c r="AF363" s="136"/>
      <c r="AG363" s="136"/>
      <c r="AH363" s="136"/>
      <c r="AI363" s="136"/>
      <c r="AJ363" s="136"/>
      <c r="AK363" s="136"/>
      <c r="AL363" s="136"/>
      <c r="AM363" s="136"/>
      <c r="AN363" s="136"/>
      <c r="AO363" s="136"/>
      <c r="AP363" s="136"/>
      <c r="AQ363" s="136"/>
      <c r="BD363" s="289"/>
      <c r="BE363" s="289"/>
      <c r="BF363" s="224"/>
      <c r="CG363" s="224"/>
      <c r="CH363" s="224"/>
      <c r="CI363" s="224"/>
      <c r="CP363" s="224"/>
      <c r="CQ363" s="224"/>
      <c r="CR363" s="6"/>
      <c r="EC363" s="224"/>
      <c r="ED363" s="224"/>
      <c r="EE363" s="224"/>
    </row>
    <row r="364" spans="4:135" s="66" customFormat="1" x14ac:dyDescent="0.2">
      <c r="D364" s="137"/>
      <c r="E364" s="136"/>
      <c r="L364" s="136"/>
      <c r="M364" s="136"/>
      <c r="N364" s="136"/>
      <c r="O364" s="136"/>
      <c r="Q364" s="136"/>
      <c r="R364" s="136"/>
      <c r="S364" s="136"/>
      <c r="T364" s="136"/>
      <c r="U364" s="136"/>
      <c r="V364" s="136"/>
      <c r="W364" s="136"/>
      <c r="X364" s="342"/>
      <c r="Y364" s="136"/>
      <c r="Z364" s="136"/>
      <c r="AA364" s="136"/>
      <c r="AB364" s="136"/>
      <c r="AC364" s="136"/>
      <c r="AD364" s="136"/>
      <c r="AE364" s="136"/>
      <c r="AF364" s="136"/>
      <c r="AG364" s="136"/>
      <c r="AH364" s="136"/>
      <c r="AI364" s="136"/>
      <c r="AJ364" s="136"/>
      <c r="AK364" s="136"/>
      <c r="AL364" s="136"/>
      <c r="AM364" s="136"/>
      <c r="AN364" s="136"/>
      <c r="AO364" s="136"/>
      <c r="AP364" s="136"/>
      <c r="AQ364" s="136"/>
      <c r="BD364" s="289"/>
      <c r="BE364" s="289"/>
      <c r="BF364" s="224"/>
      <c r="CG364" s="224"/>
      <c r="CH364" s="224"/>
      <c r="CI364" s="224"/>
      <c r="CP364" s="224"/>
      <c r="CQ364" s="224"/>
      <c r="CR364" s="6"/>
      <c r="EC364" s="224"/>
      <c r="ED364" s="224"/>
      <c r="EE364" s="224"/>
    </row>
    <row r="365" spans="4:135" s="66" customFormat="1" x14ac:dyDescent="0.2">
      <c r="D365" s="137"/>
      <c r="E365" s="136"/>
      <c r="L365" s="136"/>
      <c r="M365" s="136"/>
      <c r="N365" s="136"/>
      <c r="O365" s="136"/>
      <c r="Q365" s="136"/>
      <c r="R365" s="136"/>
      <c r="S365" s="136"/>
      <c r="T365" s="136"/>
      <c r="U365" s="136"/>
      <c r="V365" s="136"/>
      <c r="W365" s="136"/>
      <c r="X365" s="342"/>
      <c r="Y365" s="136"/>
      <c r="Z365" s="136"/>
      <c r="AA365" s="136"/>
      <c r="AB365" s="136"/>
      <c r="AC365" s="136"/>
      <c r="AD365" s="136"/>
      <c r="AE365" s="136"/>
      <c r="AF365" s="136"/>
      <c r="AG365" s="136"/>
      <c r="AH365" s="136"/>
      <c r="AI365" s="136"/>
      <c r="AJ365" s="136"/>
      <c r="AK365" s="136"/>
      <c r="AL365" s="136"/>
      <c r="AM365" s="136"/>
      <c r="AN365" s="136"/>
      <c r="AO365" s="136"/>
      <c r="AP365" s="136"/>
      <c r="AQ365" s="136"/>
      <c r="BD365" s="289"/>
      <c r="BE365" s="289"/>
      <c r="BF365" s="224"/>
      <c r="CG365" s="224"/>
      <c r="CH365" s="224"/>
      <c r="CI365" s="224"/>
      <c r="CP365" s="224"/>
      <c r="CQ365" s="224"/>
      <c r="CR365" s="6"/>
      <c r="EC365" s="224"/>
      <c r="ED365" s="224"/>
      <c r="EE365" s="224"/>
    </row>
    <row r="366" spans="4:135" s="66" customFormat="1" x14ac:dyDescent="0.2">
      <c r="D366" s="137"/>
      <c r="E366" s="136"/>
      <c r="L366" s="136"/>
      <c r="M366" s="136"/>
      <c r="N366" s="136"/>
      <c r="O366" s="136"/>
      <c r="Q366" s="136"/>
      <c r="R366" s="136"/>
      <c r="S366" s="136"/>
      <c r="T366" s="136"/>
      <c r="U366" s="136"/>
      <c r="V366" s="136"/>
      <c r="W366" s="136"/>
      <c r="X366" s="342"/>
      <c r="Y366" s="136"/>
      <c r="Z366" s="136"/>
      <c r="AA366" s="136"/>
      <c r="AB366" s="136"/>
      <c r="AC366" s="136"/>
      <c r="AD366" s="136"/>
      <c r="AE366" s="136"/>
      <c r="AF366" s="136"/>
      <c r="AG366" s="136"/>
      <c r="AH366" s="136"/>
      <c r="AI366" s="136"/>
      <c r="AJ366" s="136"/>
      <c r="AK366" s="136"/>
      <c r="AL366" s="136"/>
      <c r="AM366" s="136"/>
      <c r="AN366" s="136"/>
      <c r="AO366" s="136"/>
      <c r="AP366" s="136"/>
      <c r="AQ366" s="136"/>
      <c r="BD366" s="289"/>
      <c r="BE366" s="289"/>
      <c r="BF366" s="224"/>
      <c r="CG366" s="224"/>
      <c r="CH366" s="224"/>
      <c r="CI366" s="224"/>
      <c r="CP366" s="224"/>
      <c r="CQ366" s="224"/>
      <c r="CR366" s="6"/>
      <c r="EC366" s="224"/>
      <c r="ED366" s="224"/>
      <c r="EE366" s="224"/>
    </row>
    <row r="367" spans="4:135" s="66" customFormat="1" x14ac:dyDescent="0.2">
      <c r="D367" s="137"/>
      <c r="E367" s="136"/>
      <c r="L367" s="136"/>
      <c r="M367" s="136"/>
      <c r="N367" s="136"/>
      <c r="O367" s="136"/>
      <c r="Q367" s="136"/>
      <c r="R367" s="136"/>
      <c r="S367" s="136"/>
      <c r="T367" s="136"/>
      <c r="U367" s="136"/>
      <c r="V367" s="136"/>
      <c r="W367" s="136"/>
      <c r="X367" s="342"/>
      <c r="Y367" s="136"/>
      <c r="Z367" s="136"/>
      <c r="AA367" s="136"/>
      <c r="AB367" s="136"/>
      <c r="AC367" s="136"/>
      <c r="AD367" s="136"/>
      <c r="AE367" s="136"/>
      <c r="AF367" s="136"/>
      <c r="AG367" s="136"/>
      <c r="AH367" s="136"/>
      <c r="AI367" s="136"/>
      <c r="AJ367" s="136"/>
      <c r="AK367" s="136"/>
      <c r="AL367" s="136"/>
      <c r="AM367" s="136"/>
      <c r="AN367" s="136"/>
      <c r="AO367" s="136"/>
      <c r="AP367" s="136"/>
      <c r="AQ367" s="136"/>
      <c r="BD367" s="289"/>
      <c r="BE367" s="289"/>
      <c r="BF367" s="224"/>
      <c r="CG367" s="224"/>
      <c r="CH367" s="224"/>
      <c r="CI367" s="224"/>
      <c r="CP367" s="224"/>
      <c r="CQ367" s="224"/>
      <c r="CR367" s="6"/>
      <c r="EC367" s="224"/>
      <c r="ED367" s="224"/>
      <c r="EE367" s="224"/>
    </row>
    <row r="368" spans="4:135" s="66" customFormat="1" x14ac:dyDescent="0.2">
      <c r="D368" s="137"/>
      <c r="E368" s="136"/>
      <c r="L368" s="136"/>
      <c r="M368" s="136"/>
      <c r="N368" s="136"/>
      <c r="O368" s="136"/>
      <c r="Q368" s="136"/>
      <c r="R368" s="136"/>
      <c r="S368" s="136"/>
      <c r="T368" s="136"/>
      <c r="U368" s="136"/>
      <c r="V368" s="136"/>
      <c r="W368" s="136"/>
      <c r="X368" s="342"/>
      <c r="Y368" s="136"/>
      <c r="Z368" s="136"/>
      <c r="AA368" s="136"/>
      <c r="AB368" s="136"/>
      <c r="AC368" s="136"/>
      <c r="AD368" s="136"/>
      <c r="AE368" s="136"/>
      <c r="AF368" s="136"/>
      <c r="AG368" s="136"/>
      <c r="AH368" s="136"/>
      <c r="AI368" s="136"/>
      <c r="AJ368" s="136"/>
      <c r="AK368" s="136"/>
      <c r="AL368" s="136"/>
      <c r="AM368" s="136"/>
      <c r="AN368" s="136"/>
      <c r="AO368" s="136"/>
      <c r="AP368" s="136"/>
      <c r="AQ368" s="136"/>
      <c r="BD368" s="289"/>
      <c r="BE368" s="289"/>
      <c r="BF368" s="224"/>
      <c r="CG368" s="224"/>
      <c r="CH368" s="224"/>
      <c r="CI368" s="224"/>
      <c r="CP368" s="224"/>
      <c r="CQ368" s="224"/>
      <c r="CR368" s="6"/>
      <c r="EC368" s="224"/>
      <c r="ED368" s="224"/>
      <c r="EE368" s="224"/>
    </row>
    <row r="369" spans="4:135" s="66" customFormat="1" x14ac:dyDescent="0.2">
      <c r="D369" s="137"/>
      <c r="E369" s="136"/>
      <c r="L369" s="136"/>
      <c r="M369" s="136"/>
      <c r="N369" s="136"/>
      <c r="O369" s="136"/>
      <c r="Q369" s="136"/>
      <c r="R369" s="136"/>
      <c r="S369" s="136"/>
      <c r="T369" s="136"/>
      <c r="U369" s="136"/>
      <c r="V369" s="136"/>
      <c r="W369" s="136"/>
      <c r="X369" s="342"/>
      <c r="Y369" s="136"/>
      <c r="Z369" s="136"/>
      <c r="AA369" s="136"/>
      <c r="AB369" s="136"/>
      <c r="AC369" s="136"/>
      <c r="AD369" s="136"/>
      <c r="AE369" s="136"/>
      <c r="AF369" s="136"/>
      <c r="AG369" s="136"/>
      <c r="AH369" s="136"/>
      <c r="AI369" s="136"/>
      <c r="AJ369" s="136"/>
      <c r="AK369" s="136"/>
      <c r="AL369" s="136"/>
      <c r="AM369" s="136"/>
      <c r="AN369" s="136"/>
      <c r="AO369" s="136"/>
      <c r="AP369" s="136"/>
      <c r="AQ369" s="136"/>
      <c r="BD369" s="289"/>
      <c r="BE369" s="289"/>
      <c r="BF369" s="224"/>
      <c r="CG369" s="224"/>
      <c r="CH369" s="224"/>
      <c r="CI369" s="224"/>
      <c r="CP369" s="224"/>
      <c r="CQ369" s="224"/>
      <c r="CR369" s="6"/>
      <c r="EC369" s="224"/>
      <c r="ED369" s="224"/>
      <c r="EE369" s="224"/>
    </row>
    <row r="370" spans="4:135" s="66" customFormat="1" x14ac:dyDescent="0.2">
      <c r="D370" s="137"/>
      <c r="E370" s="136"/>
      <c r="L370" s="136"/>
      <c r="M370" s="136"/>
      <c r="N370" s="136"/>
      <c r="O370" s="136"/>
      <c r="Q370" s="136"/>
      <c r="R370" s="136"/>
      <c r="S370" s="136"/>
      <c r="T370" s="136"/>
      <c r="U370" s="136"/>
      <c r="V370" s="136"/>
      <c r="W370" s="136"/>
      <c r="X370" s="342"/>
      <c r="Y370" s="136"/>
      <c r="Z370" s="136"/>
      <c r="AA370" s="136"/>
      <c r="AB370" s="136"/>
      <c r="AC370" s="136"/>
      <c r="AD370" s="136"/>
      <c r="AE370" s="136"/>
      <c r="AF370" s="136"/>
      <c r="AG370" s="136"/>
      <c r="AH370" s="136"/>
      <c r="AI370" s="136"/>
      <c r="AJ370" s="136"/>
      <c r="AK370" s="136"/>
      <c r="AL370" s="136"/>
      <c r="AM370" s="136"/>
      <c r="AN370" s="136"/>
      <c r="AO370" s="136"/>
      <c r="AP370" s="136"/>
      <c r="AQ370" s="136"/>
      <c r="BD370" s="289"/>
      <c r="BE370" s="289"/>
      <c r="BF370" s="224"/>
      <c r="CG370" s="224"/>
      <c r="CH370" s="224"/>
      <c r="CI370" s="224"/>
      <c r="CP370" s="224"/>
      <c r="CQ370" s="224"/>
      <c r="CR370" s="6"/>
      <c r="EC370" s="224"/>
      <c r="ED370" s="224"/>
      <c r="EE370" s="224"/>
    </row>
    <row r="371" spans="4:135" s="66" customFormat="1" x14ac:dyDescent="0.2">
      <c r="D371" s="137"/>
      <c r="E371" s="136"/>
      <c r="L371" s="136"/>
      <c r="M371" s="136"/>
      <c r="N371" s="136"/>
      <c r="O371" s="136"/>
      <c r="Q371" s="136"/>
      <c r="R371" s="136"/>
      <c r="S371" s="136"/>
      <c r="T371" s="136"/>
      <c r="U371" s="136"/>
      <c r="V371" s="136"/>
      <c r="W371" s="136"/>
      <c r="X371" s="342"/>
      <c r="Y371" s="136"/>
      <c r="Z371" s="136"/>
      <c r="AA371" s="136"/>
      <c r="AB371" s="136"/>
      <c r="AC371" s="136"/>
      <c r="AD371" s="136"/>
      <c r="AE371" s="136"/>
      <c r="AF371" s="136"/>
      <c r="AG371" s="136"/>
      <c r="AH371" s="136"/>
      <c r="AI371" s="136"/>
      <c r="AJ371" s="136"/>
      <c r="AK371" s="136"/>
      <c r="AL371" s="136"/>
      <c r="AM371" s="136"/>
      <c r="AN371" s="136"/>
      <c r="AO371" s="136"/>
      <c r="AP371" s="136"/>
      <c r="AQ371" s="136"/>
      <c r="BD371" s="289"/>
      <c r="BE371" s="289"/>
      <c r="BF371" s="224"/>
      <c r="CG371" s="224"/>
      <c r="CH371" s="224"/>
      <c r="CI371" s="224"/>
      <c r="CP371" s="224"/>
      <c r="CQ371" s="224"/>
      <c r="CR371" s="6"/>
      <c r="EC371" s="224"/>
      <c r="ED371" s="224"/>
      <c r="EE371" s="224"/>
    </row>
    <row r="372" spans="4:135" s="66" customFormat="1" x14ac:dyDescent="0.2">
      <c r="D372" s="137"/>
      <c r="E372" s="136"/>
      <c r="L372" s="136"/>
      <c r="M372" s="136"/>
      <c r="N372" s="136"/>
      <c r="O372" s="136"/>
      <c r="Q372" s="136"/>
      <c r="R372" s="136"/>
      <c r="S372" s="136"/>
      <c r="T372" s="136"/>
      <c r="U372" s="136"/>
      <c r="V372" s="136"/>
      <c r="W372" s="136"/>
      <c r="X372" s="342"/>
      <c r="Y372" s="136"/>
      <c r="Z372" s="136"/>
      <c r="AA372" s="136"/>
      <c r="AB372" s="136"/>
      <c r="AC372" s="136"/>
      <c r="AD372" s="136"/>
      <c r="AE372" s="136"/>
      <c r="AF372" s="136"/>
      <c r="AG372" s="136"/>
      <c r="AH372" s="136"/>
      <c r="AI372" s="136"/>
      <c r="AJ372" s="136"/>
      <c r="AK372" s="136"/>
      <c r="AL372" s="136"/>
      <c r="AM372" s="136"/>
      <c r="AN372" s="136"/>
      <c r="AO372" s="136"/>
      <c r="AP372" s="136"/>
      <c r="AQ372" s="136"/>
      <c r="BD372" s="289"/>
      <c r="BE372" s="289"/>
      <c r="BF372" s="224"/>
      <c r="CG372" s="224"/>
      <c r="CH372" s="224"/>
      <c r="CI372" s="224"/>
      <c r="CP372" s="224"/>
      <c r="CQ372" s="224"/>
      <c r="CR372" s="6"/>
      <c r="EC372" s="224"/>
      <c r="ED372" s="224"/>
      <c r="EE372" s="224"/>
    </row>
    <row r="373" spans="4:135" s="66" customFormat="1" x14ac:dyDescent="0.2">
      <c r="D373" s="137"/>
      <c r="E373" s="136"/>
      <c r="L373" s="136"/>
      <c r="M373" s="136"/>
      <c r="N373" s="136"/>
      <c r="O373" s="136"/>
      <c r="Q373" s="136"/>
      <c r="R373" s="136"/>
      <c r="S373" s="136"/>
      <c r="T373" s="136"/>
      <c r="U373" s="136"/>
      <c r="V373" s="136"/>
      <c r="W373" s="136"/>
      <c r="X373" s="342"/>
      <c r="Y373" s="136"/>
      <c r="Z373" s="136"/>
      <c r="AA373" s="136"/>
      <c r="AB373" s="136"/>
      <c r="AC373" s="136"/>
      <c r="AD373" s="136"/>
      <c r="AE373" s="136"/>
      <c r="AF373" s="136"/>
      <c r="AG373" s="136"/>
      <c r="AH373" s="136"/>
      <c r="AI373" s="136"/>
      <c r="AJ373" s="136"/>
      <c r="AK373" s="136"/>
      <c r="AL373" s="136"/>
      <c r="AM373" s="136"/>
      <c r="AN373" s="136"/>
      <c r="AO373" s="136"/>
      <c r="AP373" s="136"/>
      <c r="AQ373" s="136"/>
      <c r="BD373" s="289"/>
      <c r="BE373" s="289"/>
      <c r="BF373" s="224"/>
      <c r="CG373" s="224"/>
      <c r="CH373" s="224"/>
      <c r="CI373" s="224"/>
      <c r="CP373" s="224"/>
      <c r="CQ373" s="224"/>
      <c r="CR373" s="6"/>
      <c r="EC373" s="224"/>
      <c r="ED373" s="224"/>
      <c r="EE373" s="224"/>
    </row>
    <row r="374" spans="4:135" s="66" customFormat="1" x14ac:dyDescent="0.2">
      <c r="D374" s="137"/>
      <c r="E374" s="136"/>
      <c r="L374" s="136"/>
      <c r="M374" s="136"/>
      <c r="N374" s="136"/>
      <c r="O374" s="136"/>
      <c r="Q374" s="136"/>
      <c r="R374" s="136"/>
      <c r="S374" s="136"/>
      <c r="T374" s="136"/>
      <c r="U374" s="136"/>
      <c r="V374" s="136"/>
      <c r="W374" s="136"/>
      <c r="X374" s="342"/>
      <c r="Y374" s="136"/>
      <c r="Z374" s="136"/>
      <c r="AA374" s="136"/>
      <c r="AB374" s="136"/>
      <c r="AC374" s="136"/>
      <c r="AD374" s="136"/>
      <c r="AE374" s="136"/>
      <c r="AF374" s="136"/>
      <c r="AG374" s="136"/>
      <c r="AH374" s="136"/>
      <c r="AI374" s="136"/>
      <c r="AJ374" s="136"/>
      <c r="AK374" s="136"/>
      <c r="AL374" s="136"/>
      <c r="AM374" s="136"/>
      <c r="AN374" s="136"/>
      <c r="AO374" s="136"/>
      <c r="AP374" s="136"/>
      <c r="AQ374" s="136"/>
      <c r="BD374" s="289"/>
      <c r="BE374" s="289"/>
      <c r="BF374" s="224"/>
      <c r="CG374" s="224"/>
      <c r="CH374" s="224"/>
      <c r="CI374" s="224"/>
      <c r="CP374" s="224"/>
      <c r="CQ374" s="224"/>
      <c r="CR374" s="6"/>
      <c r="EC374" s="224"/>
      <c r="ED374" s="224"/>
      <c r="EE374" s="224"/>
    </row>
    <row r="375" spans="4:135" s="66" customFormat="1" x14ac:dyDescent="0.2">
      <c r="D375" s="137"/>
      <c r="E375" s="136"/>
      <c r="L375" s="136"/>
      <c r="M375" s="136"/>
      <c r="N375" s="136"/>
      <c r="O375" s="136"/>
      <c r="Q375" s="136"/>
      <c r="R375" s="136"/>
      <c r="S375" s="136"/>
      <c r="T375" s="136"/>
      <c r="U375" s="136"/>
      <c r="V375" s="136"/>
      <c r="W375" s="136"/>
      <c r="X375" s="342"/>
      <c r="Y375" s="136"/>
      <c r="Z375" s="136"/>
      <c r="AA375" s="136"/>
      <c r="AB375" s="136"/>
      <c r="AC375" s="136"/>
      <c r="AD375" s="136"/>
      <c r="AE375" s="136"/>
      <c r="AF375" s="136"/>
      <c r="AG375" s="136"/>
      <c r="AH375" s="136"/>
      <c r="AI375" s="136"/>
      <c r="AJ375" s="136"/>
      <c r="AK375" s="136"/>
      <c r="AL375" s="136"/>
      <c r="AM375" s="136"/>
      <c r="AN375" s="136"/>
      <c r="AO375" s="136"/>
      <c r="AP375" s="136"/>
      <c r="AQ375" s="136"/>
      <c r="BD375" s="289"/>
      <c r="BE375" s="289"/>
      <c r="BF375" s="224"/>
      <c r="CG375" s="224"/>
      <c r="CH375" s="224"/>
      <c r="CI375" s="224"/>
      <c r="CP375" s="224"/>
      <c r="CQ375" s="224"/>
      <c r="CR375" s="6"/>
      <c r="EC375" s="224"/>
      <c r="ED375" s="224"/>
      <c r="EE375" s="224"/>
    </row>
    <row r="376" spans="4:135" s="66" customFormat="1" x14ac:dyDescent="0.2">
      <c r="D376" s="137"/>
      <c r="E376" s="136"/>
      <c r="L376" s="136"/>
      <c r="M376" s="136"/>
      <c r="N376" s="136"/>
      <c r="O376" s="136"/>
      <c r="Q376" s="136"/>
      <c r="R376" s="136"/>
      <c r="S376" s="136"/>
      <c r="T376" s="136"/>
      <c r="U376" s="136"/>
      <c r="V376" s="136"/>
      <c r="W376" s="136"/>
      <c r="X376" s="342"/>
      <c r="Y376" s="136"/>
      <c r="Z376" s="136"/>
      <c r="AA376" s="136"/>
      <c r="AB376" s="136"/>
      <c r="AC376" s="136"/>
      <c r="AD376" s="136"/>
      <c r="AE376" s="136"/>
      <c r="AF376" s="136"/>
      <c r="AG376" s="136"/>
      <c r="AH376" s="136"/>
      <c r="AI376" s="136"/>
      <c r="AJ376" s="136"/>
      <c r="AK376" s="136"/>
      <c r="AL376" s="136"/>
      <c r="AM376" s="136"/>
      <c r="AN376" s="136"/>
      <c r="AO376" s="136"/>
      <c r="AP376" s="136"/>
      <c r="AQ376" s="136"/>
      <c r="BD376" s="289"/>
      <c r="BE376" s="289"/>
      <c r="BF376" s="224"/>
      <c r="CG376" s="224"/>
      <c r="CH376" s="224"/>
      <c r="CI376" s="224"/>
      <c r="CP376" s="224"/>
      <c r="CQ376" s="224"/>
      <c r="CR376" s="6"/>
      <c r="EC376" s="224"/>
      <c r="ED376" s="224"/>
      <c r="EE376" s="224"/>
    </row>
    <row r="377" spans="4:135" s="66" customFormat="1" x14ac:dyDescent="0.2">
      <c r="D377" s="137"/>
      <c r="E377" s="136"/>
      <c r="L377" s="136"/>
      <c r="M377" s="136"/>
      <c r="N377" s="136"/>
      <c r="O377" s="136"/>
      <c r="Q377" s="136"/>
      <c r="R377" s="136"/>
      <c r="S377" s="136"/>
      <c r="T377" s="136"/>
      <c r="U377" s="136"/>
      <c r="V377" s="136"/>
      <c r="W377" s="136"/>
      <c r="X377" s="342"/>
      <c r="Y377" s="136"/>
      <c r="Z377" s="136"/>
      <c r="AA377" s="136"/>
      <c r="AB377" s="136"/>
      <c r="AC377" s="136"/>
      <c r="AD377" s="136"/>
      <c r="AE377" s="136"/>
      <c r="AF377" s="136"/>
      <c r="AG377" s="136"/>
      <c r="AH377" s="136"/>
      <c r="AI377" s="136"/>
      <c r="AJ377" s="136"/>
      <c r="AK377" s="136"/>
      <c r="AL377" s="136"/>
      <c r="AM377" s="136"/>
      <c r="AN377" s="136"/>
      <c r="AO377" s="136"/>
      <c r="AP377" s="136"/>
      <c r="AQ377" s="136"/>
      <c r="BD377" s="289"/>
      <c r="BE377" s="289"/>
      <c r="BF377" s="224"/>
      <c r="CG377" s="224"/>
      <c r="CH377" s="224"/>
      <c r="CI377" s="224"/>
      <c r="CP377" s="224"/>
      <c r="CQ377" s="224"/>
      <c r="CR377" s="6"/>
      <c r="EC377" s="224"/>
      <c r="ED377" s="224"/>
      <c r="EE377" s="224"/>
    </row>
    <row r="378" spans="4:135" s="66" customFormat="1" x14ac:dyDescent="0.2">
      <c r="D378" s="137"/>
      <c r="E378" s="136"/>
      <c r="L378" s="136"/>
      <c r="M378" s="136"/>
      <c r="N378" s="136"/>
      <c r="O378" s="136"/>
      <c r="Q378" s="136"/>
      <c r="R378" s="136"/>
      <c r="S378" s="136"/>
      <c r="T378" s="136"/>
      <c r="U378" s="136"/>
      <c r="V378" s="136"/>
      <c r="W378" s="136"/>
      <c r="X378" s="342"/>
      <c r="Y378" s="136"/>
      <c r="Z378" s="136"/>
      <c r="AA378" s="136"/>
      <c r="AB378" s="136"/>
      <c r="AC378" s="136"/>
      <c r="AD378" s="136"/>
      <c r="AE378" s="136"/>
      <c r="AF378" s="136"/>
      <c r="AG378" s="136"/>
      <c r="AH378" s="136"/>
      <c r="AI378" s="136"/>
      <c r="AJ378" s="136"/>
      <c r="AK378" s="136"/>
      <c r="AL378" s="136"/>
      <c r="AM378" s="136"/>
      <c r="AN378" s="136"/>
      <c r="AO378" s="136"/>
      <c r="AP378" s="136"/>
      <c r="AQ378" s="136"/>
      <c r="BD378" s="289"/>
      <c r="BE378" s="289"/>
      <c r="BF378" s="224"/>
      <c r="CG378" s="224"/>
      <c r="CH378" s="224"/>
      <c r="CI378" s="224"/>
      <c r="CP378" s="224"/>
      <c r="CQ378" s="224"/>
      <c r="CR378" s="6"/>
      <c r="EC378" s="224"/>
      <c r="ED378" s="224"/>
      <c r="EE378" s="224"/>
    </row>
    <row r="379" spans="4:135" s="66" customFormat="1" x14ac:dyDescent="0.2">
      <c r="D379" s="137"/>
      <c r="E379" s="136"/>
      <c r="L379" s="136"/>
      <c r="M379" s="136"/>
      <c r="N379" s="136"/>
      <c r="O379" s="136"/>
      <c r="Q379" s="136"/>
      <c r="R379" s="136"/>
      <c r="S379" s="136"/>
      <c r="T379" s="136"/>
      <c r="U379" s="136"/>
      <c r="V379" s="136"/>
      <c r="W379" s="136"/>
      <c r="X379" s="342"/>
      <c r="Y379" s="136"/>
      <c r="Z379" s="136"/>
      <c r="AA379" s="136"/>
      <c r="AB379" s="136"/>
      <c r="AC379" s="136"/>
      <c r="AD379" s="136"/>
      <c r="AE379" s="136"/>
      <c r="AF379" s="136"/>
      <c r="AG379" s="136"/>
      <c r="AH379" s="136"/>
      <c r="AI379" s="136"/>
      <c r="AJ379" s="136"/>
      <c r="AK379" s="136"/>
      <c r="AL379" s="136"/>
      <c r="AM379" s="136"/>
      <c r="AN379" s="136"/>
      <c r="AO379" s="136"/>
      <c r="AP379" s="136"/>
      <c r="AQ379" s="136"/>
      <c r="BD379" s="289"/>
      <c r="BE379" s="289"/>
      <c r="BF379" s="224"/>
      <c r="CG379" s="224"/>
      <c r="CH379" s="224"/>
      <c r="CI379" s="224"/>
      <c r="CP379" s="224"/>
      <c r="CQ379" s="224"/>
      <c r="CR379" s="6"/>
      <c r="EC379" s="224"/>
      <c r="ED379" s="224"/>
      <c r="EE379" s="224"/>
    </row>
    <row r="380" spans="4:135" s="66" customFormat="1" x14ac:dyDescent="0.2">
      <c r="D380" s="137"/>
      <c r="E380" s="136"/>
      <c r="L380" s="136"/>
      <c r="M380" s="136"/>
      <c r="N380" s="136"/>
      <c r="O380" s="136"/>
      <c r="Q380" s="136"/>
      <c r="R380" s="136"/>
      <c r="S380" s="136"/>
      <c r="T380" s="136"/>
      <c r="U380" s="136"/>
      <c r="V380" s="136"/>
      <c r="W380" s="136"/>
      <c r="X380" s="342"/>
      <c r="Y380" s="136"/>
      <c r="Z380" s="136"/>
      <c r="AA380" s="136"/>
      <c r="AB380" s="136"/>
      <c r="AC380" s="136"/>
      <c r="AD380" s="136"/>
      <c r="AE380" s="136"/>
      <c r="AF380" s="136"/>
      <c r="AG380" s="136"/>
      <c r="AH380" s="136"/>
      <c r="AI380" s="136"/>
      <c r="AJ380" s="136"/>
      <c r="AK380" s="136"/>
      <c r="AL380" s="136"/>
      <c r="AM380" s="136"/>
      <c r="AN380" s="136"/>
      <c r="AO380" s="136"/>
      <c r="AP380" s="136"/>
      <c r="AQ380" s="136"/>
      <c r="BD380" s="289"/>
      <c r="BE380" s="289"/>
      <c r="BF380" s="224"/>
      <c r="CG380" s="224"/>
      <c r="CH380" s="224"/>
      <c r="CI380" s="224"/>
      <c r="CP380" s="224"/>
      <c r="CQ380" s="224"/>
      <c r="CR380" s="6"/>
      <c r="EC380" s="224"/>
      <c r="ED380" s="224"/>
      <c r="EE380" s="224"/>
    </row>
    <row r="381" spans="4:135" s="66" customFormat="1" x14ac:dyDescent="0.2">
      <c r="D381" s="137"/>
      <c r="E381" s="136"/>
      <c r="L381" s="136"/>
      <c r="M381" s="136"/>
      <c r="N381" s="136"/>
      <c r="O381" s="136"/>
      <c r="Q381" s="136"/>
      <c r="R381" s="136"/>
      <c r="S381" s="136"/>
      <c r="T381" s="136"/>
      <c r="U381" s="136"/>
      <c r="V381" s="136"/>
      <c r="W381" s="136"/>
      <c r="X381" s="342"/>
      <c r="Y381" s="136"/>
      <c r="Z381" s="136"/>
      <c r="AA381" s="136"/>
      <c r="AB381" s="136"/>
      <c r="AC381" s="136"/>
      <c r="AD381" s="136"/>
      <c r="AE381" s="136"/>
      <c r="AF381" s="136"/>
      <c r="AG381" s="136"/>
      <c r="AH381" s="136"/>
      <c r="AI381" s="136"/>
      <c r="AJ381" s="136"/>
      <c r="AK381" s="136"/>
      <c r="AL381" s="136"/>
      <c r="AM381" s="136"/>
      <c r="AN381" s="136"/>
      <c r="AO381" s="136"/>
      <c r="AP381" s="136"/>
      <c r="AQ381" s="136"/>
      <c r="BD381" s="289"/>
      <c r="BE381" s="289"/>
      <c r="BF381" s="224"/>
      <c r="CG381" s="224"/>
      <c r="CH381" s="224"/>
      <c r="CI381" s="224"/>
      <c r="CP381" s="224"/>
      <c r="CQ381" s="224"/>
      <c r="CR381" s="6"/>
      <c r="EC381" s="224"/>
      <c r="ED381" s="224"/>
      <c r="EE381" s="224"/>
    </row>
    <row r="382" spans="4:135" s="66" customFormat="1" x14ac:dyDescent="0.2">
      <c r="D382" s="137"/>
      <c r="E382" s="136"/>
      <c r="L382" s="136"/>
      <c r="M382" s="136"/>
      <c r="N382" s="136"/>
      <c r="O382" s="136"/>
      <c r="Q382" s="136"/>
      <c r="R382" s="136"/>
      <c r="S382" s="136"/>
      <c r="T382" s="136"/>
      <c r="U382" s="136"/>
      <c r="V382" s="136"/>
      <c r="W382" s="136"/>
      <c r="X382" s="342"/>
      <c r="Y382" s="136"/>
      <c r="Z382" s="136"/>
      <c r="AA382" s="136"/>
      <c r="AB382" s="136"/>
      <c r="AC382" s="136"/>
      <c r="AD382" s="136"/>
      <c r="AE382" s="136"/>
      <c r="AF382" s="136"/>
      <c r="AG382" s="136"/>
      <c r="AH382" s="136"/>
      <c r="AI382" s="136"/>
      <c r="AJ382" s="136"/>
      <c r="AK382" s="136"/>
      <c r="AL382" s="136"/>
      <c r="AM382" s="136"/>
      <c r="AN382" s="136"/>
      <c r="AO382" s="136"/>
      <c r="AP382" s="136"/>
      <c r="AQ382" s="136"/>
      <c r="BD382" s="289"/>
      <c r="BE382" s="289"/>
      <c r="BF382" s="224"/>
      <c r="CG382" s="224"/>
      <c r="CH382" s="224"/>
      <c r="CI382" s="224"/>
      <c r="CP382" s="224"/>
      <c r="CQ382" s="224"/>
      <c r="CR382" s="6"/>
      <c r="EC382" s="224"/>
      <c r="ED382" s="224"/>
      <c r="EE382" s="224"/>
    </row>
    <row r="383" spans="4:135" s="66" customFormat="1" x14ac:dyDescent="0.2">
      <c r="D383" s="137"/>
      <c r="E383" s="136"/>
      <c r="L383" s="136"/>
      <c r="M383" s="136"/>
      <c r="N383" s="136"/>
      <c r="O383" s="136"/>
      <c r="Q383" s="136"/>
      <c r="R383" s="136"/>
      <c r="S383" s="136"/>
      <c r="T383" s="136"/>
      <c r="U383" s="136"/>
      <c r="V383" s="136"/>
      <c r="W383" s="136"/>
      <c r="X383" s="342"/>
      <c r="Y383" s="136"/>
      <c r="Z383" s="136"/>
      <c r="AA383" s="136"/>
      <c r="AB383" s="136"/>
      <c r="AC383" s="136"/>
      <c r="AD383" s="136"/>
      <c r="AE383" s="136"/>
      <c r="AF383" s="136"/>
      <c r="AG383" s="136"/>
      <c r="AH383" s="136"/>
      <c r="AI383" s="136"/>
      <c r="AJ383" s="136"/>
      <c r="AK383" s="136"/>
      <c r="AL383" s="136"/>
      <c r="AM383" s="136"/>
      <c r="AN383" s="136"/>
      <c r="AO383" s="136"/>
      <c r="AP383" s="136"/>
      <c r="AQ383" s="136"/>
      <c r="BD383" s="289"/>
      <c r="BE383" s="289"/>
      <c r="BF383" s="224"/>
      <c r="CG383" s="224"/>
      <c r="CH383" s="224"/>
      <c r="CI383" s="224"/>
      <c r="CP383" s="224"/>
      <c r="CQ383" s="224"/>
      <c r="CR383" s="6"/>
      <c r="EC383" s="224"/>
      <c r="ED383" s="224"/>
      <c r="EE383" s="224"/>
    </row>
    <row r="384" spans="4:135" s="66" customFormat="1" x14ac:dyDescent="0.2">
      <c r="D384" s="137"/>
      <c r="E384" s="136"/>
      <c r="L384" s="136"/>
      <c r="M384" s="136"/>
      <c r="N384" s="136"/>
      <c r="O384" s="136"/>
      <c r="Q384" s="136"/>
      <c r="R384" s="136"/>
      <c r="S384" s="136"/>
      <c r="T384" s="136"/>
      <c r="U384" s="136"/>
      <c r="V384" s="136"/>
      <c r="W384" s="136"/>
      <c r="X384" s="342"/>
      <c r="Y384" s="136"/>
      <c r="Z384" s="136"/>
      <c r="AA384" s="136"/>
      <c r="AB384" s="136"/>
      <c r="AC384" s="136"/>
      <c r="AD384" s="136"/>
      <c r="AE384" s="136"/>
      <c r="AF384" s="136"/>
      <c r="AG384" s="136"/>
      <c r="AH384" s="136"/>
      <c r="AI384" s="136"/>
      <c r="AJ384" s="136"/>
      <c r="AK384" s="136"/>
      <c r="AL384" s="136"/>
      <c r="AM384" s="136"/>
      <c r="AN384" s="136"/>
      <c r="AO384" s="136"/>
      <c r="AP384" s="136"/>
      <c r="AQ384" s="136"/>
      <c r="BD384" s="289"/>
      <c r="BE384" s="289"/>
      <c r="BF384" s="224"/>
      <c r="CG384" s="224"/>
      <c r="CH384" s="224"/>
      <c r="CI384" s="224"/>
      <c r="CP384" s="224"/>
      <c r="CQ384" s="224"/>
      <c r="CR384" s="6"/>
      <c r="EC384" s="224"/>
      <c r="ED384" s="224"/>
      <c r="EE384" s="224"/>
    </row>
    <row r="385" spans="4:135" s="66" customFormat="1" x14ac:dyDescent="0.2">
      <c r="D385" s="137"/>
      <c r="E385" s="136"/>
      <c r="L385" s="136"/>
      <c r="M385" s="136"/>
      <c r="N385" s="136"/>
      <c r="O385" s="136"/>
      <c r="Q385" s="136"/>
      <c r="R385" s="136"/>
      <c r="S385" s="136"/>
      <c r="T385" s="136"/>
      <c r="U385" s="136"/>
      <c r="V385" s="136"/>
      <c r="W385" s="136"/>
      <c r="X385" s="342"/>
      <c r="Y385" s="136"/>
      <c r="Z385" s="136"/>
      <c r="AA385" s="136"/>
      <c r="AB385" s="136"/>
      <c r="AC385" s="136"/>
      <c r="AD385" s="136"/>
      <c r="AE385" s="136"/>
      <c r="AF385" s="136"/>
      <c r="AG385" s="136"/>
      <c r="AH385" s="136"/>
      <c r="AI385" s="136"/>
      <c r="AJ385" s="136"/>
      <c r="AK385" s="136"/>
      <c r="AL385" s="136"/>
      <c r="AM385" s="136"/>
      <c r="AN385" s="136"/>
      <c r="AO385" s="136"/>
      <c r="AP385" s="136"/>
      <c r="AQ385" s="136"/>
      <c r="BD385" s="289"/>
      <c r="BE385" s="289"/>
      <c r="BF385" s="224"/>
      <c r="CG385" s="224"/>
      <c r="CH385" s="224"/>
      <c r="CI385" s="224"/>
      <c r="CP385" s="224"/>
      <c r="CQ385" s="224"/>
      <c r="CR385" s="6"/>
      <c r="EC385" s="224"/>
      <c r="ED385" s="224"/>
      <c r="EE385" s="224"/>
    </row>
    <row r="386" spans="4:135" s="66" customFormat="1" x14ac:dyDescent="0.2">
      <c r="D386" s="137"/>
      <c r="E386" s="136"/>
      <c r="L386" s="136"/>
      <c r="M386" s="136"/>
      <c r="N386" s="136"/>
      <c r="O386" s="136"/>
      <c r="Q386" s="136"/>
      <c r="R386" s="136"/>
      <c r="S386" s="136"/>
      <c r="T386" s="136"/>
      <c r="U386" s="136"/>
      <c r="V386" s="136"/>
      <c r="W386" s="136"/>
      <c r="X386" s="342"/>
      <c r="Y386" s="136"/>
      <c r="Z386" s="136"/>
      <c r="AA386" s="136"/>
      <c r="AB386" s="136"/>
      <c r="AC386" s="136"/>
      <c r="AD386" s="136"/>
      <c r="AE386" s="136"/>
      <c r="AF386" s="136"/>
      <c r="AG386" s="136"/>
      <c r="AH386" s="136"/>
      <c r="AI386" s="136"/>
      <c r="AJ386" s="136"/>
      <c r="AK386" s="136"/>
      <c r="AL386" s="136"/>
      <c r="AM386" s="136"/>
      <c r="AN386" s="136"/>
      <c r="AO386" s="136"/>
      <c r="AP386" s="136"/>
      <c r="AQ386" s="136"/>
      <c r="BD386" s="289"/>
      <c r="BE386" s="289"/>
      <c r="BF386" s="224"/>
      <c r="CG386" s="224"/>
      <c r="CH386" s="224"/>
      <c r="CI386" s="224"/>
      <c r="CP386" s="224"/>
      <c r="CQ386" s="224"/>
      <c r="CR386" s="6"/>
      <c r="EC386" s="224"/>
      <c r="ED386" s="224"/>
      <c r="EE386" s="224"/>
    </row>
    <row r="387" spans="4:135" s="66" customFormat="1" x14ac:dyDescent="0.2">
      <c r="D387" s="137"/>
      <c r="E387" s="136"/>
      <c r="L387" s="136"/>
      <c r="M387" s="136"/>
      <c r="N387" s="136"/>
      <c r="O387" s="136"/>
      <c r="Q387" s="136"/>
      <c r="R387" s="136"/>
      <c r="S387" s="136"/>
      <c r="T387" s="136"/>
      <c r="U387" s="136"/>
      <c r="V387" s="136"/>
      <c r="W387" s="136"/>
      <c r="X387" s="342"/>
      <c r="Y387" s="136"/>
      <c r="Z387" s="136"/>
      <c r="AA387" s="136"/>
      <c r="AB387" s="136"/>
      <c r="AC387" s="136"/>
      <c r="AD387" s="136"/>
      <c r="AE387" s="136"/>
      <c r="AF387" s="136"/>
      <c r="AG387" s="136"/>
      <c r="AH387" s="136"/>
      <c r="AI387" s="136"/>
      <c r="AJ387" s="136"/>
      <c r="AK387" s="136"/>
      <c r="AL387" s="136"/>
      <c r="AM387" s="136"/>
      <c r="AN387" s="136"/>
      <c r="AO387" s="136"/>
      <c r="AP387" s="136"/>
      <c r="AQ387" s="136"/>
      <c r="BD387" s="289"/>
      <c r="BE387" s="289"/>
      <c r="BF387" s="224"/>
      <c r="CG387" s="224"/>
      <c r="CH387" s="224"/>
      <c r="CI387" s="224"/>
      <c r="CP387" s="224"/>
      <c r="CQ387" s="224"/>
      <c r="CR387" s="6"/>
      <c r="EC387" s="224"/>
      <c r="ED387" s="224"/>
      <c r="EE387" s="224"/>
    </row>
    <row r="388" spans="4:135" s="66" customFormat="1" x14ac:dyDescent="0.2">
      <c r="D388" s="137"/>
      <c r="E388" s="136"/>
      <c r="L388" s="136"/>
      <c r="M388" s="136"/>
      <c r="N388" s="136"/>
      <c r="O388" s="136"/>
      <c r="Q388" s="136"/>
      <c r="R388" s="136"/>
      <c r="S388" s="136"/>
      <c r="T388" s="136"/>
      <c r="U388" s="136"/>
      <c r="V388" s="136"/>
      <c r="W388" s="136"/>
      <c r="X388" s="342"/>
      <c r="Y388" s="136"/>
      <c r="Z388" s="136"/>
      <c r="AA388" s="136"/>
      <c r="AB388" s="136"/>
      <c r="AC388" s="136"/>
      <c r="AD388" s="136"/>
      <c r="AE388" s="136"/>
      <c r="AF388" s="136"/>
      <c r="AG388" s="136"/>
      <c r="AH388" s="136"/>
      <c r="AI388" s="136"/>
      <c r="AJ388" s="136"/>
      <c r="AK388" s="136"/>
      <c r="AL388" s="136"/>
      <c r="AM388" s="136"/>
      <c r="AN388" s="136"/>
      <c r="AO388" s="136"/>
      <c r="AP388" s="136"/>
      <c r="AQ388" s="136"/>
      <c r="BD388" s="289"/>
      <c r="BE388" s="289"/>
      <c r="BF388" s="224"/>
      <c r="CG388" s="224"/>
      <c r="CH388" s="224"/>
      <c r="CI388" s="224"/>
      <c r="CP388" s="224"/>
      <c r="CQ388" s="224"/>
      <c r="CR388" s="6"/>
      <c r="EC388" s="224"/>
      <c r="ED388" s="224"/>
      <c r="EE388" s="224"/>
    </row>
    <row r="389" spans="4:135" s="66" customFormat="1" x14ac:dyDescent="0.2">
      <c r="D389" s="137"/>
      <c r="E389" s="136"/>
      <c r="L389" s="136"/>
      <c r="M389" s="136"/>
      <c r="N389" s="136"/>
      <c r="O389" s="136"/>
      <c r="Q389" s="136"/>
      <c r="R389" s="136"/>
      <c r="S389" s="136"/>
      <c r="T389" s="136"/>
      <c r="U389" s="136"/>
      <c r="V389" s="136"/>
      <c r="W389" s="136"/>
      <c r="X389" s="342"/>
      <c r="Y389" s="136"/>
      <c r="Z389" s="136"/>
      <c r="AA389" s="136"/>
      <c r="AB389" s="136"/>
      <c r="AC389" s="136"/>
      <c r="AD389" s="136"/>
      <c r="AE389" s="136"/>
      <c r="AF389" s="136"/>
      <c r="AG389" s="136"/>
      <c r="AH389" s="136"/>
      <c r="AI389" s="136"/>
      <c r="AJ389" s="136"/>
      <c r="AK389" s="136"/>
      <c r="AL389" s="136"/>
      <c r="AM389" s="136"/>
      <c r="AN389" s="136"/>
      <c r="AO389" s="136"/>
      <c r="AP389" s="136"/>
      <c r="AQ389" s="136"/>
      <c r="BD389" s="289"/>
      <c r="BE389" s="289"/>
      <c r="BF389" s="224"/>
      <c r="CG389" s="224"/>
      <c r="CH389" s="224"/>
      <c r="CI389" s="224"/>
      <c r="CP389" s="224"/>
      <c r="CQ389" s="224"/>
      <c r="CR389" s="6"/>
      <c r="EC389" s="224"/>
      <c r="ED389" s="224"/>
      <c r="EE389" s="224"/>
    </row>
    <row r="390" spans="4:135" s="66" customFormat="1" x14ac:dyDescent="0.2">
      <c r="D390" s="137"/>
      <c r="E390" s="136"/>
      <c r="L390" s="136"/>
      <c r="M390" s="136"/>
      <c r="N390" s="136"/>
      <c r="O390" s="136"/>
      <c r="Q390" s="136"/>
      <c r="R390" s="136"/>
      <c r="S390" s="136"/>
      <c r="T390" s="136"/>
      <c r="U390" s="136"/>
      <c r="V390" s="136"/>
      <c r="W390" s="136"/>
      <c r="X390" s="342"/>
      <c r="Y390" s="136"/>
      <c r="Z390" s="136"/>
      <c r="AA390" s="136"/>
      <c r="AB390" s="136"/>
      <c r="AC390" s="136"/>
      <c r="AD390" s="136"/>
      <c r="AE390" s="136"/>
      <c r="AF390" s="136"/>
      <c r="AG390" s="136"/>
      <c r="AH390" s="136"/>
      <c r="AI390" s="136"/>
      <c r="AJ390" s="136"/>
      <c r="AK390" s="136"/>
      <c r="AL390" s="136"/>
      <c r="AM390" s="136"/>
      <c r="AN390" s="136"/>
      <c r="AO390" s="136"/>
      <c r="AP390" s="136"/>
      <c r="AQ390" s="136"/>
      <c r="BD390" s="289"/>
      <c r="BE390" s="289"/>
      <c r="BF390" s="224"/>
      <c r="CG390" s="224"/>
      <c r="CH390" s="224"/>
      <c r="CI390" s="224"/>
      <c r="CP390" s="224"/>
      <c r="CQ390" s="224"/>
      <c r="CR390" s="6"/>
      <c r="EC390" s="224"/>
      <c r="ED390" s="224"/>
      <c r="EE390" s="224"/>
    </row>
    <row r="391" spans="4:135" s="66" customFormat="1" x14ac:dyDescent="0.2">
      <c r="D391" s="137"/>
      <c r="E391" s="136"/>
      <c r="L391" s="136"/>
      <c r="M391" s="136"/>
      <c r="N391" s="136"/>
      <c r="O391" s="136"/>
      <c r="Q391" s="136"/>
      <c r="R391" s="136"/>
      <c r="S391" s="136"/>
      <c r="T391" s="136"/>
      <c r="U391" s="136"/>
      <c r="V391" s="136"/>
      <c r="W391" s="136"/>
      <c r="X391" s="342"/>
      <c r="Y391" s="136"/>
      <c r="Z391" s="136"/>
      <c r="AA391" s="136"/>
      <c r="AB391" s="136"/>
      <c r="AC391" s="136"/>
      <c r="AD391" s="136"/>
      <c r="AE391" s="136"/>
      <c r="AF391" s="136"/>
      <c r="AG391" s="136"/>
      <c r="AH391" s="136"/>
      <c r="AI391" s="136"/>
      <c r="AJ391" s="136"/>
      <c r="AK391" s="136"/>
      <c r="AL391" s="136"/>
      <c r="AM391" s="136"/>
      <c r="AN391" s="136"/>
      <c r="AO391" s="136"/>
      <c r="AP391" s="136"/>
      <c r="AQ391" s="136"/>
      <c r="BD391" s="289"/>
      <c r="BE391" s="289"/>
      <c r="BF391" s="224"/>
      <c r="CG391" s="224"/>
      <c r="CH391" s="224"/>
      <c r="CI391" s="224"/>
      <c r="CP391" s="224"/>
      <c r="CQ391" s="224"/>
      <c r="CR391" s="6"/>
      <c r="EC391" s="224"/>
      <c r="ED391" s="224"/>
      <c r="EE391" s="224"/>
    </row>
    <row r="392" spans="4:135" s="66" customFormat="1" x14ac:dyDescent="0.2">
      <c r="D392" s="137"/>
      <c r="E392" s="136"/>
      <c r="L392" s="136"/>
      <c r="M392" s="136"/>
      <c r="N392" s="136"/>
      <c r="O392" s="136"/>
      <c r="Q392" s="136"/>
      <c r="R392" s="136"/>
      <c r="S392" s="136"/>
      <c r="T392" s="136"/>
      <c r="U392" s="136"/>
      <c r="V392" s="136"/>
      <c r="W392" s="136"/>
      <c r="X392" s="342"/>
      <c r="Y392" s="136"/>
      <c r="Z392" s="136"/>
      <c r="AA392" s="136"/>
      <c r="AB392" s="136"/>
      <c r="AC392" s="136"/>
      <c r="AD392" s="136"/>
      <c r="AE392" s="136"/>
      <c r="AF392" s="136"/>
      <c r="AG392" s="136"/>
      <c r="AH392" s="136"/>
      <c r="AI392" s="136"/>
      <c r="AJ392" s="136"/>
      <c r="AK392" s="136"/>
      <c r="AL392" s="136"/>
      <c r="AM392" s="136"/>
      <c r="AN392" s="136"/>
      <c r="AO392" s="136"/>
      <c r="AP392" s="136"/>
      <c r="AQ392" s="136"/>
      <c r="BD392" s="289"/>
      <c r="BE392" s="289"/>
      <c r="BF392" s="224"/>
      <c r="CG392" s="224"/>
      <c r="CH392" s="224"/>
      <c r="CI392" s="224"/>
      <c r="CP392" s="224"/>
      <c r="CQ392" s="224"/>
      <c r="CR392" s="6"/>
      <c r="EC392" s="224"/>
      <c r="ED392" s="224"/>
      <c r="EE392" s="224"/>
    </row>
    <row r="393" spans="4:135" s="66" customFormat="1" x14ac:dyDescent="0.2">
      <c r="D393" s="137"/>
      <c r="E393" s="136"/>
      <c r="L393" s="136"/>
      <c r="M393" s="136"/>
      <c r="N393" s="136"/>
      <c r="O393" s="136"/>
      <c r="Q393" s="136"/>
      <c r="R393" s="136"/>
      <c r="S393" s="136"/>
      <c r="T393" s="136"/>
      <c r="U393" s="136"/>
      <c r="V393" s="136"/>
      <c r="W393" s="136"/>
      <c r="X393" s="342"/>
      <c r="Y393" s="136"/>
      <c r="Z393" s="136"/>
      <c r="AA393" s="136"/>
      <c r="AB393" s="136"/>
      <c r="AC393" s="136"/>
      <c r="AD393" s="136"/>
      <c r="AE393" s="136"/>
      <c r="AF393" s="136"/>
      <c r="AG393" s="136"/>
      <c r="AH393" s="136"/>
      <c r="AI393" s="136"/>
      <c r="AJ393" s="136"/>
      <c r="AK393" s="136"/>
      <c r="AL393" s="136"/>
      <c r="AM393" s="136"/>
      <c r="AN393" s="136"/>
      <c r="AO393" s="136"/>
      <c r="AP393" s="136"/>
      <c r="AQ393" s="136"/>
      <c r="BD393" s="289"/>
      <c r="BE393" s="289"/>
      <c r="BF393" s="224"/>
      <c r="CG393" s="224"/>
      <c r="CH393" s="224"/>
      <c r="CI393" s="224"/>
      <c r="CP393" s="224"/>
      <c r="CQ393" s="224"/>
      <c r="CR393" s="6"/>
      <c r="EC393" s="224"/>
      <c r="ED393" s="224"/>
      <c r="EE393" s="224"/>
    </row>
    <row r="394" spans="4:135" s="66" customFormat="1" x14ac:dyDescent="0.2">
      <c r="D394" s="137"/>
      <c r="E394" s="136"/>
      <c r="L394" s="136"/>
      <c r="M394" s="136"/>
      <c r="N394" s="136"/>
      <c r="O394" s="136"/>
      <c r="Q394" s="136"/>
      <c r="R394" s="136"/>
      <c r="S394" s="136"/>
      <c r="T394" s="136"/>
      <c r="U394" s="136"/>
      <c r="V394" s="136"/>
      <c r="W394" s="136"/>
      <c r="X394" s="342"/>
      <c r="Y394" s="136"/>
      <c r="Z394" s="136"/>
      <c r="AA394" s="136"/>
      <c r="AB394" s="136"/>
      <c r="AC394" s="136"/>
      <c r="AD394" s="136"/>
      <c r="AE394" s="136"/>
      <c r="AF394" s="136"/>
      <c r="AG394" s="136"/>
      <c r="AH394" s="136"/>
      <c r="AI394" s="136"/>
      <c r="AJ394" s="136"/>
      <c r="AK394" s="136"/>
      <c r="AL394" s="136"/>
      <c r="AM394" s="136"/>
      <c r="AN394" s="136"/>
      <c r="AO394" s="136"/>
      <c r="AP394" s="136"/>
      <c r="AQ394" s="136"/>
      <c r="BD394" s="289"/>
      <c r="BE394" s="289"/>
      <c r="BF394" s="224"/>
      <c r="CG394" s="224"/>
      <c r="CH394" s="224"/>
      <c r="CI394" s="224"/>
      <c r="CP394" s="224"/>
      <c r="CQ394" s="224"/>
      <c r="CR394" s="6"/>
      <c r="EC394" s="224"/>
      <c r="ED394" s="224"/>
      <c r="EE394" s="224"/>
    </row>
    <row r="395" spans="4:135" s="66" customFormat="1" x14ac:dyDescent="0.2">
      <c r="D395" s="137"/>
      <c r="E395" s="136"/>
      <c r="L395" s="136"/>
      <c r="M395" s="136"/>
      <c r="N395" s="136"/>
      <c r="O395" s="136"/>
      <c r="Q395" s="136"/>
      <c r="R395" s="136"/>
      <c r="S395" s="136"/>
      <c r="T395" s="136"/>
      <c r="U395" s="136"/>
      <c r="V395" s="136"/>
      <c r="W395" s="136"/>
      <c r="X395" s="342"/>
      <c r="Y395" s="136"/>
      <c r="Z395" s="136"/>
      <c r="AA395" s="136"/>
      <c r="AB395" s="136"/>
      <c r="AC395" s="136"/>
      <c r="AD395" s="136"/>
      <c r="AE395" s="136"/>
      <c r="AF395" s="136"/>
      <c r="AG395" s="136"/>
      <c r="AH395" s="136"/>
      <c r="AI395" s="136"/>
      <c r="AJ395" s="136"/>
      <c r="AK395" s="136"/>
      <c r="AL395" s="136"/>
      <c r="AM395" s="136"/>
      <c r="AN395" s="136"/>
      <c r="AO395" s="136"/>
      <c r="AP395" s="136"/>
      <c r="AQ395" s="136"/>
      <c r="BD395" s="289"/>
      <c r="BE395" s="289"/>
      <c r="BF395" s="224"/>
      <c r="CG395" s="224"/>
      <c r="CH395" s="224"/>
      <c r="CI395" s="224"/>
      <c r="CP395" s="224"/>
      <c r="CQ395" s="224"/>
      <c r="CR395" s="6"/>
      <c r="EC395" s="224"/>
      <c r="ED395" s="224"/>
      <c r="EE395" s="224"/>
    </row>
    <row r="396" spans="4:135" s="66" customFormat="1" x14ac:dyDescent="0.2">
      <c r="D396" s="137"/>
      <c r="E396" s="136"/>
      <c r="L396" s="136"/>
      <c r="M396" s="136"/>
      <c r="N396" s="136"/>
      <c r="O396" s="136"/>
      <c r="Q396" s="136"/>
      <c r="R396" s="136"/>
      <c r="S396" s="136"/>
      <c r="T396" s="136"/>
      <c r="U396" s="136"/>
      <c r="V396" s="136"/>
      <c r="W396" s="136"/>
      <c r="X396" s="342"/>
      <c r="Y396" s="136"/>
      <c r="Z396" s="136"/>
      <c r="AA396" s="136"/>
      <c r="AB396" s="136"/>
      <c r="AC396" s="136"/>
      <c r="AD396" s="136"/>
      <c r="AE396" s="136"/>
      <c r="AF396" s="136"/>
      <c r="AG396" s="136"/>
      <c r="AH396" s="136"/>
      <c r="AI396" s="136"/>
      <c r="AJ396" s="136"/>
      <c r="AK396" s="136"/>
      <c r="AL396" s="136"/>
      <c r="AM396" s="136"/>
      <c r="AN396" s="136"/>
      <c r="AO396" s="136"/>
      <c r="AP396" s="136"/>
      <c r="AQ396" s="136"/>
      <c r="BD396" s="289"/>
      <c r="BE396" s="289"/>
      <c r="BF396" s="224"/>
      <c r="CG396" s="224"/>
      <c r="CH396" s="224"/>
      <c r="CI396" s="224"/>
      <c r="CP396" s="224"/>
      <c r="CQ396" s="224"/>
      <c r="CR396" s="6"/>
      <c r="EC396" s="224"/>
      <c r="ED396" s="224"/>
      <c r="EE396" s="224"/>
    </row>
    <row r="397" spans="4:135" s="66" customFormat="1" x14ac:dyDescent="0.2">
      <c r="D397" s="137"/>
      <c r="E397" s="136"/>
      <c r="L397" s="136"/>
      <c r="M397" s="136"/>
      <c r="N397" s="136"/>
      <c r="O397" s="136"/>
      <c r="Q397" s="136"/>
      <c r="R397" s="136"/>
      <c r="S397" s="136"/>
      <c r="T397" s="136"/>
      <c r="U397" s="136"/>
      <c r="V397" s="136"/>
      <c r="W397" s="136"/>
      <c r="X397" s="342"/>
      <c r="Y397" s="136"/>
      <c r="Z397" s="136"/>
      <c r="AA397" s="136"/>
      <c r="AB397" s="136"/>
      <c r="AC397" s="136"/>
      <c r="AD397" s="136"/>
      <c r="AE397" s="136"/>
      <c r="AF397" s="136"/>
      <c r="AG397" s="136"/>
      <c r="AH397" s="136"/>
      <c r="AI397" s="136"/>
      <c r="AJ397" s="136"/>
      <c r="AK397" s="136"/>
      <c r="AL397" s="136"/>
      <c r="AM397" s="136"/>
      <c r="AN397" s="136"/>
      <c r="AO397" s="136"/>
      <c r="AP397" s="136"/>
      <c r="AQ397" s="136"/>
      <c r="BD397" s="289"/>
      <c r="BE397" s="289"/>
      <c r="BF397" s="224"/>
      <c r="CG397" s="224"/>
      <c r="CH397" s="224"/>
      <c r="CI397" s="224"/>
      <c r="CP397" s="224"/>
      <c r="CQ397" s="224"/>
      <c r="CR397" s="6"/>
      <c r="EC397" s="224"/>
      <c r="ED397" s="224"/>
      <c r="EE397" s="224"/>
    </row>
    <row r="398" spans="4:135" s="66" customFormat="1" x14ac:dyDescent="0.2">
      <c r="D398" s="137"/>
      <c r="E398" s="136"/>
      <c r="L398" s="136"/>
      <c r="M398" s="136"/>
      <c r="N398" s="136"/>
      <c r="O398" s="136"/>
      <c r="Q398" s="136"/>
      <c r="R398" s="136"/>
      <c r="S398" s="136"/>
      <c r="T398" s="136"/>
      <c r="U398" s="136"/>
      <c r="V398" s="136"/>
      <c r="W398" s="136"/>
      <c r="X398" s="342"/>
      <c r="Y398" s="136"/>
      <c r="Z398" s="136"/>
      <c r="AA398" s="136"/>
      <c r="AB398" s="136"/>
      <c r="AC398" s="136"/>
      <c r="AD398" s="136"/>
      <c r="AE398" s="136"/>
      <c r="AF398" s="136"/>
      <c r="AG398" s="136"/>
      <c r="AH398" s="136"/>
      <c r="AI398" s="136"/>
      <c r="AJ398" s="136"/>
      <c r="AK398" s="136"/>
      <c r="AL398" s="136"/>
      <c r="AM398" s="136"/>
      <c r="AN398" s="136"/>
      <c r="AO398" s="136"/>
      <c r="AP398" s="136"/>
      <c r="AQ398" s="136"/>
      <c r="BD398" s="289"/>
      <c r="BE398" s="289"/>
      <c r="BF398" s="224"/>
      <c r="CG398" s="224"/>
      <c r="CH398" s="224"/>
      <c r="CI398" s="224"/>
      <c r="CP398" s="224"/>
      <c r="CQ398" s="224"/>
      <c r="CR398" s="6"/>
      <c r="EC398" s="224"/>
      <c r="ED398" s="224"/>
      <c r="EE398" s="224"/>
    </row>
    <row r="399" spans="4:135" s="66" customFormat="1" x14ac:dyDescent="0.2">
      <c r="D399" s="137"/>
      <c r="E399" s="136"/>
      <c r="L399" s="136"/>
      <c r="M399" s="136"/>
      <c r="N399" s="136"/>
      <c r="O399" s="136"/>
      <c r="Q399" s="136"/>
      <c r="R399" s="136"/>
      <c r="S399" s="136"/>
      <c r="T399" s="136"/>
      <c r="U399" s="136"/>
      <c r="V399" s="136"/>
      <c r="W399" s="136"/>
      <c r="X399" s="342"/>
      <c r="Y399" s="136"/>
      <c r="Z399" s="136"/>
      <c r="AA399" s="136"/>
      <c r="AB399" s="136"/>
      <c r="AC399" s="136"/>
      <c r="AD399" s="136"/>
      <c r="AE399" s="136"/>
      <c r="AF399" s="136"/>
      <c r="AG399" s="136"/>
      <c r="AH399" s="136"/>
      <c r="AI399" s="136"/>
      <c r="AJ399" s="136"/>
      <c r="AK399" s="136"/>
      <c r="AL399" s="136"/>
      <c r="AM399" s="136"/>
      <c r="AN399" s="136"/>
      <c r="AO399" s="136"/>
      <c r="AP399" s="136"/>
      <c r="AQ399" s="136"/>
      <c r="BD399" s="289"/>
      <c r="BE399" s="289"/>
      <c r="BF399" s="224"/>
      <c r="CG399" s="224"/>
      <c r="CH399" s="224"/>
      <c r="CI399" s="224"/>
      <c r="CP399" s="224"/>
      <c r="CQ399" s="224"/>
      <c r="CR399" s="6"/>
      <c r="EC399" s="224"/>
      <c r="ED399" s="224"/>
      <c r="EE399" s="224"/>
    </row>
    <row r="400" spans="4:135" s="66" customFormat="1" x14ac:dyDescent="0.2">
      <c r="D400" s="137"/>
      <c r="E400" s="136"/>
      <c r="L400" s="136"/>
      <c r="M400" s="136"/>
      <c r="N400" s="136"/>
      <c r="O400" s="136"/>
      <c r="Q400" s="136"/>
      <c r="R400" s="136"/>
      <c r="S400" s="136"/>
      <c r="T400" s="136"/>
      <c r="U400" s="136"/>
      <c r="V400" s="136"/>
      <c r="W400" s="136"/>
      <c r="X400" s="342"/>
      <c r="Y400" s="136"/>
      <c r="Z400" s="136"/>
      <c r="AA400" s="136"/>
      <c r="AB400" s="136"/>
      <c r="AC400" s="136"/>
      <c r="AD400" s="136"/>
      <c r="AE400" s="136"/>
      <c r="AF400" s="136"/>
      <c r="AG400" s="136"/>
      <c r="AH400" s="136"/>
      <c r="AI400" s="136"/>
      <c r="AJ400" s="136"/>
      <c r="AK400" s="136"/>
      <c r="AL400" s="136"/>
      <c r="AM400" s="136"/>
      <c r="AN400" s="136"/>
      <c r="AO400" s="136"/>
      <c r="AP400" s="136"/>
      <c r="AQ400" s="136"/>
      <c r="BD400" s="289"/>
      <c r="BE400" s="289"/>
      <c r="BF400" s="224"/>
      <c r="CG400" s="224"/>
      <c r="CH400" s="224"/>
      <c r="CI400" s="224"/>
      <c r="CP400" s="224"/>
      <c r="CQ400" s="224"/>
      <c r="CR400" s="6"/>
      <c r="EC400" s="224"/>
      <c r="ED400" s="224"/>
      <c r="EE400" s="224"/>
    </row>
    <row r="401" spans="4:135" s="66" customFormat="1" x14ac:dyDescent="0.2">
      <c r="D401" s="137"/>
      <c r="E401" s="136"/>
      <c r="L401" s="136"/>
      <c r="M401" s="136"/>
      <c r="N401" s="136"/>
      <c r="O401" s="136"/>
      <c r="Q401" s="136"/>
      <c r="R401" s="136"/>
      <c r="S401" s="136"/>
      <c r="T401" s="136"/>
      <c r="U401" s="136"/>
      <c r="V401" s="136"/>
      <c r="W401" s="136"/>
      <c r="X401" s="342"/>
      <c r="Y401" s="136"/>
      <c r="Z401" s="136"/>
      <c r="AA401" s="136"/>
      <c r="AB401" s="136"/>
      <c r="AC401" s="136"/>
      <c r="AD401" s="136"/>
      <c r="AE401" s="136"/>
      <c r="AF401" s="136"/>
      <c r="AG401" s="136"/>
      <c r="AH401" s="136"/>
      <c r="AI401" s="136"/>
      <c r="AJ401" s="136"/>
      <c r="AK401" s="136"/>
      <c r="AL401" s="136"/>
      <c r="AM401" s="136"/>
      <c r="AN401" s="136"/>
      <c r="AO401" s="136"/>
      <c r="AP401" s="136"/>
      <c r="AQ401" s="136"/>
      <c r="BD401" s="289"/>
      <c r="BE401" s="289"/>
      <c r="BF401" s="224"/>
      <c r="CG401" s="224"/>
      <c r="CH401" s="224"/>
      <c r="CI401" s="224"/>
      <c r="CP401" s="224"/>
      <c r="CQ401" s="224"/>
      <c r="CR401" s="6"/>
      <c r="EC401" s="224"/>
      <c r="ED401" s="224"/>
      <c r="EE401" s="224"/>
    </row>
    <row r="402" spans="4:135" s="66" customFormat="1" x14ac:dyDescent="0.2">
      <c r="D402" s="137"/>
      <c r="E402" s="136"/>
      <c r="L402" s="136"/>
      <c r="M402" s="136"/>
      <c r="N402" s="136"/>
      <c r="O402" s="136"/>
      <c r="Q402" s="136"/>
      <c r="R402" s="136"/>
      <c r="S402" s="136"/>
      <c r="T402" s="136"/>
      <c r="U402" s="136"/>
      <c r="V402" s="136"/>
      <c r="W402" s="136"/>
      <c r="X402" s="342"/>
      <c r="Y402" s="136"/>
      <c r="Z402" s="136"/>
      <c r="AA402" s="136"/>
      <c r="AB402" s="136"/>
      <c r="AC402" s="136"/>
      <c r="AD402" s="136"/>
      <c r="AE402" s="136"/>
      <c r="AF402" s="136"/>
      <c r="AG402" s="136"/>
      <c r="AH402" s="136"/>
      <c r="AI402" s="136"/>
      <c r="AJ402" s="136"/>
      <c r="AK402" s="136"/>
      <c r="AL402" s="136"/>
      <c r="AM402" s="136"/>
      <c r="AN402" s="136"/>
      <c r="AO402" s="136"/>
      <c r="AP402" s="136"/>
      <c r="AQ402" s="136"/>
      <c r="BD402" s="289"/>
      <c r="BE402" s="289"/>
      <c r="BF402" s="224"/>
      <c r="CG402" s="224"/>
      <c r="CH402" s="224"/>
      <c r="CI402" s="224"/>
      <c r="CP402" s="224"/>
      <c r="CQ402" s="224"/>
      <c r="CR402" s="6"/>
      <c r="EC402" s="224"/>
      <c r="ED402" s="224"/>
      <c r="EE402" s="224"/>
    </row>
    <row r="403" spans="4:135" s="66" customFormat="1" x14ac:dyDescent="0.2">
      <c r="D403" s="137"/>
      <c r="E403" s="136"/>
      <c r="L403" s="136"/>
      <c r="M403" s="136"/>
      <c r="N403" s="136"/>
      <c r="O403" s="136"/>
      <c r="Q403" s="136"/>
      <c r="R403" s="136"/>
      <c r="S403" s="136"/>
      <c r="T403" s="136"/>
      <c r="U403" s="136"/>
      <c r="V403" s="136"/>
      <c r="W403" s="136"/>
      <c r="X403" s="342"/>
      <c r="Y403" s="136"/>
      <c r="Z403" s="136"/>
      <c r="AA403" s="136"/>
      <c r="AB403" s="136"/>
      <c r="AC403" s="136"/>
      <c r="AD403" s="136"/>
      <c r="AE403" s="136"/>
      <c r="AF403" s="136"/>
      <c r="AG403" s="136"/>
      <c r="AH403" s="136"/>
      <c r="AI403" s="136"/>
      <c r="AJ403" s="136"/>
      <c r="AK403" s="136"/>
      <c r="AL403" s="136"/>
      <c r="AM403" s="136"/>
      <c r="AN403" s="136"/>
      <c r="AO403" s="136"/>
      <c r="AP403" s="136"/>
      <c r="AQ403" s="136"/>
      <c r="BD403" s="289"/>
      <c r="BE403" s="289"/>
      <c r="BF403" s="224"/>
      <c r="CG403" s="224"/>
      <c r="CH403" s="224"/>
      <c r="CI403" s="224"/>
      <c r="CP403" s="224"/>
      <c r="CQ403" s="224"/>
      <c r="CR403" s="6"/>
      <c r="EC403" s="224"/>
      <c r="ED403" s="224"/>
      <c r="EE403" s="224"/>
    </row>
    <row r="404" spans="4:135" s="66" customFormat="1" x14ac:dyDescent="0.2">
      <c r="D404" s="137"/>
      <c r="E404" s="136"/>
      <c r="L404" s="136"/>
      <c r="M404" s="136"/>
      <c r="N404" s="136"/>
      <c r="O404" s="136"/>
      <c r="Q404" s="136"/>
      <c r="R404" s="136"/>
      <c r="S404" s="136"/>
      <c r="T404" s="136"/>
      <c r="U404" s="136"/>
      <c r="V404" s="136"/>
      <c r="W404" s="136"/>
      <c r="X404" s="342"/>
      <c r="Y404" s="136"/>
      <c r="Z404" s="136"/>
      <c r="AA404" s="136"/>
      <c r="AB404" s="136"/>
      <c r="AC404" s="136"/>
      <c r="AD404" s="136"/>
      <c r="AE404" s="136"/>
      <c r="AF404" s="136"/>
      <c r="AG404" s="136"/>
      <c r="AH404" s="136"/>
      <c r="AI404" s="136"/>
      <c r="AJ404" s="136"/>
      <c r="AK404" s="136"/>
      <c r="AL404" s="136"/>
      <c r="AM404" s="136"/>
      <c r="AN404" s="136"/>
      <c r="AO404" s="136"/>
      <c r="AP404" s="136"/>
      <c r="AQ404" s="136"/>
      <c r="BD404" s="289"/>
      <c r="BE404" s="289"/>
      <c r="BF404" s="224"/>
      <c r="CG404" s="224"/>
      <c r="CH404" s="224"/>
      <c r="CI404" s="224"/>
      <c r="CP404" s="224"/>
      <c r="CQ404" s="224"/>
      <c r="CR404" s="6"/>
      <c r="EC404" s="224"/>
      <c r="ED404" s="224"/>
      <c r="EE404" s="224"/>
    </row>
    <row r="405" spans="4:135" s="66" customFormat="1" x14ac:dyDescent="0.2">
      <c r="D405" s="137"/>
      <c r="E405" s="136"/>
      <c r="L405" s="136"/>
      <c r="M405" s="136"/>
      <c r="N405" s="136"/>
      <c r="O405" s="136"/>
      <c r="Q405" s="136"/>
      <c r="R405" s="136"/>
      <c r="S405" s="136"/>
      <c r="T405" s="136"/>
      <c r="U405" s="136"/>
      <c r="V405" s="136"/>
      <c r="W405" s="136"/>
      <c r="X405" s="342"/>
      <c r="Y405" s="136"/>
      <c r="Z405" s="136"/>
      <c r="AA405" s="136"/>
      <c r="AB405" s="136"/>
      <c r="AC405" s="136"/>
      <c r="AD405" s="136"/>
      <c r="AE405" s="136"/>
      <c r="AF405" s="136"/>
      <c r="AG405" s="136"/>
      <c r="AH405" s="136"/>
      <c r="AI405" s="136"/>
      <c r="AJ405" s="136"/>
      <c r="AK405" s="136"/>
      <c r="AL405" s="136"/>
      <c r="AM405" s="136"/>
      <c r="AN405" s="136"/>
      <c r="AO405" s="136"/>
      <c r="AP405" s="136"/>
      <c r="AQ405" s="136"/>
      <c r="BD405" s="289"/>
      <c r="BE405" s="289"/>
      <c r="BF405" s="224"/>
      <c r="CG405" s="224"/>
      <c r="CH405" s="224"/>
      <c r="CI405" s="224"/>
      <c r="CP405" s="224"/>
      <c r="CQ405" s="224"/>
      <c r="CR405" s="6"/>
      <c r="EC405" s="224"/>
      <c r="ED405" s="224"/>
      <c r="EE405" s="224"/>
    </row>
    <row r="406" spans="4:135" s="66" customFormat="1" x14ac:dyDescent="0.2">
      <c r="D406" s="137"/>
      <c r="E406" s="136"/>
      <c r="L406" s="136"/>
      <c r="M406" s="136"/>
      <c r="N406" s="136"/>
      <c r="O406" s="136"/>
      <c r="Q406" s="136"/>
      <c r="R406" s="136"/>
      <c r="S406" s="136"/>
      <c r="T406" s="136"/>
      <c r="U406" s="136"/>
      <c r="V406" s="136"/>
      <c r="W406" s="136"/>
      <c r="X406" s="342"/>
      <c r="Y406" s="136"/>
      <c r="Z406" s="136"/>
      <c r="AA406" s="136"/>
      <c r="AB406" s="136"/>
      <c r="AC406" s="136"/>
      <c r="AD406" s="136"/>
      <c r="AE406" s="136"/>
      <c r="AF406" s="136"/>
      <c r="AG406" s="136"/>
      <c r="AH406" s="136"/>
      <c r="AI406" s="136"/>
      <c r="AJ406" s="136"/>
      <c r="AK406" s="136"/>
      <c r="AL406" s="136"/>
      <c r="AM406" s="136"/>
      <c r="AN406" s="136"/>
      <c r="AO406" s="136"/>
      <c r="AP406" s="136"/>
      <c r="AQ406" s="136"/>
      <c r="BD406" s="289"/>
      <c r="BE406" s="289"/>
      <c r="BF406" s="224"/>
      <c r="CG406" s="224"/>
      <c r="CH406" s="224"/>
      <c r="CI406" s="224"/>
      <c r="CP406" s="224"/>
      <c r="CQ406" s="224"/>
      <c r="CR406" s="6"/>
      <c r="EC406" s="224"/>
      <c r="ED406" s="224"/>
      <c r="EE406" s="224"/>
    </row>
    <row r="407" spans="4:135" s="66" customFormat="1" x14ac:dyDescent="0.2">
      <c r="D407" s="137"/>
      <c r="E407" s="136"/>
      <c r="L407" s="136"/>
      <c r="M407" s="136"/>
      <c r="N407" s="136"/>
      <c r="O407" s="136"/>
      <c r="Q407" s="136"/>
      <c r="R407" s="136"/>
      <c r="S407" s="136"/>
      <c r="T407" s="136"/>
      <c r="U407" s="136"/>
      <c r="V407" s="136"/>
      <c r="W407" s="136"/>
      <c r="X407" s="342"/>
      <c r="Y407" s="136"/>
      <c r="Z407" s="136"/>
      <c r="AA407" s="136"/>
      <c r="AB407" s="136"/>
      <c r="AC407" s="136"/>
      <c r="AD407" s="136"/>
      <c r="AE407" s="136"/>
      <c r="AF407" s="136"/>
      <c r="AG407" s="136"/>
      <c r="AH407" s="136"/>
      <c r="AI407" s="136"/>
      <c r="AJ407" s="136"/>
      <c r="AK407" s="136"/>
      <c r="AL407" s="136"/>
      <c r="AM407" s="136"/>
      <c r="AN407" s="136"/>
      <c r="AO407" s="136"/>
      <c r="AP407" s="136"/>
      <c r="AQ407" s="136"/>
      <c r="BD407" s="289"/>
      <c r="BE407" s="289"/>
      <c r="BF407" s="224"/>
      <c r="CG407" s="224"/>
      <c r="CH407" s="224"/>
      <c r="CI407" s="224"/>
      <c r="CP407" s="224"/>
      <c r="CQ407" s="224"/>
      <c r="CR407" s="6"/>
      <c r="EC407" s="224"/>
      <c r="ED407" s="224"/>
      <c r="EE407" s="224"/>
    </row>
    <row r="408" spans="4:135" s="66" customFormat="1" x14ac:dyDescent="0.2">
      <c r="D408" s="137"/>
      <c r="E408" s="136"/>
      <c r="L408" s="136"/>
      <c r="M408" s="136"/>
      <c r="N408" s="136"/>
      <c r="O408" s="136"/>
      <c r="Q408" s="136"/>
      <c r="R408" s="136"/>
      <c r="S408" s="136"/>
      <c r="T408" s="136"/>
      <c r="U408" s="136"/>
      <c r="V408" s="136"/>
      <c r="W408" s="136"/>
      <c r="X408" s="342"/>
      <c r="Y408" s="136"/>
      <c r="Z408" s="136"/>
      <c r="AA408" s="136"/>
      <c r="AB408" s="136"/>
      <c r="AC408" s="136"/>
      <c r="AD408" s="136"/>
      <c r="AE408" s="136"/>
      <c r="AF408" s="136"/>
      <c r="AG408" s="136"/>
      <c r="AH408" s="136"/>
      <c r="AI408" s="136"/>
      <c r="AJ408" s="136"/>
      <c r="AK408" s="136"/>
      <c r="AL408" s="136"/>
      <c r="AM408" s="136"/>
      <c r="AN408" s="136"/>
      <c r="AO408" s="136"/>
      <c r="AP408" s="136"/>
      <c r="AQ408" s="136"/>
      <c r="BD408" s="289"/>
      <c r="BE408" s="289"/>
      <c r="BF408" s="224"/>
      <c r="CG408" s="224"/>
      <c r="CH408" s="224"/>
      <c r="CI408" s="224"/>
      <c r="CP408" s="224"/>
      <c r="CQ408" s="224"/>
      <c r="CR408" s="6"/>
      <c r="EC408" s="224"/>
      <c r="ED408" s="224"/>
      <c r="EE408" s="224"/>
    </row>
    <row r="409" spans="4:135" s="66" customFormat="1" x14ac:dyDescent="0.2">
      <c r="D409" s="137"/>
      <c r="E409" s="136"/>
      <c r="L409" s="136"/>
      <c r="M409" s="136"/>
      <c r="N409" s="136"/>
      <c r="O409" s="136"/>
      <c r="Q409" s="136"/>
      <c r="R409" s="136"/>
      <c r="S409" s="136"/>
      <c r="T409" s="136"/>
      <c r="U409" s="136"/>
      <c r="V409" s="136"/>
      <c r="W409" s="136"/>
      <c r="X409" s="342"/>
      <c r="Y409" s="136"/>
      <c r="Z409" s="136"/>
      <c r="AA409" s="136"/>
      <c r="AB409" s="136"/>
      <c r="AC409" s="136"/>
      <c r="AD409" s="136"/>
      <c r="AE409" s="136"/>
      <c r="AF409" s="136"/>
      <c r="AG409" s="136"/>
      <c r="AH409" s="136"/>
      <c r="AI409" s="136"/>
      <c r="AJ409" s="136"/>
      <c r="AK409" s="136"/>
      <c r="AL409" s="136"/>
      <c r="AM409" s="136"/>
      <c r="AN409" s="136"/>
      <c r="AO409" s="136"/>
      <c r="AP409" s="136"/>
      <c r="AQ409" s="136"/>
      <c r="BD409" s="289"/>
      <c r="BE409" s="289"/>
      <c r="BF409" s="224"/>
      <c r="CG409" s="224"/>
      <c r="CH409" s="224"/>
      <c r="CI409" s="224"/>
      <c r="CP409" s="224"/>
      <c r="CQ409" s="224"/>
      <c r="CR409" s="6"/>
      <c r="EC409" s="224"/>
      <c r="ED409" s="224"/>
      <c r="EE409" s="224"/>
    </row>
    <row r="410" spans="4:135" s="66" customFormat="1" x14ac:dyDescent="0.2">
      <c r="D410" s="137"/>
      <c r="E410" s="136"/>
      <c r="L410" s="136"/>
      <c r="M410" s="136"/>
      <c r="N410" s="136"/>
      <c r="O410" s="136"/>
      <c r="Q410" s="136"/>
      <c r="R410" s="136"/>
      <c r="S410" s="136"/>
      <c r="T410" s="136"/>
      <c r="U410" s="136"/>
      <c r="V410" s="136"/>
      <c r="W410" s="136"/>
      <c r="X410" s="342"/>
      <c r="Y410" s="136"/>
      <c r="Z410" s="136"/>
      <c r="AA410" s="136"/>
      <c r="AB410" s="136"/>
      <c r="AC410" s="136"/>
      <c r="AD410" s="136"/>
      <c r="AE410" s="136"/>
      <c r="AF410" s="136"/>
      <c r="AG410" s="136"/>
      <c r="AH410" s="136"/>
      <c r="AI410" s="136"/>
      <c r="AJ410" s="136"/>
      <c r="AK410" s="136"/>
      <c r="AL410" s="136"/>
      <c r="AM410" s="136"/>
      <c r="AN410" s="136"/>
      <c r="AO410" s="136"/>
      <c r="AP410" s="136"/>
      <c r="AQ410" s="136"/>
      <c r="BD410" s="289"/>
      <c r="BE410" s="289"/>
      <c r="BF410" s="224"/>
      <c r="CG410" s="224"/>
      <c r="CH410" s="224"/>
      <c r="CI410" s="224"/>
      <c r="CP410" s="224"/>
      <c r="CQ410" s="224"/>
      <c r="CR410" s="6"/>
      <c r="EC410" s="224"/>
      <c r="ED410" s="224"/>
      <c r="EE410" s="224"/>
    </row>
    <row r="411" spans="4:135" s="66" customFormat="1" x14ac:dyDescent="0.2">
      <c r="D411" s="137"/>
      <c r="E411" s="136"/>
      <c r="L411" s="136"/>
      <c r="M411" s="136"/>
      <c r="N411" s="136"/>
      <c r="O411" s="136"/>
      <c r="Q411" s="136"/>
      <c r="R411" s="136"/>
      <c r="S411" s="136"/>
      <c r="T411" s="136"/>
      <c r="U411" s="136"/>
      <c r="V411" s="136"/>
      <c r="W411" s="136"/>
      <c r="X411" s="342"/>
      <c r="Y411" s="136"/>
      <c r="Z411" s="136"/>
      <c r="AA411" s="136"/>
      <c r="AB411" s="136"/>
      <c r="AC411" s="136"/>
      <c r="AD411" s="136"/>
      <c r="AE411" s="136"/>
      <c r="AF411" s="136"/>
      <c r="AG411" s="136"/>
      <c r="AH411" s="136"/>
      <c r="AI411" s="136"/>
      <c r="AJ411" s="136"/>
      <c r="AK411" s="136"/>
      <c r="AL411" s="136"/>
      <c r="AM411" s="136"/>
      <c r="AN411" s="136"/>
      <c r="AO411" s="136"/>
      <c r="AP411" s="136"/>
      <c r="AQ411" s="136"/>
      <c r="BD411" s="289"/>
      <c r="BE411" s="289"/>
      <c r="BF411" s="224"/>
      <c r="CG411" s="224"/>
      <c r="CH411" s="224"/>
      <c r="CI411" s="224"/>
      <c r="CP411" s="224"/>
      <c r="CQ411" s="224"/>
      <c r="CR411" s="6"/>
      <c r="EC411" s="224"/>
      <c r="ED411" s="224"/>
      <c r="EE411" s="224"/>
    </row>
    <row r="412" spans="4:135" s="66" customFormat="1" x14ac:dyDescent="0.2">
      <c r="D412" s="137"/>
      <c r="E412" s="136"/>
      <c r="L412" s="136"/>
      <c r="M412" s="136"/>
      <c r="N412" s="136"/>
      <c r="O412" s="136"/>
      <c r="Q412" s="136"/>
      <c r="R412" s="136"/>
      <c r="S412" s="136"/>
      <c r="T412" s="136"/>
      <c r="U412" s="136"/>
      <c r="V412" s="136"/>
      <c r="W412" s="136"/>
      <c r="X412" s="342"/>
      <c r="Y412" s="136"/>
      <c r="Z412" s="136"/>
      <c r="AA412" s="136"/>
      <c r="AB412" s="136"/>
      <c r="AC412" s="136"/>
      <c r="AD412" s="136"/>
      <c r="AE412" s="136"/>
      <c r="AF412" s="136"/>
      <c r="AG412" s="136"/>
      <c r="AH412" s="136"/>
      <c r="AI412" s="136"/>
      <c r="AJ412" s="136"/>
      <c r="AK412" s="136"/>
      <c r="AL412" s="136"/>
      <c r="AM412" s="136"/>
      <c r="AN412" s="136"/>
      <c r="AO412" s="136"/>
      <c r="AP412" s="136"/>
      <c r="AQ412" s="136"/>
      <c r="BD412" s="289"/>
      <c r="BE412" s="289"/>
      <c r="BF412" s="224"/>
      <c r="CG412" s="224"/>
      <c r="CH412" s="224"/>
      <c r="CI412" s="224"/>
      <c r="CP412" s="224"/>
      <c r="CQ412" s="224"/>
      <c r="CR412" s="6"/>
      <c r="EC412" s="224"/>
      <c r="ED412" s="224"/>
      <c r="EE412" s="224"/>
    </row>
    <row r="413" spans="4:135" s="66" customFormat="1" x14ac:dyDescent="0.2">
      <c r="D413" s="137"/>
      <c r="E413" s="136"/>
      <c r="L413" s="136"/>
      <c r="M413" s="136"/>
      <c r="N413" s="136"/>
      <c r="O413" s="136"/>
      <c r="Q413" s="136"/>
      <c r="R413" s="136"/>
      <c r="S413" s="136"/>
      <c r="T413" s="136"/>
      <c r="U413" s="136"/>
      <c r="V413" s="136"/>
      <c r="W413" s="136"/>
      <c r="X413" s="342"/>
      <c r="Y413" s="136"/>
      <c r="Z413" s="136"/>
      <c r="AA413" s="136"/>
      <c r="AB413" s="136"/>
      <c r="AC413" s="136"/>
      <c r="AD413" s="136"/>
      <c r="AE413" s="136"/>
      <c r="AF413" s="136"/>
      <c r="AG413" s="136"/>
      <c r="AH413" s="136"/>
      <c r="AI413" s="136"/>
      <c r="AJ413" s="136"/>
      <c r="AK413" s="136"/>
      <c r="AL413" s="136"/>
      <c r="AM413" s="136"/>
      <c r="AN413" s="136"/>
      <c r="AO413" s="136"/>
      <c r="AP413" s="136"/>
      <c r="AQ413" s="136"/>
      <c r="BD413" s="289"/>
      <c r="BE413" s="289"/>
      <c r="BF413" s="224"/>
      <c r="CG413" s="224"/>
      <c r="CH413" s="224"/>
      <c r="CI413" s="224"/>
      <c r="CP413" s="224"/>
      <c r="CQ413" s="224"/>
      <c r="CR413" s="6"/>
      <c r="EC413" s="224"/>
      <c r="ED413" s="224"/>
      <c r="EE413" s="224"/>
    </row>
    <row r="414" spans="4:135" s="66" customFormat="1" x14ac:dyDescent="0.2">
      <c r="D414" s="137"/>
      <c r="E414" s="136"/>
      <c r="L414" s="136"/>
      <c r="M414" s="136"/>
      <c r="N414" s="136"/>
      <c r="O414" s="136"/>
      <c r="Q414" s="136"/>
      <c r="R414" s="136"/>
      <c r="S414" s="136"/>
      <c r="T414" s="136"/>
      <c r="U414" s="136"/>
      <c r="V414" s="136"/>
      <c r="W414" s="136"/>
      <c r="X414" s="342"/>
      <c r="Y414" s="136"/>
      <c r="Z414" s="136"/>
      <c r="AA414" s="136"/>
      <c r="AB414" s="136"/>
      <c r="AC414" s="136"/>
      <c r="AD414" s="136"/>
      <c r="AE414" s="136"/>
      <c r="AF414" s="136"/>
      <c r="AG414" s="136"/>
      <c r="AH414" s="136"/>
      <c r="AI414" s="136"/>
      <c r="AJ414" s="136"/>
      <c r="AK414" s="136"/>
      <c r="AL414" s="136"/>
      <c r="AM414" s="136"/>
      <c r="AN414" s="136"/>
      <c r="AO414" s="136"/>
      <c r="AP414" s="136"/>
      <c r="AQ414" s="136"/>
      <c r="BD414" s="289"/>
      <c r="BE414" s="289"/>
      <c r="BF414" s="224"/>
      <c r="CG414" s="224"/>
      <c r="CH414" s="224"/>
      <c r="CI414" s="224"/>
      <c r="CP414" s="224"/>
      <c r="CQ414" s="224"/>
      <c r="CR414" s="6"/>
      <c r="EC414" s="224"/>
      <c r="ED414" s="224"/>
      <c r="EE414" s="224"/>
    </row>
    <row r="415" spans="4:135" s="66" customFormat="1" x14ac:dyDescent="0.2">
      <c r="D415" s="137"/>
      <c r="E415" s="136"/>
      <c r="L415" s="136"/>
      <c r="M415" s="136"/>
      <c r="N415" s="136"/>
      <c r="O415" s="136"/>
      <c r="Q415" s="136"/>
      <c r="R415" s="136"/>
      <c r="S415" s="136"/>
      <c r="T415" s="136"/>
      <c r="U415" s="136"/>
      <c r="V415" s="136"/>
      <c r="W415" s="136"/>
      <c r="X415" s="342"/>
      <c r="Y415" s="136"/>
      <c r="Z415" s="136"/>
      <c r="AA415" s="136"/>
      <c r="AB415" s="136"/>
      <c r="AC415" s="136"/>
      <c r="AD415" s="136"/>
      <c r="AE415" s="136"/>
      <c r="AF415" s="136"/>
      <c r="AG415" s="136"/>
      <c r="AH415" s="136"/>
      <c r="AI415" s="136"/>
      <c r="AJ415" s="136"/>
      <c r="AK415" s="136"/>
      <c r="AL415" s="136"/>
      <c r="AM415" s="136"/>
      <c r="AN415" s="136"/>
      <c r="AO415" s="136"/>
      <c r="AP415" s="136"/>
      <c r="AQ415" s="136"/>
      <c r="BD415" s="289"/>
      <c r="BE415" s="289"/>
      <c r="BF415" s="224"/>
      <c r="CG415" s="224"/>
      <c r="CH415" s="224"/>
      <c r="CI415" s="224"/>
      <c r="CP415" s="224"/>
      <c r="CQ415" s="224"/>
      <c r="CR415" s="6"/>
      <c r="EC415" s="224"/>
      <c r="ED415" s="224"/>
      <c r="EE415" s="224"/>
    </row>
    <row r="416" spans="4:135" s="66" customFormat="1" x14ac:dyDescent="0.2">
      <c r="D416" s="137"/>
      <c r="E416" s="136"/>
      <c r="L416" s="136"/>
      <c r="M416" s="136"/>
      <c r="N416" s="136"/>
      <c r="O416" s="136"/>
      <c r="Q416" s="136"/>
      <c r="R416" s="136"/>
      <c r="S416" s="136"/>
      <c r="T416" s="136"/>
      <c r="U416" s="136"/>
      <c r="V416" s="136"/>
      <c r="W416" s="136"/>
      <c r="X416" s="342"/>
      <c r="Y416" s="136"/>
      <c r="Z416" s="136"/>
      <c r="AA416" s="136"/>
      <c r="AB416" s="136"/>
      <c r="AC416" s="136"/>
      <c r="AD416" s="136"/>
      <c r="AE416" s="136"/>
      <c r="AF416" s="136"/>
      <c r="AG416" s="136"/>
      <c r="AH416" s="136"/>
      <c r="AI416" s="136"/>
      <c r="AJ416" s="136"/>
      <c r="AK416" s="136"/>
      <c r="AL416" s="136"/>
      <c r="AM416" s="136"/>
      <c r="AN416" s="136"/>
      <c r="AO416" s="136"/>
      <c r="AP416" s="136"/>
      <c r="AQ416" s="136"/>
      <c r="BD416" s="289"/>
      <c r="BE416" s="289"/>
      <c r="BF416" s="224"/>
      <c r="CG416" s="224"/>
      <c r="CH416" s="224"/>
      <c r="CI416" s="224"/>
      <c r="CP416" s="224"/>
      <c r="CQ416" s="224"/>
      <c r="CR416" s="6"/>
      <c r="EC416" s="224"/>
      <c r="ED416" s="224"/>
      <c r="EE416" s="224"/>
    </row>
    <row r="417" spans="4:135" s="66" customFormat="1" x14ac:dyDescent="0.2">
      <c r="D417" s="137"/>
      <c r="E417" s="136"/>
      <c r="L417" s="136"/>
      <c r="M417" s="136"/>
      <c r="N417" s="136"/>
      <c r="O417" s="136"/>
      <c r="Q417" s="136"/>
      <c r="R417" s="136"/>
      <c r="S417" s="136"/>
      <c r="T417" s="136"/>
      <c r="U417" s="136"/>
      <c r="V417" s="136"/>
      <c r="W417" s="136"/>
      <c r="X417" s="342"/>
      <c r="Y417" s="136"/>
      <c r="Z417" s="136"/>
      <c r="AA417" s="136"/>
      <c r="AB417" s="136"/>
      <c r="AC417" s="136"/>
      <c r="AD417" s="136"/>
      <c r="AE417" s="136"/>
      <c r="AF417" s="136"/>
      <c r="AG417" s="136"/>
      <c r="AH417" s="136"/>
      <c r="AI417" s="136"/>
      <c r="AJ417" s="136"/>
      <c r="AK417" s="136"/>
      <c r="AL417" s="136"/>
      <c r="AM417" s="136"/>
      <c r="AN417" s="136"/>
      <c r="AO417" s="136"/>
      <c r="AP417" s="136"/>
      <c r="AQ417" s="136"/>
      <c r="BD417" s="289"/>
      <c r="BE417" s="289"/>
      <c r="BF417" s="224"/>
      <c r="CG417" s="224"/>
      <c r="CH417" s="224"/>
      <c r="CI417" s="224"/>
      <c r="CP417" s="224"/>
      <c r="CQ417" s="224"/>
      <c r="CR417" s="6"/>
      <c r="EC417" s="224"/>
      <c r="ED417" s="224"/>
      <c r="EE417" s="224"/>
    </row>
    <row r="418" spans="4:135" s="66" customFormat="1" x14ac:dyDescent="0.2">
      <c r="D418" s="137"/>
      <c r="E418" s="136"/>
      <c r="L418" s="136"/>
      <c r="M418" s="136"/>
      <c r="N418" s="136"/>
      <c r="O418" s="136"/>
      <c r="Q418" s="136"/>
      <c r="R418" s="136"/>
      <c r="S418" s="136"/>
      <c r="T418" s="136"/>
      <c r="U418" s="136"/>
      <c r="V418" s="136"/>
      <c r="W418" s="136"/>
      <c r="X418" s="342"/>
      <c r="Y418" s="136"/>
      <c r="Z418" s="136"/>
      <c r="AA418" s="136"/>
      <c r="AB418" s="136"/>
      <c r="AC418" s="136"/>
      <c r="AD418" s="136"/>
      <c r="AE418" s="136"/>
      <c r="AF418" s="136"/>
      <c r="AG418" s="136"/>
      <c r="AH418" s="136"/>
      <c r="AI418" s="136"/>
      <c r="AJ418" s="136"/>
      <c r="AK418" s="136"/>
      <c r="AL418" s="136"/>
      <c r="AM418" s="136"/>
      <c r="AN418" s="136"/>
      <c r="AO418" s="136"/>
      <c r="AP418" s="136"/>
      <c r="AQ418" s="136"/>
      <c r="BD418" s="289"/>
      <c r="BE418" s="289"/>
      <c r="BF418" s="224"/>
      <c r="CG418" s="224"/>
      <c r="CH418" s="224"/>
      <c r="CI418" s="224"/>
      <c r="CP418" s="224"/>
      <c r="CQ418" s="224"/>
      <c r="CR418" s="6"/>
      <c r="EC418" s="224"/>
      <c r="ED418" s="224"/>
      <c r="EE418" s="224"/>
    </row>
    <row r="419" spans="4:135" s="66" customFormat="1" x14ac:dyDescent="0.2">
      <c r="D419" s="137"/>
      <c r="E419" s="136"/>
      <c r="L419" s="136"/>
      <c r="M419" s="136"/>
      <c r="N419" s="136"/>
      <c r="O419" s="136"/>
      <c r="Q419" s="136"/>
      <c r="R419" s="136"/>
      <c r="S419" s="136"/>
      <c r="T419" s="136"/>
      <c r="U419" s="136"/>
      <c r="V419" s="136"/>
      <c r="W419" s="136"/>
      <c r="X419" s="342"/>
      <c r="Y419" s="136"/>
      <c r="Z419" s="136"/>
      <c r="AA419" s="136"/>
      <c r="AB419" s="136"/>
      <c r="AC419" s="136"/>
      <c r="AD419" s="136"/>
      <c r="AE419" s="136"/>
      <c r="AF419" s="136"/>
      <c r="AG419" s="136"/>
      <c r="AH419" s="136"/>
      <c r="AI419" s="136"/>
      <c r="AJ419" s="136"/>
      <c r="AK419" s="136"/>
      <c r="AL419" s="136"/>
      <c r="AM419" s="136"/>
      <c r="AN419" s="136"/>
      <c r="AO419" s="136"/>
      <c r="AP419" s="136"/>
      <c r="AQ419" s="136"/>
      <c r="BD419" s="289"/>
      <c r="BE419" s="289"/>
      <c r="BF419" s="224"/>
      <c r="CG419" s="224"/>
      <c r="CH419" s="224"/>
      <c r="CI419" s="224"/>
      <c r="CP419" s="224"/>
      <c r="CQ419" s="224"/>
      <c r="CR419" s="6"/>
      <c r="EC419" s="224"/>
      <c r="ED419" s="224"/>
      <c r="EE419" s="224"/>
    </row>
    <row r="420" spans="4:135" s="66" customFormat="1" x14ac:dyDescent="0.2">
      <c r="D420" s="137"/>
      <c r="E420" s="136"/>
      <c r="L420" s="136"/>
      <c r="M420" s="136"/>
      <c r="N420" s="136"/>
      <c r="O420" s="136"/>
      <c r="Q420" s="136"/>
      <c r="R420" s="136"/>
      <c r="S420" s="136"/>
      <c r="T420" s="136"/>
      <c r="U420" s="136"/>
      <c r="V420" s="136"/>
      <c r="W420" s="136"/>
      <c r="X420" s="342"/>
      <c r="Y420" s="136"/>
      <c r="Z420" s="136"/>
      <c r="AA420" s="136"/>
      <c r="AB420" s="136"/>
      <c r="AC420" s="136"/>
      <c r="AD420" s="136"/>
      <c r="AE420" s="136"/>
      <c r="AF420" s="136"/>
      <c r="AG420" s="136"/>
      <c r="AH420" s="136"/>
      <c r="AI420" s="136"/>
      <c r="AJ420" s="136"/>
      <c r="AK420" s="136"/>
      <c r="AL420" s="136"/>
      <c r="AM420" s="136"/>
      <c r="AN420" s="136"/>
      <c r="AO420" s="136"/>
      <c r="AP420" s="136"/>
      <c r="AQ420" s="136"/>
      <c r="BD420" s="289"/>
      <c r="BE420" s="289"/>
      <c r="BF420" s="224"/>
      <c r="CG420" s="224"/>
      <c r="CH420" s="224"/>
      <c r="CI420" s="224"/>
      <c r="CP420" s="224"/>
      <c r="CQ420" s="224"/>
      <c r="CR420" s="6"/>
      <c r="EC420" s="224"/>
      <c r="ED420" s="224"/>
      <c r="EE420" s="224"/>
    </row>
    <row r="421" spans="4:135" s="66" customFormat="1" x14ac:dyDescent="0.2">
      <c r="D421" s="137"/>
      <c r="E421" s="136"/>
      <c r="L421" s="136"/>
      <c r="M421" s="136"/>
      <c r="N421" s="136"/>
      <c r="O421" s="136"/>
      <c r="Q421" s="136"/>
      <c r="R421" s="136"/>
      <c r="S421" s="136"/>
      <c r="T421" s="136"/>
      <c r="U421" s="136"/>
      <c r="V421" s="136"/>
      <c r="W421" s="136"/>
      <c r="X421" s="342"/>
      <c r="Y421" s="136"/>
      <c r="Z421" s="136"/>
      <c r="AA421" s="136"/>
      <c r="AB421" s="136"/>
      <c r="AC421" s="136"/>
      <c r="AD421" s="136"/>
      <c r="AE421" s="136"/>
      <c r="AF421" s="136"/>
      <c r="AG421" s="136"/>
      <c r="AH421" s="136"/>
      <c r="AI421" s="136"/>
      <c r="AJ421" s="136"/>
      <c r="AK421" s="136"/>
      <c r="AL421" s="136"/>
      <c r="AM421" s="136"/>
      <c r="AN421" s="136"/>
      <c r="AO421" s="136"/>
      <c r="AP421" s="136"/>
      <c r="AQ421" s="136"/>
      <c r="BD421" s="289"/>
      <c r="BE421" s="289"/>
      <c r="BF421" s="224"/>
      <c r="CG421" s="224"/>
      <c r="CH421" s="224"/>
      <c r="CI421" s="224"/>
      <c r="CP421" s="224"/>
      <c r="CQ421" s="224"/>
      <c r="CR421" s="6"/>
      <c r="EC421" s="224"/>
      <c r="ED421" s="224"/>
      <c r="EE421" s="224"/>
    </row>
    <row r="422" spans="4:135" s="66" customFormat="1" x14ac:dyDescent="0.2">
      <c r="D422" s="137"/>
      <c r="E422" s="136"/>
      <c r="L422" s="136"/>
      <c r="M422" s="136"/>
      <c r="N422" s="136"/>
      <c r="O422" s="136"/>
      <c r="Q422" s="136"/>
      <c r="R422" s="136"/>
      <c r="S422" s="136"/>
      <c r="T422" s="136"/>
      <c r="U422" s="136"/>
      <c r="V422" s="136"/>
      <c r="W422" s="136"/>
      <c r="X422" s="342"/>
      <c r="Y422" s="136"/>
      <c r="Z422" s="136"/>
      <c r="AA422" s="136"/>
      <c r="AB422" s="136"/>
      <c r="AC422" s="136"/>
      <c r="AD422" s="136"/>
      <c r="AE422" s="136"/>
      <c r="AF422" s="136"/>
      <c r="AG422" s="136"/>
      <c r="AH422" s="136"/>
      <c r="AI422" s="136"/>
      <c r="AJ422" s="136"/>
      <c r="AK422" s="136"/>
      <c r="AL422" s="136"/>
      <c r="AM422" s="136"/>
      <c r="AN422" s="136"/>
      <c r="AO422" s="136"/>
      <c r="AP422" s="136"/>
      <c r="AQ422" s="136"/>
      <c r="BD422" s="289"/>
      <c r="BE422" s="289"/>
      <c r="BF422" s="224"/>
      <c r="CG422" s="224"/>
      <c r="CH422" s="224"/>
      <c r="CI422" s="224"/>
      <c r="CP422" s="224"/>
      <c r="CQ422" s="224"/>
      <c r="CR422" s="6"/>
      <c r="EC422" s="224"/>
      <c r="ED422" s="224"/>
      <c r="EE422" s="224"/>
    </row>
    <row r="423" spans="4:135" s="66" customFormat="1" x14ac:dyDescent="0.2">
      <c r="D423" s="137"/>
      <c r="E423" s="136"/>
      <c r="L423" s="136"/>
      <c r="M423" s="136"/>
      <c r="N423" s="136"/>
      <c r="O423" s="136"/>
      <c r="Q423" s="136"/>
      <c r="R423" s="136"/>
      <c r="S423" s="136"/>
      <c r="T423" s="136"/>
      <c r="U423" s="136"/>
      <c r="V423" s="136"/>
      <c r="W423" s="136"/>
      <c r="X423" s="342"/>
      <c r="Y423" s="136"/>
      <c r="Z423" s="136"/>
      <c r="AA423" s="136"/>
      <c r="AB423" s="136"/>
      <c r="AC423" s="136"/>
      <c r="AD423" s="136"/>
      <c r="AE423" s="136"/>
      <c r="AF423" s="136"/>
      <c r="AG423" s="136"/>
      <c r="AH423" s="136"/>
      <c r="AI423" s="136"/>
      <c r="AJ423" s="136"/>
      <c r="AK423" s="136"/>
      <c r="AL423" s="136"/>
      <c r="AM423" s="136"/>
      <c r="AN423" s="136"/>
      <c r="AO423" s="136"/>
      <c r="AP423" s="136"/>
      <c r="AQ423" s="136"/>
      <c r="BD423" s="289"/>
      <c r="BE423" s="289"/>
      <c r="BF423" s="224"/>
      <c r="CG423" s="224"/>
      <c r="CH423" s="224"/>
      <c r="CI423" s="224"/>
      <c r="CP423" s="224"/>
      <c r="CQ423" s="224"/>
      <c r="CR423" s="6"/>
      <c r="EC423" s="224"/>
      <c r="ED423" s="224"/>
      <c r="EE423" s="224"/>
    </row>
    <row r="424" spans="4:135" s="66" customFormat="1" x14ac:dyDescent="0.2">
      <c r="D424" s="137"/>
      <c r="E424" s="136"/>
      <c r="L424" s="136"/>
      <c r="M424" s="136"/>
      <c r="N424" s="136"/>
      <c r="O424" s="136"/>
      <c r="Q424" s="136"/>
      <c r="R424" s="136"/>
      <c r="S424" s="136"/>
      <c r="T424" s="136"/>
      <c r="U424" s="136"/>
      <c r="V424" s="136"/>
      <c r="W424" s="136"/>
      <c r="X424" s="342"/>
      <c r="Y424" s="136"/>
      <c r="Z424" s="136"/>
      <c r="AA424" s="136"/>
      <c r="AB424" s="136"/>
      <c r="AC424" s="136"/>
      <c r="AD424" s="136"/>
      <c r="AE424" s="136"/>
      <c r="AF424" s="136"/>
      <c r="AG424" s="136"/>
      <c r="AH424" s="136"/>
      <c r="AI424" s="136"/>
      <c r="AJ424" s="136"/>
      <c r="AK424" s="136"/>
      <c r="AL424" s="136"/>
      <c r="AM424" s="136"/>
      <c r="AN424" s="136"/>
      <c r="AO424" s="136"/>
      <c r="AP424" s="136"/>
      <c r="AQ424" s="136"/>
      <c r="BD424" s="289"/>
      <c r="BE424" s="289"/>
      <c r="BF424" s="224"/>
      <c r="CG424" s="224"/>
      <c r="CH424" s="224"/>
      <c r="CI424" s="224"/>
      <c r="CP424" s="224"/>
      <c r="CQ424" s="224"/>
      <c r="CR424" s="6"/>
      <c r="EC424" s="224"/>
      <c r="ED424" s="224"/>
      <c r="EE424" s="224"/>
    </row>
    <row r="425" spans="4:135" s="66" customFormat="1" x14ac:dyDescent="0.2">
      <c r="D425" s="137"/>
      <c r="E425" s="136"/>
      <c r="L425" s="136"/>
      <c r="M425" s="136"/>
      <c r="N425" s="136"/>
      <c r="O425" s="136"/>
      <c r="Q425" s="136"/>
      <c r="R425" s="136"/>
      <c r="S425" s="136"/>
      <c r="T425" s="136"/>
      <c r="U425" s="136"/>
      <c r="V425" s="136"/>
      <c r="W425" s="136"/>
      <c r="X425" s="342"/>
      <c r="Y425" s="136"/>
      <c r="Z425" s="136"/>
      <c r="AA425" s="136"/>
      <c r="AB425" s="136"/>
      <c r="AC425" s="136"/>
      <c r="AD425" s="136"/>
      <c r="AE425" s="136"/>
      <c r="AF425" s="136"/>
      <c r="AG425" s="136"/>
      <c r="AH425" s="136"/>
      <c r="AI425" s="136"/>
      <c r="AJ425" s="136"/>
      <c r="AK425" s="136"/>
      <c r="AL425" s="136"/>
      <c r="AM425" s="136"/>
      <c r="AN425" s="136"/>
      <c r="AO425" s="136"/>
      <c r="AP425" s="136"/>
      <c r="AQ425" s="136"/>
      <c r="BD425" s="289"/>
      <c r="BE425" s="289"/>
      <c r="BF425" s="224"/>
      <c r="CG425" s="224"/>
      <c r="CH425" s="224"/>
      <c r="CI425" s="224"/>
      <c r="CP425" s="224"/>
      <c r="CQ425" s="224"/>
      <c r="CR425" s="6"/>
      <c r="EC425" s="224"/>
      <c r="ED425" s="224"/>
      <c r="EE425" s="224"/>
    </row>
    <row r="426" spans="4:135" s="66" customFormat="1" x14ac:dyDescent="0.2">
      <c r="D426" s="137"/>
      <c r="E426" s="136"/>
      <c r="L426" s="136"/>
      <c r="M426" s="136"/>
      <c r="N426" s="136"/>
      <c r="O426" s="136"/>
      <c r="Q426" s="136"/>
      <c r="R426" s="136"/>
      <c r="S426" s="136"/>
      <c r="T426" s="136"/>
      <c r="U426" s="136"/>
      <c r="V426" s="136"/>
      <c r="W426" s="136"/>
      <c r="X426" s="342"/>
      <c r="Y426" s="136"/>
      <c r="Z426" s="136"/>
      <c r="AA426" s="136"/>
      <c r="AB426" s="136"/>
      <c r="AC426" s="136"/>
      <c r="AD426" s="136"/>
      <c r="AE426" s="136"/>
      <c r="AF426" s="136"/>
      <c r="AG426" s="136"/>
      <c r="AH426" s="136"/>
      <c r="AI426" s="136"/>
      <c r="AJ426" s="136"/>
      <c r="AK426" s="136"/>
      <c r="AL426" s="136"/>
      <c r="AM426" s="136"/>
      <c r="AN426" s="136"/>
      <c r="AO426" s="136"/>
      <c r="AP426" s="136"/>
      <c r="AQ426" s="136"/>
      <c r="BD426" s="289"/>
      <c r="BE426" s="289"/>
      <c r="BF426" s="224"/>
      <c r="CG426" s="224"/>
      <c r="CH426" s="224"/>
      <c r="CI426" s="224"/>
      <c r="CP426" s="224"/>
      <c r="CQ426" s="224"/>
      <c r="CR426" s="6"/>
      <c r="EC426" s="224"/>
      <c r="ED426" s="224"/>
      <c r="EE426" s="224"/>
    </row>
    <row r="427" spans="4:135" s="66" customFormat="1" x14ac:dyDescent="0.2">
      <c r="D427" s="137"/>
      <c r="E427" s="136"/>
      <c r="L427" s="136"/>
      <c r="M427" s="136"/>
      <c r="N427" s="136"/>
      <c r="O427" s="136"/>
      <c r="Q427" s="136"/>
      <c r="R427" s="136"/>
      <c r="S427" s="136"/>
      <c r="T427" s="136"/>
      <c r="U427" s="136"/>
      <c r="V427" s="136"/>
      <c r="W427" s="136"/>
      <c r="X427" s="342"/>
      <c r="Y427" s="136"/>
      <c r="Z427" s="136"/>
      <c r="AA427" s="136"/>
      <c r="AB427" s="136"/>
      <c r="AC427" s="136"/>
      <c r="AD427" s="136"/>
      <c r="AE427" s="136"/>
      <c r="AF427" s="136"/>
      <c r="AG427" s="136"/>
      <c r="AH427" s="136"/>
      <c r="AI427" s="136"/>
      <c r="AJ427" s="136"/>
      <c r="AK427" s="136"/>
      <c r="AL427" s="136"/>
      <c r="AM427" s="136"/>
      <c r="AN427" s="136"/>
      <c r="AO427" s="136"/>
      <c r="AP427" s="136"/>
      <c r="AQ427" s="136"/>
      <c r="BD427" s="289"/>
      <c r="BE427" s="289"/>
      <c r="BF427" s="224"/>
      <c r="CG427" s="224"/>
      <c r="CH427" s="224"/>
      <c r="CI427" s="224"/>
      <c r="CP427" s="224"/>
      <c r="CQ427" s="224"/>
      <c r="CR427" s="6"/>
      <c r="EC427" s="224"/>
      <c r="ED427" s="224"/>
      <c r="EE427" s="224"/>
    </row>
    <row r="428" spans="4:135" s="66" customFormat="1" x14ac:dyDescent="0.2">
      <c r="D428" s="137"/>
      <c r="E428" s="136"/>
      <c r="L428" s="136"/>
      <c r="M428" s="136"/>
      <c r="N428" s="136"/>
      <c r="O428" s="136"/>
      <c r="Q428" s="136"/>
      <c r="R428" s="136"/>
      <c r="S428" s="136"/>
      <c r="T428" s="136"/>
      <c r="U428" s="136"/>
      <c r="V428" s="136"/>
      <c r="W428" s="136"/>
      <c r="X428" s="342"/>
      <c r="Y428" s="136"/>
      <c r="Z428" s="136"/>
      <c r="AA428" s="136"/>
      <c r="AB428" s="136"/>
      <c r="AC428" s="136"/>
      <c r="AD428" s="136"/>
      <c r="AE428" s="136"/>
      <c r="AF428" s="136"/>
      <c r="AG428" s="136"/>
      <c r="AH428" s="136"/>
      <c r="AI428" s="136"/>
      <c r="AJ428" s="136"/>
      <c r="AK428" s="136"/>
      <c r="AL428" s="136"/>
      <c r="AM428" s="136"/>
      <c r="AN428" s="136"/>
      <c r="AO428" s="136"/>
      <c r="AP428" s="136"/>
      <c r="AQ428" s="136"/>
      <c r="BD428" s="289"/>
      <c r="BE428" s="289"/>
      <c r="BF428" s="224"/>
      <c r="CG428" s="224"/>
      <c r="CH428" s="224"/>
      <c r="CI428" s="224"/>
      <c r="CP428" s="224"/>
      <c r="CQ428" s="224"/>
      <c r="CR428" s="6"/>
      <c r="EC428" s="224"/>
      <c r="ED428" s="224"/>
      <c r="EE428" s="224"/>
    </row>
    <row r="429" spans="4:135" s="66" customFormat="1" x14ac:dyDescent="0.2">
      <c r="D429" s="137"/>
      <c r="E429" s="136"/>
      <c r="L429" s="136"/>
      <c r="M429" s="136"/>
      <c r="N429" s="136"/>
      <c r="O429" s="136"/>
      <c r="Q429" s="136"/>
      <c r="R429" s="136"/>
      <c r="S429" s="136"/>
      <c r="T429" s="136"/>
      <c r="U429" s="136"/>
      <c r="V429" s="136"/>
      <c r="W429" s="136"/>
      <c r="X429" s="342"/>
      <c r="Y429" s="136"/>
      <c r="Z429" s="136"/>
      <c r="AA429" s="136"/>
      <c r="AB429" s="136"/>
      <c r="AC429" s="136"/>
      <c r="AD429" s="136"/>
      <c r="AE429" s="136"/>
      <c r="AF429" s="136"/>
      <c r="AG429" s="136"/>
      <c r="AH429" s="136"/>
      <c r="AI429" s="136"/>
      <c r="AJ429" s="136"/>
      <c r="AK429" s="136"/>
      <c r="AL429" s="136"/>
      <c r="AM429" s="136"/>
      <c r="AN429" s="136"/>
      <c r="AO429" s="136"/>
      <c r="AP429" s="136"/>
      <c r="AQ429" s="136"/>
      <c r="BD429" s="289"/>
      <c r="BE429" s="289"/>
      <c r="BF429" s="224"/>
      <c r="CG429" s="224"/>
      <c r="CH429" s="224"/>
      <c r="CI429" s="224"/>
      <c r="CP429" s="224"/>
      <c r="CQ429" s="224"/>
      <c r="CR429" s="6"/>
      <c r="EC429" s="224"/>
      <c r="ED429" s="224"/>
      <c r="EE429" s="224"/>
    </row>
    <row r="430" spans="4:135" s="66" customFormat="1" x14ac:dyDescent="0.2">
      <c r="D430" s="137"/>
      <c r="E430" s="136"/>
      <c r="L430" s="136"/>
      <c r="M430" s="136"/>
      <c r="N430" s="136"/>
      <c r="O430" s="136"/>
      <c r="Q430" s="136"/>
      <c r="R430" s="136"/>
      <c r="S430" s="136"/>
      <c r="T430" s="136"/>
      <c r="U430" s="136"/>
      <c r="V430" s="136"/>
      <c r="W430" s="136"/>
      <c r="X430" s="342"/>
      <c r="Y430" s="136"/>
      <c r="Z430" s="136"/>
      <c r="AA430" s="136"/>
      <c r="AB430" s="136"/>
      <c r="AC430" s="136"/>
      <c r="AD430" s="136"/>
      <c r="AE430" s="136"/>
      <c r="AF430" s="136"/>
      <c r="AG430" s="136"/>
      <c r="AH430" s="136"/>
      <c r="AI430" s="136"/>
      <c r="AJ430" s="136"/>
      <c r="AK430" s="136"/>
      <c r="AL430" s="136"/>
      <c r="AM430" s="136"/>
      <c r="AN430" s="136"/>
      <c r="AO430" s="136"/>
      <c r="AP430" s="136"/>
      <c r="AQ430" s="136"/>
      <c r="BD430" s="289"/>
      <c r="BE430" s="289"/>
      <c r="BF430" s="224"/>
      <c r="CG430" s="224"/>
      <c r="CH430" s="224"/>
      <c r="CI430" s="224"/>
      <c r="CP430" s="224"/>
      <c r="CQ430" s="224"/>
      <c r="CR430" s="6"/>
      <c r="EC430" s="224"/>
      <c r="ED430" s="224"/>
      <c r="EE430" s="224"/>
    </row>
    <row r="431" spans="4:135" s="66" customFormat="1" x14ac:dyDescent="0.2">
      <c r="D431" s="137"/>
      <c r="E431" s="136"/>
      <c r="L431" s="136"/>
      <c r="M431" s="136"/>
      <c r="N431" s="136"/>
      <c r="O431" s="136"/>
      <c r="Q431" s="136"/>
      <c r="R431" s="136"/>
      <c r="S431" s="136"/>
      <c r="T431" s="136"/>
      <c r="U431" s="136"/>
      <c r="V431" s="136"/>
      <c r="W431" s="136"/>
      <c r="X431" s="342"/>
      <c r="Y431" s="136"/>
      <c r="Z431" s="136"/>
      <c r="AA431" s="136"/>
      <c r="AB431" s="136"/>
      <c r="AC431" s="136"/>
      <c r="AD431" s="136"/>
      <c r="AE431" s="136"/>
      <c r="AF431" s="136"/>
      <c r="AG431" s="136"/>
      <c r="AH431" s="136"/>
      <c r="AI431" s="136"/>
      <c r="AJ431" s="136"/>
      <c r="AK431" s="136"/>
      <c r="AL431" s="136"/>
      <c r="AM431" s="136"/>
      <c r="AN431" s="136"/>
      <c r="AO431" s="136"/>
      <c r="AP431" s="136"/>
      <c r="AQ431" s="136"/>
      <c r="BD431" s="289"/>
      <c r="BE431" s="289"/>
      <c r="BF431" s="224"/>
      <c r="CG431" s="224"/>
      <c r="CH431" s="224"/>
      <c r="CI431" s="224"/>
      <c r="CP431" s="224"/>
      <c r="CQ431" s="224"/>
      <c r="CR431" s="6"/>
      <c r="EC431" s="224"/>
      <c r="ED431" s="224"/>
      <c r="EE431" s="224"/>
    </row>
    <row r="432" spans="4:135" s="66" customFormat="1" x14ac:dyDescent="0.2">
      <c r="D432" s="137"/>
      <c r="E432" s="136"/>
      <c r="L432" s="136"/>
      <c r="M432" s="136"/>
      <c r="N432" s="136"/>
      <c r="O432" s="136"/>
      <c r="Q432" s="136"/>
      <c r="R432" s="136"/>
      <c r="S432" s="136"/>
      <c r="T432" s="136"/>
      <c r="U432" s="136"/>
      <c r="V432" s="136"/>
      <c r="W432" s="136"/>
      <c r="X432" s="342"/>
      <c r="Y432" s="136"/>
      <c r="Z432" s="136"/>
      <c r="AA432" s="136"/>
      <c r="AB432" s="136"/>
      <c r="AC432" s="136"/>
      <c r="AD432" s="136"/>
      <c r="AE432" s="136"/>
      <c r="AF432" s="136"/>
      <c r="AG432" s="136"/>
      <c r="AH432" s="136"/>
      <c r="AI432" s="136"/>
      <c r="AJ432" s="136"/>
      <c r="AK432" s="136"/>
      <c r="AL432" s="136"/>
      <c r="AM432" s="136"/>
      <c r="AN432" s="136"/>
      <c r="AO432" s="136"/>
      <c r="AP432" s="136"/>
      <c r="AQ432" s="136"/>
      <c r="BD432" s="289"/>
      <c r="BE432" s="289"/>
      <c r="BF432" s="224"/>
      <c r="CG432" s="224"/>
      <c r="CH432" s="224"/>
      <c r="CI432" s="224"/>
      <c r="CP432" s="224"/>
      <c r="CQ432" s="224"/>
      <c r="CR432" s="6"/>
      <c r="EC432" s="224"/>
      <c r="ED432" s="224"/>
      <c r="EE432" s="224"/>
    </row>
    <row r="433" spans="4:135" s="66" customFormat="1" x14ac:dyDescent="0.2">
      <c r="D433" s="137"/>
      <c r="E433" s="136"/>
      <c r="L433" s="136"/>
      <c r="M433" s="136"/>
      <c r="N433" s="136"/>
      <c r="O433" s="136"/>
      <c r="Q433" s="136"/>
      <c r="R433" s="136"/>
      <c r="S433" s="136"/>
      <c r="T433" s="136"/>
      <c r="U433" s="136"/>
      <c r="V433" s="136"/>
      <c r="W433" s="136"/>
      <c r="X433" s="342"/>
      <c r="Y433" s="136"/>
      <c r="Z433" s="136"/>
      <c r="AA433" s="136"/>
      <c r="AB433" s="136"/>
      <c r="AC433" s="136"/>
      <c r="AD433" s="136"/>
      <c r="AE433" s="136"/>
      <c r="AF433" s="136"/>
      <c r="AG433" s="136"/>
      <c r="AH433" s="136"/>
      <c r="AI433" s="136"/>
      <c r="AJ433" s="136"/>
      <c r="AK433" s="136"/>
      <c r="AL433" s="136"/>
      <c r="AM433" s="136"/>
      <c r="AN433" s="136"/>
      <c r="AO433" s="136"/>
      <c r="AP433" s="136"/>
      <c r="AQ433" s="136"/>
      <c r="BD433" s="289"/>
      <c r="BE433" s="289"/>
      <c r="BF433" s="224"/>
      <c r="CG433" s="224"/>
      <c r="CH433" s="224"/>
      <c r="CI433" s="224"/>
      <c r="CP433" s="224"/>
      <c r="CQ433" s="224"/>
      <c r="CR433" s="6"/>
      <c r="EC433" s="224"/>
      <c r="ED433" s="224"/>
      <c r="EE433" s="224"/>
    </row>
    <row r="434" spans="4:135" s="66" customFormat="1" x14ac:dyDescent="0.2">
      <c r="D434" s="137"/>
      <c r="E434" s="136"/>
      <c r="L434" s="136"/>
      <c r="M434" s="136"/>
      <c r="N434" s="136"/>
      <c r="O434" s="136"/>
      <c r="Q434" s="136"/>
      <c r="R434" s="136"/>
      <c r="S434" s="136"/>
      <c r="T434" s="136"/>
      <c r="U434" s="136"/>
      <c r="V434" s="136"/>
      <c r="W434" s="136"/>
      <c r="X434" s="342"/>
      <c r="Y434" s="136"/>
      <c r="Z434" s="136"/>
      <c r="AA434" s="136"/>
      <c r="AB434" s="136"/>
      <c r="AC434" s="136"/>
      <c r="AD434" s="136"/>
      <c r="AE434" s="136"/>
      <c r="AF434" s="136"/>
      <c r="AG434" s="136"/>
      <c r="AH434" s="136"/>
      <c r="AI434" s="136"/>
      <c r="AJ434" s="136"/>
      <c r="AK434" s="136"/>
      <c r="AL434" s="136"/>
      <c r="AM434" s="136"/>
      <c r="AN434" s="136"/>
      <c r="AO434" s="136"/>
      <c r="AP434" s="136"/>
      <c r="AQ434" s="136"/>
      <c r="BD434" s="289"/>
      <c r="BE434" s="289"/>
      <c r="BF434" s="224"/>
      <c r="CG434" s="224"/>
      <c r="CH434" s="224"/>
      <c r="CI434" s="224"/>
      <c r="CP434" s="224"/>
      <c r="CQ434" s="224"/>
      <c r="CR434" s="6"/>
      <c r="EC434" s="224"/>
      <c r="ED434" s="224"/>
      <c r="EE434" s="224"/>
    </row>
    <row r="435" spans="4:135" s="66" customFormat="1" x14ac:dyDescent="0.2">
      <c r="D435" s="137"/>
      <c r="E435" s="136"/>
      <c r="L435" s="136"/>
      <c r="M435" s="136"/>
      <c r="N435" s="136"/>
      <c r="O435" s="136"/>
      <c r="Q435" s="136"/>
      <c r="R435" s="136"/>
      <c r="S435" s="136"/>
      <c r="T435" s="136"/>
      <c r="U435" s="136"/>
      <c r="V435" s="136"/>
      <c r="W435" s="136"/>
      <c r="X435" s="342"/>
      <c r="Y435" s="136"/>
      <c r="Z435" s="136"/>
      <c r="AA435" s="136"/>
      <c r="AB435" s="136"/>
      <c r="AC435" s="136"/>
      <c r="AD435" s="136"/>
      <c r="AE435" s="136"/>
      <c r="AF435" s="136"/>
      <c r="AG435" s="136"/>
      <c r="AH435" s="136"/>
      <c r="AI435" s="136"/>
      <c r="AJ435" s="136"/>
      <c r="AK435" s="136"/>
      <c r="AL435" s="136"/>
      <c r="AM435" s="136"/>
      <c r="AN435" s="136"/>
      <c r="AO435" s="136"/>
      <c r="AP435" s="136"/>
      <c r="AQ435" s="136"/>
      <c r="BD435" s="289"/>
      <c r="BE435" s="289"/>
      <c r="BF435" s="224"/>
      <c r="CG435" s="224"/>
      <c r="CH435" s="224"/>
      <c r="CI435" s="224"/>
      <c r="CP435" s="224"/>
      <c r="CQ435" s="224"/>
      <c r="CR435" s="6"/>
      <c r="EC435" s="224"/>
      <c r="ED435" s="224"/>
      <c r="EE435" s="224"/>
    </row>
    <row r="436" spans="4:135" s="66" customFormat="1" x14ac:dyDescent="0.2">
      <c r="D436" s="137"/>
      <c r="E436" s="136"/>
      <c r="L436" s="136"/>
      <c r="M436" s="136"/>
      <c r="N436" s="136"/>
      <c r="O436" s="136"/>
      <c r="Q436" s="136"/>
      <c r="R436" s="136"/>
      <c r="S436" s="136"/>
      <c r="T436" s="136"/>
      <c r="U436" s="136"/>
      <c r="V436" s="136"/>
      <c r="W436" s="136"/>
      <c r="X436" s="342"/>
      <c r="Y436" s="136"/>
      <c r="Z436" s="136"/>
      <c r="AA436" s="136"/>
      <c r="AB436" s="136"/>
      <c r="AC436" s="136"/>
      <c r="AD436" s="136"/>
      <c r="AE436" s="136"/>
      <c r="AF436" s="136"/>
      <c r="AG436" s="136"/>
      <c r="AH436" s="136"/>
      <c r="AI436" s="136"/>
      <c r="AJ436" s="136"/>
      <c r="AK436" s="136"/>
      <c r="AL436" s="136"/>
      <c r="AM436" s="136"/>
      <c r="AN436" s="136"/>
      <c r="AO436" s="136"/>
      <c r="AP436" s="136"/>
      <c r="AQ436" s="136"/>
      <c r="BD436" s="289"/>
      <c r="BE436" s="289"/>
      <c r="BF436" s="224"/>
      <c r="CG436" s="224"/>
      <c r="CH436" s="224"/>
      <c r="CI436" s="224"/>
      <c r="CP436" s="224"/>
      <c r="CQ436" s="224"/>
      <c r="CR436" s="6"/>
      <c r="EC436" s="224"/>
      <c r="ED436" s="224"/>
      <c r="EE436" s="224"/>
    </row>
    <row r="437" spans="4:135" s="66" customFormat="1" x14ac:dyDescent="0.2">
      <c r="D437" s="137"/>
      <c r="E437" s="136"/>
      <c r="L437" s="136"/>
      <c r="M437" s="136"/>
      <c r="N437" s="136"/>
      <c r="O437" s="136"/>
      <c r="Q437" s="136"/>
      <c r="R437" s="136"/>
      <c r="S437" s="136"/>
      <c r="T437" s="136"/>
      <c r="U437" s="136"/>
      <c r="V437" s="136"/>
      <c r="W437" s="136"/>
      <c r="X437" s="342"/>
      <c r="Y437" s="136"/>
      <c r="Z437" s="136"/>
      <c r="AA437" s="136"/>
      <c r="AB437" s="136"/>
      <c r="AC437" s="136"/>
      <c r="AD437" s="136"/>
      <c r="AE437" s="136"/>
      <c r="AF437" s="136"/>
      <c r="AG437" s="136"/>
      <c r="AH437" s="136"/>
      <c r="AI437" s="136"/>
      <c r="AJ437" s="136"/>
      <c r="AK437" s="136"/>
      <c r="AL437" s="136"/>
      <c r="AM437" s="136"/>
      <c r="AN437" s="136"/>
      <c r="AO437" s="136"/>
      <c r="AP437" s="136"/>
      <c r="AQ437" s="136"/>
      <c r="BD437" s="289"/>
      <c r="BE437" s="289"/>
      <c r="BF437" s="224"/>
      <c r="CG437" s="224"/>
      <c r="CH437" s="224"/>
      <c r="CI437" s="224"/>
      <c r="CP437" s="224"/>
      <c r="CQ437" s="224"/>
      <c r="CR437" s="6"/>
      <c r="EC437" s="224"/>
      <c r="ED437" s="224"/>
      <c r="EE437" s="224"/>
    </row>
    <row r="438" spans="4:135" s="66" customFormat="1" x14ac:dyDescent="0.2">
      <c r="D438" s="137"/>
      <c r="E438" s="136"/>
      <c r="L438" s="136"/>
      <c r="M438" s="136"/>
      <c r="N438" s="136"/>
      <c r="O438" s="136"/>
      <c r="Q438" s="136"/>
      <c r="R438" s="136"/>
      <c r="S438" s="136"/>
      <c r="T438" s="136"/>
      <c r="U438" s="136"/>
      <c r="V438" s="136"/>
      <c r="W438" s="136"/>
      <c r="X438" s="342"/>
      <c r="Y438" s="136"/>
      <c r="Z438" s="136"/>
      <c r="AA438" s="136"/>
      <c r="AB438" s="136"/>
      <c r="AC438" s="136"/>
      <c r="AD438" s="136"/>
      <c r="AE438" s="136"/>
      <c r="AF438" s="136"/>
      <c r="AG438" s="136"/>
      <c r="AH438" s="136"/>
      <c r="AI438" s="136"/>
      <c r="AJ438" s="136"/>
      <c r="AK438" s="136"/>
      <c r="AL438" s="136"/>
      <c r="AM438" s="136"/>
      <c r="AN438" s="136"/>
      <c r="AO438" s="136"/>
      <c r="AP438" s="136"/>
      <c r="AQ438" s="136"/>
      <c r="BD438" s="289"/>
      <c r="BE438" s="289"/>
      <c r="BF438" s="224"/>
      <c r="CG438" s="224"/>
      <c r="CH438" s="224"/>
      <c r="CI438" s="224"/>
      <c r="CP438" s="224"/>
      <c r="CQ438" s="224"/>
      <c r="CR438" s="6"/>
      <c r="EC438" s="224"/>
      <c r="ED438" s="224"/>
      <c r="EE438" s="224"/>
    </row>
    <row r="439" spans="4:135" s="66" customFormat="1" x14ac:dyDescent="0.2">
      <c r="D439" s="137"/>
      <c r="E439" s="136"/>
      <c r="L439" s="136"/>
      <c r="M439" s="136"/>
      <c r="N439" s="136"/>
      <c r="O439" s="136"/>
      <c r="Q439" s="136"/>
      <c r="R439" s="136"/>
      <c r="S439" s="136"/>
      <c r="T439" s="136"/>
      <c r="U439" s="136"/>
      <c r="V439" s="136"/>
      <c r="W439" s="136"/>
      <c r="X439" s="342"/>
      <c r="Y439" s="136"/>
      <c r="Z439" s="136"/>
      <c r="AA439" s="136"/>
      <c r="AB439" s="136"/>
      <c r="AC439" s="136"/>
      <c r="AD439" s="136"/>
      <c r="AE439" s="136"/>
      <c r="AF439" s="136"/>
      <c r="AG439" s="136"/>
      <c r="AH439" s="136"/>
      <c r="AI439" s="136"/>
      <c r="AJ439" s="136"/>
      <c r="AK439" s="136"/>
      <c r="AL439" s="136"/>
      <c r="AM439" s="136"/>
      <c r="AN439" s="136"/>
      <c r="AO439" s="136"/>
      <c r="AP439" s="136"/>
      <c r="AQ439" s="136"/>
      <c r="BD439" s="289"/>
      <c r="BE439" s="289"/>
      <c r="BF439" s="224"/>
      <c r="CG439" s="224"/>
      <c r="CH439" s="224"/>
      <c r="CI439" s="224"/>
      <c r="CP439" s="224"/>
      <c r="CQ439" s="224"/>
      <c r="CR439" s="6"/>
      <c r="EC439" s="224"/>
      <c r="ED439" s="224"/>
      <c r="EE439" s="224"/>
    </row>
    <row r="440" spans="4:135" s="66" customFormat="1" x14ac:dyDescent="0.2">
      <c r="D440" s="137"/>
      <c r="E440" s="136"/>
      <c r="L440" s="136"/>
      <c r="M440" s="136"/>
      <c r="N440" s="136"/>
      <c r="O440" s="136"/>
      <c r="Q440" s="136"/>
      <c r="R440" s="136"/>
      <c r="S440" s="136"/>
      <c r="T440" s="136"/>
      <c r="U440" s="136"/>
      <c r="V440" s="136"/>
      <c r="W440" s="136"/>
      <c r="X440" s="342"/>
      <c r="Y440" s="136"/>
      <c r="Z440" s="136"/>
      <c r="AA440" s="136"/>
      <c r="AB440" s="136"/>
      <c r="AC440" s="136"/>
      <c r="AD440" s="136"/>
      <c r="AE440" s="136"/>
      <c r="AF440" s="136"/>
      <c r="AG440" s="136"/>
      <c r="AH440" s="136"/>
      <c r="AI440" s="136"/>
      <c r="AJ440" s="136"/>
      <c r="AK440" s="136"/>
      <c r="AL440" s="136"/>
      <c r="AM440" s="136"/>
      <c r="AN440" s="136"/>
      <c r="AO440" s="136"/>
      <c r="AP440" s="136"/>
      <c r="AQ440" s="136"/>
      <c r="BD440" s="289"/>
      <c r="BE440" s="289"/>
      <c r="BF440" s="224"/>
      <c r="CG440" s="224"/>
      <c r="CH440" s="224"/>
      <c r="CI440" s="224"/>
      <c r="CP440" s="224"/>
      <c r="CQ440" s="224"/>
      <c r="CR440" s="6"/>
      <c r="EC440" s="224"/>
      <c r="ED440" s="224"/>
      <c r="EE440" s="224"/>
    </row>
    <row r="441" spans="4:135" s="66" customFormat="1" x14ac:dyDescent="0.2">
      <c r="D441" s="137"/>
      <c r="E441" s="136"/>
      <c r="L441" s="136"/>
      <c r="M441" s="136"/>
      <c r="N441" s="136"/>
      <c r="O441" s="136"/>
      <c r="Q441" s="136"/>
      <c r="R441" s="136"/>
      <c r="S441" s="136"/>
      <c r="T441" s="136"/>
      <c r="U441" s="136"/>
      <c r="V441" s="136"/>
      <c r="W441" s="136"/>
      <c r="X441" s="342"/>
      <c r="Y441" s="136"/>
      <c r="Z441" s="136"/>
      <c r="AA441" s="136"/>
      <c r="AB441" s="136"/>
      <c r="AC441" s="136"/>
      <c r="AD441" s="136"/>
      <c r="AE441" s="136"/>
      <c r="AF441" s="136"/>
      <c r="AG441" s="136"/>
      <c r="AH441" s="136"/>
      <c r="AI441" s="136"/>
      <c r="AJ441" s="136"/>
      <c r="AK441" s="136"/>
      <c r="AL441" s="136"/>
      <c r="AM441" s="136"/>
      <c r="AN441" s="136"/>
      <c r="AO441" s="136"/>
      <c r="AP441" s="136"/>
      <c r="AQ441" s="136"/>
      <c r="BD441" s="289"/>
      <c r="BE441" s="289"/>
      <c r="BF441" s="224"/>
      <c r="CG441" s="224"/>
      <c r="CH441" s="224"/>
      <c r="CI441" s="224"/>
      <c r="CP441" s="224"/>
      <c r="CQ441" s="224"/>
      <c r="CR441" s="6"/>
      <c r="EC441" s="224"/>
      <c r="ED441" s="224"/>
      <c r="EE441" s="224"/>
    </row>
    <row r="442" spans="4:135" s="66" customFormat="1" x14ac:dyDescent="0.2">
      <c r="D442" s="137"/>
      <c r="E442" s="136"/>
      <c r="L442" s="136"/>
      <c r="M442" s="136"/>
      <c r="N442" s="136"/>
      <c r="O442" s="136"/>
      <c r="Q442" s="136"/>
      <c r="R442" s="136"/>
      <c r="S442" s="136"/>
      <c r="T442" s="136"/>
      <c r="U442" s="136"/>
      <c r="V442" s="136"/>
      <c r="W442" s="136"/>
      <c r="X442" s="342"/>
      <c r="Y442" s="136"/>
      <c r="Z442" s="136"/>
      <c r="AA442" s="136"/>
      <c r="AB442" s="136"/>
      <c r="AC442" s="136"/>
      <c r="AD442" s="136"/>
      <c r="AE442" s="136"/>
      <c r="AF442" s="136"/>
      <c r="AG442" s="136"/>
      <c r="AH442" s="136"/>
      <c r="AI442" s="136"/>
      <c r="AJ442" s="136"/>
      <c r="AK442" s="136"/>
      <c r="AL442" s="136"/>
      <c r="AM442" s="136"/>
      <c r="AN442" s="136"/>
      <c r="AO442" s="136"/>
      <c r="AP442" s="136"/>
      <c r="AQ442" s="136"/>
      <c r="BD442" s="289"/>
      <c r="BE442" s="289"/>
      <c r="BF442" s="224"/>
      <c r="CG442" s="224"/>
      <c r="CH442" s="224"/>
      <c r="CI442" s="224"/>
      <c r="CP442" s="224"/>
      <c r="CQ442" s="224"/>
      <c r="CR442" s="6"/>
      <c r="EC442" s="224"/>
      <c r="ED442" s="224"/>
      <c r="EE442" s="224"/>
    </row>
    <row r="443" spans="4:135" s="66" customFormat="1" x14ac:dyDescent="0.2">
      <c r="D443" s="137"/>
      <c r="E443" s="136"/>
      <c r="L443" s="136"/>
      <c r="M443" s="136"/>
      <c r="N443" s="136"/>
      <c r="O443" s="136"/>
      <c r="Q443" s="136"/>
      <c r="R443" s="136"/>
      <c r="S443" s="136"/>
      <c r="T443" s="136"/>
      <c r="U443" s="136"/>
      <c r="V443" s="136"/>
      <c r="W443" s="136"/>
      <c r="X443" s="342"/>
      <c r="Y443" s="136"/>
      <c r="Z443" s="136"/>
      <c r="AA443" s="136"/>
      <c r="AB443" s="136"/>
      <c r="AC443" s="136"/>
      <c r="AD443" s="136"/>
      <c r="AE443" s="136"/>
      <c r="AF443" s="136"/>
      <c r="AG443" s="136"/>
      <c r="AH443" s="136"/>
      <c r="AI443" s="136"/>
      <c r="AJ443" s="136"/>
      <c r="AK443" s="136"/>
      <c r="AL443" s="136"/>
      <c r="AM443" s="136"/>
      <c r="AN443" s="136"/>
      <c r="AO443" s="136"/>
      <c r="AP443" s="136"/>
      <c r="AQ443" s="136"/>
      <c r="BD443" s="289"/>
      <c r="BE443" s="289"/>
      <c r="BF443" s="224"/>
      <c r="CG443" s="224"/>
      <c r="CH443" s="224"/>
      <c r="CI443" s="224"/>
      <c r="CP443" s="224"/>
      <c r="CQ443" s="224"/>
      <c r="CR443" s="6"/>
      <c r="EC443" s="224"/>
      <c r="ED443" s="224"/>
      <c r="EE443" s="224"/>
    </row>
    <row r="444" spans="4:135" s="66" customFormat="1" x14ac:dyDescent="0.2">
      <c r="D444" s="137"/>
      <c r="E444" s="136"/>
      <c r="L444" s="136"/>
      <c r="M444" s="136"/>
      <c r="N444" s="136"/>
      <c r="O444" s="136"/>
      <c r="Q444" s="136"/>
      <c r="R444" s="136"/>
      <c r="S444" s="136"/>
      <c r="T444" s="136"/>
      <c r="U444" s="136"/>
      <c r="V444" s="136"/>
      <c r="W444" s="136"/>
      <c r="X444" s="342"/>
      <c r="Y444" s="136"/>
      <c r="Z444" s="136"/>
      <c r="AA444" s="136"/>
      <c r="AB444" s="136"/>
      <c r="AC444" s="136"/>
      <c r="AD444" s="136"/>
      <c r="AE444" s="136"/>
      <c r="AF444" s="136"/>
      <c r="AG444" s="136"/>
      <c r="AH444" s="136"/>
      <c r="AI444" s="136"/>
      <c r="AJ444" s="136"/>
      <c r="AK444" s="136"/>
      <c r="AL444" s="136"/>
      <c r="AM444" s="136"/>
      <c r="AN444" s="136"/>
      <c r="AO444" s="136"/>
      <c r="AP444" s="136"/>
      <c r="AQ444" s="136"/>
      <c r="BD444" s="289"/>
      <c r="BE444" s="289"/>
      <c r="BF444" s="224"/>
      <c r="CG444" s="224"/>
      <c r="CH444" s="224"/>
      <c r="CI444" s="224"/>
      <c r="CP444" s="224"/>
      <c r="CQ444" s="224"/>
      <c r="CR444" s="6"/>
      <c r="EC444" s="224"/>
      <c r="ED444" s="224"/>
      <c r="EE444" s="224"/>
    </row>
    <row r="445" spans="4:135" s="66" customFormat="1" x14ac:dyDescent="0.2">
      <c r="D445" s="137"/>
      <c r="E445" s="136"/>
      <c r="L445" s="136"/>
      <c r="M445" s="136"/>
      <c r="N445" s="136"/>
      <c r="O445" s="136"/>
      <c r="Q445" s="136"/>
      <c r="R445" s="136"/>
      <c r="S445" s="136"/>
      <c r="T445" s="136"/>
      <c r="U445" s="136"/>
      <c r="V445" s="136"/>
      <c r="W445" s="136"/>
      <c r="X445" s="342"/>
      <c r="Y445" s="136"/>
      <c r="Z445" s="136"/>
      <c r="AA445" s="136"/>
      <c r="AB445" s="136"/>
      <c r="AC445" s="136"/>
      <c r="AD445" s="136"/>
      <c r="AE445" s="136"/>
      <c r="AF445" s="136"/>
      <c r="AG445" s="136"/>
      <c r="AH445" s="136"/>
      <c r="AI445" s="136"/>
      <c r="AJ445" s="136"/>
      <c r="AK445" s="136"/>
      <c r="AL445" s="136"/>
      <c r="AM445" s="136"/>
      <c r="AN445" s="136"/>
      <c r="AO445" s="136"/>
      <c r="AP445" s="136"/>
      <c r="AQ445" s="136"/>
      <c r="BD445" s="289"/>
      <c r="BE445" s="289"/>
      <c r="BF445" s="224"/>
      <c r="CG445" s="224"/>
      <c r="CH445" s="224"/>
      <c r="CI445" s="224"/>
      <c r="CP445" s="224"/>
      <c r="CQ445" s="224"/>
      <c r="CR445" s="6"/>
      <c r="EC445" s="224"/>
      <c r="ED445" s="224"/>
      <c r="EE445" s="224"/>
    </row>
    <row r="446" spans="4:135" s="66" customFormat="1" x14ac:dyDescent="0.2">
      <c r="D446" s="137"/>
      <c r="E446" s="136"/>
      <c r="L446" s="136"/>
      <c r="M446" s="136"/>
      <c r="N446" s="136"/>
      <c r="O446" s="136"/>
      <c r="Q446" s="136"/>
      <c r="R446" s="136"/>
      <c r="S446" s="136"/>
      <c r="T446" s="136"/>
      <c r="U446" s="136"/>
      <c r="V446" s="136"/>
      <c r="W446" s="136"/>
      <c r="X446" s="342"/>
      <c r="Y446" s="136"/>
      <c r="Z446" s="136"/>
      <c r="AA446" s="136"/>
      <c r="AB446" s="136"/>
      <c r="AC446" s="136"/>
      <c r="AD446" s="136"/>
      <c r="AE446" s="136"/>
      <c r="AF446" s="136"/>
      <c r="AG446" s="136"/>
      <c r="AH446" s="136"/>
      <c r="AI446" s="136"/>
      <c r="AJ446" s="136"/>
      <c r="AK446" s="136"/>
      <c r="AL446" s="136"/>
      <c r="AM446" s="136"/>
      <c r="AN446" s="136"/>
      <c r="AO446" s="136"/>
      <c r="AP446" s="136"/>
      <c r="AQ446" s="136"/>
      <c r="BD446" s="289"/>
      <c r="BE446" s="289"/>
      <c r="BF446" s="224"/>
      <c r="CG446" s="224"/>
      <c r="CH446" s="224"/>
      <c r="CI446" s="224"/>
      <c r="CP446" s="224"/>
      <c r="CQ446" s="224"/>
      <c r="CR446" s="6"/>
      <c r="EC446" s="224"/>
      <c r="ED446" s="224"/>
      <c r="EE446" s="224"/>
    </row>
    <row r="447" spans="4:135" s="66" customFormat="1" x14ac:dyDescent="0.2">
      <c r="D447" s="137"/>
      <c r="E447" s="136"/>
      <c r="L447" s="136"/>
      <c r="M447" s="136"/>
      <c r="N447" s="136"/>
      <c r="O447" s="136"/>
      <c r="Q447" s="136"/>
      <c r="R447" s="136"/>
      <c r="S447" s="136"/>
      <c r="T447" s="136"/>
      <c r="U447" s="136"/>
      <c r="V447" s="136"/>
      <c r="W447" s="136"/>
      <c r="X447" s="342"/>
      <c r="Y447" s="136"/>
      <c r="Z447" s="136"/>
      <c r="AA447" s="136"/>
      <c r="AB447" s="136"/>
      <c r="AC447" s="136"/>
      <c r="AD447" s="136"/>
      <c r="AE447" s="136"/>
      <c r="AF447" s="136"/>
      <c r="AG447" s="136"/>
      <c r="AH447" s="136"/>
      <c r="AI447" s="136"/>
      <c r="AJ447" s="136"/>
      <c r="AK447" s="136"/>
      <c r="AL447" s="136"/>
      <c r="AM447" s="136"/>
      <c r="AN447" s="136"/>
      <c r="AO447" s="136"/>
      <c r="AP447" s="136"/>
      <c r="AQ447" s="136"/>
      <c r="BD447" s="289"/>
      <c r="BE447" s="289"/>
      <c r="BF447" s="224"/>
      <c r="CG447" s="224"/>
      <c r="CH447" s="224"/>
      <c r="CI447" s="224"/>
      <c r="CP447" s="224"/>
      <c r="CQ447" s="224"/>
      <c r="CR447" s="6"/>
      <c r="EC447" s="224"/>
      <c r="ED447" s="224"/>
      <c r="EE447" s="224"/>
    </row>
    <row r="448" spans="4:135" s="66" customFormat="1" x14ac:dyDescent="0.2">
      <c r="D448" s="137"/>
      <c r="E448" s="136"/>
      <c r="L448" s="136"/>
      <c r="M448" s="136"/>
      <c r="N448" s="136"/>
      <c r="O448" s="136"/>
      <c r="Q448" s="136"/>
      <c r="R448" s="136"/>
      <c r="S448" s="136"/>
      <c r="T448" s="136"/>
      <c r="U448" s="136"/>
      <c r="V448" s="136"/>
      <c r="W448" s="136"/>
      <c r="X448" s="342"/>
      <c r="Y448" s="136"/>
      <c r="Z448" s="136"/>
      <c r="AA448" s="136"/>
      <c r="AB448" s="136"/>
      <c r="AC448" s="136"/>
      <c r="AD448" s="136"/>
      <c r="AE448" s="136"/>
      <c r="AF448" s="136"/>
      <c r="AG448" s="136"/>
      <c r="AH448" s="136"/>
      <c r="AI448" s="136"/>
      <c r="AJ448" s="136"/>
      <c r="AK448" s="136"/>
      <c r="AL448" s="136"/>
      <c r="AM448" s="136"/>
      <c r="AN448" s="136"/>
      <c r="AO448" s="136"/>
      <c r="AP448" s="136"/>
      <c r="AQ448" s="136"/>
      <c r="BD448" s="289"/>
      <c r="BE448" s="289"/>
      <c r="BF448" s="224"/>
      <c r="CG448" s="224"/>
      <c r="CH448" s="224"/>
      <c r="CI448" s="224"/>
      <c r="CP448" s="224"/>
      <c r="CQ448" s="224"/>
      <c r="CR448" s="6"/>
      <c r="EC448" s="224"/>
      <c r="ED448" s="224"/>
      <c r="EE448" s="224"/>
    </row>
    <row r="449" spans="4:135" s="66" customFormat="1" x14ac:dyDescent="0.2">
      <c r="D449" s="137"/>
      <c r="E449" s="136"/>
      <c r="L449" s="136"/>
      <c r="M449" s="136"/>
      <c r="N449" s="136"/>
      <c r="O449" s="136"/>
      <c r="Q449" s="136"/>
      <c r="R449" s="136"/>
      <c r="S449" s="136"/>
      <c r="T449" s="136"/>
      <c r="U449" s="136"/>
      <c r="V449" s="136"/>
      <c r="W449" s="136"/>
      <c r="X449" s="342"/>
      <c r="Y449" s="136"/>
      <c r="Z449" s="136"/>
      <c r="AA449" s="136"/>
      <c r="AB449" s="136"/>
      <c r="AC449" s="136"/>
      <c r="AD449" s="136"/>
      <c r="AE449" s="136"/>
      <c r="AF449" s="136"/>
      <c r="AG449" s="136"/>
      <c r="AH449" s="136"/>
      <c r="AI449" s="136"/>
      <c r="AJ449" s="136"/>
      <c r="AK449" s="136"/>
      <c r="AL449" s="136"/>
      <c r="AM449" s="136"/>
      <c r="AN449" s="136"/>
      <c r="AO449" s="136"/>
      <c r="AP449" s="136"/>
      <c r="AQ449" s="136"/>
      <c r="BD449" s="289"/>
      <c r="BE449" s="289"/>
      <c r="BF449" s="224"/>
      <c r="CG449" s="224"/>
      <c r="CH449" s="224"/>
      <c r="CI449" s="224"/>
      <c r="CP449" s="224"/>
      <c r="CQ449" s="224"/>
      <c r="CR449" s="6"/>
      <c r="EC449" s="224"/>
      <c r="ED449" s="224"/>
      <c r="EE449" s="224"/>
    </row>
    <row r="450" spans="4:135" s="66" customFormat="1" x14ac:dyDescent="0.2">
      <c r="D450" s="137"/>
      <c r="E450" s="136"/>
      <c r="L450" s="136"/>
      <c r="M450" s="136"/>
      <c r="N450" s="136"/>
      <c r="O450" s="136"/>
      <c r="Q450" s="136"/>
      <c r="R450" s="136"/>
      <c r="S450" s="136"/>
      <c r="T450" s="136"/>
      <c r="U450" s="136"/>
      <c r="V450" s="136"/>
      <c r="W450" s="136"/>
      <c r="X450" s="342"/>
      <c r="Y450" s="136"/>
      <c r="Z450" s="136"/>
      <c r="AA450" s="136"/>
      <c r="AB450" s="136"/>
      <c r="AC450" s="136"/>
      <c r="AD450" s="136"/>
      <c r="AE450" s="136"/>
      <c r="AF450" s="136"/>
      <c r="AG450" s="136"/>
      <c r="AH450" s="136"/>
      <c r="AI450" s="136"/>
      <c r="AJ450" s="136"/>
      <c r="AK450" s="136"/>
      <c r="AL450" s="136"/>
      <c r="AM450" s="136"/>
      <c r="AN450" s="136"/>
      <c r="AO450" s="136"/>
      <c r="AP450" s="136"/>
      <c r="AQ450" s="136"/>
      <c r="BD450" s="289"/>
      <c r="BE450" s="289"/>
      <c r="BF450" s="224"/>
      <c r="CG450" s="224"/>
      <c r="CH450" s="224"/>
      <c r="CI450" s="224"/>
      <c r="CP450" s="224"/>
      <c r="CQ450" s="224"/>
      <c r="CR450" s="6"/>
      <c r="EC450" s="224"/>
      <c r="ED450" s="224"/>
      <c r="EE450" s="224"/>
    </row>
    <row r="451" spans="4:135" s="66" customFormat="1" x14ac:dyDescent="0.2">
      <c r="D451" s="137"/>
      <c r="E451" s="136"/>
      <c r="L451" s="136"/>
      <c r="M451" s="136"/>
      <c r="N451" s="136"/>
      <c r="O451" s="136"/>
      <c r="Q451" s="136"/>
      <c r="R451" s="136"/>
      <c r="S451" s="136"/>
      <c r="T451" s="136"/>
      <c r="U451" s="136"/>
      <c r="V451" s="136"/>
      <c r="W451" s="136"/>
      <c r="X451" s="342"/>
      <c r="Y451" s="136"/>
      <c r="Z451" s="136"/>
      <c r="AA451" s="136"/>
      <c r="AB451" s="136"/>
      <c r="AC451" s="136"/>
      <c r="AD451" s="136"/>
      <c r="AE451" s="136"/>
      <c r="AF451" s="136"/>
      <c r="AG451" s="136"/>
      <c r="AH451" s="136"/>
      <c r="AI451" s="136"/>
      <c r="AJ451" s="136"/>
      <c r="AK451" s="136"/>
      <c r="AL451" s="136"/>
      <c r="AM451" s="136"/>
      <c r="AN451" s="136"/>
      <c r="AO451" s="136"/>
      <c r="AP451" s="136"/>
      <c r="AQ451" s="136"/>
      <c r="BD451" s="289"/>
      <c r="BE451" s="289"/>
      <c r="BF451" s="224"/>
      <c r="CG451" s="224"/>
      <c r="CH451" s="224"/>
      <c r="CI451" s="224"/>
      <c r="CP451" s="224"/>
      <c r="CQ451" s="224"/>
      <c r="CR451" s="6"/>
      <c r="EC451" s="224"/>
      <c r="ED451" s="224"/>
      <c r="EE451" s="224"/>
    </row>
    <row r="452" spans="4:135" s="66" customFormat="1" x14ac:dyDescent="0.2">
      <c r="D452" s="137"/>
      <c r="E452" s="136"/>
      <c r="L452" s="136"/>
      <c r="M452" s="136"/>
      <c r="N452" s="136"/>
      <c r="O452" s="136"/>
      <c r="Q452" s="136"/>
      <c r="R452" s="136"/>
      <c r="S452" s="136"/>
      <c r="T452" s="136"/>
      <c r="U452" s="136"/>
      <c r="V452" s="136"/>
      <c r="W452" s="136"/>
      <c r="X452" s="342"/>
      <c r="Y452" s="136"/>
      <c r="Z452" s="136"/>
      <c r="AA452" s="136"/>
      <c r="AB452" s="136"/>
      <c r="AC452" s="136"/>
      <c r="AD452" s="136"/>
      <c r="AE452" s="136"/>
      <c r="AF452" s="136"/>
      <c r="AG452" s="136"/>
      <c r="AH452" s="136"/>
      <c r="AI452" s="136"/>
      <c r="AJ452" s="136"/>
      <c r="AK452" s="136"/>
      <c r="AL452" s="136"/>
      <c r="AM452" s="136"/>
      <c r="AN452" s="136"/>
      <c r="AO452" s="136"/>
      <c r="AP452" s="136"/>
      <c r="AQ452" s="136"/>
      <c r="BD452" s="289"/>
      <c r="BE452" s="289"/>
      <c r="BF452" s="224"/>
      <c r="CG452" s="224"/>
      <c r="CH452" s="224"/>
      <c r="CI452" s="224"/>
      <c r="CP452" s="224"/>
      <c r="CQ452" s="224"/>
      <c r="CR452" s="6"/>
      <c r="EC452" s="224"/>
      <c r="ED452" s="224"/>
      <c r="EE452" s="224"/>
    </row>
    <row r="453" spans="4:135" s="66" customFormat="1" x14ac:dyDescent="0.2">
      <c r="D453" s="137"/>
      <c r="E453" s="136"/>
      <c r="L453" s="136"/>
      <c r="M453" s="136"/>
      <c r="N453" s="136"/>
      <c r="O453" s="136"/>
      <c r="Q453" s="136"/>
      <c r="R453" s="136"/>
      <c r="S453" s="136"/>
      <c r="T453" s="136"/>
      <c r="U453" s="136"/>
      <c r="V453" s="136"/>
      <c r="W453" s="136"/>
      <c r="X453" s="342"/>
      <c r="Y453" s="136"/>
      <c r="Z453" s="136"/>
      <c r="AA453" s="136"/>
      <c r="AB453" s="136"/>
      <c r="AC453" s="136"/>
      <c r="AD453" s="136"/>
      <c r="AE453" s="136"/>
      <c r="AF453" s="136"/>
      <c r="AG453" s="136"/>
      <c r="AH453" s="136"/>
      <c r="AI453" s="136"/>
      <c r="AJ453" s="136"/>
      <c r="AK453" s="136"/>
      <c r="AL453" s="136"/>
      <c r="AM453" s="136"/>
      <c r="AN453" s="136"/>
      <c r="AO453" s="136"/>
      <c r="AP453" s="136"/>
      <c r="AQ453" s="136"/>
      <c r="BD453" s="289"/>
      <c r="BE453" s="289"/>
      <c r="BF453" s="224"/>
      <c r="CG453" s="224"/>
      <c r="CH453" s="224"/>
      <c r="CI453" s="224"/>
      <c r="CP453" s="224"/>
      <c r="CQ453" s="224"/>
      <c r="CR453" s="6"/>
      <c r="EC453" s="224"/>
      <c r="ED453" s="224"/>
      <c r="EE453" s="224"/>
    </row>
    <row r="454" spans="4:135" s="66" customFormat="1" x14ac:dyDescent="0.2">
      <c r="D454" s="137"/>
      <c r="E454" s="136"/>
      <c r="L454" s="136"/>
      <c r="M454" s="136"/>
      <c r="N454" s="136"/>
      <c r="O454" s="136"/>
      <c r="Q454" s="136"/>
      <c r="R454" s="136"/>
      <c r="S454" s="136"/>
      <c r="T454" s="136"/>
      <c r="U454" s="136"/>
      <c r="V454" s="136"/>
      <c r="W454" s="136"/>
      <c r="X454" s="342"/>
      <c r="Y454" s="136"/>
      <c r="Z454" s="136"/>
      <c r="AA454" s="136"/>
      <c r="AB454" s="136"/>
      <c r="AC454" s="136"/>
      <c r="AD454" s="136"/>
      <c r="AE454" s="136"/>
      <c r="AF454" s="136"/>
      <c r="AG454" s="136"/>
      <c r="AH454" s="136"/>
      <c r="AI454" s="136"/>
      <c r="AJ454" s="136"/>
      <c r="AK454" s="136"/>
      <c r="AL454" s="136"/>
      <c r="AM454" s="136"/>
      <c r="AN454" s="136"/>
      <c r="AO454" s="136"/>
      <c r="AP454" s="136"/>
      <c r="AQ454" s="136"/>
      <c r="BD454" s="289"/>
      <c r="BE454" s="289"/>
      <c r="BF454" s="224"/>
      <c r="CG454" s="224"/>
      <c r="CH454" s="224"/>
      <c r="CI454" s="224"/>
      <c r="CP454" s="224"/>
      <c r="CQ454" s="224"/>
      <c r="CR454" s="6"/>
      <c r="EC454" s="224"/>
      <c r="ED454" s="224"/>
      <c r="EE454" s="224"/>
    </row>
    <row r="455" spans="4:135" s="66" customFormat="1" x14ac:dyDescent="0.2">
      <c r="D455" s="137"/>
      <c r="E455" s="136"/>
      <c r="L455" s="136"/>
      <c r="M455" s="136"/>
      <c r="N455" s="136"/>
      <c r="O455" s="136"/>
      <c r="Q455" s="136"/>
      <c r="R455" s="136"/>
      <c r="S455" s="136"/>
      <c r="T455" s="136"/>
      <c r="U455" s="136"/>
      <c r="V455" s="136"/>
      <c r="W455" s="136"/>
      <c r="X455" s="342"/>
      <c r="Y455" s="136"/>
      <c r="Z455" s="136"/>
      <c r="AA455" s="136"/>
      <c r="AB455" s="136"/>
      <c r="AC455" s="136"/>
      <c r="AD455" s="136"/>
      <c r="AE455" s="136"/>
      <c r="AF455" s="136"/>
      <c r="AG455" s="136"/>
      <c r="AH455" s="136"/>
      <c r="AI455" s="136"/>
      <c r="AJ455" s="136"/>
      <c r="AK455" s="136"/>
      <c r="AL455" s="136"/>
      <c r="AM455" s="136"/>
      <c r="AN455" s="136"/>
      <c r="AO455" s="136"/>
      <c r="AP455" s="136"/>
      <c r="AQ455" s="136"/>
      <c r="BD455" s="289"/>
      <c r="BE455" s="289"/>
      <c r="BF455" s="224"/>
      <c r="CG455" s="224"/>
      <c r="CH455" s="224"/>
      <c r="CI455" s="224"/>
      <c r="CP455" s="224"/>
      <c r="CQ455" s="224"/>
      <c r="CR455" s="6"/>
      <c r="EC455" s="224"/>
      <c r="ED455" s="224"/>
      <c r="EE455" s="224"/>
    </row>
    <row r="456" spans="4:135" s="66" customFormat="1" x14ac:dyDescent="0.2">
      <c r="D456" s="137"/>
      <c r="E456" s="136"/>
      <c r="L456" s="136"/>
      <c r="M456" s="136"/>
      <c r="N456" s="136"/>
      <c r="O456" s="136"/>
      <c r="Q456" s="136"/>
      <c r="R456" s="136"/>
      <c r="S456" s="136"/>
      <c r="T456" s="136"/>
      <c r="U456" s="136"/>
      <c r="V456" s="136"/>
      <c r="W456" s="136"/>
      <c r="X456" s="342"/>
      <c r="Y456" s="136"/>
      <c r="Z456" s="136"/>
      <c r="AA456" s="136"/>
      <c r="AB456" s="136"/>
      <c r="AC456" s="136"/>
      <c r="AD456" s="136"/>
      <c r="AE456" s="136"/>
      <c r="AF456" s="136"/>
      <c r="AG456" s="136"/>
      <c r="AH456" s="136"/>
      <c r="AI456" s="136"/>
      <c r="AJ456" s="136"/>
      <c r="AK456" s="136"/>
      <c r="AL456" s="136"/>
      <c r="AM456" s="136"/>
      <c r="AN456" s="136"/>
      <c r="AO456" s="136"/>
      <c r="AP456" s="136"/>
      <c r="AQ456" s="136"/>
      <c r="BD456" s="289"/>
      <c r="BE456" s="289"/>
      <c r="BF456" s="224"/>
      <c r="CG456" s="224"/>
      <c r="CH456" s="224"/>
      <c r="CI456" s="224"/>
      <c r="CP456" s="224"/>
      <c r="CQ456" s="224"/>
      <c r="CR456" s="6"/>
      <c r="EC456" s="224"/>
      <c r="ED456" s="224"/>
      <c r="EE456" s="224"/>
    </row>
    <row r="457" spans="4:135" s="66" customFormat="1" x14ac:dyDescent="0.2">
      <c r="D457" s="137"/>
      <c r="E457" s="136"/>
      <c r="L457" s="136"/>
      <c r="M457" s="136"/>
      <c r="N457" s="136"/>
      <c r="O457" s="136"/>
      <c r="Q457" s="136"/>
      <c r="R457" s="136"/>
      <c r="S457" s="136"/>
      <c r="T457" s="136"/>
      <c r="U457" s="136"/>
      <c r="V457" s="136"/>
      <c r="W457" s="136"/>
      <c r="X457" s="342"/>
      <c r="Y457" s="136"/>
      <c r="Z457" s="136"/>
      <c r="AA457" s="136"/>
      <c r="AB457" s="136"/>
      <c r="AC457" s="136"/>
      <c r="AD457" s="136"/>
      <c r="AE457" s="136"/>
      <c r="AF457" s="136"/>
      <c r="AG457" s="136"/>
      <c r="AH457" s="136"/>
      <c r="AI457" s="136"/>
      <c r="AJ457" s="136"/>
      <c r="AK457" s="136"/>
      <c r="AL457" s="136"/>
      <c r="AM457" s="136"/>
      <c r="AN457" s="136"/>
      <c r="AO457" s="136"/>
      <c r="AP457" s="136"/>
      <c r="AQ457" s="136"/>
      <c r="BD457" s="289"/>
      <c r="BE457" s="289"/>
      <c r="BF457" s="224"/>
      <c r="CG457" s="224"/>
      <c r="CH457" s="224"/>
      <c r="CI457" s="224"/>
      <c r="CP457" s="224"/>
      <c r="CQ457" s="224"/>
      <c r="CR457" s="6"/>
      <c r="EC457" s="224"/>
      <c r="ED457" s="224"/>
      <c r="EE457" s="224"/>
    </row>
    <row r="458" spans="4:135" s="66" customFormat="1" x14ac:dyDescent="0.2">
      <c r="D458" s="137"/>
      <c r="E458" s="136"/>
      <c r="L458" s="136"/>
      <c r="M458" s="136"/>
      <c r="N458" s="136"/>
      <c r="O458" s="136"/>
      <c r="Q458" s="136"/>
      <c r="R458" s="136"/>
      <c r="S458" s="136"/>
      <c r="T458" s="136"/>
      <c r="U458" s="136"/>
      <c r="V458" s="136"/>
      <c r="W458" s="136"/>
      <c r="X458" s="342"/>
      <c r="Y458" s="136"/>
      <c r="Z458" s="136"/>
      <c r="AA458" s="136"/>
      <c r="AB458" s="136"/>
      <c r="AC458" s="136"/>
      <c r="AD458" s="136"/>
      <c r="AE458" s="136"/>
      <c r="AF458" s="136"/>
      <c r="AG458" s="136"/>
      <c r="AH458" s="136"/>
      <c r="AI458" s="136"/>
      <c r="AJ458" s="136"/>
      <c r="AK458" s="136"/>
      <c r="AL458" s="136"/>
      <c r="AM458" s="136"/>
      <c r="AN458" s="136"/>
      <c r="AO458" s="136"/>
      <c r="AP458" s="136"/>
      <c r="AQ458" s="136"/>
      <c r="BD458" s="289"/>
      <c r="BE458" s="289"/>
      <c r="BF458" s="224"/>
      <c r="CG458" s="224"/>
      <c r="CH458" s="224"/>
      <c r="CI458" s="224"/>
      <c r="CP458" s="224"/>
      <c r="CQ458" s="224"/>
      <c r="CR458" s="6"/>
      <c r="EC458" s="224"/>
      <c r="ED458" s="224"/>
      <c r="EE458" s="224"/>
    </row>
    <row r="459" spans="4:135" s="66" customFormat="1" x14ac:dyDescent="0.2">
      <c r="D459" s="137"/>
      <c r="E459" s="136"/>
      <c r="L459" s="136"/>
      <c r="M459" s="136"/>
      <c r="N459" s="136"/>
      <c r="O459" s="136"/>
      <c r="Q459" s="136"/>
      <c r="R459" s="136"/>
      <c r="S459" s="136"/>
      <c r="T459" s="136"/>
      <c r="U459" s="136"/>
      <c r="V459" s="136"/>
      <c r="W459" s="136"/>
      <c r="X459" s="342"/>
      <c r="Y459" s="136"/>
      <c r="Z459" s="136"/>
      <c r="AA459" s="136"/>
      <c r="AB459" s="136"/>
      <c r="AC459" s="136"/>
      <c r="AD459" s="136"/>
      <c r="AE459" s="136"/>
      <c r="AF459" s="136"/>
      <c r="AG459" s="136"/>
      <c r="AH459" s="136"/>
      <c r="AI459" s="136"/>
      <c r="AJ459" s="136"/>
      <c r="AK459" s="136"/>
      <c r="AL459" s="136"/>
      <c r="AM459" s="136"/>
      <c r="AN459" s="136"/>
      <c r="AO459" s="136"/>
      <c r="AP459" s="136"/>
      <c r="AQ459" s="136"/>
      <c r="BD459" s="289"/>
      <c r="BE459" s="289"/>
      <c r="BF459" s="224"/>
      <c r="CG459" s="224"/>
      <c r="CH459" s="224"/>
      <c r="CI459" s="224"/>
      <c r="CP459" s="224"/>
      <c r="CQ459" s="224"/>
      <c r="CR459" s="6"/>
      <c r="EC459" s="224"/>
      <c r="ED459" s="224"/>
      <c r="EE459" s="224"/>
    </row>
    <row r="460" spans="4:135" s="66" customFormat="1" x14ac:dyDescent="0.2">
      <c r="D460" s="137"/>
      <c r="E460" s="136"/>
      <c r="L460" s="136"/>
      <c r="M460" s="136"/>
      <c r="N460" s="136"/>
      <c r="O460" s="136"/>
      <c r="Q460" s="136"/>
      <c r="R460" s="136"/>
      <c r="S460" s="136"/>
      <c r="T460" s="136"/>
      <c r="U460" s="136"/>
      <c r="V460" s="136"/>
      <c r="W460" s="136"/>
      <c r="X460" s="342"/>
      <c r="Y460" s="136"/>
      <c r="Z460" s="136"/>
      <c r="AA460" s="136"/>
      <c r="AB460" s="136"/>
      <c r="AC460" s="136"/>
      <c r="AD460" s="136"/>
      <c r="AE460" s="136"/>
      <c r="AF460" s="136"/>
      <c r="AG460" s="136"/>
      <c r="AH460" s="136"/>
      <c r="AI460" s="136"/>
      <c r="AJ460" s="136"/>
      <c r="AK460" s="136"/>
      <c r="AL460" s="136"/>
      <c r="AM460" s="136"/>
      <c r="AN460" s="136"/>
      <c r="AO460" s="136"/>
      <c r="AP460" s="136"/>
      <c r="AQ460" s="136"/>
      <c r="BD460" s="289"/>
      <c r="BE460" s="289"/>
      <c r="BF460" s="224"/>
      <c r="CG460" s="224"/>
      <c r="CH460" s="224"/>
      <c r="CI460" s="224"/>
      <c r="CP460" s="224"/>
      <c r="CQ460" s="224"/>
      <c r="CR460" s="6"/>
      <c r="EC460" s="224"/>
      <c r="ED460" s="224"/>
      <c r="EE460" s="224"/>
    </row>
    <row r="461" spans="4:135" s="66" customFormat="1" x14ac:dyDescent="0.2">
      <c r="D461" s="137"/>
      <c r="E461" s="136"/>
      <c r="L461" s="136"/>
      <c r="M461" s="136"/>
      <c r="N461" s="136"/>
      <c r="O461" s="136"/>
      <c r="Q461" s="136"/>
      <c r="R461" s="136"/>
      <c r="S461" s="136"/>
      <c r="T461" s="136"/>
      <c r="U461" s="136"/>
      <c r="V461" s="136"/>
      <c r="W461" s="136"/>
      <c r="X461" s="342"/>
      <c r="Y461" s="136"/>
      <c r="Z461" s="136"/>
      <c r="AA461" s="136"/>
      <c r="AB461" s="136"/>
      <c r="AC461" s="136"/>
      <c r="AD461" s="136"/>
      <c r="AE461" s="136"/>
      <c r="AF461" s="136"/>
      <c r="AG461" s="136"/>
      <c r="AH461" s="136"/>
      <c r="AI461" s="136"/>
      <c r="AJ461" s="136"/>
      <c r="AK461" s="136"/>
      <c r="AL461" s="136"/>
      <c r="AM461" s="136"/>
      <c r="AN461" s="136"/>
      <c r="AO461" s="136"/>
      <c r="AP461" s="136"/>
      <c r="AQ461" s="136"/>
      <c r="BD461" s="289"/>
      <c r="BE461" s="289"/>
      <c r="BF461" s="224"/>
      <c r="CG461" s="224"/>
      <c r="CH461" s="224"/>
      <c r="CI461" s="224"/>
      <c r="CP461" s="224"/>
      <c r="CQ461" s="224"/>
      <c r="CR461" s="6"/>
      <c r="EC461" s="224"/>
      <c r="ED461" s="224"/>
      <c r="EE461" s="224"/>
    </row>
    <row r="462" spans="4:135" s="66" customFormat="1" x14ac:dyDescent="0.2">
      <c r="D462" s="137"/>
      <c r="E462" s="136"/>
      <c r="L462" s="136"/>
      <c r="M462" s="136"/>
      <c r="N462" s="136"/>
      <c r="O462" s="136"/>
      <c r="Q462" s="136"/>
      <c r="R462" s="136"/>
      <c r="S462" s="136"/>
      <c r="T462" s="136"/>
      <c r="U462" s="136"/>
      <c r="V462" s="136"/>
      <c r="W462" s="136"/>
      <c r="X462" s="342"/>
      <c r="Y462" s="136"/>
      <c r="Z462" s="136"/>
      <c r="AA462" s="136"/>
      <c r="AB462" s="136"/>
      <c r="AC462" s="136"/>
      <c r="AD462" s="136"/>
      <c r="AE462" s="136"/>
      <c r="AF462" s="136"/>
      <c r="AG462" s="136"/>
      <c r="AH462" s="136"/>
      <c r="AI462" s="136"/>
      <c r="AJ462" s="136"/>
      <c r="AK462" s="136"/>
      <c r="AL462" s="136"/>
      <c r="AM462" s="136"/>
      <c r="AN462" s="136"/>
      <c r="AO462" s="136"/>
      <c r="AP462" s="136"/>
      <c r="AQ462" s="136"/>
      <c r="BD462" s="289"/>
      <c r="BE462" s="289"/>
      <c r="BF462" s="224"/>
      <c r="CG462" s="224"/>
      <c r="CH462" s="224"/>
      <c r="CI462" s="224"/>
      <c r="CP462" s="224"/>
      <c r="CQ462" s="224"/>
      <c r="CR462" s="6"/>
      <c r="EC462" s="224"/>
      <c r="ED462" s="224"/>
      <c r="EE462" s="224"/>
    </row>
    <row r="463" spans="4:135" s="66" customFormat="1" x14ac:dyDescent="0.2">
      <c r="D463" s="137"/>
      <c r="E463" s="136"/>
      <c r="L463" s="136"/>
      <c r="M463" s="136"/>
      <c r="N463" s="136"/>
      <c r="O463" s="136"/>
      <c r="Q463" s="136"/>
      <c r="R463" s="136"/>
      <c r="S463" s="136"/>
      <c r="T463" s="136"/>
      <c r="U463" s="136"/>
      <c r="V463" s="136"/>
      <c r="W463" s="136"/>
      <c r="X463" s="342"/>
      <c r="Y463" s="136"/>
      <c r="Z463" s="136"/>
      <c r="AA463" s="136"/>
      <c r="AB463" s="136"/>
      <c r="AC463" s="136"/>
      <c r="AD463" s="136"/>
      <c r="AE463" s="136"/>
      <c r="AF463" s="136"/>
      <c r="AG463" s="136"/>
      <c r="AH463" s="136"/>
      <c r="AI463" s="136"/>
      <c r="AJ463" s="136"/>
      <c r="AK463" s="136"/>
      <c r="AL463" s="136"/>
      <c r="AM463" s="136"/>
      <c r="AN463" s="136"/>
      <c r="AO463" s="136"/>
      <c r="AP463" s="136"/>
      <c r="AQ463" s="136"/>
      <c r="BD463" s="289"/>
      <c r="BE463" s="289"/>
      <c r="BF463" s="224"/>
      <c r="CG463" s="224"/>
      <c r="CH463" s="224"/>
      <c r="CI463" s="224"/>
      <c r="CP463" s="224"/>
      <c r="CQ463" s="224"/>
      <c r="CR463" s="6"/>
      <c r="EC463" s="224"/>
      <c r="ED463" s="224"/>
      <c r="EE463" s="224"/>
    </row>
    <row r="464" spans="4:135" s="66" customFormat="1" x14ac:dyDescent="0.2">
      <c r="D464" s="137"/>
      <c r="E464" s="136"/>
      <c r="L464" s="136"/>
      <c r="M464" s="136"/>
      <c r="N464" s="136"/>
      <c r="O464" s="136"/>
      <c r="Q464" s="136"/>
      <c r="R464" s="136"/>
      <c r="S464" s="136"/>
      <c r="T464" s="136"/>
      <c r="U464" s="136"/>
      <c r="V464" s="136"/>
      <c r="W464" s="136"/>
      <c r="X464" s="342"/>
      <c r="Y464" s="136"/>
      <c r="Z464" s="136"/>
      <c r="AA464" s="136"/>
      <c r="AB464" s="136"/>
      <c r="AC464" s="136"/>
      <c r="AD464" s="136"/>
      <c r="AE464" s="136"/>
      <c r="AF464" s="136"/>
      <c r="AG464" s="136"/>
      <c r="AH464" s="136"/>
      <c r="AI464" s="136"/>
      <c r="AJ464" s="136"/>
      <c r="AK464" s="136"/>
      <c r="AL464" s="136"/>
      <c r="AM464" s="136"/>
      <c r="AN464" s="136"/>
      <c r="AO464" s="136"/>
      <c r="AP464" s="136"/>
      <c r="AQ464" s="136"/>
      <c r="BD464" s="289"/>
      <c r="BE464" s="289"/>
      <c r="BF464" s="224"/>
      <c r="CG464" s="224"/>
      <c r="CH464" s="224"/>
      <c r="CI464" s="224"/>
      <c r="CP464" s="224"/>
      <c r="CQ464" s="224"/>
      <c r="CR464" s="6"/>
      <c r="EC464" s="224"/>
      <c r="ED464" s="224"/>
      <c r="EE464" s="224"/>
    </row>
    <row r="465" spans="4:135" s="66" customFormat="1" x14ac:dyDescent="0.2">
      <c r="D465" s="137"/>
      <c r="E465" s="136"/>
      <c r="L465" s="136"/>
      <c r="M465" s="136"/>
      <c r="N465" s="136"/>
      <c r="O465" s="136"/>
      <c r="Q465" s="136"/>
      <c r="R465" s="136"/>
      <c r="S465" s="136"/>
      <c r="T465" s="136"/>
      <c r="U465" s="136"/>
      <c r="V465" s="136"/>
      <c r="W465" s="136"/>
      <c r="X465" s="342"/>
      <c r="Y465" s="136"/>
      <c r="Z465" s="136"/>
      <c r="AA465" s="136"/>
      <c r="AB465" s="136"/>
      <c r="AC465" s="136"/>
      <c r="AD465" s="136"/>
      <c r="AE465" s="136"/>
      <c r="AF465" s="136"/>
      <c r="AG465" s="136"/>
      <c r="AH465" s="136"/>
      <c r="AI465" s="136"/>
      <c r="AJ465" s="136"/>
      <c r="AK465" s="136"/>
      <c r="AL465" s="136"/>
      <c r="AM465" s="136"/>
      <c r="AN465" s="136"/>
      <c r="AO465" s="136"/>
      <c r="AP465" s="136"/>
      <c r="AQ465" s="136"/>
      <c r="BD465" s="289"/>
      <c r="BE465" s="289"/>
      <c r="BF465" s="224"/>
      <c r="CG465" s="224"/>
      <c r="CH465" s="224"/>
      <c r="CI465" s="224"/>
      <c r="CP465" s="224"/>
      <c r="CQ465" s="224"/>
      <c r="CR465" s="6"/>
      <c r="EC465" s="224"/>
      <c r="ED465" s="224"/>
      <c r="EE465" s="224"/>
    </row>
    <row r="466" spans="4:135" s="66" customFormat="1" x14ac:dyDescent="0.2">
      <c r="D466" s="137"/>
      <c r="E466" s="136"/>
      <c r="L466" s="136"/>
      <c r="M466" s="136"/>
      <c r="N466" s="136"/>
      <c r="O466" s="136"/>
      <c r="Q466" s="136"/>
      <c r="R466" s="136"/>
      <c r="S466" s="136"/>
      <c r="T466" s="136"/>
      <c r="U466" s="136"/>
      <c r="V466" s="136"/>
      <c r="W466" s="136"/>
      <c r="X466" s="342"/>
      <c r="Y466" s="136"/>
      <c r="Z466" s="136"/>
      <c r="AA466" s="136"/>
      <c r="AB466" s="136"/>
      <c r="AC466" s="136"/>
      <c r="AD466" s="136"/>
      <c r="AE466" s="136"/>
      <c r="AF466" s="136"/>
      <c r="AG466" s="136"/>
      <c r="AH466" s="136"/>
      <c r="AI466" s="136"/>
      <c r="AJ466" s="136"/>
      <c r="AK466" s="136"/>
      <c r="AL466" s="136"/>
      <c r="AM466" s="136"/>
      <c r="AN466" s="136"/>
      <c r="AO466" s="136"/>
      <c r="AP466" s="136"/>
      <c r="AQ466" s="136"/>
      <c r="BD466" s="289"/>
      <c r="BE466" s="289"/>
      <c r="BF466" s="224"/>
      <c r="CG466" s="224"/>
      <c r="CH466" s="224"/>
      <c r="CI466" s="224"/>
      <c r="CP466" s="224"/>
      <c r="CQ466" s="224"/>
      <c r="CR466" s="6"/>
      <c r="EC466" s="224"/>
      <c r="ED466" s="224"/>
      <c r="EE466" s="224"/>
    </row>
    <row r="467" spans="4:135" s="66" customFormat="1" x14ac:dyDescent="0.2">
      <c r="D467" s="137"/>
      <c r="E467" s="136"/>
      <c r="L467" s="136"/>
      <c r="M467" s="136"/>
      <c r="N467" s="136"/>
      <c r="O467" s="136"/>
      <c r="Q467" s="136"/>
      <c r="R467" s="136"/>
      <c r="S467" s="136"/>
      <c r="T467" s="136"/>
      <c r="U467" s="136"/>
      <c r="V467" s="136"/>
      <c r="W467" s="136"/>
      <c r="X467" s="342"/>
      <c r="Y467" s="136"/>
      <c r="Z467" s="136"/>
      <c r="AA467" s="136"/>
      <c r="AB467" s="136"/>
      <c r="AC467" s="136"/>
      <c r="AD467" s="136"/>
      <c r="AE467" s="136"/>
      <c r="AF467" s="136"/>
      <c r="AG467" s="136"/>
      <c r="AH467" s="136"/>
      <c r="AI467" s="136"/>
      <c r="AJ467" s="136"/>
      <c r="AK467" s="136"/>
      <c r="AL467" s="136"/>
      <c r="AM467" s="136"/>
      <c r="AN467" s="136"/>
      <c r="AO467" s="136"/>
      <c r="AP467" s="136"/>
      <c r="AQ467" s="136"/>
      <c r="BD467" s="289"/>
      <c r="BE467" s="289"/>
      <c r="BF467" s="224"/>
      <c r="CG467" s="224"/>
      <c r="CH467" s="224"/>
      <c r="CI467" s="224"/>
      <c r="CP467" s="224"/>
      <c r="CQ467" s="224"/>
      <c r="CR467" s="6"/>
      <c r="EC467" s="224"/>
      <c r="ED467" s="224"/>
      <c r="EE467" s="224"/>
    </row>
    <row r="468" spans="4:135" s="66" customFormat="1" x14ac:dyDescent="0.2">
      <c r="D468" s="137"/>
      <c r="E468" s="136"/>
      <c r="L468" s="136"/>
      <c r="M468" s="136"/>
      <c r="N468" s="136"/>
      <c r="O468" s="136"/>
      <c r="Q468" s="136"/>
      <c r="R468" s="136"/>
      <c r="S468" s="136"/>
      <c r="T468" s="136"/>
      <c r="U468" s="136"/>
      <c r="V468" s="136"/>
      <c r="W468" s="136"/>
      <c r="X468" s="342"/>
      <c r="Y468" s="136"/>
      <c r="Z468" s="136"/>
      <c r="AA468" s="136"/>
      <c r="AB468" s="136"/>
      <c r="AC468" s="136"/>
      <c r="AD468" s="136"/>
      <c r="AE468" s="136"/>
      <c r="AF468" s="136"/>
      <c r="AG468" s="136"/>
      <c r="AH468" s="136"/>
      <c r="AI468" s="136"/>
      <c r="AJ468" s="136"/>
      <c r="AK468" s="136"/>
      <c r="AL468" s="136"/>
      <c r="AM468" s="136"/>
      <c r="AN468" s="136"/>
      <c r="AO468" s="136"/>
      <c r="AP468" s="136"/>
      <c r="AQ468" s="136"/>
      <c r="BD468" s="289"/>
      <c r="BE468" s="289"/>
      <c r="BF468" s="224"/>
      <c r="CG468" s="224"/>
      <c r="CH468" s="224"/>
      <c r="CI468" s="224"/>
      <c r="CP468" s="224"/>
      <c r="CQ468" s="224"/>
      <c r="CR468" s="6"/>
      <c r="EC468" s="224"/>
      <c r="ED468" s="224"/>
      <c r="EE468" s="224"/>
    </row>
    <row r="469" spans="4:135" s="66" customFormat="1" x14ac:dyDescent="0.2">
      <c r="D469" s="90"/>
      <c r="X469" s="338"/>
      <c r="BD469" s="289"/>
      <c r="BE469" s="289"/>
      <c r="BF469" s="224"/>
      <c r="CG469" s="224"/>
      <c r="CH469" s="224"/>
      <c r="CI469" s="224"/>
      <c r="CP469" s="224"/>
      <c r="CQ469" s="224"/>
      <c r="CR469" s="6"/>
      <c r="EC469" s="224"/>
      <c r="ED469" s="224"/>
      <c r="EE469" s="224"/>
    </row>
    <row r="470" spans="4:135" s="66" customFormat="1" x14ac:dyDescent="0.2">
      <c r="D470" s="90"/>
      <c r="X470" s="338"/>
      <c r="BD470" s="289"/>
      <c r="BE470" s="289"/>
      <c r="BF470" s="224"/>
      <c r="CG470" s="224"/>
      <c r="CH470" s="224"/>
      <c r="CI470" s="224"/>
      <c r="CP470" s="224"/>
      <c r="CQ470" s="224"/>
      <c r="CR470" s="6"/>
      <c r="EC470" s="224"/>
      <c r="ED470" s="224"/>
      <c r="EE470" s="224"/>
    </row>
    <row r="471" spans="4:135" s="66" customFormat="1" x14ac:dyDescent="0.2">
      <c r="D471" s="90"/>
      <c r="X471" s="338"/>
      <c r="BD471" s="289"/>
      <c r="BE471" s="289"/>
      <c r="BF471" s="224"/>
      <c r="CG471" s="224"/>
      <c r="CH471" s="224"/>
      <c r="CI471" s="224"/>
      <c r="CP471" s="224"/>
      <c r="CQ471" s="224"/>
      <c r="CR471" s="6"/>
      <c r="EC471" s="224"/>
      <c r="ED471" s="224"/>
      <c r="EE471" s="224"/>
    </row>
    <row r="472" spans="4:135" s="66" customFormat="1" x14ac:dyDescent="0.2">
      <c r="D472" s="90"/>
      <c r="X472" s="338"/>
      <c r="BD472" s="289"/>
      <c r="BE472" s="289"/>
      <c r="BF472" s="224"/>
      <c r="CG472" s="224"/>
      <c r="CH472" s="224"/>
      <c r="CI472" s="224"/>
      <c r="CP472" s="224"/>
      <c r="CQ472" s="224"/>
      <c r="CR472" s="6"/>
      <c r="EC472" s="224"/>
      <c r="ED472" s="224"/>
      <c r="EE472" s="224"/>
    </row>
    <row r="473" spans="4:135" s="66" customFormat="1" x14ac:dyDescent="0.2">
      <c r="D473" s="90"/>
      <c r="X473" s="338"/>
      <c r="BD473" s="289"/>
      <c r="BE473" s="289"/>
      <c r="BF473" s="224"/>
      <c r="CG473" s="224"/>
      <c r="CH473" s="224"/>
      <c r="CI473" s="224"/>
      <c r="CP473" s="224"/>
      <c r="CQ473" s="224"/>
      <c r="CR473" s="6"/>
      <c r="EC473" s="224"/>
      <c r="ED473" s="224"/>
      <c r="EE473" s="224"/>
    </row>
    <row r="474" spans="4:135" s="66" customFormat="1" x14ac:dyDescent="0.2">
      <c r="D474" s="90"/>
      <c r="X474" s="338"/>
      <c r="BD474" s="289"/>
      <c r="BE474" s="289"/>
      <c r="BF474" s="224"/>
      <c r="CG474" s="224"/>
      <c r="CH474" s="224"/>
      <c r="CI474" s="224"/>
      <c r="CP474" s="224"/>
      <c r="CQ474" s="224"/>
      <c r="CR474" s="6"/>
      <c r="EC474" s="224"/>
      <c r="ED474" s="224"/>
      <c r="EE474" s="224"/>
    </row>
    <row r="475" spans="4:135" s="66" customFormat="1" x14ac:dyDescent="0.2">
      <c r="D475" s="90"/>
      <c r="X475" s="338"/>
      <c r="BD475" s="289"/>
      <c r="BE475" s="289"/>
      <c r="BF475" s="224"/>
      <c r="CG475" s="224"/>
      <c r="CH475" s="224"/>
      <c r="CI475" s="224"/>
      <c r="CP475" s="224"/>
      <c r="CQ475" s="224"/>
      <c r="CR475" s="6"/>
      <c r="EC475" s="224"/>
      <c r="ED475" s="224"/>
      <c r="EE475" s="224"/>
    </row>
    <row r="476" spans="4:135" s="66" customFormat="1" x14ac:dyDescent="0.2">
      <c r="D476" s="90"/>
      <c r="X476" s="338"/>
      <c r="BD476" s="289"/>
      <c r="BE476" s="289"/>
      <c r="BF476" s="224"/>
      <c r="CG476" s="224"/>
      <c r="CH476" s="224"/>
      <c r="CI476" s="224"/>
      <c r="CP476" s="224"/>
      <c r="CQ476" s="224"/>
      <c r="CR476" s="6"/>
      <c r="EC476" s="224"/>
      <c r="ED476" s="224"/>
      <c r="EE476" s="224"/>
    </row>
    <row r="477" spans="4:135" s="66" customFormat="1" x14ac:dyDescent="0.2">
      <c r="D477" s="90"/>
      <c r="X477" s="338"/>
      <c r="BD477" s="289"/>
      <c r="BE477" s="289"/>
      <c r="BF477" s="224"/>
      <c r="CG477" s="224"/>
      <c r="CH477" s="224"/>
      <c r="CI477" s="224"/>
      <c r="CP477" s="224"/>
      <c r="CQ477" s="224"/>
      <c r="CR477" s="6"/>
      <c r="EC477" s="224"/>
      <c r="ED477" s="224"/>
      <c r="EE477" s="224"/>
    </row>
    <row r="478" spans="4:135" s="66" customFormat="1" x14ac:dyDescent="0.2">
      <c r="D478" s="90"/>
      <c r="X478" s="338"/>
      <c r="BD478" s="289"/>
      <c r="BE478" s="289"/>
      <c r="BF478" s="224"/>
      <c r="CG478" s="224"/>
      <c r="CH478" s="224"/>
      <c r="CI478" s="224"/>
      <c r="CP478" s="224"/>
      <c r="CQ478" s="224"/>
      <c r="CR478" s="6"/>
      <c r="EC478" s="224"/>
      <c r="ED478" s="224"/>
      <c r="EE478" s="224"/>
    </row>
    <row r="479" spans="4:135" s="66" customFormat="1" x14ac:dyDescent="0.2">
      <c r="D479" s="90"/>
      <c r="X479" s="338"/>
      <c r="BD479" s="289"/>
      <c r="BE479" s="289"/>
      <c r="BF479" s="224"/>
      <c r="CG479" s="224"/>
      <c r="CH479" s="224"/>
      <c r="CI479" s="224"/>
      <c r="CP479" s="224"/>
      <c r="CQ479" s="224"/>
      <c r="CR479" s="6"/>
      <c r="EC479" s="224"/>
      <c r="ED479" s="224"/>
      <c r="EE479" s="224"/>
    </row>
    <row r="480" spans="4:135" s="66" customFormat="1" x14ac:dyDescent="0.2">
      <c r="D480" s="90"/>
      <c r="X480" s="338"/>
      <c r="BD480" s="289"/>
      <c r="BE480" s="289"/>
      <c r="BF480" s="224"/>
      <c r="CG480" s="224"/>
      <c r="CH480" s="224"/>
      <c r="CI480" s="224"/>
      <c r="CP480" s="224"/>
      <c r="CQ480" s="224"/>
      <c r="CR480" s="6"/>
      <c r="EC480" s="224"/>
      <c r="ED480" s="224"/>
      <c r="EE480" s="224"/>
    </row>
    <row r="481" spans="4:135" s="66" customFormat="1" x14ac:dyDescent="0.2">
      <c r="D481" s="90"/>
      <c r="X481" s="338"/>
      <c r="BD481" s="289"/>
      <c r="BE481" s="289"/>
      <c r="BF481" s="224"/>
      <c r="CG481" s="224"/>
      <c r="CH481" s="224"/>
      <c r="CI481" s="224"/>
      <c r="CP481" s="224"/>
      <c r="CQ481" s="224"/>
      <c r="CR481" s="6"/>
      <c r="EC481" s="224"/>
      <c r="ED481" s="224"/>
      <c r="EE481" s="224"/>
    </row>
    <row r="482" spans="4:135" s="66" customFormat="1" x14ac:dyDescent="0.2">
      <c r="D482" s="90"/>
      <c r="X482" s="338"/>
      <c r="BD482" s="289"/>
      <c r="BE482" s="289"/>
      <c r="BF482" s="224"/>
      <c r="CG482" s="224"/>
      <c r="CH482" s="224"/>
      <c r="CI482" s="224"/>
      <c r="CP482" s="224"/>
      <c r="CQ482" s="224"/>
      <c r="CR482" s="6"/>
      <c r="EC482" s="224"/>
      <c r="ED482" s="224"/>
      <c r="EE482" s="224"/>
    </row>
    <row r="483" spans="4:135" s="66" customFormat="1" x14ac:dyDescent="0.2">
      <c r="D483" s="90"/>
      <c r="X483" s="338"/>
      <c r="BD483" s="289"/>
      <c r="BE483" s="289"/>
      <c r="BF483" s="224"/>
      <c r="CG483" s="224"/>
      <c r="CH483" s="224"/>
      <c r="CI483" s="224"/>
      <c r="CP483" s="224"/>
      <c r="CQ483" s="224"/>
      <c r="CR483" s="6"/>
      <c r="EC483" s="224"/>
      <c r="ED483" s="224"/>
      <c r="EE483" s="224"/>
    </row>
    <row r="484" spans="4:135" s="66" customFormat="1" x14ac:dyDescent="0.2">
      <c r="D484" s="90"/>
      <c r="X484" s="338"/>
      <c r="BD484" s="289"/>
      <c r="BE484" s="289"/>
      <c r="BF484" s="224"/>
      <c r="CG484" s="224"/>
      <c r="CH484" s="224"/>
      <c r="CI484" s="224"/>
      <c r="CP484" s="224"/>
      <c r="CQ484" s="224"/>
      <c r="CR484" s="6"/>
      <c r="EC484" s="224"/>
      <c r="ED484" s="224"/>
      <c r="EE484" s="224"/>
    </row>
    <row r="485" spans="4:135" s="66" customFormat="1" x14ac:dyDescent="0.2">
      <c r="D485" s="90"/>
      <c r="X485" s="338"/>
      <c r="BD485" s="289"/>
      <c r="BE485" s="289"/>
      <c r="BF485" s="224"/>
      <c r="CG485" s="224"/>
      <c r="CH485" s="224"/>
      <c r="CI485" s="224"/>
      <c r="CP485" s="224"/>
      <c r="CQ485" s="224"/>
      <c r="CR485" s="6"/>
      <c r="EC485" s="224"/>
      <c r="ED485" s="224"/>
      <c r="EE485" s="224"/>
    </row>
    <row r="486" spans="4:135" s="66" customFormat="1" x14ac:dyDescent="0.2">
      <c r="D486" s="90"/>
      <c r="X486" s="338"/>
      <c r="BD486" s="289"/>
      <c r="BE486" s="289"/>
      <c r="BF486" s="224"/>
      <c r="CG486" s="224"/>
      <c r="CH486" s="224"/>
      <c r="CI486" s="224"/>
      <c r="CP486" s="224"/>
      <c r="CQ486" s="224"/>
      <c r="CR486" s="6"/>
      <c r="EC486" s="224"/>
      <c r="ED486" s="224"/>
      <c r="EE486" s="224"/>
    </row>
    <row r="487" spans="4:135" s="66" customFormat="1" x14ac:dyDescent="0.2">
      <c r="D487" s="90"/>
      <c r="X487" s="338"/>
      <c r="BD487" s="289"/>
      <c r="BE487" s="289"/>
      <c r="BF487" s="224"/>
      <c r="CG487" s="224"/>
      <c r="CH487" s="224"/>
      <c r="CI487" s="224"/>
      <c r="CP487" s="224"/>
      <c r="CQ487" s="224"/>
      <c r="CR487" s="6"/>
      <c r="EC487" s="224"/>
      <c r="ED487" s="224"/>
      <c r="EE487" s="224"/>
    </row>
    <row r="488" spans="4:135" s="66" customFormat="1" x14ac:dyDescent="0.2">
      <c r="D488" s="90"/>
      <c r="X488" s="338"/>
      <c r="BD488" s="289"/>
      <c r="BE488" s="289"/>
      <c r="BF488" s="224"/>
      <c r="CG488" s="224"/>
      <c r="CH488" s="224"/>
      <c r="CI488" s="224"/>
      <c r="CP488" s="224"/>
      <c r="CQ488" s="224"/>
      <c r="CR488" s="6"/>
      <c r="EC488" s="224"/>
      <c r="ED488" s="224"/>
      <c r="EE488" s="224"/>
    </row>
    <row r="489" spans="4:135" s="66" customFormat="1" x14ac:dyDescent="0.2">
      <c r="D489" s="90"/>
      <c r="X489" s="338"/>
      <c r="BD489" s="289"/>
      <c r="BE489" s="289"/>
      <c r="BF489" s="224"/>
      <c r="CG489" s="224"/>
      <c r="CH489" s="224"/>
      <c r="CI489" s="224"/>
      <c r="CP489" s="224"/>
      <c r="CQ489" s="224"/>
      <c r="CR489" s="6"/>
      <c r="EC489" s="224"/>
      <c r="ED489" s="224"/>
      <c r="EE489" s="224"/>
    </row>
    <row r="490" spans="4:135" s="66" customFormat="1" x14ac:dyDescent="0.2">
      <c r="D490" s="90"/>
      <c r="X490" s="338"/>
      <c r="BD490" s="289"/>
      <c r="BE490" s="289"/>
      <c r="BF490" s="224"/>
      <c r="CG490" s="224"/>
      <c r="CH490" s="224"/>
      <c r="CI490" s="224"/>
      <c r="CP490" s="224"/>
      <c r="CQ490" s="224"/>
      <c r="CR490" s="6"/>
      <c r="EC490" s="224"/>
      <c r="ED490" s="224"/>
      <c r="EE490" s="224"/>
    </row>
    <row r="491" spans="4:135" s="66" customFormat="1" x14ac:dyDescent="0.2">
      <c r="D491" s="90"/>
      <c r="X491" s="338"/>
      <c r="BD491" s="289"/>
      <c r="BE491" s="289"/>
      <c r="BF491" s="224"/>
      <c r="CG491" s="224"/>
      <c r="CH491" s="224"/>
      <c r="CI491" s="224"/>
      <c r="CP491" s="224"/>
      <c r="CQ491" s="224"/>
      <c r="CR491" s="6"/>
      <c r="EC491" s="224"/>
      <c r="ED491" s="224"/>
      <c r="EE491" s="224"/>
    </row>
    <row r="492" spans="4:135" s="66" customFormat="1" x14ac:dyDescent="0.2">
      <c r="D492" s="90"/>
      <c r="X492" s="338"/>
      <c r="BD492" s="289"/>
      <c r="BE492" s="289"/>
      <c r="BF492" s="224"/>
      <c r="CG492" s="224"/>
      <c r="CH492" s="224"/>
      <c r="CI492" s="224"/>
      <c r="CP492" s="224"/>
      <c r="CQ492" s="224"/>
      <c r="CR492" s="6"/>
      <c r="EC492" s="224"/>
      <c r="ED492" s="224"/>
      <c r="EE492" s="224"/>
    </row>
    <row r="493" spans="4:135" s="66" customFormat="1" x14ac:dyDescent="0.2">
      <c r="D493" s="90"/>
      <c r="X493" s="338"/>
      <c r="BD493" s="289"/>
      <c r="BE493" s="289"/>
      <c r="BF493" s="224"/>
      <c r="CG493" s="224"/>
      <c r="CH493" s="224"/>
      <c r="CI493" s="224"/>
      <c r="CP493" s="224"/>
      <c r="CQ493" s="224"/>
      <c r="CR493" s="6"/>
      <c r="EC493" s="224"/>
      <c r="ED493" s="224"/>
      <c r="EE493" s="224"/>
    </row>
    <row r="494" spans="4:135" s="66" customFormat="1" x14ac:dyDescent="0.2">
      <c r="D494" s="90"/>
      <c r="X494" s="338"/>
      <c r="BD494" s="289"/>
      <c r="BE494" s="289"/>
      <c r="BF494" s="224"/>
      <c r="CG494" s="224"/>
      <c r="CH494" s="224"/>
      <c r="CI494" s="224"/>
      <c r="CP494" s="224"/>
      <c r="CQ494" s="224"/>
      <c r="CR494" s="6"/>
      <c r="EC494" s="224"/>
      <c r="ED494" s="224"/>
      <c r="EE494" s="224"/>
    </row>
    <row r="495" spans="4:135" s="66" customFormat="1" x14ac:dyDescent="0.2">
      <c r="D495" s="90"/>
      <c r="X495" s="338"/>
      <c r="BD495" s="289"/>
      <c r="BE495" s="289"/>
      <c r="BF495" s="224"/>
      <c r="CG495" s="224"/>
      <c r="CH495" s="224"/>
      <c r="CI495" s="224"/>
      <c r="CP495" s="224"/>
      <c r="CQ495" s="224"/>
      <c r="CR495" s="6"/>
      <c r="EC495" s="224"/>
      <c r="ED495" s="224"/>
      <c r="EE495" s="224"/>
    </row>
    <row r="496" spans="4:135" s="66" customFormat="1" x14ac:dyDescent="0.2">
      <c r="D496" s="90"/>
      <c r="X496" s="338"/>
      <c r="BD496" s="289"/>
      <c r="BE496" s="289"/>
      <c r="BF496" s="224"/>
      <c r="CG496" s="224"/>
      <c r="CH496" s="224"/>
      <c r="CI496" s="224"/>
      <c r="CP496" s="224"/>
      <c r="CQ496" s="224"/>
      <c r="CR496" s="6"/>
      <c r="EC496" s="224"/>
      <c r="ED496" s="224"/>
      <c r="EE496" s="224"/>
    </row>
    <row r="497" spans="4:135" s="66" customFormat="1" x14ac:dyDescent="0.2">
      <c r="D497" s="90"/>
      <c r="X497" s="338"/>
      <c r="BD497" s="289"/>
      <c r="BE497" s="289"/>
      <c r="BF497" s="224"/>
      <c r="CG497" s="224"/>
      <c r="CH497" s="224"/>
      <c r="CI497" s="224"/>
      <c r="CP497" s="224"/>
      <c r="CQ497" s="224"/>
      <c r="CR497" s="6"/>
      <c r="EC497" s="224"/>
      <c r="ED497" s="224"/>
      <c r="EE497" s="224"/>
    </row>
    <row r="498" spans="4:135" s="66" customFormat="1" x14ac:dyDescent="0.2">
      <c r="D498" s="90"/>
      <c r="X498" s="338"/>
      <c r="BD498" s="289"/>
      <c r="BE498" s="289"/>
      <c r="BF498" s="224"/>
      <c r="CG498" s="224"/>
      <c r="CH498" s="224"/>
      <c r="CI498" s="224"/>
      <c r="CP498" s="224"/>
      <c r="CQ498" s="224"/>
      <c r="CR498" s="6"/>
      <c r="EC498" s="224"/>
      <c r="ED498" s="224"/>
      <c r="EE498" s="224"/>
    </row>
    <row r="499" spans="4:135" s="66" customFormat="1" x14ac:dyDescent="0.2">
      <c r="D499" s="90"/>
      <c r="X499" s="338"/>
      <c r="BD499" s="289"/>
      <c r="BE499" s="289"/>
      <c r="BF499" s="224"/>
      <c r="CG499" s="224"/>
      <c r="CH499" s="224"/>
      <c r="CI499" s="224"/>
      <c r="CP499" s="224"/>
      <c r="CQ499" s="224"/>
      <c r="CR499" s="6"/>
      <c r="EC499" s="224"/>
      <c r="ED499" s="224"/>
      <c r="EE499" s="224"/>
    </row>
    <row r="500" spans="4:135" s="66" customFormat="1" x14ac:dyDescent="0.2">
      <c r="D500" s="90"/>
      <c r="X500" s="338"/>
      <c r="BD500" s="289"/>
      <c r="BE500" s="289"/>
      <c r="BF500" s="224"/>
      <c r="CG500" s="224"/>
      <c r="CH500" s="224"/>
      <c r="CI500" s="224"/>
      <c r="CP500" s="224"/>
      <c r="CQ500" s="224"/>
      <c r="CR500" s="6"/>
      <c r="EC500" s="224"/>
      <c r="ED500" s="224"/>
      <c r="EE500" s="224"/>
    </row>
    <row r="501" spans="4:135" s="66" customFormat="1" x14ac:dyDescent="0.2">
      <c r="D501" s="90"/>
      <c r="X501" s="338"/>
      <c r="BD501" s="289"/>
      <c r="BE501" s="289"/>
      <c r="BF501" s="224"/>
      <c r="CG501" s="224"/>
      <c r="CH501" s="224"/>
      <c r="CI501" s="224"/>
      <c r="CP501" s="224"/>
      <c r="CQ501" s="224"/>
      <c r="CR501" s="6"/>
      <c r="EC501" s="224"/>
      <c r="ED501" s="224"/>
      <c r="EE501" s="224"/>
    </row>
    <row r="502" spans="4:135" s="66" customFormat="1" x14ac:dyDescent="0.2">
      <c r="D502" s="90"/>
      <c r="X502" s="338"/>
      <c r="BD502" s="289"/>
      <c r="BE502" s="289"/>
      <c r="BF502" s="224"/>
      <c r="CG502" s="224"/>
      <c r="CH502" s="224"/>
      <c r="CI502" s="224"/>
      <c r="CP502" s="224"/>
      <c r="CQ502" s="224"/>
      <c r="CR502" s="6"/>
      <c r="EC502" s="224"/>
      <c r="ED502" s="224"/>
      <c r="EE502" s="224"/>
    </row>
    <row r="503" spans="4:135" s="66" customFormat="1" x14ac:dyDescent="0.2">
      <c r="D503" s="90"/>
      <c r="X503" s="338"/>
      <c r="BD503" s="289"/>
      <c r="BE503" s="289"/>
      <c r="BF503" s="224"/>
      <c r="CG503" s="224"/>
      <c r="CH503" s="224"/>
      <c r="CI503" s="224"/>
      <c r="CP503" s="224"/>
      <c r="CQ503" s="224"/>
      <c r="CR503" s="6"/>
      <c r="EC503" s="224"/>
      <c r="ED503" s="224"/>
      <c r="EE503" s="224"/>
    </row>
    <row r="504" spans="4:135" s="66" customFormat="1" x14ac:dyDescent="0.2">
      <c r="D504" s="90"/>
      <c r="X504" s="338"/>
      <c r="BD504" s="289"/>
      <c r="BE504" s="289"/>
      <c r="BF504" s="224"/>
      <c r="CG504" s="224"/>
      <c r="CH504" s="224"/>
      <c r="CI504" s="224"/>
      <c r="CP504" s="224"/>
      <c r="CQ504" s="224"/>
      <c r="CR504" s="6"/>
      <c r="EC504" s="224"/>
      <c r="ED504" s="224"/>
      <c r="EE504" s="224"/>
    </row>
    <row r="505" spans="4:135" s="66" customFormat="1" x14ac:dyDescent="0.2">
      <c r="D505" s="90"/>
      <c r="X505" s="338"/>
      <c r="BD505" s="289"/>
      <c r="BE505" s="289"/>
      <c r="BF505" s="224"/>
      <c r="CG505" s="224"/>
      <c r="CH505" s="224"/>
      <c r="CI505" s="224"/>
      <c r="CP505" s="224"/>
      <c r="CQ505" s="224"/>
      <c r="CR505" s="6"/>
      <c r="EC505" s="224"/>
      <c r="ED505" s="224"/>
      <c r="EE505" s="224"/>
    </row>
    <row r="506" spans="4:135" s="66" customFormat="1" x14ac:dyDescent="0.2">
      <c r="D506" s="90"/>
      <c r="X506" s="338"/>
      <c r="BD506" s="289"/>
      <c r="BE506" s="289"/>
      <c r="BF506" s="224"/>
      <c r="CG506" s="224"/>
      <c r="CH506" s="224"/>
      <c r="CI506" s="224"/>
      <c r="CP506" s="224"/>
      <c r="CQ506" s="224"/>
      <c r="CR506" s="6"/>
      <c r="EC506" s="224"/>
      <c r="ED506" s="224"/>
      <c r="EE506" s="224"/>
    </row>
    <row r="507" spans="4:135" s="66" customFormat="1" x14ac:dyDescent="0.2">
      <c r="D507" s="90"/>
      <c r="X507" s="338"/>
      <c r="BD507" s="289"/>
      <c r="BE507" s="289"/>
      <c r="BF507" s="224"/>
      <c r="CG507" s="224"/>
      <c r="CH507" s="224"/>
      <c r="CI507" s="224"/>
      <c r="CP507" s="224"/>
      <c r="CQ507" s="224"/>
      <c r="CR507" s="6"/>
      <c r="EC507" s="224"/>
      <c r="ED507" s="224"/>
      <c r="EE507" s="224"/>
    </row>
    <row r="508" spans="4:135" s="66" customFormat="1" x14ac:dyDescent="0.2">
      <c r="D508" s="90"/>
      <c r="X508" s="338"/>
      <c r="BD508" s="289"/>
      <c r="BE508" s="289"/>
      <c r="BF508" s="224"/>
      <c r="CG508" s="224"/>
      <c r="CH508" s="224"/>
      <c r="CI508" s="224"/>
      <c r="CP508" s="224"/>
      <c r="CQ508" s="224"/>
      <c r="CR508" s="6"/>
      <c r="EC508" s="224"/>
      <c r="ED508" s="224"/>
      <c r="EE508" s="224"/>
    </row>
    <row r="509" spans="4:135" s="66" customFormat="1" x14ac:dyDescent="0.2">
      <c r="D509" s="90"/>
      <c r="X509" s="338"/>
      <c r="BD509" s="289"/>
      <c r="BE509" s="289"/>
      <c r="BF509" s="224"/>
      <c r="CG509" s="224"/>
      <c r="CH509" s="224"/>
      <c r="CI509" s="224"/>
      <c r="CP509" s="224"/>
      <c r="CQ509" s="224"/>
      <c r="CR509" s="6"/>
      <c r="EC509" s="224"/>
      <c r="ED509" s="224"/>
      <c r="EE509" s="224"/>
    </row>
    <row r="510" spans="4:135" s="66" customFormat="1" x14ac:dyDescent="0.2">
      <c r="D510" s="90"/>
      <c r="X510" s="338"/>
      <c r="BD510" s="289"/>
      <c r="BE510" s="289"/>
      <c r="BF510" s="224"/>
      <c r="CG510" s="224"/>
      <c r="CH510" s="224"/>
      <c r="CI510" s="224"/>
      <c r="CP510" s="224"/>
      <c r="CQ510" s="224"/>
      <c r="CR510" s="6"/>
      <c r="EC510" s="224"/>
      <c r="ED510" s="224"/>
      <c r="EE510" s="224"/>
    </row>
    <row r="511" spans="4:135" s="66" customFormat="1" x14ac:dyDescent="0.2">
      <c r="D511" s="90"/>
      <c r="X511" s="338"/>
      <c r="BD511" s="289"/>
      <c r="BE511" s="289"/>
      <c r="BF511" s="224"/>
      <c r="CG511" s="224"/>
      <c r="CH511" s="224"/>
      <c r="CI511" s="224"/>
      <c r="CP511" s="224"/>
      <c r="CQ511" s="224"/>
      <c r="CR511" s="6"/>
      <c r="EC511" s="224"/>
      <c r="ED511" s="224"/>
      <c r="EE511" s="224"/>
    </row>
    <row r="512" spans="4:135" s="66" customFormat="1" x14ac:dyDescent="0.2">
      <c r="D512" s="90"/>
      <c r="X512" s="338"/>
      <c r="BD512" s="289"/>
      <c r="BE512" s="289"/>
      <c r="BF512" s="224"/>
      <c r="CG512" s="224"/>
      <c r="CH512" s="224"/>
      <c r="CI512" s="224"/>
      <c r="CP512" s="224"/>
      <c r="CQ512" s="224"/>
      <c r="CR512" s="6"/>
      <c r="EC512" s="224"/>
      <c r="ED512" s="224"/>
      <c r="EE512" s="224"/>
    </row>
    <row r="513" spans="4:135" s="66" customFormat="1" x14ac:dyDescent="0.2">
      <c r="D513" s="90"/>
      <c r="X513" s="338"/>
      <c r="BD513" s="289"/>
      <c r="BE513" s="289"/>
      <c r="BF513" s="224"/>
      <c r="CG513" s="224"/>
      <c r="CH513" s="224"/>
      <c r="CI513" s="224"/>
      <c r="CP513" s="224"/>
      <c r="CQ513" s="224"/>
      <c r="CR513" s="6"/>
      <c r="EC513" s="224"/>
      <c r="ED513" s="224"/>
      <c r="EE513" s="224"/>
    </row>
    <row r="514" spans="4:135" s="66" customFormat="1" x14ac:dyDescent="0.2">
      <c r="D514" s="90"/>
      <c r="X514" s="338"/>
      <c r="BD514" s="289"/>
      <c r="BE514" s="289"/>
      <c r="BF514" s="224"/>
      <c r="CG514" s="224"/>
      <c r="CH514" s="224"/>
      <c r="CI514" s="224"/>
      <c r="CP514" s="224"/>
      <c r="CQ514" s="224"/>
      <c r="CR514" s="6"/>
      <c r="EC514" s="224"/>
      <c r="ED514" s="224"/>
      <c r="EE514" s="224"/>
    </row>
    <row r="515" spans="4:135" s="66" customFormat="1" x14ac:dyDescent="0.2">
      <c r="D515" s="90"/>
      <c r="X515" s="338"/>
      <c r="BD515" s="289"/>
      <c r="BE515" s="289"/>
      <c r="BF515" s="224"/>
      <c r="CG515" s="224"/>
      <c r="CH515" s="224"/>
      <c r="CI515" s="224"/>
      <c r="CP515" s="224"/>
      <c r="CQ515" s="224"/>
      <c r="CR515" s="6"/>
      <c r="EC515" s="224"/>
      <c r="ED515" s="224"/>
      <c r="EE515" s="224"/>
    </row>
    <row r="516" spans="4:135" s="66" customFormat="1" x14ac:dyDescent="0.2">
      <c r="D516" s="90"/>
      <c r="X516" s="338"/>
      <c r="BD516" s="289"/>
      <c r="BE516" s="289"/>
      <c r="BF516" s="224"/>
      <c r="CG516" s="224"/>
      <c r="CH516" s="224"/>
      <c r="CI516" s="224"/>
      <c r="CP516" s="224"/>
      <c r="CQ516" s="224"/>
      <c r="CR516" s="6"/>
      <c r="EC516" s="224"/>
      <c r="ED516" s="224"/>
      <c r="EE516" s="224"/>
    </row>
    <row r="517" spans="4:135" s="66" customFormat="1" x14ac:dyDescent="0.2">
      <c r="D517" s="90"/>
      <c r="X517" s="338"/>
      <c r="BD517" s="289"/>
      <c r="BE517" s="289"/>
      <c r="BF517" s="224"/>
      <c r="CG517" s="224"/>
      <c r="CH517" s="224"/>
      <c r="CI517" s="224"/>
      <c r="CP517" s="224"/>
      <c r="CQ517" s="224"/>
      <c r="CR517" s="6"/>
      <c r="EC517" s="224"/>
      <c r="ED517" s="224"/>
      <c r="EE517" s="224"/>
    </row>
    <row r="518" spans="4:135" s="66" customFormat="1" x14ac:dyDescent="0.2">
      <c r="D518" s="90"/>
      <c r="X518" s="338"/>
      <c r="BD518" s="289"/>
      <c r="BE518" s="289"/>
      <c r="BF518" s="224"/>
      <c r="CG518" s="224"/>
      <c r="CH518" s="224"/>
      <c r="CI518" s="224"/>
      <c r="CP518" s="224"/>
      <c r="CQ518" s="224"/>
      <c r="CR518" s="6"/>
      <c r="EC518" s="224"/>
      <c r="ED518" s="224"/>
      <c r="EE518" s="224"/>
    </row>
    <row r="519" spans="4:135" s="66" customFormat="1" x14ac:dyDescent="0.2">
      <c r="D519" s="90"/>
      <c r="X519" s="338"/>
      <c r="BD519" s="289"/>
      <c r="BE519" s="289"/>
      <c r="BF519" s="224"/>
      <c r="CG519" s="224"/>
      <c r="CH519" s="224"/>
      <c r="CI519" s="224"/>
      <c r="CP519" s="224"/>
      <c r="CQ519" s="224"/>
      <c r="CR519" s="6"/>
      <c r="EC519" s="224"/>
      <c r="ED519" s="224"/>
      <c r="EE519" s="224"/>
    </row>
    <row r="520" spans="4:135" s="66" customFormat="1" x14ac:dyDescent="0.2">
      <c r="D520" s="90"/>
      <c r="X520" s="338"/>
      <c r="BD520" s="289"/>
      <c r="BE520" s="289"/>
      <c r="BF520" s="224"/>
      <c r="CG520" s="224"/>
      <c r="CH520" s="224"/>
      <c r="CI520" s="224"/>
      <c r="CP520" s="224"/>
      <c r="CQ520" s="224"/>
      <c r="CR520" s="6"/>
      <c r="EC520" s="224"/>
      <c r="ED520" s="224"/>
      <c r="EE520" s="224"/>
    </row>
    <row r="521" spans="4:135" s="66" customFormat="1" x14ac:dyDescent="0.2">
      <c r="D521" s="90"/>
      <c r="X521" s="338"/>
      <c r="BD521" s="289"/>
      <c r="BE521" s="289"/>
      <c r="BF521" s="224"/>
      <c r="CG521" s="224"/>
      <c r="CH521" s="224"/>
      <c r="CI521" s="224"/>
      <c r="CP521" s="224"/>
      <c r="CQ521" s="224"/>
      <c r="CR521" s="6"/>
      <c r="EC521" s="224"/>
      <c r="ED521" s="224"/>
      <c r="EE521" s="224"/>
    </row>
    <row r="522" spans="4:135" s="66" customFormat="1" x14ac:dyDescent="0.2">
      <c r="D522" s="90"/>
      <c r="X522" s="338"/>
      <c r="BD522" s="289"/>
      <c r="BE522" s="289"/>
      <c r="BF522" s="224"/>
      <c r="CG522" s="224"/>
      <c r="CH522" s="224"/>
      <c r="CI522" s="224"/>
      <c r="CP522" s="224"/>
      <c r="CQ522" s="224"/>
      <c r="CR522" s="6"/>
      <c r="EC522" s="224"/>
      <c r="ED522" s="224"/>
      <c r="EE522" s="224"/>
    </row>
    <row r="523" spans="4:135" s="66" customFormat="1" x14ac:dyDescent="0.2">
      <c r="D523" s="90"/>
      <c r="X523" s="338"/>
      <c r="BD523" s="289"/>
      <c r="BE523" s="289"/>
      <c r="BF523" s="224"/>
      <c r="CG523" s="224"/>
      <c r="CH523" s="224"/>
      <c r="CI523" s="224"/>
      <c r="CP523" s="224"/>
      <c r="CQ523" s="224"/>
      <c r="CR523" s="6"/>
      <c r="EC523" s="224"/>
      <c r="ED523" s="224"/>
      <c r="EE523" s="224"/>
    </row>
    <row r="524" spans="4:135" s="66" customFormat="1" x14ac:dyDescent="0.2">
      <c r="D524" s="90"/>
      <c r="X524" s="338"/>
      <c r="BD524" s="289"/>
      <c r="BE524" s="289"/>
      <c r="BF524" s="224"/>
      <c r="CG524" s="224"/>
      <c r="CH524" s="224"/>
      <c r="CI524" s="224"/>
      <c r="CP524" s="224"/>
      <c r="CQ524" s="224"/>
      <c r="CR524" s="6"/>
      <c r="EC524" s="224"/>
      <c r="ED524" s="224"/>
      <c r="EE524" s="224"/>
    </row>
    <row r="525" spans="4:135" s="66" customFormat="1" x14ac:dyDescent="0.2">
      <c r="D525" s="90"/>
      <c r="X525" s="338"/>
      <c r="BD525" s="289"/>
      <c r="BE525" s="289"/>
      <c r="BF525" s="224"/>
      <c r="CG525" s="224"/>
      <c r="CH525" s="224"/>
      <c r="CI525" s="224"/>
      <c r="CP525" s="224"/>
      <c r="CQ525" s="224"/>
      <c r="CR525" s="6"/>
      <c r="EC525" s="224"/>
      <c r="ED525" s="224"/>
      <c r="EE525" s="224"/>
    </row>
    <row r="526" spans="4:135" s="66" customFormat="1" x14ac:dyDescent="0.2">
      <c r="D526" s="90"/>
      <c r="X526" s="338"/>
      <c r="BD526" s="289"/>
      <c r="BE526" s="289"/>
      <c r="BF526" s="224"/>
      <c r="CG526" s="224"/>
      <c r="CH526" s="224"/>
      <c r="CI526" s="224"/>
      <c r="CP526" s="224"/>
      <c r="CQ526" s="224"/>
      <c r="CR526" s="6"/>
      <c r="EC526" s="224"/>
      <c r="ED526" s="224"/>
      <c r="EE526" s="224"/>
    </row>
    <row r="527" spans="4:135" s="66" customFormat="1" x14ac:dyDescent="0.2">
      <c r="D527" s="90"/>
      <c r="X527" s="338"/>
      <c r="BD527" s="289"/>
      <c r="BE527" s="289"/>
      <c r="BF527" s="224"/>
      <c r="CG527" s="224"/>
      <c r="CH527" s="224"/>
      <c r="CI527" s="224"/>
      <c r="CP527" s="224"/>
      <c r="CQ527" s="224"/>
      <c r="CR527" s="6"/>
      <c r="EC527" s="224"/>
      <c r="ED527" s="224"/>
      <c r="EE527" s="224"/>
    </row>
    <row r="528" spans="4:135" s="66" customFormat="1" x14ac:dyDescent="0.2">
      <c r="D528" s="90"/>
      <c r="X528" s="338"/>
      <c r="BD528" s="289"/>
      <c r="BE528" s="289"/>
      <c r="BF528" s="224"/>
      <c r="CG528" s="224"/>
      <c r="CH528" s="224"/>
      <c r="CI528" s="224"/>
      <c r="CP528" s="224"/>
      <c r="CQ528" s="224"/>
      <c r="CR528" s="6"/>
      <c r="EC528" s="224"/>
      <c r="ED528" s="224"/>
      <c r="EE528" s="224"/>
    </row>
    <row r="529" spans="4:135" s="66" customFormat="1" x14ac:dyDescent="0.2">
      <c r="D529" s="90"/>
      <c r="X529" s="338"/>
      <c r="BD529" s="289"/>
      <c r="BE529" s="289"/>
      <c r="BF529" s="224"/>
      <c r="CG529" s="224"/>
      <c r="CH529" s="224"/>
      <c r="CI529" s="224"/>
      <c r="CP529" s="224"/>
      <c r="CQ529" s="224"/>
      <c r="CR529" s="6"/>
      <c r="EC529" s="224"/>
      <c r="ED529" s="224"/>
      <c r="EE529" s="224"/>
    </row>
    <row r="530" spans="4:135" s="66" customFormat="1" x14ac:dyDescent="0.2">
      <c r="D530" s="90"/>
      <c r="X530" s="338"/>
      <c r="BD530" s="289"/>
      <c r="BE530" s="289"/>
      <c r="BF530" s="224"/>
      <c r="CG530" s="224"/>
      <c r="CH530" s="224"/>
      <c r="CI530" s="224"/>
      <c r="CP530" s="224"/>
      <c r="CQ530" s="224"/>
      <c r="CR530" s="6"/>
      <c r="EC530" s="224"/>
      <c r="ED530" s="224"/>
      <c r="EE530" s="224"/>
    </row>
    <row r="531" spans="4:135" s="66" customFormat="1" x14ac:dyDescent="0.2">
      <c r="D531" s="90"/>
      <c r="X531" s="338"/>
      <c r="BD531" s="289"/>
      <c r="BE531" s="289"/>
      <c r="BF531" s="224"/>
      <c r="CG531" s="224"/>
      <c r="CH531" s="224"/>
      <c r="CI531" s="224"/>
      <c r="CP531" s="224"/>
      <c r="CQ531" s="224"/>
      <c r="CR531" s="6"/>
      <c r="EC531" s="224"/>
      <c r="ED531" s="224"/>
      <c r="EE531" s="224"/>
    </row>
    <row r="532" spans="4:135" s="66" customFormat="1" x14ac:dyDescent="0.2">
      <c r="D532" s="90"/>
      <c r="X532" s="338"/>
      <c r="BD532" s="289"/>
      <c r="BE532" s="289"/>
      <c r="BF532" s="224"/>
      <c r="CG532" s="224"/>
      <c r="CH532" s="224"/>
      <c r="CI532" s="224"/>
      <c r="CP532" s="224"/>
      <c r="CQ532" s="224"/>
      <c r="CR532" s="6"/>
      <c r="EC532" s="224"/>
      <c r="ED532" s="224"/>
      <c r="EE532" s="224"/>
    </row>
    <row r="533" spans="4:135" s="66" customFormat="1" x14ac:dyDescent="0.2">
      <c r="D533" s="90"/>
      <c r="X533" s="338"/>
      <c r="BD533" s="289"/>
      <c r="BE533" s="289"/>
      <c r="BF533" s="224"/>
      <c r="CG533" s="224"/>
      <c r="CH533" s="224"/>
      <c r="CI533" s="224"/>
      <c r="CP533" s="224"/>
      <c r="CQ533" s="224"/>
      <c r="CR533" s="6"/>
      <c r="EC533" s="224"/>
      <c r="ED533" s="224"/>
      <c r="EE533" s="224"/>
    </row>
    <row r="534" spans="4:135" s="66" customFormat="1" x14ac:dyDescent="0.2">
      <c r="D534" s="90"/>
      <c r="X534" s="338"/>
      <c r="BD534" s="289"/>
      <c r="BE534" s="289"/>
      <c r="BF534" s="224"/>
      <c r="CG534" s="224"/>
      <c r="CH534" s="224"/>
      <c r="CI534" s="224"/>
      <c r="CP534" s="224"/>
      <c r="CQ534" s="224"/>
      <c r="CR534" s="6"/>
      <c r="EC534" s="224"/>
      <c r="ED534" s="224"/>
      <c r="EE534" s="224"/>
    </row>
    <row r="535" spans="4:135" s="66" customFormat="1" x14ac:dyDescent="0.2">
      <c r="D535" s="90"/>
      <c r="X535" s="338"/>
      <c r="BD535" s="289"/>
      <c r="BE535" s="289"/>
      <c r="BF535" s="224"/>
      <c r="CG535" s="224"/>
      <c r="CH535" s="224"/>
      <c r="CI535" s="224"/>
      <c r="CP535" s="224"/>
      <c r="CQ535" s="224"/>
      <c r="CR535" s="6"/>
      <c r="EC535" s="224"/>
      <c r="ED535" s="224"/>
      <c r="EE535" s="224"/>
    </row>
    <row r="536" spans="4:135" s="66" customFormat="1" x14ac:dyDescent="0.2">
      <c r="D536" s="90"/>
      <c r="X536" s="338"/>
      <c r="BD536" s="289"/>
      <c r="BE536" s="289"/>
      <c r="BF536" s="224"/>
      <c r="CG536" s="224"/>
      <c r="CH536" s="224"/>
      <c r="CI536" s="224"/>
      <c r="CP536" s="224"/>
      <c r="CQ536" s="224"/>
      <c r="CR536" s="6"/>
      <c r="EC536" s="224"/>
      <c r="ED536" s="224"/>
      <c r="EE536" s="224"/>
    </row>
    <row r="537" spans="4:135" s="66" customFormat="1" x14ac:dyDescent="0.2">
      <c r="D537" s="90"/>
      <c r="X537" s="338"/>
      <c r="BD537" s="289"/>
      <c r="BE537" s="289"/>
      <c r="BF537" s="224"/>
      <c r="CG537" s="224"/>
      <c r="CH537" s="224"/>
      <c r="CI537" s="224"/>
      <c r="CP537" s="224"/>
      <c r="CQ537" s="224"/>
      <c r="CR537" s="6"/>
      <c r="EC537" s="224"/>
      <c r="ED537" s="224"/>
      <c r="EE537" s="224"/>
    </row>
    <row r="538" spans="4:135" s="66" customFormat="1" x14ac:dyDescent="0.2">
      <c r="D538" s="90"/>
      <c r="X538" s="338"/>
      <c r="BD538" s="289"/>
      <c r="BE538" s="289"/>
      <c r="BF538" s="224"/>
      <c r="CG538" s="224"/>
      <c r="CH538" s="224"/>
      <c r="CI538" s="224"/>
      <c r="CP538" s="224"/>
      <c r="CQ538" s="224"/>
      <c r="CR538" s="6"/>
      <c r="EC538" s="224"/>
      <c r="ED538" s="224"/>
      <c r="EE538" s="224"/>
    </row>
    <row r="539" spans="4:135" s="66" customFormat="1" x14ac:dyDescent="0.2">
      <c r="D539" s="90"/>
      <c r="X539" s="338"/>
      <c r="BD539" s="289"/>
      <c r="BE539" s="289"/>
      <c r="BF539" s="224"/>
      <c r="CG539" s="224"/>
      <c r="CH539" s="224"/>
      <c r="CI539" s="224"/>
      <c r="CP539" s="224"/>
      <c r="CQ539" s="224"/>
      <c r="CR539" s="6"/>
      <c r="EC539" s="224"/>
      <c r="ED539" s="224"/>
      <c r="EE539" s="224"/>
    </row>
    <row r="540" spans="4:135" s="66" customFormat="1" x14ac:dyDescent="0.2">
      <c r="D540" s="90"/>
      <c r="X540" s="338"/>
      <c r="BD540" s="289"/>
      <c r="BE540" s="289"/>
      <c r="BF540" s="224"/>
      <c r="CG540" s="224"/>
      <c r="CH540" s="224"/>
      <c r="CI540" s="224"/>
      <c r="CP540" s="224"/>
      <c r="CQ540" s="224"/>
      <c r="CR540" s="6"/>
      <c r="EC540" s="224"/>
      <c r="ED540" s="224"/>
      <c r="EE540" s="224"/>
    </row>
    <row r="541" spans="4:135" s="66" customFormat="1" x14ac:dyDescent="0.2">
      <c r="D541" s="90"/>
      <c r="X541" s="338"/>
      <c r="BD541" s="289"/>
      <c r="BE541" s="289"/>
      <c r="BF541" s="224"/>
      <c r="CG541" s="224"/>
      <c r="CH541" s="224"/>
      <c r="CI541" s="224"/>
      <c r="CP541" s="224"/>
      <c r="CQ541" s="224"/>
      <c r="CR541" s="6"/>
      <c r="EC541" s="224"/>
      <c r="ED541" s="224"/>
      <c r="EE541" s="224"/>
    </row>
    <row r="542" spans="4:135" s="66" customFormat="1" x14ac:dyDescent="0.2">
      <c r="D542" s="90"/>
      <c r="X542" s="338"/>
      <c r="BD542" s="289"/>
      <c r="BE542" s="289"/>
      <c r="BF542" s="224"/>
      <c r="CG542" s="224"/>
      <c r="CH542" s="224"/>
      <c r="CI542" s="224"/>
      <c r="CP542" s="224"/>
      <c r="CQ542" s="224"/>
      <c r="CR542" s="6"/>
      <c r="EC542" s="224"/>
      <c r="ED542" s="224"/>
      <c r="EE542" s="224"/>
    </row>
    <row r="543" spans="4:135" s="66" customFormat="1" x14ac:dyDescent="0.2">
      <c r="D543" s="90"/>
      <c r="X543" s="338"/>
      <c r="BD543" s="289"/>
      <c r="BE543" s="289"/>
      <c r="BF543" s="224"/>
      <c r="CG543" s="224"/>
      <c r="CH543" s="224"/>
      <c r="CI543" s="224"/>
      <c r="CP543" s="224"/>
      <c r="CQ543" s="224"/>
      <c r="CR543" s="6"/>
      <c r="EC543" s="224"/>
      <c r="ED543" s="224"/>
      <c r="EE543" s="224"/>
    </row>
    <row r="544" spans="4:135" s="66" customFormat="1" x14ac:dyDescent="0.2">
      <c r="D544" s="90"/>
      <c r="X544" s="338"/>
      <c r="BD544" s="289"/>
      <c r="BE544" s="289"/>
      <c r="BF544" s="224"/>
      <c r="CG544" s="224"/>
      <c r="CH544" s="224"/>
      <c r="CI544" s="224"/>
      <c r="CP544" s="224"/>
      <c r="CQ544" s="224"/>
      <c r="CR544" s="6"/>
      <c r="EC544" s="224"/>
      <c r="ED544" s="224"/>
      <c r="EE544" s="224"/>
    </row>
    <row r="545" spans="4:135" s="66" customFormat="1" x14ac:dyDescent="0.2">
      <c r="D545" s="90"/>
      <c r="X545" s="338"/>
      <c r="BD545" s="289"/>
      <c r="BE545" s="289"/>
      <c r="BF545" s="224"/>
      <c r="CG545" s="224"/>
      <c r="CH545" s="224"/>
      <c r="CI545" s="224"/>
      <c r="CP545" s="224"/>
      <c r="CQ545" s="224"/>
      <c r="CR545" s="6"/>
      <c r="EC545" s="224"/>
      <c r="ED545" s="224"/>
      <c r="EE545" s="224"/>
    </row>
    <row r="546" spans="4:135" s="66" customFormat="1" x14ac:dyDescent="0.2">
      <c r="D546" s="90"/>
      <c r="X546" s="338"/>
      <c r="BD546" s="289"/>
      <c r="BE546" s="289"/>
      <c r="BF546" s="224"/>
      <c r="CG546" s="224"/>
      <c r="CH546" s="224"/>
      <c r="CI546" s="224"/>
      <c r="CP546" s="224"/>
      <c r="CQ546" s="224"/>
      <c r="CR546" s="6"/>
      <c r="EC546" s="224"/>
      <c r="ED546" s="224"/>
      <c r="EE546" s="224"/>
    </row>
    <row r="547" spans="4:135" s="66" customFormat="1" x14ac:dyDescent="0.2">
      <c r="D547" s="90"/>
      <c r="X547" s="338"/>
      <c r="BD547" s="289"/>
      <c r="BE547" s="289"/>
      <c r="BF547" s="224"/>
      <c r="CG547" s="224"/>
      <c r="CH547" s="224"/>
      <c r="CI547" s="224"/>
      <c r="CP547" s="224"/>
      <c r="CQ547" s="224"/>
      <c r="CR547" s="6"/>
      <c r="EC547" s="224"/>
      <c r="ED547" s="224"/>
      <c r="EE547" s="224"/>
    </row>
    <row r="548" spans="4:135" s="66" customFormat="1" x14ac:dyDescent="0.2">
      <c r="D548" s="90"/>
      <c r="X548" s="338"/>
      <c r="BD548" s="289"/>
      <c r="BE548" s="289"/>
      <c r="BF548" s="224"/>
      <c r="CG548" s="224"/>
      <c r="CH548" s="224"/>
      <c r="CI548" s="224"/>
      <c r="CP548" s="224"/>
      <c r="CQ548" s="224"/>
      <c r="CR548" s="6"/>
      <c r="EC548" s="224"/>
      <c r="ED548" s="224"/>
      <c r="EE548" s="224"/>
    </row>
    <row r="549" spans="4:135" s="66" customFormat="1" x14ac:dyDescent="0.2">
      <c r="D549" s="90"/>
      <c r="X549" s="338"/>
      <c r="BD549" s="289"/>
      <c r="BE549" s="289"/>
      <c r="BF549" s="224"/>
      <c r="CG549" s="224"/>
      <c r="CH549" s="224"/>
      <c r="CI549" s="224"/>
      <c r="CP549" s="224"/>
      <c r="CQ549" s="224"/>
      <c r="CR549" s="6"/>
      <c r="EC549" s="224"/>
      <c r="ED549" s="224"/>
      <c r="EE549" s="224"/>
    </row>
    <row r="550" spans="4:135" s="66" customFormat="1" x14ac:dyDescent="0.2">
      <c r="D550" s="90"/>
      <c r="X550" s="338"/>
      <c r="BD550" s="289"/>
      <c r="BE550" s="289"/>
      <c r="BF550" s="224"/>
      <c r="CG550" s="224"/>
      <c r="CH550" s="224"/>
      <c r="CI550" s="224"/>
      <c r="CP550" s="224"/>
      <c r="CQ550" s="224"/>
      <c r="CR550" s="6"/>
      <c r="EC550" s="224"/>
      <c r="ED550" s="224"/>
      <c r="EE550" s="224"/>
    </row>
    <row r="551" spans="4:135" s="66" customFormat="1" x14ac:dyDescent="0.2">
      <c r="D551" s="90"/>
      <c r="X551" s="338"/>
      <c r="BD551" s="289"/>
      <c r="BE551" s="289"/>
      <c r="BF551" s="224"/>
      <c r="CG551" s="224"/>
      <c r="CH551" s="224"/>
      <c r="CI551" s="224"/>
      <c r="CP551" s="224"/>
      <c r="CQ551" s="224"/>
      <c r="CR551" s="6"/>
      <c r="EC551" s="224"/>
      <c r="ED551" s="224"/>
      <c r="EE551" s="224"/>
    </row>
    <row r="552" spans="4:135" s="66" customFormat="1" x14ac:dyDescent="0.2">
      <c r="D552" s="90"/>
      <c r="X552" s="338"/>
      <c r="BD552" s="289"/>
      <c r="BE552" s="289"/>
      <c r="BF552" s="224"/>
      <c r="CG552" s="224"/>
      <c r="CH552" s="224"/>
      <c r="CI552" s="224"/>
      <c r="CP552" s="224"/>
      <c r="CQ552" s="224"/>
      <c r="CR552" s="6"/>
      <c r="EC552" s="224"/>
      <c r="ED552" s="224"/>
      <c r="EE552" s="224"/>
    </row>
    <row r="553" spans="4:135" s="66" customFormat="1" x14ac:dyDescent="0.2">
      <c r="D553" s="90"/>
      <c r="X553" s="338"/>
      <c r="BD553" s="289"/>
      <c r="BE553" s="289"/>
      <c r="BF553" s="224"/>
      <c r="CG553" s="224"/>
      <c r="CH553" s="224"/>
      <c r="CI553" s="224"/>
      <c r="CP553" s="224"/>
      <c r="CQ553" s="224"/>
      <c r="CR553" s="6"/>
      <c r="EC553" s="224"/>
      <c r="ED553" s="224"/>
      <c r="EE553" s="224"/>
    </row>
    <row r="554" spans="4:135" s="66" customFormat="1" x14ac:dyDescent="0.2">
      <c r="D554" s="90"/>
      <c r="X554" s="338"/>
      <c r="BD554" s="289"/>
      <c r="BE554" s="289"/>
      <c r="BF554" s="224"/>
      <c r="CG554" s="224"/>
      <c r="CH554" s="224"/>
      <c r="CI554" s="224"/>
      <c r="CP554" s="224"/>
      <c r="CQ554" s="224"/>
      <c r="CR554" s="6"/>
      <c r="EC554" s="224"/>
      <c r="ED554" s="224"/>
      <c r="EE554" s="224"/>
    </row>
    <row r="555" spans="4:135" s="66" customFormat="1" x14ac:dyDescent="0.2">
      <c r="D555" s="90"/>
      <c r="X555" s="338"/>
      <c r="BD555" s="289"/>
      <c r="BE555" s="289"/>
      <c r="BF555" s="224"/>
      <c r="CG555" s="224"/>
      <c r="CH555" s="224"/>
      <c r="CI555" s="224"/>
      <c r="CP555" s="224"/>
      <c r="CQ555" s="224"/>
      <c r="CR555" s="6"/>
      <c r="EC555" s="224"/>
      <c r="ED555" s="224"/>
      <c r="EE555" s="224"/>
    </row>
    <row r="556" spans="4:135" s="66" customFormat="1" x14ac:dyDescent="0.2">
      <c r="D556" s="90"/>
      <c r="X556" s="338"/>
      <c r="BD556" s="289"/>
      <c r="BE556" s="289"/>
      <c r="BF556" s="224"/>
      <c r="CG556" s="224"/>
      <c r="CH556" s="224"/>
      <c r="CI556" s="224"/>
      <c r="CP556" s="224"/>
      <c r="CQ556" s="224"/>
      <c r="CR556" s="6"/>
      <c r="EC556" s="224"/>
      <c r="ED556" s="224"/>
      <c r="EE556" s="224"/>
    </row>
    <row r="557" spans="4:135" s="66" customFormat="1" x14ac:dyDescent="0.2">
      <c r="D557" s="90"/>
      <c r="X557" s="338"/>
      <c r="BD557" s="289"/>
      <c r="BE557" s="289"/>
      <c r="BF557" s="224"/>
      <c r="CG557" s="224"/>
      <c r="CH557" s="224"/>
      <c r="CI557" s="224"/>
      <c r="CP557" s="224"/>
      <c r="CQ557" s="224"/>
      <c r="CR557" s="6"/>
      <c r="EC557" s="224"/>
      <c r="ED557" s="224"/>
      <c r="EE557" s="224"/>
    </row>
    <row r="558" spans="4:135" s="66" customFormat="1" x14ac:dyDescent="0.2">
      <c r="D558" s="90"/>
      <c r="X558" s="338"/>
      <c r="BD558" s="289"/>
      <c r="BE558" s="289"/>
      <c r="BF558" s="224"/>
      <c r="CG558" s="224"/>
      <c r="CH558" s="224"/>
      <c r="CI558" s="224"/>
      <c r="CP558" s="224"/>
      <c r="CQ558" s="224"/>
      <c r="CR558" s="6"/>
      <c r="EC558" s="224"/>
      <c r="ED558" s="224"/>
      <c r="EE558" s="224"/>
    </row>
    <row r="559" spans="4:135" s="66" customFormat="1" x14ac:dyDescent="0.2">
      <c r="D559" s="90"/>
      <c r="X559" s="338"/>
      <c r="BD559" s="289"/>
      <c r="BE559" s="289"/>
      <c r="BF559" s="224"/>
      <c r="CG559" s="224"/>
      <c r="CH559" s="224"/>
      <c r="CI559" s="224"/>
      <c r="CP559" s="224"/>
      <c r="CQ559" s="224"/>
      <c r="CR559" s="6"/>
      <c r="EC559" s="224"/>
      <c r="ED559" s="224"/>
      <c r="EE559" s="224"/>
    </row>
    <row r="560" spans="4:135" s="66" customFormat="1" x14ac:dyDescent="0.2">
      <c r="D560" s="90"/>
      <c r="X560" s="338"/>
      <c r="BD560" s="289"/>
      <c r="BE560" s="289"/>
      <c r="BF560" s="224"/>
      <c r="CG560" s="224"/>
      <c r="CH560" s="224"/>
      <c r="CI560" s="224"/>
      <c r="CP560" s="224"/>
      <c r="CQ560" s="224"/>
      <c r="CR560" s="6"/>
      <c r="EC560" s="224"/>
      <c r="ED560" s="224"/>
      <c r="EE560" s="224"/>
    </row>
    <row r="561" spans="4:135" s="66" customFormat="1" x14ac:dyDescent="0.2">
      <c r="D561" s="90"/>
      <c r="X561" s="338"/>
      <c r="BD561" s="289"/>
      <c r="BE561" s="289"/>
      <c r="BF561" s="224"/>
      <c r="CG561" s="224"/>
      <c r="CH561" s="224"/>
      <c r="CI561" s="224"/>
      <c r="CP561" s="224"/>
      <c r="CQ561" s="224"/>
      <c r="CR561" s="6"/>
      <c r="EC561" s="224"/>
      <c r="ED561" s="224"/>
      <c r="EE561" s="224"/>
    </row>
    <row r="562" spans="4:135" s="66" customFormat="1" x14ac:dyDescent="0.2">
      <c r="D562" s="90"/>
      <c r="X562" s="338"/>
      <c r="BD562" s="289"/>
      <c r="BE562" s="289"/>
      <c r="BF562" s="224"/>
      <c r="CG562" s="224"/>
      <c r="CH562" s="224"/>
      <c r="CI562" s="224"/>
      <c r="CP562" s="224"/>
      <c r="CQ562" s="224"/>
      <c r="CR562" s="6"/>
      <c r="EC562" s="224"/>
      <c r="ED562" s="224"/>
      <c r="EE562" s="224"/>
    </row>
    <row r="563" spans="4:135" s="66" customFormat="1" x14ac:dyDescent="0.2">
      <c r="D563" s="90"/>
      <c r="X563" s="338"/>
      <c r="BD563" s="289"/>
      <c r="BE563" s="289"/>
      <c r="BF563" s="224"/>
      <c r="CG563" s="224"/>
      <c r="CH563" s="224"/>
      <c r="CI563" s="224"/>
      <c r="CP563" s="224"/>
      <c r="CQ563" s="224"/>
      <c r="CR563" s="6"/>
      <c r="EC563" s="224"/>
      <c r="ED563" s="224"/>
      <c r="EE563" s="224"/>
    </row>
    <row r="564" spans="4:135" s="66" customFormat="1" x14ac:dyDescent="0.2">
      <c r="D564" s="90"/>
      <c r="X564" s="338"/>
      <c r="BD564" s="289"/>
      <c r="BE564" s="289"/>
      <c r="BF564" s="224"/>
      <c r="CG564" s="224"/>
      <c r="CH564" s="224"/>
      <c r="CI564" s="224"/>
      <c r="CP564" s="224"/>
      <c r="CQ564" s="224"/>
      <c r="CR564" s="6"/>
      <c r="EC564" s="224"/>
      <c r="ED564" s="224"/>
      <c r="EE564" s="224"/>
    </row>
    <row r="565" spans="4:135" s="66" customFormat="1" x14ac:dyDescent="0.2">
      <c r="D565" s="90"/>
      <c r="X565" s="338"/>
      <c r="BD565" s="289"/>
      <c r="BE565" s="289"/>
      <c r="BF565" s="224"/>
      <c r="CG565" s="224"/>
      <c r="CH565" s="224"/>
      <c r="CI565" s="224"/>
      <c r="CP565" s="224"/>
      <c r="CQ565" s="224"/>
      <c r="CR565" s="6"/>
      <c r="EC565" s="224"/>
      <c r="ED565" s="224"/>
      <c r="EE565" s="224"/>
    </row>
    <row r="566" spans="4:135" s="66" customFormat="1" x14ac:dyDescent="0.2">
      <c r="D566" s="90"/>
      <c r="X566" s="338"/>
      <c r="BD566" s="289"/>
      <c r="BE566" s="289"/>
      <c r="BF566" s="224"/>
      <c r="CG566" s="224"/>
      <c r="CH566" s="224"/>
      <c r="CI566" s="224"/>
      <c r="CP566" s="224"/>
      <c r="CQ566" s="224"/>
      <c r="CR566" s="6"/>
      <c r="EC566" s="224"/>
      <c r="ED566" s="224"/>
      <c r="EE566" s="224"/>
    </row>
    <row r="567" spans="4:135" s="66" customFormat="1" x14ac:dyDescent="0.2">
      <c r="D567" s="90"/>
      <c r="X567" s="338"/>
      <c r="BD567" s="289"/>
      <c r="BE567" s="289"/>
      <c r="BF567" s="224"/>
      <c r="CG567" s="224"/>
      <c r="CH567" s="224"/>
      <c r="CI567" s="224"/>
      <c r="CP567" s="224"/>
      <c r="CQ567" s="224"/>
      <c r="CR567" s="6"/>
      <c r="EC567" s="224"/>
      <c r="ED567" s="224"/>
      <c r="EE567" s="224"/>
    </row>
    <row r="568" spans="4:135" s="66" customFormat="1" x14ac:dyDescent="0.2">
      <c r="D568" s="90"/>
      <c r="X568" s="338"/>
      <c r="BD568" s="289"/>
      <c r="BE568" s="289"/>
      <c r="BF568" s="224"/>
      <c r="CG568" s="224"/>
      <c r="CH568" s="224"/>
      <c r="CI568" s="224"/>
      <c r="CP568" s="224"/>
      <c r="CQ568" s="224"/>
      <c r="CR568" s="6"/>
      <c r="EC568" s="224"/>
      <c r="ED568" s="224"/>
      <c r="EE568" s="224"/>
    </row>
    <row r="569" spans="4:135" s="66" customFormat="1" x14ac:dyDescent="0.2">
      <c r="D569" s="90"/>
      <c r="X569" s="338"/>
      <c r="BD569" s="289"/>
      <c r="BE569" s="289"/>
      <c r="BF569" s="224"/>
      <c r="CG569" s="224"/>
      <c r="CH569" s="224"/>
      <c r="CI569" s="224"/>
      <c r="CP569" s="224"/>
      <c r="CQ569" s="224"/>
      <c r="CR569" s="6"/>
      <c r="EC569" s="224"/>
      <c r="ED569" s="224"/>
      <c r="EE569" s="224"/>
    </row>
    <row r="570" spans="4:135" s="66" customFormat="1" x14ac:dyDescent="0.2">
      <c r="D570" s="90"/>
      <c r="X570" s="338"/>
      <c r="BD570" s="289"/>
      <c r="BE570" s="289"/>
      <c r="BF570" s="224"/>
      <c r="CG570" s="224"/>
      <c r="CH570" s="224"/>
      <c r="CI570" s="224"/>
      <c r="CP570" s="224"/>
      <c r="CQ570" s="224"/>
      <c r="CR570" s="6"/>
      <c r="EC570" s="224"/>
      <c r="ED570" s="224"/>
      <c r="EE570" s="224"/>
    </row>
    <row r="571" spans="4:135" s="66" customFormat="1" x14ac:dyDescent="0.2">
      <c r="D571" s="90"/>
      <c r="X571" s="338"/>
      <c r="BD571" s="289"/>
      <c r="BE571" s="289"/>
      <c r="BF571" s="224"/>
      <c r="CG571" s="224"/>
      <c r="CH571" s="224"/>
      <c r="CI571" s="224"/>
      <c r="CP571" s="224"/>
      <c r="CQ571" s="224"/>
      <c r="CR571" s="6"/>
      <c r="EC571" s="224"/>
      <c r="ED571" s="224"/>
      <c r="EE571" s="224"/>
    </row>
    <row r="572" spans="4:135" s="66" customFormat="1" x14ac:dyDescent="0.2">
      <c r="D572" s="90"/>
      <c r="X572" s="338"/>
      <c r="BD572" s="289"/>
      <c r="BE572" s="289"/>
      <c r="BF572" s="224"/>
      <c r="CG572" s="224"/>
      <c r="CH572" s="224"/>
      <c r="CI572" s="224"/>
      <c r="CP572" s="224"/>
      <c r="CQ572" s="224"/>
      <c r="CR572" s="6"/>
      <c r="EC572" s="224"/>
      <c r="ED572" s="224"/>
      <c r="EE572" s="224"/>
    </row>
    <row r="573" spans="4:135" s="66" customFormat="1" x14ac:dyDescent="0.2">
      <c r="D573" s="90"/>
      <c r="X573" s="338"/>
      <c r="BD573" s="289"/>
      <c r="BE573" s="289"/>
      <c r="BF573" s="224"/>
      <c r="CG573" s="224"/>
      <c r="CH573" s="224"/>
      <c r="CI573" s="224"/>
      <c r="CP573" s="224"/>
      <c r="CQ573" s="224"/>
      <c r="CR573" s="6"/>
      <c r="EC573" s="224"/>
      <c r="ED573" s="224"/>
      <c r="EE573" s="224"/>
    </row>
    <row r="574" spans="4:135" s="66" customFormat="1" x14ac:dyDescent="0.2">
      <c r="D574" s="90"/>
      <c r="X574" s="338"/>
      <c r="BD574" s="289"/>
      <c r="BE574" s="289"/>
      <c r="BF574" s="224"/>
      <c r="CG574" s="224"/>
      <c r="CH574" s="224"/>
      <c r="CI574" s="224"/>
      <c r="CP574" s="224"/>
      <c r="CQ574" s="224"/>
      <c r="CR574" s="6"/>
      <c r="EC574" s="224"/>
      <c r="ED574" s="224"/>
      <c r="EE574" s="224"/>
    </row>
    <row r="575" spans="4:135" s="66" customFormat="1" x14ac:dyDescent="0.2">
      <c r="D575" s="90"/>
      <c r="X575" s="338"/>
      <c r="BD575" s="289"/>
      <c r="BE575" s="289"/>
      <c r="BF575" s="224"/>
      <c r="CG575" s="224"/>
      <c r="CH575" s="224"/>
      <c r="CI575" s="224"/>
      <c r="CP575" s="224"/>
      <c r="CQ575" s="224"/>
      <c r="CR575" s="6"/>
      <c r="EC575" s="224"/>
      <c r="ED575" s="224"/>
      <c r="EE575" s="224"/>
    </row>
    <row r="576" spans="4:135" s="66" customFormat="1" x14ac:dyDescent="0.2">
      <c r="D576" s="90"/>
      <c r="X576" s="338"/>
      <c r="BD576" s="289"/>
      <c r="BE576" s="289"/>
      <c r="BF576" s="224"/>
      <c r="CG576" s="224"/>
      <c r="CH576" s="224"/>
      <c r="CI576" s="224"/>
      <c r="CP576" s="224"/>
      <c r="CQ576" s="224"/>
      <c r="CR576" s="6"/>
      <c r="EC576" s="224"/>
      <c r="ED576" s="224"/>
      <c r="EE576" s="224"/>
    </row>
    <row r="577" spans="4:135" s="66" customFormat="1" x14ac:dyDescent="0.2">
      <c r="D577" s="90"/>
      <c r="X577" s="338"/>
      <c r="BD577" s="289"/>
      <c r="BE577" s="289"/>
      <c r="BF577" s="224"/>
      <c r="CG577" s="224"/>
      <c r="CH577" s="224"/>
      <c r="CI577" s="224"/>
      <c r="CP577" s="224"/>
      <c r="CQ577" s="224"/>
      <c r="CR577" s="6"/>
      <c r="EC577" s="224"/>
      <c r="ED577" s="224"/>
      <c r="EE577" s="224"/>
    </row>
    <row r="578" spans="4:135" s="66" customFormat="1" x14ac:dyDescent="0.2">
      <c r="D578" s="90"/>
      <c r="X578" s="338"/>
      <c r="BD578" s="289"/>
      <c r="BE578" s="289"/>
      <c r="BF578" s="224"/>
      <c r="CG578" s="224"/>
      <c r="CH578" s="224"/>
      <c r="CI578" s="224"/>
      <c r="CP578" s="224"/>
      <c r="CQ578" s="224"/>
      <c r="CR578" s="6"/>
      <c r="EC578" s="224"/>
      <c r="ED578" s="224"/>
      <c r="EE578" s="224"/>
    </row>
    <row r="579" spans="4:135" s="66" customFormat="1" x14ac:dyDescent="0.2">
      <c r="D579" s="90"/>
      <c r="X579" s="338"/>
      <c r="BD579" s="289"/>
      <c r="BE579" s="289"/>
      <c r="BF579" s="224"/>
      <c r="CG579" s="224"/>
      <c r="CH579" s="224"/>
      <c r="CI579" s="224"/>
      <c r="CP579" s="224"/>
      <c r="CQ579" s="224"/>
      <c r="CR579" s="6"/>
      <c r="EC579" s="224"/>
      <c r="ED579" s="224"/>
      <c r="EE579" s="224"/>
    </row>
    <row r="580" spans="4:135" s="66" customFormat="1" x14ac:dyDescent="0.2">
      <c r="D580" s="90"/>
      <c r="X580" s="338"/>
      <c r="BD580" s="289"/>
      <c r="BE580" s="289"/>
      <c r="BF580" s="224"/>
      <c r="CG580" s="224"/>
      <c r="CH580" s="224"/>
      <c r="CI580" s="224"/>
      <c r="CP580" s="224"/>
      <c r="CQ580" s="224"/>
      <c r="CR580" s="6"/>
      <c r="EC580" s="224"/>
      <c r="ED580" s="224"/>
      <c r="EE580" s="224"/>
    </row>
    <row r="581" spans="4:135" s="66" customFormat="1" x14ac:dyDescent="0.2">
      <c r="D581" s="90"/>
      <c r="X581" s="338"/>
      <c r="BD581" s="289"/>
      <c r="BE581" s="289"/>
      <c r="BF581" s="224"/>
      <c r="CG581" s="224"/>
      <c r="CH581" s="224"/>
      <c r="CI581" s="224"/>
      <c r="CP581" s="224"/>
      <c r="CQ581" s="224"/>
      <c r="CR581" s="6"/>
      <c r="EC581" s="224"/>
      <c r="ED581" s="224"/>
      <c r="EE581" s="224"/>
    </row>
    <row r="582" spans="4:135" s="66" customFormat="1" x14ac:dyDescent="0.2">
      <c r="D582" s="90"/>
      <c r="X582" s="338"/>
      <c r="BD582" s="289"/>
      <c r="BE582" s="289"/>
      <c r="BF582" s="224"/>
      <c r="CG582" s="224"/>
      <c r="CH582" s="224"/>
      <c r="CI582" s="224"/>
      <c r="CP582" s="224"/>
      <c r="CQ582" s="224"/>
      <c r="CR582" s="6"/>
      <c r="EC582" s="224"/>
      <c r="ED582" s="224"/>
      <c r="EE582" s="224"/>
    </row>
    <row r="583" spans="4:135" s="66" customFormat="1" x14ac:dyDescent="0.2">
      <c r="D583" s="90"/>
      <c r="X583" s="338"/>
      <c r="BD583" s="289"/>
      <c r="BE583" s="289"/>
      <c r="BF583" s="224"/>
      <c r="CG583" s="224"/>
      <c r="CH583" s="224"/>
      <c r="CI583" s="224"/>
      <c r="CP583" s="224"/>
      <c r="CQ583" s="224"/>
      <c r="CR583" s="6"/>
      <c r="EC583" s="224"/>
      <c r="ED583" s="224"/>
      <c r="EE583" s="224"/>
    </row>
    <row r="584" spans="4:135" s="66" customFormat="1" x14ac:dyDescent="0.2">
      <c r="D584" s="90"/>
      <c r="X584" s="338"/>
      <c r="BD584" s="289"/>
      <c r="BE584" s="289"/>
      <c r="BF584" s="224"/>
      <c r="CG584" s="224"/>
      <c r="CH584" s="224"/>
      <c r="CI584" s="224"/>
      <c r="CP584" s="224"/>
      <c r="CQ584" s="224"/>
      <c r="CR584" s="6"/>
      <c r="EC584" s="224"/>
      <c r="ED584" s="224"/>
      <c r="EE584" s="224"/>
    </row>
    <row r="585" spans="4:135" s="66" customFormat="1" x14ac:dyDescent="0.2">
      <c r="D585" s="90"/>
      <c r="X585" s="338"/>
      <c r="BD585" s="289"/>
      <c r="BE585" s="289"/>
      <c r="BF585" s="224"/>
      <c r="CG585" s="224"/>
      <c r="CH585" s="224"/>
      <c r="CI585" s="224"/>
      <c r="CP585" s="224"/>
      <c r="CQ585" s="224"/>
      <c r="CR585" s="6"/>
      <c r="EC585" s="224"/>
      <c r="ED585" s="224"/>
      <c r="EE585" s="224"/>
    </row>
    <row r="586" spans="4:135" s="66" customFormat="1" x14ac:dyDescent="0.2">
      <c r="D586" s="90"/>
      <c r="X586" s="338"/>
      <c r="BD586" s="289"/>
      <c r="BE586" s="289"/>
      <c r="BF586" s="224"/>
      <c r="CG586" s="224"/>
      <c r="CH586" s="224"/>
      <c r="CI586" s="224"/>
      <c r="CP586" s="224"/>
      <c r="CQ586" s="224"/>
      <c r="CR586" s="6"/>
      <c r="EC586" s="224"/>
      <c r="ED586" s="224"/>
      <c r="EE586" s="224"/>
    </row>
    <row r="587" spans="4:135" s="66" customFormat="1" x14ac:dyDescent="0.2">
      <c r="D587" s="90"/>
      <c r="X587" s="338"/>
      <c r="BD587" s="289"/>
      <c r="BE587" s="289"/>
      <c r="BF587" s="224"/>
      <c r="CG587" s="224"/>
      <c r="CH587" s="224"/>
      <c r="CI587" s="224"/>
      <c r="CP587" s="224"/>
      <c r="CQ587" s="224"/>
      <c r="CR587" s="6"/>
      <c r="EC587" s="224"/>
      <c r="ED587" s="224"/>
      <c r="EE587" s="224"/>
    </row>
    <row r="588" spans="4:135" s="66" customFormat="1" x14ac:dyDescent="0.2">
      <c r="D588" s="90"/>
      <c r="X588" s="338"/>
      <c r="BD588" s="289"/>
      <c r="BE588" s="289"/>
      <c r="BF588" s="224"/>
      <c r="CG588" s="224"/>
      <c r="CH588" s="224"/>
      <c r="CI588" s="224"/>
      <c r="CP588" s="224"/>
      <c r="CQ588" s="224"/>
      <c r="CR588" s="6"/>
      <c r="EC588" s="224"/>
      <c r="ED588" s="224"/>
      <c r="EE588" s="224"/>
    </row>
    <row r="589" spans="4:135" s="66" customFormat="1" x14ac:dyDescent="0.2">
      <c r="D589" s="90"/>
      <c r="X589" s="338"/>
      <c r="BD589" s="289"/>
      <c r="BE589" s="289"/>
      <c r="BF589" s="224"/>
      <c r="CG589" s="224"/>
      <c r="CH589" s="224"/>
      <c r="CI589" s="224"/>
      <c r="CP589" s="224"/>
      <c r="CQ589" s="224"/>
      <c r="CR589" s="6"/>
      <c r="EC589" s="224"/>
      <c r="ED589" s="224"/>
      <c r="EE589" s="224"/>
    </row>
    <row r="590" spans="4:135" s="66" customFormat="1" x14ac:dyDescent="0.2">
      <c r="D590" s="90"/>
      <c r="X590" s="338"/>
      <c r="BD590" s="289"/>
      <c r="BE590" s="289"/>
      <c r="BF590" s="224"/>
      <c r="CG590" s="224"/>
      <c r="CH590" s="224"/>
      <c r="CI590" s="224"/>
      <c r="CP590" s="224"/>
      <c r="CQ590" s="224"/>
      <c r="CR590" s="6"/>
      <c r="EC590" s="224"/>
      <c r="ED590" s="224"/>
      <c r="EE590" s="224"/>
    </row>
    <row r="591" spans="4:135" s="66" customFormat="1" x14ac:dyDescent="0.2">
      <c r="D591" s="90"/>
      <c r="X591" s="338"/>
      <c r="BD591" s="289"/>
      <c r="BE591" s="289"/>
      <c r="BF591" s="224"/>
      <c r="CG591" s="224"/>
      <c r="CH591" s="224"/>
      <c r="CI591" s="224"/>
      <c r="CP591" s="224"/>
      <c r="CQ591" s="224"/>
      <c r="CR591" s="6"/>
      <c r="EC591" s="224"/>
      <c r="ED591" s="224"/>
      <c r="EE591" s="224"/>
    </row>
    <row r="592" spans="4:135" s="66" customFormat="1" x14ac:dyDescent="0.2">
      <c r="D592" s="90"/>
      <c r="X592" s="338"/>
      <c r="BD592" s="289"/>
      <c r="BE592" s="289"/>
      <c r="BF592" s="224"/>
      <c r="CG592" s="224"/>
      <c r="CH592" s="224"/>
      <c r="CI592" s="224"/>
      <c r="CP592" s="224"/>
      <c r="CQ592" s="224"/>
      <c r="CR592" s="6"/>
      <c r="EC592" s="224"/>
      <c r="ED592" s="224"/>
      <c r="EE592" s="224"/>
    </row>
    <row r="593" spans="4:135" s="66" customFormat="1" x14ac:dyDescent="0.2">
      <c r="D593" s="90"/>
      <c r="X593" s="338"/>
      <c r="BD593" s="289"/>
      <c r="BE593" s="289"/>
      <c r="BF593" s="224"/>
      <c r="CG593" s="224"/>
      <c r="CH593" s="224"/>
      <c r="CI593" s="224"/>
      <c r="CP593" s="224"/>
      <c r="CQ593" s="224"/>
      <c r="CR593" s="6"/>
      <c r="EC593" s="224"/>
      <c r="ED593" s="224"/>
      <c r="EE593" s="224"/>
    </row>
    <row r="594" spans="4:135" s="66" customFormat="1" x14ac:dyDescent="0.2">
      <c r="D594" s="90"/>
      <c r="X594" s="338"/>
      <c r="BD594" s="289"/>
      <c r="BE594" s="289"/>
      <c r="BF594" s="224"/>
      <c r="CG594" s="224"/>
      <c r="CH594" s="224"/>
      <c r="CI594" s="224"/>
      <c r="CP594" s="224"/>
      <c r="CQ594" s="224"/>
      <c r="CR594" s="6"/>
      <c r="EC594" s="224"/>
      <c r="ED594" s="224"/>
      <c r="EE594" s="224"/>
    </row>
    <row r="595" spans="4:135" s="66" customFormat="1" x14ac:dyDescent="0.2">
      <c r="D595" s="90"/>
      <c r="X595" s="338"/>
      <c r="BD595" s="289"/>
      <c r="BE595" s="289"/>
      <c r="BF595" s="224"/>
      <c r="CG595" s="224"/>
      <c r="CH595" s="224"/>
      <c r="CI595" s="224"/>
      <c r="CP595" s="224"/>
      <c r="CQ595" s="224"/>
      <c r="CR595" s="6"/>
      <c r="EC595" s="224"/>
      <c r="ED595" s="224"/>
      <c r="EE595" s="224"/>
    </row>
    <row r="596" spans="4:135" s="66" customFormat="1" x14ac:dyDescent="0.2">
      <c r="D596" s="90"/>
      <c r="X596" s="338"/>
      <c r="BD596" s="289"/>
      <c r="BE596" s="289"/>
      <c r="BF596" s="224"/>
      <c r="CG596" s="224"/>
      <c r="CH596" s="224"/>
      <c r="CI596" s="224"/>
      <c r="CP596" s="224"/>
      <c r="CQ596" s="224"/>
      <c r="CR596" s="6"/>
      <c r="EC596" s="224"/>
      <c r="ED596" s="224"/>
      <c r="EE596" s="224"/>
    </row>
    <row r="597" spans="4:135" s="66" customFormat="1" x14ac:dyDescent="0.2">
      <c r="D597" s="90"/>
      <c r="X597" s="338"/>
      <c r="BD597" s="289"/>
      <c r="BE597" s="289"/>
      <c r="BF597" s="224"/>
      <c r="CG597" s="224"/>
      <c r="CH597" s="224"/>
      <c r="CI597" s="224"/>
      <c r="CP597" s="224"/>
      <c r="CQ597" s="224"/>
      <c r="CR597" s="6"/>
      <c r="EC597" s="224"/>
      <c r="ED597" s="224"/>
      <c r="EE597" s="224"/>
    </row>
    <row r="598" spans="4:135" s="66" customFormat="1" x14ac:dyDescent="0.2">
      <c r="D598" s="90"/>
      <c r="X598" s="338"/>
      <c r="BD598" s="289"/>
      <c r="BE598" s="289"/>
      <c r="BF598" s="224"/>
      <c r="CG598" s="224"/>
      <c r="CH598" s="224"/>
      <c r="CI598" s="224"/>
      <c r="CP598" s="224"/>
      <c r="CQ598" s="224"/>
      <c r="CR598" s="6"/>
      <c r="EC598" s="224"/>
      <c r="ED598" s="224"/>
      <c r="EE598" s="224"/>
    </row>
    <row r="599" spans="4:135" s="66" customFormat="1" x14ac:dyDescent="0.2">
      <c r="D599" s="90"/>
      <c r="X599" s="338"/>
      <c r="BD599" s="289"/>
      <c r="BE599" s="289"/>
      <c r="BF599" s="224"/>
      <c r="CG599" s="224"/>
      <c r="CH599" s="224"/>
      <c r="CI599" s="224"/>
      <c r="CP599" s="224"/>
      <c r="CQ599" s="224"/>
      <c r="CR599" s="6"/>
      <c r="EC599" s="224"/>
      <c r="ED599" s="224"/>
      <c r="EE599" s="224"/>
    </row>
    <row r="600" spans="4:135" s="66" customFormat="1" x14ac:dyDescent="0.2">
      <c r="D600" s="90"/>
      <c r="X600" s="338"/>
      <c r="BD600" s="289"/>
      <c r="BE600" s="289"/>
      <c r="BF600" s="224"/>
      <c r="CG600" s="224"/>
      <c r="CH600" s="224"/>
      <c r="CI600" s="224"/>
      <c r="CP600" s="224"/>
      <c r="CQ600" s="224"/>
      <c r="CR600" s="6"/>
      <c r="EC600" s="224"/>
      <c r="ED600" s="224"/>
      <c r="EE600" s="224"/>
    </row>
    <row r="601" spans="4:135" s="66" customFormat="1" x14ac:dyDescent="0.2">
      <c r="D601" s="90"/>
      <c r="X601" s="338"/>
      <c r="BD601" s="289"/>
      <c r="BE601" s="289"/>
      <c r="BF601" s="224"/>
      <c r="CG601" s="224"/>
      <c r="CH601" s="224"/>
      <c r="CI601" s="224"/>
      <c r="CP601" s="224"/>
      <c r="CQ601" s="224"/>
      <c r="CR601" s="6"/>
      <c r="EC601" s="224"/>
      <c r="ED601" s="224"/>
      <c r="EE601" s="224"/>
    </row>
    <row r="602" spans="4:135" s="66" customFormat="1" x14ac:dyDescent="0.2">
      <c r="D602" s="90"/>
      <c r="X602" s="338"/>
      <c r="BD602" s="289"/>
      <c r="BE602" s="289"/>
      <c r="BF602" s="224"/>
      <c r="CG602" s="224"/>
      <c r="CH602" s="224"/>
      <c r="CI602" s="224"/>
      <c r="CP602" s="224"/>
      <c r="CQ602" s="224"/>
      <c r="CR602" s="6"/>
      <c r="EC602" s="224"/>
      <c r="ED602" s="224"/>
      <c r="EE602" s="224"/>
    </row>
    <row r="603" spans="4:135" s="66" customFormat="1" x14ac:dyDescent="0.2">
      <c r="D603" s="90"/>
      <c r="X603" s="338"/>
      <c r="BD603" s="289"/>
      <c r="BE603" s="289"/>
      <c r="BF603" s="224"/>
      <c r="CG603" s="224"/>
      <c r="CH603" s="224"/>
      <c r="CI603" s="224"/>
      <c r="CP603" s="224"/>
      <c r="CQ603" s="224"/>
      <c r="CR603" s="6"/>
      <c r="EC603" s="224"/>
      <c r="ED603" s="224"/>
      <c r="EE603" s="224"/>
    </row>
    <row r="604" spans="4:135" s="66" customFormat="1" x14ac:dyDescent="0.2">
      <c r="D604" s="90"/>
      <c r="X604" s="338"/>
      <c r="BD604" s="289"/>
      <c r="BE604" s="289"/>
      <c r="BF604" s="224"/>
      <c r="CG604" s="224"/>
      <c r="CH604" s="224"/>
      <c r="CI604" s="224"/>
      <c r="CP604" s="224"/>
      <c r="CQ604" s="224"/>
      <c r="CR604" s="6"/>
      <c r="EC604" s="224"/>
      <c r="ED604" s="224"/>
      <c r="EE604" s="224"/>
    </row>
    <row r="605" spans="4:135" s="66" customFormat="1" x14ac:dyDescent="0.2">
      <c r="D605" s="90"/>
      <c r="X605" s="338"/>
      <c r="BD605" s="289"/>
      <c r="BE605" s="289"/>
      <c r="BF605" s="224"/>
      <c r="CG605" s="224"/>
      <c r="CH605" s="224"/>
      <c r="CI605" s="224"/>
      <c r="CP605" s="224"/>
      <c r="CQ605" s="224"/>
      <c r="CR605" s="6"/>
      <c r="EC605" s="224"/>
      <c r="ED605" s="224"/>
      <c r="EE605" s="224"/>
    </row>
    <row r="606" spans="4:135" s="66" customFormat="1" x14ac:dyDescent="0.2">
      <c r="D606" s="90"/>
      <c r="X606" s="338"/>
      <c r="BD606" s="289"/>
      <c r="BE606" s="289"/>
      <c r="BF606" s="224"/>
      <c r="CG606" s="224"/>
      <c r="CH606" s="224"/>
      <c r="CI606" s="224"/>
      <c r="CP606" s="224"/>
      <c r="CQ606" s="224"/>
      <c r="CR606" s="6"/>
      <c r="EC606" s="224"/>
      <c r="ED606" s="224"/>
      <c r="EE606" s="224"/>
    </row>
    <row r="607" spans="4:135" s="66" customFormat="1" x14ac:dyDescent="0.2">
      <c r="D607" s="90"/>
      <c r="X607" s="338"/>
      <c r="BD607" s="289"/>
      <c r="BE607" s="289"/>
      <c r="BF607" s="224"/>
      <c r="CG607" s="224"/>
      <c r="CH607" s="224"/>
      <c r="CI607" s="224"/>
      <c r="CP607" s="224"/>
      <c r="CQ607" s="224"/>
      <c r="CR607" s="6"/>
      <c r="EC607" s="224"/>
      <c r="ED607" s="224"/>
      <c r="EE607" s="224"/>
    </row>
    <row r="608" spans="4:135" s="66" customFormat="1" x14ac:dyDescent="0.2">
      <c r="D608" s="90"/>
      <c r="X608" s="338"/>
      <c r="BD608" s="289"/>
      <c r="BE608" s="289"/>
      <c r="BF608" s="224"/>
      <c r="CG608" s="224"/>
      <c r="CH608" s="224"/>
      <c r="CI608" s="224"/>
      <c r="CP608" s="224"/>
      <c r="CQ608" s="224"/>
      <c r="CR608" s="6"/>
      <c r="EC608" s="224"/>
      <c r="ED608" s="224"/>
      <c r="EE608" s="224"/>
    </row>
    <row r="609" spans="4:135" s="66" customFormat="1" x14ac:dyDescent="0.2">
      <c r="D609" s="90"/>
      <c r="X609" s="338"/>
      <c r="BD609" s="289"/>
      <c r="BE609" s="289"/>
      <c r="BF609" s="224"/>
      <c r="CG609" s="224"/>
      <c r="CH609" s="224"/>
      <c r="CI609" s="224"/>
      <c r="CP609" s="224"/>
      <c r="CQ609" s="224"/>
      <c r="CR609" s="6"/>
      <c r="EC609" s="224"/>
      <c r="ED609" s="224"/>
      <c r="EE609" s="224"/>
    </row>
    <row r="610" spans="4:135" s="66" customFormat="1" x14ac:dyDescent="0.2">
      <c r="D610" s="90"/>
      <c r="X610" s="338"/>
      <c r="BD610" s="289"/>
      <c r="BE610" s="289"/>
      <c r="BF610" s="224"/>
      <c r="CG610" s="224"/>
      <c r="CH610" s="224"/>
      <c r="CI610" s="224"/>
      <c r="CP610" s="224"/>
      <c r="CQ610" s="224"/>
      <c r="CR610" s="6"/>
      <c r="EC610" s="224"/>
      <c r="ED610" s="224"/>
      <c r="EE610" s="224"/>
    </row>
    <row r="611" spans="4:135" s="66" customFormat="1" x14ac:dyDescent="0.2">
      <c r="D611" s="90"/>
      <c r="X611" s="338"/>
      <c r="BD611" s="289"/>
      <c r="BE611" s="289"/>
      <c r="BF611" s="224"/>
      <c r="CG611" s="224"/>
      <c r="CH611" s="224"/>
      <c r="CI611" s="224"/>
      <c r="CP611" s="224"/>
      <c r="CQ611" s="224"/>
      <c r="CR611" s="6"/>
      <c r="EC611" s="224"/>
      <c r="ED611" s="224"/>
      <c r="EE611" s="224"/>
    </row>
    <row r="612" spans="4:135" s="66" customFormat="1" x14ac:dyDescent="0.2">
      <c r="D612" s="90"/>
      <c r="X612" s="338"/>
      <c r="BD612" s="289"/>
      <c r="BE612" s="289"/>
      <c r="BF612" s="224"/>
      <c r="CG612" s="224"/>
      <c r="CH612" s="224"/>
      <c r="CI612" s="224"/>
      <c r="CP612" s="224"/>
      <c r="CQ612" s="224"/>
      <c r="CR612" s="6"/>
      <c r="EC612" s="224"/>
      <c r="ED612" s="224"/>
      <c r="EE612" s="224"/>
    </row>
    <row r="613" spans="4:135" s="66" customFormat="1" x14ac:dyDescent="0.2">
      <c r="D613" s="90"/>
      <c r="X613" s="338"/>
      <c r="BD613" s="289"/>
      <c r="BE613" s="289"/>
      <c r="BF613" s="224"/>
      <c r="CG613" s="224"/>
      <c r="CH613" s="224"/>
      <c r="CI613" s="224"/>
      <c r="CP613" s="224"/>
      <c r="CQ613" s="224"/>
      <c r="CR613" s="6"/>
      <c r="EC613" s="224"/>
      <c r="ED613" s="224"/>
      <c r="EE613" s="224"/>
    </row>
    <row r="614" spans="4:135" s="66" customFormat="1" x14ac:dyDescent="0.2">
      <c r="D614" s="90"/>
      <c r="X614" s="338"/>
      <c r="BD614" s="289"/>
      <c r="BE614" s="289"/>
      <c r="BF614" s="224"/>
      <c r="CG614" s="224"/>
      <c r="CH614" s="224"/>
      <c r="CI614" s="224"/>
      <c r="CP614" s="224"/>
      <c r="CQ614" s="224"/>
      <c r="CR614" s="6"/>
      <c r="EC614" s="224"/>
      <c r="ED614" s="224"/>
      <c r="EE614" s="224"/>
    </row>
    <row r="615" spans="4:135" s="66" customFormat="1" x14ac:dyDescent="0.2">
      <c r="D615" s="90"/>
      <c r="X615" s="338"/>
      <c r="BD615" s="289"/>
      <c r="BE615" s="289"/>
      <c r="BF615" s="224"/>
      <c r="CG615" s="224"/>
      <c r="CH615" s="224"/>
      <c r="CI615" s="224"/>
      <c r="CP615" s="224"/>
      <c r="CQ615" s="224"/>
      <c r="CR615" s="6"/>
      <c r="EC615" s="224"/>
      <c r="ED615" s="224"/>
      <c r="EE615" s="224"/>
    </row>
    <row r="616" spans="4:135" s="66" customFormat="1" x14ac:dyDescent="0.2">
      <c r="D616" s="90"/>
      <c r="X616" s="338"/>
      <c r="BD616" s="289"/>
      <c r="BE616" s="289"/>
      <c r="BF616" s="224"/>
      <c r="CG616" s="224"/>
      <c r="CH616" s="224"/>
      <c r="CI616" s="224"/>
      <c r="CP616" s="224"/>
      <c r="CQ616" s="224"/>
      <c r="CR616" s="6"/>
      <c r="EC616" s="224"/>
      <c r="ED616" s="224"/>
      <c r="EE616" s="224"/>
    </row>
    <row r="617" spans="4:135" s="66" customFormat="1" x14ac:dyDescent="0.2">
      <c r="D617" s="90"/>
      <c r="X617" s="338"/>
      <c r="BD617" s="289"/>
      <c r="BE617" s="289"/>
      <c r="BF617" s="224"/>
      <c r="CG617" s="224"/>
      <c r="CH617" s="224"/>
      <c r="CI617" s="224"/>
      <c r="CP617" s="224"/>
      <c r="CQ617" s="224"/>
      <c r="CR617" s="6"/>
      <c r="EC617" s="224"/>
      <c r="ED617" s="224"/>
      <c r="EE617" s="224"/>
    </row>
    <row r="618" spans="4:135" s="66" customFormat="1" x14ac:dyDescent="0.2">
      <c r="D618" s="90"/>
      <c r="X618" s="338"/>
      <c r="BD618" s="289"/>
      <c r="BE618" s="289"/>
      <c r="BF618" s="224"/>
      <c r="CG618" s="224"/>
      <c r="CH618" s="224"/>
      <c r="CI618" s="224"/>
      <c r="CP618" s="224"/>
      <c r="CQ618" s="224"/>
      <c r="CR618" s="6"/>
      <c r="EC618" s="224"/>
      <c r="ED618" s="224"/>
      <c r="EE618" s="224"/>
    </row>
    <row r="619" spans="4:135" s="66" customFormat="1" x14ac:dyDescent="0.2">
      <c r="D619" s="90"/>
      <c r="X619" s="338"/>
      <c r="BD619" s="289"/>
      <c r="BE619" s="289"/>
      <c r="BF619" s="224"/>
      <c r="CG619" s="224"/>
      <c r="CH619" s="224"/>
      <c r="CI619" s="224"/>
      <c r="CP619" s="224"/>
      <c r="CQ619" s="224"/>
      <c r="CR619" s="6"/>
      <c r="EC619" s="224"/>
      <c r="ED619" s="224"/>
      <c r="EE619" s="224"/>
    </row>
    <row r="620" spans="4:135" s="66" customFormat="1" x14ac:dyDescent="0.2">
      <c r="D620" s="90"/>
      <c r="X620" s="338"/>
      <c r="BD620" s="289"/>
      <c r="BE620" s="289"/>
      <c r="BF620" s="224"/>
      <c r="CG620" s="224"/>
      <c r="CH620" s="224"/>
      <c r="CI620" s="224"/>
      <c r="CP620" s="224"/>
      <c r="CQ620" s="224"/>
      <c r="CR620" s="6"/>
      <c r="EC620" s="224"/>
      <c r="ED620" s="224"/>
      <c r="EE620" s="224"/>
    </row>
    <row r="621" spans="4:135" s="66" customFormat="1" x14ac:dyDescent="0.2">
      <c r="D621" s="90"/>
      <c r="X621" s="338"/>
      <c r="BD621" s="289"/>
      <c r="BE621" s="289"/>
      <c r="BF621" s="224"/>
      <c r="CG621" s="224"/>
      <c r="CH621" s="224"/>
      <c r="CI621" s="224"/>
      <c r="CP621" s="224"/>
      <c r="CQ621" s="224"/>
      <c r="CR621" s="6"/>
      <c r="EC621" s="224"/>
      <c r="ED621" s="224"/>
      <c r="EE621" s="224"/>
    </row>
    <row r="622" spans="4:135" s="66" customFormat="1" x14ac:dyDescent="0.2">
      <c r="D622" s="90"/>
      <c r="X622" s="338"/>
      <c r="BD622" s="289"/>
      <c r="BE622" s="289"/>
      <c r="BF622" s="224"/>
      <c r="CG622" s="224"/>
      <c r="CH622" s="224"/>
      <c r="CI622" s="224"/>
      <c r="CP622" s="224"/>
      <c r="CQ622" s="224"/>
      <c r="CR622" s="6"/>
      <c r="EC622" s="224"/>
      <c r="ED622" s="224"/>
      <c r="EE622" s="224"/>
    </row>
    <row r="623" spans="4:135" s="66" customFormat="1" x14ac:dyDescent="0.2">
      <c r="D623" s="90"/>
      <c r="X623" s="338"/>
      <c r="BD623" s="289"/>
      <c r="BE623" s="289"/>
      <c r="BF623" s="224"/>
      <c r="CG623" s="224"/>
      <c r="CH623" s="224"/>
      <c r="CI623" s="224"/>
      <c r="CP623" s="224"/>
      <c r="CQ623" s="224"/>
      <c r="CR623" s="6"/>
      <c r="EC623" s="224"/>
      <c r="ED623" s="224"/>
      <c r="EE623" s="224"/>
    </row>
    <row r="624" spans="4:135" s="66" customFormat="1" x14ac:dyDescent="0.2">
      <c r="D624" s="90"/>
      <c r="X624" s="338"/>
      <c r="BD624" s="289"/>
      <c r="BE624" s="289"/>
      <c r="BF624" s="224"/>
      <c r="CG624" s="224"/>
      <c r="CH624" s="224"/>
      <c r="CI624" s="224"/>
      <c r="CP624" s="224"/>
      <c r="CQ624" s="224"/>
      <c r="CR624" s="6"/>
      <c r="EC624" s="224"/>
      <c r="ED624" s="224"/>
      <c r="EE624" s="224"/>
    </row>
    <row r="625" spans="4:135" s="66" customFormat="1" x14ac:dyDescent="0.2">
      <c r="D625" s="90"/>
      <c r="X625" s="338"/>
      <c r="BD625" s="289"/>
      <c r="BE625" s="289"/>
      <c r="BF625" s="224"/>
      <c r="CG625" s="224"/>
      <c r="CH625" s="224"/>
      <c r="CI625" s="224"/>
      <c r="CP625" s="224"/>
      <c r="CQ625" s="224"/>
      <c r="CR625" s="6"/>
      <c r="EC625" s="224"/>
      <c r="ED625" s="224"/>
      <c r="EE625" s="224"/>
    </row>
    <row r="626" spans="4:135" s="66" customFormat="1" x14ac:dyDescent="0.2">
      <c r="D626" s="90"/>
      <c r="X626" s="338"/>
      <c r="BD626" s="289"/>
      <c r="BE626" s="289"/>
      <c r="BF626" s="224"/>
      <c r="CG626" s="224"/>
      <c r="CH626" s="224"/>
      <c r="CI626" s="224"/>
      <c r="CP626" s="224"/>
      <c r="CQ626" s="224"/>
      <c r="CR626" s="6"/>
      <c r="EC626" s="224"/>
      <c r="ED626" s="224"/>
      <c r="EE626" s="224"/>
    </row>
    <row r="627" spans="4:135" s="66" customFormat="1" x14ac:dyDescent="0.2">
      <c r="D627" s="90"/>
      <c r="X627" s="338"/>
      <c r="BD627" s="289"/>
      <c r="BE627" s="289"/>
      <c r="BF627" s="224"/>
      <c r="CG627" s="224"/>
      <c r="CH627" s="224"/>
      <c r="CI627" s="224"/>
      <c r="CP627" s="224"/>
      <c r="CQ627" s="224"/>
      <c r="CR627" s="6"/>
      <c r="EC627" s="224"/>
      <c r="ED627" s="224"/>
      <c r="EE627" s="224"/>
    </row>
    <row r="628" spans="4:135" s="66" customFormat="1" x14ac:dyDescent="0.2">
      <c r="D628" s="90"/>
      <c r="X628" s="338"/>
      <c r="BD628" s="289"/>
      <c r="BE628" s="289"/>
      <c r="BF628" s="224"/>
      <c r="CG628" s="224"/>
      <c r="CH628" s="224"/>
      <c r="CI628" s="224"/>
      <c r="CP628" s="224"/>
      <c r="CQ628" s="224"/>
      <c r="CR628" s="6"/>
      <c r="EC628" s="224"/>
      <c r="ED628" s="224"/>
      <c r="EE628" s="224"/>
    </row>
    <row r="629" spans="4:135" s="66" customFormat="1" x14ac:dyDescent="0.2">
      <c r="D629" s="90"/>
      <c r="X629" s="338"/>
      <c r="BD629" s="289"/>
      <c r="BE629" s="289"/>
      <c r="BF629" s="224"/>
      <c r="CG629" s="224"/>
      <c r="CH629" s="224"/>
      <c r="CI629" s="224"/>
      <c r="CP629" s="224"/>
      <c r="CQ629" s="224"/>
      <c r="CR629" s="6"/>
      <c r="EC629" s="224"/>
      <c r="ED629" s="224"/>
      <c r="EE629" s="224"/>
    </row>
    <row r="630" spans="4:135" s="66" customFormat="1" x14ac:dyDescent="0.2">
      <c r="D630" s="90"/>
      <c r="X630" s="338"/>
      <c r="BD630" s="289"/>
      <c r="BE630" s="289"/>
      <c r="BF630" s="224"/>
      <c r="CG630" s="224"/>
      <c r="CH630" s="224"/>
      <c r="CI630" s="224"/>
      <c r="CP630" s="224"/>
      <c r="CQ630" s="224"/>
      <c r="CR630" s="6"/>
      <c r="EC630" s="224"/>
      <c r="ED630" s="224"/>
      <c r="EE630" s="224"/>
    </row>
    <row r="631" spans="4:135" s="66" customFormat="1" x14ac:dyDescent="0.2">
      <c r="D631" s="90"/>
      <c r="X631" s="338"/>
      <c r="BD631" s="289"/>
      <c r="BE631" s="289"/>
      <c r="BF631" s="224"/>
      <c r="CG631" s="224"/>
      <c r="CH631" s="224"/>
      <c r="CI631" s="224"/>
      <c r="CP631" s="224"/>
      <c r="CQ631" s="224"/>
      <c r="CR631" s="6"/>
      <c r="EC631" s="224"/>
      <c r="ED631" s="224"/>
      <c r="EE631" s="224"/>
    </row>
    <row r="632" spans="4:135" s="66" customFormat="1" x14ac:dyDescent="0.2">
      <c r="D632" s="90"/>
      <c r="X632" s="338"/>
      <c r="BD632" s="289"/>
      <c r="BE632" s="289"/>
      <c r="BF632" s="224"/>
      <c r="CG632" s="224"/>
      <c r="CH632" s="224"/>
      <c r="CI632" s="224"/>
      <c r="CP632" s="224"/>
      <c r="CQ632" s="224"/>
      <c r="CR632" s="6"/>
      <c r="EC632" s="224"/>
      <c r="ED632" s="224"/>
      <c r="EE632" s="224"/>
    </row>
    <row r="633" spans="4:135" s="66" customFormat="1" x14ac:dyDescent="0.2">
      <c r="D633" s="90"/>
      <c r="X633" s="338"/>
      <c r="BD633" s="289"/>
      <c r="BE633" s="289"/>
      <c r="BF633" s="224"/>
      <c r="CG633" s="224"/>
      <c r="CH633" s="224"/>
      <c r="CI633" s="224"/>
      <c r="CP633" s="224"/>
      <c r="CQ633" s="224"/>
      <c r="CR633" s="6"/>
      <c r="EC633" s="224"/>
      <c r="ED633" s="224"/>
      <c r="EE633" s="224"/>
    </row>
    <row r="634" spans="4:135" s="66" customFormat="1" x14ac:dyDescent="0.2">
      <c r="D634" s="90"/>
      <c r="X634" s="338"/>
      <c r="BD634" s="289"/>
      <c r="BE634" s="289"/>
      <c r="BF634" s="224"/>
      <c r="CG634" s="224"/>
      <c r="CH634" s="224"/>
      <c r="CI634" s="224"/>
      <c r="CP634" s="224"/>
      <c r="CQ634" s="224"/>
      <c r="CR634" s="6"/>
      <c r="EC634" s="224"/>
      <c r="ED634" s="224"/>
      <c r="EE634" s="224"/>
    </row>
    <row r="635" spans="4:135" s="66" customFormat="1" x14ac:dyDescent="0.2">
      <c r="D635" s="90"/>
      <c r="X635" s="338"/>
      <c r="BD635" s="289"/>
      <c r="BE635" s="289"/>
      <c r="BF635" s="224"/>
      <c r="CG635" s="224"/>
      <c r="CH635" s="224"/>
      <c r="CI635" s="224"/>
      <c r="CP635" s="224"/>
      <c r="CQ635" s="224"/>
      <c r="CR635" s="6"/>
      <c r="EC635" s="224"/>
      <c r="ED635" s="224"/>
      <c r="EE635" s="224"/>
    </row>
    <row r="636" spans="4:135" s="66" customFormat="1" x14ac:dyDescent="0.2">
      <c r="D636" s="90"/>
      <c r="X636" s="338"/>
      <c r="BD636" s="289"/>
      <c r="BE636" s="289"/>
      <c r="BF636" s="224"/>
      <c r="CG636" s="224"/>
      <c r="CH636" s="224"/>
      <c r="CI636" s="224"/>
      <c r="CP636" s="224"/>
      <c r="CQ636" s="224"/>
      <c r="CR636" s="6"/>
      <c r="EC636" s="224"/>
      <c r="ED636" s="224"/>
      <c r="EE636" s="224"/>
    </row>
    <row r="637" spans="4:135" s="66" customFormat="1" x14ac:dyDescent="0.2">
      <c r="D637" s="90"/>
      <c r="X637" s="338"/>
      <c r="BD637" s="289"/>
      <c r="BE637" s="289"/>
      <c r="BF637" s="224"/>
      <c r="CG637" s="224"/>
      <c r="CH637" s="224"/>
      <c r="CI637" s="224"/>
      <c r="CP637" s="224"/>
      <c r="CQ637" s="224"/>
      <c r="CR637" s="6"/>
      <c r="EC637" s="224"/>
      <c r="ED637" s="224"/>
      <c r="EE637" s="224"/>
    </row>
    <row r="638" spans="4:135" s="66" customFormat="1" x14ac:dyDescent="0.2">
      <c r="D638" s="90"/>
      <c r="X638" s="338"/>
      <c r="BD638" s="289"/>
      <c r="BE638" s="289"/>
      <c r="BF638" s="224"/>
      <c r="CG638" s="224"/>
      <c r="CH638" s="224"/>
      <c r="CI638" s="224"/>
      <c r="CP638" s="224"/>
      <c r="CQ638" s="224"/>
      <c r="CR638" s="6"/>
      <c r="EC638" s="224"/>
      <c r="ED638" s="224"/>
      <c r="EE638" s="224"/>
    </row>
    <row r="639" spans="4:135" s="66" customFormat="1" x14ac:dyDescent="0.2">
      <c r="D639" s="90"/>
      <c r="X639" s="338"/>
      <c r="BD639" s="289"/>
      <c r="BE639" s="289"/>
      <c r="BF639" s="224"/>
      <c r="CG639" s="224"/>
      <c r="CH639" s="224"/>
      <c r="CI639" s="224"/>
      <c r="CP639" s="224"/>
      <c r="CQ639" s="224"/>
      <c r="CR639" s="6"/>
      <c r="EC639" s="224"/>
      <c r="ED639" s="224"/>
      <c r="EE639" s="224"/>
    </row>
    <row r="640" spans="4:135" s="66" customFormat="1" x14ac:dyDescent="0.2">
      <c r="D640" s="90"/>
      <c r="X640" s="338"/>
      <c r="BD640" s="289"/>
      <c r="BE640" s="289"/>
      <c r="BF640" s="224"/>
      <c r="CG640" s="224"/>
      <c r="CH640" s="224"/>
      <c r="CI640" s="224"/>
      <c r="CP640" s="224"/>
      <c r="CQ640" s="224"/>
      <c r="CR640" s="6"/>
      <c r="EC640" s="224"/>
      <c r="ED640" s="224"/>
      <c r="EE640" s="224"/>
    </row>
    <row r="641" spans="4:135" s="66" customFormat="1" x14ac:dyDescent="0.2">
      <c r="D641" s="90"/>
      <c r="X641" s="338"/>
      <c r="BD641" s="289"/>
      <c r="BE641" s="289"/>
      <c r="BF641" s="224"/>
      <c r="CG641" s="224"/>
      <c r="CH641" s="224"/>
      <c r="CI641" s="224"/>
      <c r="CP641" s="224"/>
      <c r="CQ641" s="224"/>
      <c r="CR641" s="6"/>
      <c r="EC641" s="224"/>
      <c r="ED641" s="224"/>
      <c r="EE641" s="224"/>
    </row>
    <row r="642" spans="4:135" s="66" customFormat="1" x14ac:dyDescent="0.2">
      <c r="D642" s="90"/>
      <c r="X642" s="338"/>
      <c r="BD642" s="289"/>
      <c r="BE642" s="289"/>
      <c r="BF642" s="224"/>
      <c r="CG642" s="224"/>
      <c r="CH642" s="224"/>
      <c r="CI642" s="224"/>
      <c r="CP642" s="224"/>
      <c r="CQ642" s="224"/>
      <c r="CR642" s="6"/>
      <c r="EC642" s="224"/>
      <c r="ED642" s="224"/>
      <c r="EE642" s="224"/>
    </row>
    <row r="643" spans="4:135" s="66" customFormat="1" x14ac:dyDescent="0.2">
      <c r="D643" s="90"/>
      <c r="X643" s="338"/>
      <c r="BD643" s="289"/>
      <c r="BE643" s="289"/>
      <c r="BF643" s="224"/>
      <c r="CG643" s="224"/>
      <c r="CH643" s="224"/>
      <c r="CI643" s="224"/>
      <c r="CP643" s="224"/>
      <c r="CQ643" s="224"/>
      <c r="CR643" s="6"/>
      <c r="EC643" s="224"/>
      <c r="ED643" s="224"/>
      <c r="EE643" s="224"/>
    </row>
    <row r="644" spans="4:135" s="66" customFormat="1" x14ac:dyDescent="0.2">
      <c r="D644" s="90"/>
      <c r="X644" s="338"/>
      <c r="BD644" s="289"/>
      <c r="BE644" s="289"/>
      <c r="BF644" s="224"/>
      <c r="CG644" s="224"/>
      <c r="CH644" s="224"/>
      <c r="CI644" s="224"/>
      <c r="CP644" s="224"/>
      <c r="CQ644" s="224"/>
      <c r="CR644" s="6"/>
      <c r="EC644" s="224"/>
      <c r="ED644" s="224"/>
      <c r="EE644" s="224"/>
    </row>
    <row r="645" spans="4:135" s="66" customFormat="1" x14ac:dyDescent="0.2">
      <c r="D645" s="90"/>
      <c r="X645" s="338"/>
      <c r="BD645" s="289"/>
      <c r="BE645" s="289"/>
      <c r="BF645" s="224"/>
      <c r="CG645" s="224"/>
      <c r="CH645" s="224"/>
      <c r="CI645" s="224"/>
      <c r="CP645" s="224"/>
      <c r="CQ645" s="224"/>
      <c r="CR645" s="6"/>
      <c r="EC645" s="224"/>
      <c r="ED645" s="224"/>
      <c r="EE645" s="224"/>
    </row>
    <row r="646" spans="4:135" s="66" customFormat="1" x14ac:dyDescent="0.2">
      <c r="D646" s="90"/>
      <c r="X646" s="338"/>
      <c r="BD646" s="289"/>
      <c r="BE646" s="289"/>
      <c r="BF646" s="224"/>
      <c r="CG646" s="224"/>
      <c r="CH646" s="224"/>
      <c r="CI646" s="224"/>
      <c r="CP646" s="224"/>
      <c r="CQ646" s="224"/>
      <c r="CR646" s="6"/>
      <c r="EC646" s="224"/>
      <c r="ED646" s="224"/>
      <c r="EE646" s="224"/>
    </row>
    <row r="647" spans="4:135" s="66" customFormat="1" x14ac:dyDescent="0.2">
      <c r="D647" s="90"/>
      <c r="X647" s="338"/>
      <c r="BD647" s="289"/>
      <c r="BE647" s="289"/>
      <c r="BF647" s="224"/>
      <c r="CG647" s="224"/>
      <c r="CH647" s="224"/>
      <c r="CI647" s="224"/>
      <c r="CP647" s="224"/>
      <c r="CQ647" s="224"/>
      <c r="CR647" s="6"/>
      <c r="EC647" s="224"/>
      <c r="ED647" s="224"/>
      <c r="EE647" s="224"/>
    </row>
    <row r="648" spans="4:135" s="66" customFormat="1" x14ac:dyDescent="0.2">
      <c r="D648" s="90"/>
      <c r="X648" s="338"/>
      <c r="BD648" s="289"/>
      <c r="BE648" s="289"/>
      <c r="BF648" s="224"/>
      <c r="CG648" s="224"/>
      <c r="CH648" s="224"/>
      <c r="CI648" s="224"/>
      <c r="CP648" s="224"/>
      <c r="CQ648" s="224"/>
      <c r="CR648" s="6"/>
      <c r="EC648" s="224"/>
      <c r="ED648" s="224"/>
      <c r="EE648" s="224"/>
    </row>
    <row r="649" spans="4:135" s="66" customFormat="1" x14ac:dyDescent="0.2">
      <c r="D649" s="90"/>
      <c r="X649" s="338"/>
      <c r="BD649" s="289"/>
      <c r="BE649" s="289"/>
      <c r="BF649" s="224"/>
      <c r="CG649" s="224"/>
      <c r="CH649" s="224"/>
      <c r="CI649" s="224"/>
      <c r="CP649" s="224"/>
      <c r="CQ649" s="224"/>
      <c r="CR649" s="6"/>
      <c r="EC649" s="224"/>
      <c r="ED649" s="224"/>
      <c r="EE649" s="224"/>
    </row>
    <row r="650" spans="4:135" s="66" customFormat="1" x14ac:dyDescent="0.2">
      <c r="D650" s="90"/>
      <c r="X650" s="338"/>
      <c r="BD650" s="289"/>
      <c r="BE650" s="289"/>
      <c r="BF650" s="224"/>
      <c r="CG650" s="224"/>
      <c r="CH650" s="224"/>
      <c r="CI650" s="224"/>
      <c r="CP650" s="224"/>
      <c r="CQ650" s="224"/>
      <c r="CR650" s="6"/>
      <c r="EC650" s="224"/>
      <c r="ED650" s="224"/>
      <c r="EE650" s="224"/>
    </row>
    <row r="651" spans="4:135" s="66" customFormat="1" x14ac:dyDescent="0.2">
      <c r="D651" s="90"/>
      <c r="X651" s="338"/>
      <c r="BD651" s="289"/>
      <c r="BE651" s="289"/>
      <c r="BF651" s="224"/>
      <c r="CG651" s="224"/>
      <c r="CH651" s="224"/>
      <c r="CI651" s="224"/>
      <c r="CP651" s="224"/>
      <c r="CQ651" s="224"/>
      <c r="CR651" s="6"/>
      <c r="EC651" s="224"/>
      <c r="ED651" s="224"/>
      <c r="EE651" s="224"/>
    </row>
    <row r="652" spans="4:135" s="66" customFormat="1" x14ac:dyDescent="0.2">
      <c r="D652" s="90"/>
      <c r="X652" s="338"/>
      <c r="BD652" s="289"/>
      <c r="BE652" s="289"/>
      <c r="BF652" s="224"/>
      <c r="CG652" s="224"/>
      <c r="CH652" s="224"/>
      <c r="CI652" s="224"/>
      <c r="CP652" s="224"/>
      <c r="CQ652" s="224"/>
      <c r="CR652" s="6"/>
      <c r="EC652" s="224"/>
      <c r="ED652" s="224"/>
      <c r="EE652" s="224"/>
    </row>
    <row r="653" spans="4:135" s="66" customFormat="1" x14ac:dyDescent="0.2">
      <c r="D653" s="90"/>
      <c r="X653" s="338"/>
      <c r="BD653" s="289"/>
      <c r="BE653" s="289"/>
      <c r="BF653" s="224"/>
      <c r="CG653" s="224"/>
      <c r="CH653" s="224"/>
      <c r="CI653" s="224"/>
      <c r="CP653" s="224"/>
      <c r="CQ653" s="224"/>
      <c r="CR653" s="6"/>
      <c r="EC653" s="224"/>
      <c r="ED653" s="224"/>
      <c r="EE653" s="224"/>
    </row>
    <row r="654" spans="4:135" s="66" customFormat="1" x14ac:dyDescent="0.2">
      <c r="D654" s="90"/>
      <c r="X654" s="338"/>
      <c r="BD654" s="289"/>
      <c r="BE654" s="289"/>
      <c r="BF654" s="224"/>
      <c r="CG654" s="224"/>
      <c r="CH654" s="224"/>
      <c r="CI654" s="224"/>
      <c r="CP654" s="224"/>
      <c r="CQ654" s="224"/>
      <c r="CR654" s="6"/>
      <c r="EC654" s="224"/>
      <c r="ED654" s="224"/>
      <c r="EE654" s="224"/>
    </row>
    <row r="655" spans="4:135" s="66" customFormat="1" x14ac:dyDescent="0.2">
      <c r="D655" s="90"/>
      <c r="X655" s="338"/>
      <c r="BD655" s="289"/>
      <c r="BE655" s="289"/>
      <c r="BF655" s="224"/>
      <c r="CG655" s="224"/>
      <c r="CH655" s="224"/>
      <c r="CI655" s="224"/>
      <c r="CP655" s="224"/>
      <c r="CQ655" s="224"/>
      <c r="CR655" s="6"/>
      <c r="EC655" s="224"/>
      <c r="ED655" s="224"/>
      <c r="EE655" s="224"/>
    </row>
    <row r="656" spans="4:135" s="66" customFormat="1" x14ac:dyDescent="0.2">
      <c r="D656" s="90"/>
      <c r="X656" s="338"/>
      <c r="BD656" s="289"/>
      <c r="BE656" s="289"/>
      <c r="BF656" s="224"/>
      <c r="CG656" s="224"/>
      <c r="CH656" s="224"/>
      <c r="CI656" s="224"/>
      <c r="CP656" s="224"/>
      <c r="CQ656" s="224"/>
      <c r="CR656" s="6"/>
      <c r="EC656" s="224"/>
      <c r="ED656" s="224"/>
      <c r="EE656" s="224"/>
    </row>
    <row r="657" spans="4:135" s="66" customFormat="1" x14ac:dyDescent="0.2">
      <c r="D657" s="90"/>
      <c r="X657" s="338"/>
      <c r="BD657" s="289"/>
      <c r="BE657" s="289"/>
      <c r="BF657" s="224"/>
      <c r="CG657" s="224"/>
      <c r="CH657" s="224"/>
      <c r="CI657" s="224"/>
      <c r="CP657" s="224"/>
      <c r="CQ657" s="224"/>
      <c r="CR657" s="6"/>
      <c r="EC657" s="224"/>
      <c r="ED657" s="224"/>
      <c r="EE657" s="224"/>
    </row>
    <row r="658" spans="4:135" s="66" customFormat="1" x14ac:dyDescent="0.2">
      <c r="D658" s="90"/>
      <c r="X658" s="338"/>
      <c r="BD658" s="289"/>
      <c r="BE658" s="289"/>
      <c r="BF658" s="224"/>
      <c r="CG658" s="224"/>
      <c r="CH658" s="224"/>
      <c r="CI658" s="224"/>
      <c r="CP658" s="224"/>
      <c r="CQ658" s="224"/>
      <c r="CR658" s="6"/>
      <c r="EC658" s="224"/>
      <c r="ED658" s="224"/>
      <c r="EE658" s="224"/>
    </row>
    <row r="659" spans="4:135" s="66" customFormat="1" x14ac:dyDescent="0.2">
      <c r="D659" s="90"/>
      <c r="X659" s="338"/>
      <c r="BD659" s="289"/>
      <c r="BE659" s="289"/>
      <c r="BF659" s="224"/>
      <c r="CG659" s="224"/>
      <c r="CH659" s="224"/>
      <c r="CI659" s="224"/>
      <c r="CP659" s="224"/>
      <c r="CQ659" s="224"/>
      <c r="CR659" s="6"/>
      <c r="EC659" s="224"/>
      <c r="ED659" s="224"/>
      <c r="EE659" s="224"/>
    </row>
    <row r="660" spans="4:135" s="66" customFormat="1" x14ac:dyDescent="0.2">
      <c r="D660" s="90"/>
      <c r="X660" s="338"/>
      <c r="BD660" s="289"/>
      <c r="BE660" s="289"/>
      <c r="BF660" s="224"/>
      <c r="CG660" s="224"/>
      <c r="CH660" s="224"/>
      <c r="CI660" s="224"/>
      <c r="CP660" s="224"/>
      <c r="CQ660" s="224"/>
      <c r="CR660" s="6"/>
      <c r="EC660" s="224"/>
      <c r="ED660" s="224"/>
      <c r="EE660" s="224"/>
    </row>
    <row r="661" spans="4:135" s="66" customFormat="1" x14ac:dyDescent="0.2">
      <c r="D661" s="90"/>
      <c r="X661" s="338"/>
      <c r="BD661" s="289"/>
      <c r="BE661" s="289"/>
      <c r="BF661" s="224"/>
      <c r="CG661" s="224"/>
      <c r="CH661" s="224"/>
      <c r="CI661" s="224"/>
      <c r="CP661" s="224"/>
      <c r="CQ661" s="224"/>
      <c r="CR661" s="6"/>
      <c r="EC661" s="224"/>
      <c r="ED661" s="224"/>
      <c r="EE661" s="224"/>
    </row>
    <row r="662" spans="4:135" s="66" customFormat="1" x14ac:dyDescent="0.2">
      <c r="D662" s="90"/>
      <c r="X662" s="338"/>
      <c r="BD662" s="289"/>
      <c r="BE662" s="289"/>
      <c r="BF662" s="224"/>
      <c r="CG662" s="224"/>
      <c r="CH662" s="224"/>
      <c r="CI662" s="224"/>
      <c r="CP662" s="224"/>
      <c r="CQ662" s="224"/>
      <c r="CR662" s="6"/>
      <c r="EC662" s="224"/>
      <c r="ED662" s="224"/>
      <c r="EE662" s="224"/>
    </row>
    <row r="663" spans="4:135" s="66" customFormat="1" x14ac:dyDescent="0.2">
      <c r="D663" s="90"/>
      <c r="X663" s="338"/>
      <c r="BD663" s="289"/>
      <c r="BE663" s="289"/>
      <c r="BF663" s="224"/>
      <c r="CG663" s="224"/>
      <c r="CH663" s="224"/>
      <c r="CI663" s="224"/>
      <c r="CP663" s="224"/>
      <c r="CQ663" s="224"/>
      <c r="CR663" s="6"/>
      <c r="EC663" s="224"/>
      <c r="ED663" s="224"/>
      <c r="EE663" s="224"/>
    </row>
    <row r="664" spans="4:135" s="66" customFormat="1" x14ac:dyDescent="0.2">
      <c r="D664" s="90"/>
      <c r="X664" s="338"/>
      <c r="BD664" s="289"/>
      <c r="BE664" s="289"/>
      <c r="BF664" s="224"/>
      <c r="CG664" s="224"/>
      <c r="CH664" s="224"/>
      <c r="CI664" s="224"/>
      <c r="CP664" s="224"/>
      <c r="CQ664" s="224"/>
      <c r="CR664" s="6"/>
      <c r="EC664" s="224"/>
      <c r="ED664" s="224"/>
      <c r="EE664" s="224"/>
    </row>
    <row r="665" spans="4:135" s="66" customFormat="1" x14ac:dyDescent="0.2">
      <c r="D665" s="90"/>
      <c r="X665" s="338"/>
      <c r="BD665" s="289"/>
      <c r="BE665" s="289"/>
      <c r="BF665" s="224"/>
      <c r="CG665" s="224"/>
      <c r="CH665" s="224"/>
      <c r="CI665" s="224"/>
      <c r="CP665" s="224"/>
      <c r="CQ665" s="224"/>
      <c r="CR665" s="6"/>
      <c r="EC665" s="224"/>
      <c r="ED665" s="224"/>
      <c r="EE665" s="224"/>
    </row>
    <row r="666" spans="4:135" s="66" customFormat="1" x14ac:dyDescent="0.2">
      <c r="D666" s="90"/>
      <c r="X666" s="338"/>
      <c r="BD666" s="289"/>
      <c r="BE666" s="289"/>
      <c r="BF666" s="224"/>
      <c r="CG666" s="224"/>
      <c r="CH666" s="224"/>
      <c r="CI666" s="224"/>
      <c r="CP666" s="224"/>
      <c r="CQ666" s="224"/>
      <c r="CR666" s="6"/>
      <c r="EC666" s="224"/>
      <c r="ED666" s="224"/>
      <c r="EE666" s="224"/>
    </row>
    <row r="667" spans="4:135" s="66" customFormat="1" x14ac:dyDescent="0.2">
      <c r="D667" s="90"/>
      <c r="X667" s="338"/>
      <c r="BD667" s="289"/>
      <c r="BE667" s="289"/>
      <c r="BF667" s="224"/>
      <c r="CG667" s="224"/>
      <c r="CH667" s="224"/>
      <c r="CI667" s="224"/>
      <c r="CP667" s="224"/>
      <c r="CQ667" s="224"/>
      <c r="CR667" s="6"/>
      <c r="EC667" s="224"/>
      <c r="ED667" s="224"/>
      <c r="EE667" s="224"/>
    </row>
    <row r="668" spans="4:135" s="66" customFormat="1" x14ac:dyDescent="0.2">
      <c r="D668" s="90"/>
      <c r="X668" s="338"/>
      <c r="BD668" s="289"/>
      <c r="BE668" s="289"/>
      <c r="BF668" s="224"/>
      <c r="CG668" s="224"/>
      <c r="CH668" s="224"/>
      <c r="CI668" s="224"/>
      <c r="CP668" s="224"/>
      <c r="CQ668" s="224"/>
      <c r="CR668" s="6"/>
      <c r="EC668" s="224"/>
      <c r="ED668" s="224"/>
      <c r="EE668" s="224"/>
    </row>
    <row r="669" spans="4:135" s="66" customFormat="1" x14ac:dyDescent="0.2">
      <c r="D669" s="90"/>
      <c r="X669" s="338"/>
      <c r="BD669" s="289"/>
      <c r="BE669" s="289"/>
      <c r="BF669" s="224"/>
      <c r="CG669" s="224"/>
      <c r="CH669" s="224"/>
      <c r="CI669" s="224"/>
      <c r="CP669" s="224"/>
      <c r="CQ669" s="224"/>
      <c r="CR669" s="6"/>
      <c r="EC669" s="224"/>
      <c r="ED669" s="224"/>
      <c r="EE669" s="224"/>
    </row>
    <row r="670" spans="4:135" s="66" customFormat="1" x14ac:dyDescent="0.2">
      <c r="D670" s="90"/>
      <c r="X670" s="338"/>
      <c r="BD670" s="289"/>
      <c r="BE670" s="289"/>
      <c r="BF670" s="224"/>
      <c r="CG670" s="224"/>
      <c r="CH670" s="224"/>
      <c r="CI670" s="224"/>
      <c r="CP670" s="224"/>
      <c r="CQ670" s="224"/>
      <c r="CR670" s="6"/>
      <c r="EC670" s="224"/>
      <c r="ED670" s="224"/>
      <c r="EE670" s="224"/>
    </row>
    <row r="671" spans="4:135" s="66" customFormat="1" x14ac:dyDescent="0.2">
      <c r="D671" s="90"/>
      <c r="X671" s="338"/>
      <c r="BD671" s="289"/>
      <c r="BE671" s="289"/>
      <c r="BF671" s="224"/>
      <c r="CG671" s="224"/>
      <c r="CH671" s="224"/>
      <c r="CI671" s="224"/>
      <c r="CP671" s="224"/>
      <c r="CQ671" s="224"/>
      <c r="CR671" s="6"/>
      <c r="EC671" s="224"/>
      <c r="ED671" s="224"/>
      <c r="EE671" s="224"/>
    </row>
    <row r="672" spans="4:135" s="66" customFormat="1" x14ac:dyDescent="0.2">
      <c r="D672" s="90"/>
      <c r="X672" s="338"/>
      <c r="BD672" s="289"/>
      <c r="BE672" s="289"/>
      <c r="BF672" s="224"/>
      <c r="CG672" s="224"/>
      <c r="CH672" s="224"/>
      <c r="CI672" s="224"/>
      <c r="CP672" s="224"/>
      <c r="CQ672" s="224"/>
      <c r="CR672" s="6"/>
      <c r="EC672" s="224"/>
      <c r="ED672" s="224"/>
      <c r="EE672" s="224"/>
    </row>
    <row r="673" spans="4:135" s="66" customFormat="1" x14ac:dyDescent="0.2">
      <c r="D673" s="90"/>
      <c r="X673" s="338"/>
      <c r="BD673" s="289"/>
      <c r="BE673" s="289"/>
      <c r="BF673" s="224"/>
      <c r="CG673" s="224"/>
      <c r="CH673" s="224"/>
      <c r="CI673" s="224"/>
      <c r="CP673" s="224"/>
      <c r="CQ673" s="224"/>
      <c r="CR673" s="6"/>
      <c r="EC673" s="224"/>
      <c r="ED673" s="224"/>
      <c r="EE673" s="224"/>
    </row>
    <row r="674" spans="4:135" s="66" customFormat="1" x14ac:dyDescent="0.2">
      <c r="D674" s="90"/>
      <c r="X674" s="338"/>
      <c r="BD674" s="289"/>
      <c r="BE674" s="289"/>
      <c r="BF674" s="224"/>
      <c r="CG674" s="224"/>
      <c r="CH674" s="224"/>
      <c r="CI674" s="224"/>
      <c r="CP674" s="224"/>
      <c r="CQ674" s="224"/>
      <c r="CR674" s="6"/>
      <c r="EC674" s="224"/>
      <c r="ED674" s="224"/>
      <c r="EE674" s="224"/>
    </row>
    <row r="675" spans="4:135" s="66" customFormat="1" x14ac:dyDescent="0.2">
      <c r="D675" s="90"/>
      <c r="X675" s="338"/>
      <c r="BD675" s="289"/>
      <c r="BE675" s="289"/>
      <c r="BF675" s="224"/>
      <c r="CG675" s="224"/>
      <c r="CH675" s="224"/>
      <c r="CI675" s="224"/>
      <c r="CP675" s="224"/>
      <c r="CQ675" s="224"/>
      <c r="CR675" s="6"/>
      <c r="EC675" s="224"/>
      <c r="ED675" s="224"/>
      <c r="EE675" s="224"/>
    </row>
    <row r="676" spans="4:135" s="66" customFormat="1" x14ac:dyDescent="0.2">
      <c r="D676" s="90"/>
      <c r="X676" s="338"/>
      <c r="BD676" s="289"/>
      <c r="BE676" s="289"/>
      <c r="BF676" s="224"/>
      <c r="CG676" s="224"/>
      <c r="CH676" s="224"/>
      <c r="CI676" s="224"/>
      <c r="CP676" s="224"/>
      <c r="CQ676" s="224"/>
      <c r="CR676" s="6"/>
      <c r="EC676" s="224"/>
      <c r="ED676" s="224"/>
      <c r="EE676" s="224"/>
    </row>
    <row r="677" spans="4:135" s="66" customFormat="1" x14ac:dyDescent="0.2">
      <c r="D677" s="90"/>
      <c r="X677" s="338"/>
      <c r="BD677" s="289"/>
      <c r="BE677" s="289"/>
      <c r="BF677" s="224"/>
      <c r="CG677" s="224"/>
      <c r="CH677" s="224"/>
      <c r="CI677" s="224"/>
      <c r="CP677" s="224"/>
      <c r="CQ677" s="224"/>
      <c r="CR677" s="6"/>
      <c r="EC677" s="224"/>
      <c r="ED677" s="224"/>
      <c r="EE677" s="224"/>
    </row>
    <row r="678" spans="4:135" s="66" customFormat="1" x14ac:dyDescent="0.2">
      <c r="D678" s="90"/>
      <c r="X678" s="338"/>
      <c r="BD678" s="289"/>
      <c r="BE678" s="289"/>
      <c r="BF678" s="224"/>
      <c r="CG678" s="224"/>
      <c r="CH678" s="224"/>
      <c r="CI678" s="224"/>
      <c r="CP678" s="224"/>
      <c r="CQ678" s="224"/>
      <c r="CR678" s="6"/>
      <c r="EC678" s="224"/>
      <c r="ED678" s="224"/>
      <c r="EE678" s="224"/>
    </row>
    <row r="679" spans="4:135" s="66" customFormat="1" x14ac:dyDescent="0.2">
      <c r="D679" s="90"/>
      <c r="X679" s="338"/>
      <c r="BD679" s="289"/>
      <c r="BE679" s="289"/>
      <c r="BF679" s="224"/>
      <c r="CG679" s="224"/>
      <c r="CH679" s="224"/>
      <c r="CI679" s="224"/>
      <c r="CP679" s="224"/>
      <c r="CQ679" s="224"/>
      <c r="CR679" s="6"/>
      <c r="EC679" s="224"/>
      <c r="ED679" s="224"/>
      <c r="EE679" s="224"/>
    </row>
    <row r="680" spans="4:135" s="66" customFormat="1" x14ac:dyDescent="0.2">
      <c r="D680" s="90"/>
      <c r="X680" s="338"/>
      <c r="BD680" s="289"/>
      <c r="BE680" s="289"/>
      <c r="BF680" s="224"/>
      <c r="CG680" s="224"/>
      <c r="CH680" s="224"/>
      <c r="CI680" s="224"/>
      <c r="CP680" s="224"/>
      <c r="CQ680" s="224"/>
      <c r="CR680" s="6"/>
      <c r="EC680" s="224"/>
      <c r="ED680" s="224"/>
      <c r="EE680" s="224"/>
    </row>
    <row r="681" spans="4:135" s="66" customFormat="1" x14ac:dyDescent="0.2">
      <c r="D681" s="90"/>
      <c r="X681" s="338"/>
      <c r="BD681" s="289"/>
      <c r="BE681" s="289"/>
      <c r="BF681" s="224"/>
      <c r="CG681" s="224"/>
      <c r="CH681" s="224"/>
      <c r="CI681" s="224"/>
      <c r="CP681" s="224"/>
      <c r="CQ681" s="224"/>
      <c r="CR681" s="6"/>
      <c r="EC681" s="224"/>
      <c r="ED681" s="224"/>
      <c r="EE681" s="224"/>
    </row>
    <row r="682" spans="4:135" s="66" customFormat="1" x14ac:dyDescent="0.2">
      <c r="D682" s="90"/>
      <c r="X682" s="338"/>
      <c r="BD682" s="289"/>
      <c r="BE682" s="289"/>
      <c r="BF682" s="224"/>
      <c r="CG682" s="224"/>
      <c r="CH682" s="224"/>
      <c r="CI682" s="224"/>
      <c r="CP682" s="224"/>
      <c r="CQ682" s="224"/>
      <c r="CR682" s="6"/>
      <c r="EC682" s="224"/>
      <c r="ED682" s="224"/>
      <c r="EE682" s="224"/>
    </row>
    <row r="683" spans="4:135" s="66" customFormat="1" x14ac:dyDescent="0.2">
      <c r="D683" s="90"/>
      <c r="X683" s="338"/>
      <c r="BD683" s="289"/>
      <c r="BE683" s="289"/>
      <c r="BF683" s="224"/>
      <c r="CG683" s="224"/>
      <c r="CH683" s="224"/>
      <c r="CI683" s="224"/>
      <c r="CP683" s="224"/>
      <c r="CQ683" s="224"/>
      <c r="CR683" s="6"/>
      <c r="EC683" s="224"/>
      <c r="ED683" s="224"/>
      <c r="EE683" s="224"/>
    </row>
    <row r="684" spans="4:135" s="66" customFormat="1" x14ac:dyDescent="0.2">
      <c r="D684" s="90"/>
      <c r="X684" s="338"/>
      <c r="BD684" s="289"/>
      <c r="BE684" s="289"/>
      <c r="BF684" s="224"/>
      <c r="CG684" s="224"/>
      <c r="CH684" s="224"/>
      <c r="CI684" s="224"/>
      <c r="CP684" s="224"/>
      <c r="CQ684" s="224"/>
      <c r="CR684" s="6"/>
      <c r="EC684" s="224"/>
      <c r="ED684" s="224"/>
      <c r="EE684" s="224"/>
    </row>
    <row r="685" spans="4:135" s="66" customFormat="1" x14ac:dyDescent="0.2">
      <c r="D685" s="90"/>
      <c r="X685" s="338"/>
      <c r="BD685" s="289"/>
      <c r="BE685" s="289"/>
      <c r="BF685" s="224"/>
      <c r="CG685" s="224"/>
      <c r="CH685" s="224"/>
      <c r="CI685" s="224"/>
      <c r="CP685" s="224"/>
      <c r="CQ685" s="224"/>
      <c r="CR685" s="6"/>
      <c r="EC685" s="224"/>
      <c r="ED685" s="224"/>
      <c r="EE685" s="224"/>
    </row>
    <row r="686" spans="4:135" s="66" customFormat="1" x14ac:dyDescent="0.2">
      <c r="D686" s="90"/>
      <c r="X686" s="338"/>
      <c r="BD686" s="289"/>
      <c r="BE686" s="289"/>
      <c r="BF686" s="224"/>
      <c r="CG686" s="224"/>
      <c r="CH686" s="224"/>
      <c r="CI686" s="224"/>
      <c r="CP686" s="224"/>
      <c r="CQ686" s="224"/>
      <c r="CR686" s="6"/>
      <c r="EC686" s="224"/>
      <c r="ED686" s="224"/>
      <c r="EE686" s="224"/>
    </row>
    <row r="687" spans="4:135" s="66" customFormat="1" x14ac:dyDescent="0.2">
      <c r="D687" s="90"/>
      <c r="X687" s="338"/>
      <c r="BD687" s="289"/>
      <c r="BE687" s="289"/>
      <c r="BF687" s="224"/>
      <c r="CG687" s="224"/>
      <c r="CH687" s="224"/>
      <c r="CI687" s="224"/>
      <c r="CP687" s="224"/>
      <c r="CQ687" s="224"/>
      <c r="CR687" s="6"/>
      <c r="EC687" s="224"/>
      <c r="ED687" s="224"/>
      <c r="EE687" s="224"/>
    </row>
    <row r="688" spans="4:135" s="66" customFormat="1" x14ac:dyDescent="0.2">
      <c r="D688" s="90"/>
      <c r="X688" s="338"/>
      <c r="BD688" s="289"/>
      <c r="BE688" s="289"/>
      <c r="BF688" s="224"/>
      <c r="CG688" s="224"/>
      <c r="CH688" s="224"/>
      <c r="CI688" s="224"/>
      <c r="CP688" s="224"/>
      <c r="CQ688" s="224"/>
      <c r="CR688" s="6"/>
      <c r="EC688" s="224"/>
      <c r="ED688" s="224"/>
      <c r="EE688" s="224"/>
    </row>
    <row r="689" spans="4:135" s="66" customFormat="1" x14ac:dyDescent="0.2">
      <c r="D689" s="90"/>
      <c r="X689" s="338"/>
      <c r="BD689" s="289"/>
      <c r="BE689" s="289"/>
      <c r="BF689" s="224"/>
      <c r="CG689" s="224"/>
      <c r="CH689" s="224"/>
      <c r="CI689" s="224"/>
      <c r="CP689" s="224"/>
      <c r="CQ689" s="224"/>
      <c r="CR689" s="6"/>
      <c r="EC689" s="224"/>
      <c r="ED689" s="224"/>
      <c r="EE689" s="224"/>
    </row>
    <row r="690" spans="4:135" s="66" customFormat="1" x14ac:dyDescent="0.2">
      <c r="D690" s="90"/>
      <c r="X690" s="338"/>
      <c r="BD690" s="289"/>
      <c r="BE690" s="289"/>
      <c r="BF690" s="224"/>
      <c r="CG690" s="224"/>
      <c r="CH690" s="224"/>
      <c r="CI690" s="224"/>
      <c r="CP690" s="224"/>
      <c r="CQ690" s="224"/>
      <c r="CR690" s="6"/>
      <c r="EC690" s="224"/>
      <c r="ED690" s="224"/>
      <c r="EE690" s="224"/>
    </row>
    <row r="691" spans="4:135" s="66" customFormat="1" x14ac:dyDescent="0.2">
      <c r="D691" s="90"/>
      <c r="X691" s="338"/>
      <c r="BD691" s="289"/>
      <c r="BE691" s="289"/>
      <c r="BF691" s="224"/>
      <c r="CG691" s="224"/>
      <c r="CH691" s="224"/>
      <c r="CI691" s="224"/>
      <c r="CP691" s="224"/>
      <c r="CQ691" s="224"/>
      <c r="CR691" s="6"/>
      <c r="EC691" s="224"/>
      <c r="ED691" s="224"/>
      <c r="EE691" s="224"/>
    </row>
    <row r="692" spans="4:135" s="66" customFormat="1" x14ac:dyDescent="0.2">
      <c r="D692" s="90"/>
      <c r="X692" s="338"/>
      <c r="BD692" s="289"/>
      <c r="BE692" s="289"/>
      <c r="BF692" s="224"/>
      <c r="CG692" s="224"/>
      <c r="CH692" s="224"/>
      <c r="CI692" s="224"/>
      <c r="CP692" s="224"/>
      <c r="CQ692" s="224"/>
      <c r="CR692" s="6"/>
      <c r="EC692" s="224"/>
      <c r="ED692" s="224"/>
      <c r="EE692" s="224"/>
    </row>
    <row r="693" spans="4:135" s="66" customFormat="1" x14ac:dyDescent="0.2">
      <c r="D693" s="90"/>
      <c r="X693" s="338"/>
      <c r="BD693" s="289"/>
      <c r="BE693" s="289"/>
      <c r="BF693" s="224"/>
      <c r="CG693" s="224"/>
      <c r="CH693" s="224"/>
      <c r="CI693" s="224"/>
      <c r="CP693" s="224"/>
      <c r="CQ693" s="224"/>
      <c r="CR693" s="6"/>
      <c r="EC693" s="224"/>
      <c r="ED693" s="224"/>
      <c r="EE693" s="224"/>
    </row>
    <row r="694" spans="4:135" s="66" customFormat="1" x14ac:dyDescent="0.2">
      <c r="D694" s="90"/>
      <c r="X694" s="338"/>
      <c r="BD694" s="289"/>
      <c r="BE694" s="289"/>
      <c r="BF694" s="224"/>
      <c r="CG694" s="224"/>
      <c r="CH694" s="224"/>
      <c r="CI694" s="224"/>
      <c r="CP694" s="224"/>
      <c r="CQ694" s="224"/>
      <c r="CR694" s="6"/>
      <c r="EC694" s="224"/>
      <c r="ED694" s="224"/>
      <c r="EE694" s="224"/>
    </row>
    <row r="695" spans="4:135" s="66" customFormat="1" x14ac:dyDescent="0.2">
      <c r="D695" s="90"/>
      <c r="X695" s="338"/>
      <c r="BD695" s="289"/>
      <c r="BE695" s="289"/>
      <c r="BF695" s="224"/>
      <c r="CG695" s="224"/>
      <c r="CH695" s="224"/>
      <c r="CI695" s="224"/>
      <c r="CP695" s="224"/>
      <c r="CQ695" s="224"/>
      <c r="CR695" s="6"/>
      <c r="EC695" s="224"/>
      <c r="ED695" s="224"/>
      <c r="EE695" s="224"/>
    </row>
    <row r="696" spans="4:135" s="66" customFormat="1" x14ac:dyDescent="0.2">
      <c r="D696" s="90"/>
      <c r="X696" s="338"/>
      <c r="BD696" s="289"/>
      <c r="BE696" s="289"/>
      <c r="BF696" s="224"/>
      <c r="CG696" s="224"/>
      <c r="CH696" s="224"/>
      <c r="CI696" s="224"/>
      <c r="CP696" s="224"/>
      <c r="CQ696" s="224"/>
      <c r="CR696" s="6"/>
      <c r="EC696" s="224"/>
      <c r="ED696" s="224"/>
      <c r="EE696" s="224"/>
    </row>
    <row r="697" spans="4:135" s="66" customFormat="1" x14ac:dyDescent="0.2">
      <c r="D697" s="90"/>
      <c r="X697" s="338"/>
      <c r="BD697" s="289"/>
      <c r="BE697" s="289"/>
      <c r="BF697" s="224"/>
      <c r="CG697" s="224"/>
      <c r="CH697" s="224"/>
      <c r="CI697" s="224"/>
      <c r="CP697" s="224"/>
      <c r="CQ697" s="224"/>
      <c r="CR697" s="6"/>
      <c r="EC697" s="224"/>
      <c r="ED697" s="224"/>
      <c r="EE697" s="224"/>
    </row>
    <row r="698" spans="4:135" s="66" customFormat="1" x14ac:dyDescent="0.2">
      <c r="D698" s="90"/>
      <c r="X698" s="338"/>
      <c r="BD698" s="289"/>
      <c r="BE698" s="289"/>
      <c r="BF698" s="224"/>
      <c r="CG698" s="224"/>
      <c r="CH698" s="224"/>
      <c r="CI698" s="224"/>
      <c r="CP698" s="224"/>
      <c r="CQ698" s="224"/>
      <c r="CR698" s="6"/>
      <c r="EC698" s="224"/>
      <c r="ED698" s="224"/>
      <c r="EE698" s="224"/>
    </row>
    <row r="699" spans="4:135" s="66" customFormat="1" x14ac:dyDescent="0.2">
      <c r="D699" s="90"/>
      <c r="X699" s="338"/>
      <c r="BD699" s="289"/>
      <c r="BE699" s="289"/>
      <c r="BF699" s="224"/>
      <c r="CG699" s="224"/>
      <c r="CH699" s="224"/>
      <c r="CI699" s="224"/>
      <c r="CP699" s="224"/>
      <c r="CQ699" s="224"/>
      <c r="CR699" s="6"/>
      <c r="EC699" s="224"/>
      <c r="ED699" s="224"/>
      <c r="EE699" s="224"/>
    </row>
    <row r="700" spans="4:135" s="66" customFormat="1" x14ac:dyDescent="0.2">
      <c r="D700" s="90"/>
      <c r="X700" s="338"/>
      <c r="BD700" s="289"/>
      <c r="BE700" s="289"/>
      <c r="BF700" s="224"/>
      <c r="CG700" s="224"/>
      <c r="CH700" s="224"/>
      <c r="CI700" s="224"/>
      <c r="CP700" s="224"/>
      <c r="CQ700" s="224"/>
      <c r="CR700" s="6"/>
      <c r="EC700" s="224"/>
      <c r="ED700" s="224"/>
      <c r="EE700" s="224"/>
    </row>
    <row r="701" spans="4:135" s="66" customFormat="1" x14ac:dyDescent="0.2">
      <c r="D701" s="90"/>
      <c r="X701" s="338"/>
      <c r="BD701" s="289"/>
      <c r="BE701" s="289"/>
      <c r="BF701" s="224"/>
      <c r="CG701" s="224"/>
      <c r="CH701" s="224"/>
      <c r="CI701" s="224"/>
      <c r="CP701" s="224"/>
      <c r="CQ701" s="224"/>
      <c r="CR701" s="6"/>
      <c r="EC701" s="224"/>
      <c r="ED701" s="224"/>
      <c r="EE701" s="224"/>
    </row>
    <row r="702" spans="4:135" s="66" customFormat="1" x14ac:dyDescent="0.2">
      <c r="D702" s="90"/>
      <c r="X702" s="338"/>
      <c r="BD702" s="289"/>
      <c r="BE702" s="289"/>
      <c r="BF702" s="224"/>
      <c r="CG702" s="224"/>
      <c r="CH702" s="224"/>
      <c r="CI702" s="224"/>
      <c r="CP702" s="224"/>
      <c r="CQ702" s="224"/>
      <c r="CR702" s="6"/>
      <c r="EC702" s="224"/>
      <c r="ED702" s="224"/>
      <c r="EE702" s="224"/>
    </row>
    <row r="703" spans="4:135" s="66" customFormat="1" x14ac:dyDescent="0.2">
      <c r="D703" s="90"/>
      <c r="X703" s="338"/>
      <c r="BD703" s="289"/>
      <c r="BE703" s="289"/>
      <c r="BF703" s="224"/>
      <c r="CG703" s="224"/>
      <c r="CH703" s="224"/>
      <c r="CI703" s="224"/>
      <c r="CP703" s="224"/>
      <c r="CQ703" s="224"/>
      <c r="CR703" s="6"/>
      <c r="EC703" s="224"/>
      <c r="ED703" s="224"/>
      <c r="EE703" s="224"/>
    </row>
    <row r="704" spans="4:135" s="66" customFormat="1" x14ac:dyDescent="0.2">
      <c r="D704" s="90"/>
      <c r="X704" s="338"/>
      <c r="BD704" s="289"/>
      <c r="BE704" s="289"/>
      <c r="BF704" s="224"/>
      <c r="CG704" s="224"/>
      <c r="CH704" s="224"/>
      <c r="CI704" s="224"/>
      <c r="CP704" s="224"/>
      <c r="CQ704" s="224"/>
      <c r="CR704" s="6"/>
      <c r="EC704" s="224"/>
      <c r="ED704" s="224"/>
      <c r="EE704" s="224"/>
    </row>
    <row r="705" spans="4:135" s="66" customFormat="1" x14ac:dyDescent="0.2">
      <c r="D705" s="90"/>
      <c r="X705" s="338"/>
      <c r="BD705" s="289"/>
      <c r="BE705" s="289"/>
      <c r="BF705" s="224"/>
      <c r="CG705" s="224"/>
      <c r="CH705" s="224"/>
      <c r="CI705" s="224"/>
      <c r="CP705" s="224"/>
      <c r="CQ705" s="224"/>
      <c r="CR705" s="6"/>
      <c r="EC705" s="224"/>
      <c r="ED705" s="224"/>
      <c r="EE705" s="224"/>
    </row>
    <row r="706" spans="4:135" s="66" customFormat="1" x14ac:dyDescent="0.2">
      <c r="D706" s="90"/>
      <c r="X706" s="338"/>
      <c r="BD706" s="289"/>
      <c r="BE706" s="289"/>
      <c r="BF706" s="224"/>
      <c r="CG706" s="224"/>
      <c r="CH706" s="224"/>
      <c r="CI706" s="224"/>
      <c r="CP706" s="224"/>
      <c r="CQ706" s="224"/>
      <c r="CR706" s="6"/>
      <c r="EC706" s="224"/>
      <c r="ED706" s="224"/>
      <c r="EE706" s="224"/>
    </row>
    <row r="707" spans="4:135" s="66" customFormat="1" x14ac:dyDescent="0.2">
      <c r="D707" s="90"/>
      <c r="X707" s="338"/>
      <c r="BD707" s="289"/>
      <c r="BE707" s="289"/>
      <c r="BF707" s="224"/>
      <c r="CG707" s="224"/>
      <c r="CH707" s="224"/>
      <c r="CI707" s="224"/>
      <c r="CP707" s="224"/>
      <c r="CQ707" s="224"/>
      <c r="CR707" s="6"/>
      <c r="EC707" s="224"/>
      <c r="ED707" s="224"/>
      <c r="EE707" s="224"/>
    </row>
    <row r="708" spans="4:135" s="66" customFormat="1" x14ac:dyDescent="0.2">
      <c r="D708" s="90"/>
      <c r="X708" s="338"/>
      <c r="BD708" s="289"/>
      <c r="BE708" s="289"/>
      <c r="BF708" s="224"/>
      <c r="CG708" s="224"/>
      <c r="CH708" s="224"/>
      <c r="CI708" s="224"/>
      <c r="CP708" s="224"/>
      <c r="CQ708" s="224"/>
      <c r="CR708" s="6"/>
      <c r="EC708" s="224"/>
      <c r="ED708" s="224"/>
      <c r="EE708" s="224"/>
    </row>
    <row r="709" spans="4:135" s="66" customFormat="1" x14ac:dyDescent="0.2">
      <c r="D709" s="90"/>
      <c r="X709" s="338"/>
      <c r="BD709" s="289"/>
      <c r="BE709" s="289"/>
      <c r="BF709" s="224"/>
      <c r="CG709" s="224"/>
      <c r="CH709" s="224"/>
      <c r="CI709" s="224"/>
      <c r="CP709" s="224"/>
      <c r="CQ709" s="224"/>
      <c r="CR709" s="6"/>
      <c r="EC709" s="224"/>
      <c r="ED709" s="224"/>
      <c r="EE709" s="224"/>
    </row>
    <row r="710" spans="4:135" s="66" customFormat="1" x14ac:dyDescent="0.2">
      <c r="D710" s="90"/>
      <c r="X710" s="338"/>
      <c r="BD710" s="289"/>
      <c r="BE710" s="289"/>
      <c r="BF710" s="224"/>
      <c r="CG710" s="224"/>
      <c r="CH710" s="224"/>
      <c r="CI710" s="224"/>
      <c r="CP710" s="224"/>
      <c r="CQ710" s="224"/>
      <c r="CR710" s="6"/>
      <c r="EC710" s="224"/>
      <c r="ED710" s="224"/>
      <c r="EE710" s="224"/>
    </row>
    <row r="711" spans="4:135" s="66" customFormat="1" x14ac:dyDescent="0.2">
      <c r="D711" s="90"/>
      <c r="X711" s="338"/>
      <c r="BD711" s="289"/>
      <c r="BE711" s="289"/>
      <c r="BF711" s="224"/>
      <c r="CG711" s="224"/>
      <c r="CH711" s="224"/>
      <c r="CI711" s="224"/>
      <c r="CP711" s="224"/>
      <c r="CQ711" s="224"/>
      <c r="CR711" s="6"/>
      <c r="EC711" s="224"/>
      <c r="ED711" s="224"/>
      <c r="EE711" s="224"/>
    </row>
    <row r="712" spans="4:135" s="66" customFormat="1" x14ac:dyDescent="0.2">
      <c r="D712" s="90"/>
      <c r="X712" s="338"/>
      <c r="BD712" s="289"/>
      <c r="BE712" s="289"/>
      <c r="BF712" s="224"/>
      <c r="CG712" s="224"/>
      <c r="CH712" s="224"/>
      <c r="CI712" s="224"/>
      <c r="CP712" s="224"/>
      <c r="CQ712" s="224"/>
      <c r="CR712" s="6"/>
      <c r="EC712" s="224"/>
      <c r="ED712" s="224"/>
      <c r="EE712" s="224"/>
    </row>
    <row r="713" spans="4:135" s="66" customFormat="1" x14ac:dyDescent="0.2">
      <c r="D713" s="90"/>
      <c r="X713" s="338"/>
      <c r="BD713" s="289"/>
      <c r="BE713" s="289"/>
      <c r="BF713" s="224"/>
      <c r="CG713" s="224"/>
      <c r="CH713" s="224"/>
      <c r="CI713" s="224"/>
      <c r="CP713" s="224"/>
      <c r="CQ713" s="224"/>
      <c r="CR713" s="6"/>
      <c r="EC713" s="224"/>
      <c r="ED713" s="224"/>
      <c r="EE713" s="224"/>
    </row>
    <row r="714" spans="4:135" s="66" customFormat="1" x14ac:dyDescent="0.2">
      <c r="D714" s="90"/>
      <c r="X714" s="338"/>
      <c r="BD714" s="289"/>
      <c r="BE714" s="289"/>
      <c r="BF714" s="224"/>
      <c r="CG714" s="224"/>
      <c r="CH714" s="224"/>
      <c r="CI714" s="224"/>
      <c r="CP714" s="224"/>
      <c r="CQ714" s="224"/>
      <c r="CR714" s="6"/>
      <c r="EC714" s="224"/>
      <c r="ED714" s="224"/>
      <c r="EE714" s="224"/>
    </row>
    <row r="715" spans="4:135" s="66" customFormat="1" x14ac:dyDescent="0.2">
      <c r="D715" s="90"/>
      <c r="X715" s="338"/>
      <c r="BD715" s="289"/>
      <c r="BE715" s="289"/>
      <c r="BF715" s="224"/>
      <c r="CG715" s="224"/>
      <c r="CH715" s="224"/>
      <c r="CI715" s="224"/>
      <c r="CP715" s="224"/>
      <c r="CQ715" s="224"/>
      <c r="CR715" s="6"/>
      <c r="EC715" s="224"/>
      <c r="ED715" s="224"/>
      <c r="EE715" s="224"/>
    </row>
    <row r="716" spans="4:135" s="66" customFormat="1" x14ac:dyDescent="0.2">
      <c r="D716" s="90"/>
      <c r="X716" s="338"/>
      <c r="BD716" s="289"/>
      <c r="BE716" s="289"/>
      <c r="BF716" s="224"/>
      <c r="CG716" s="224"/>
      <c r="CH716" s="224"/>
      <c r="CI716" s="224"/>
      <c r="CP716" s="224"/>
      <c r="CQ716" s="224"/>
      <c r="CR716" s="6"/>
      <c r="EC716" s="224"/>
      <c r="ED716" s="224"/>
      <c r="EE716" s="224"/>
    </row>
    <row r="717" spans="4:135" s="66" customFormat="1" x14ac:dyDescent="0.2">
      <c r="D717" s="90"/>
      <c r="X717" s="338"/>
      <c r="BD717" s="289"/>
      <c r="BE717" s="289"/>
      <c r="BF717" s="224"/>
      <c r="CG717" s="224"/>
      <c r="CH717" s="224"/>
      <c r="CI717" s="224"/>
      <c r="CP717" s="224"/>
      <c r="CQ717" s="224"/>
      <c r="CR717" s="6"/>
      <c r="EC717" s="224"/>
      <c r="ED717" s="224"/>
      <c r="EE717" s="224"/>
    </row>
    <row r="718" spans="4:135" s="66" customFormat="1" x14ac:dyDescent="0.2">
      <c r="D718" s="90"/>
      <c r="X718" s="338"/>
      <c r="BD718" s="289"/>
      <c r="BE718" s="289"/>
      <c r="BF718" s="224"/>
      <c r="CG718" s="224"/>
      <c r="CH718" s="224"/>
      <c r="CI718" s="224"/>
      <c r="CP718" s="224"/>
      <c r="CQ718" s="224"/>
      <c r="CR718" s="6"/>
      <c r="EC718" s="224"/>
      <c r="ED718" s="224"/>
      <c r="EE718" s="224"/>
    </row>
    <row r="719" spans="4:135" s="66" customFormat="1" x14ac:dyDescent="0.2">
      <c r="D719" s="90"/>
      <c r="X719" s="338"/>
      <c r="BD719" s="289"/>
      <c r="BE719" s="289"/>
      <c r="BF719" s="224"/>
      <c r="CG719" s="224"/>
      <c r="CH719" s="224"/>
      <c r="CI719" s="224"/>
      <c r="CP719" s="224"/>
      <c r="CQ719" s="224"/>
      <c r="CR719" s="6"/>
      <c r="EC719" s="224"/>
      <c r="ED719" s="224"/>
      <c r="EE719" s="224"/>
    </row>
    <row r="720" spans="4:135" s="66" customFormat="1" x14ac:dyDescent="0.2">
      <c r="D720" s="90"/>
      <c r="X720" s="338"/>
      <c r="BD720" s="289"/>
      <c r="BE720" s="289"/>
      <c r="BF720" s="224"/>
      <c r="CG720" s="224"/>
      <c r="CH720" s="224"/>
      <c r="CI720" s="224"/>
      <c r="CP720" s="224"/>
      <c r="CQ720" s="224"/>
      <c r="CR720" s="6"/>
      <c r="EC720" s="224"/>
      <c r="ED720" s="224"/>
      <c r="EE720" s="224"/>
    </row>
    <row r="721" spans="4:135" s="66" customFormat="1" x14ac:dyDescent="0.2">
      <c r="D721" s="90"/>
      <c r="X721" s="338"/>
      <c r="BD721" s="289"/>
      <c r="BE721" s="289"/>
      <c r="BF721" s="224"/>
      <c r="CG721" s="224"/>
      <c r="CH721" s="224"/>
      <c r="CI721" s="224"/>
      <c r="CP721" s="224"/>
      <c r="CQ721" s="224"/>
      <c r="CR721" s="6"/>
      <c r="EC721" s="224"/>
      <c r="ED721" s="224"/>
      <c r="EE721" s="224"/>
    </row>
    <row r="722" spans="4:135" s="66" customFormat="1" x14ac:dyDescent="0.2">
      <c r="D722" s="90"/>
      <c r="X722" s="338"/>
      <c r="BD722" s="289"/>
      <c r="BE722" s="289"/>
      <c r="BF722" s="224"/>
      <c r="CG722" s="224"/>
      <c r="CH722" s="224"/>
      <c r="CI722" s="224"/>
      <c r="CP722" s="224"/>
      <c r="CQ722" s="224"/>
      <c r="CR722" s="6"/>
      <c r="EC722" s="224"/>
      <c r="ED722" s="224"/>
      <c r="EE722" s="224"/>
    </row>
    <row r="723" spans="4:135" s="66" customFormat="1" x14ac:dyDescent="0.2">
      <c r="D723" s="90"/>
      <c r="X723" s="338"/>
      <c r="BD723" s="289"/>
      <c r="BE723" s="289"/>
      <c r="BF723" s="224"/>
      <c r="CG723" s="224"/>
      <c r="CH723" s="224"/>
      <c r="CI723" s="224"/>
      <c r="CP723" s="224"/>
      <c r="CQ723" s="224"/>
      <c r="CR723" s="6"/>
      <c r="EC723" s="224"/>
      <c r="ED723" s="224"/>
      <c r="EE723" s="224"/>
    </row>
    <row r="724" spans="4:135" s="66" customFormat="1" x14ac:dyDescent="0.2">
      <c r="D724" s="90"/>
      <c r="X724" s="338"/>
      <c r="BD724" s="289"/>
      <c r="BE724" s="289"/>
      <c r="BF724" s="224"/>
      <c r="CG724" s="224"/>
      <c r="CH724" s="224"/>
      <c r="CI724" s="224"/>
      <c r="CP724" s="224"/>
      <c r="CQ724" s="224"/>
      <c r="CR724" s="6"/>
      <c r="EC724" s="224"/>
      <c r="ED724" s="224"/>
      <c r="EE724" s="224"/>
    </row>
    <row r="725" spans="4:135" s="66" customFormat="1" x14ac:dyDescent="0.2">
      <c r="D725" s="90"/>
      <c r="X725" s="338"/>
      <c r="BD725" s="289"/>
      <c r="BE725" s="289"/>
      <c r="BF725" s="224"/>
      <c r="CG725" s="224"/>
      <c r="CH725" s="224"/>
      <c r="CI725" s="224"/>
      <c r="CP725" s="224"/>
      <c r="CQ725" s="224"/>
      <c r="CR725" s="6"/>
      <c r="EC725" s="224"/>
      <c r="ED725" s="224"/>
      <c r="EE725" s="224"/>
    </row>
    <row r="726" spans="4:135" s="66" customFormat="1" x14ac:dyDescent="0.2">
      <c r="D726" s="90"/>
      <c r="X726" s="338"/>
      <c r="BD726" s="289"/>
      <c r="BE726" s="289"/>
      <c r="BF726" s="224"/>
      <c r="CG726" s="224"/>
      <c r="CH726" s="224"/>
      <c r="CI726" s="224"/>
      <c r="CP726" s="224"/>
      <c r="CQ726" s="224"/>
      <c r="CR726" s="6"/>
      <c r="EC726" s="224"/>
      <c r="ED726" s="224"/>
      <c r="EE726" s="224"/>
    </row>
    <row r="727" spans="4:135" s="66" customFormat="1" x14ac:dyDescent="0.2">
      <c r="D727" s="90"/>
      <c r="X727" s="338"/>
      <c r="BD727" s="289"/>
      <c r="BE727" s="289"/>
      <c r="BF727" s="224"/>
      <c r="CG727" s="224"/>
      <c r="CH727" s="224"/>
      <c r="CI727" s="224"/>
      <c r="CP727" s="224"/>
      <c r="CQ727" s="224"/>
      <c r="CR727" s="6"/>
      <c r="EC727" s="224"/>
      <c r="ED727" s="224"/>
      <c r="EE727" s="224"/>
    </row>
    <row r="728" spans="4:135" s="66" customFormat="1" x14ac:dyDescent="0.2">
      <c r="D728" s="90"/>
      <c r="X728" s="338"/>
      <c r="BD728" s="289"/>
      <c r="BE728" s="289"/>
      <c r="BF728" s="224"/>
      <c r="CG728" s="224"/>
      <c r="CH728" s="224"/>
      <c r="CI728" s="224"/>
      <c r="CP728" s="224"/>
      <c r="CQ728" s="224"/>
      <c r="CR728" s="6"/>
      <c r="EC728" s="224"/>
      <c r="ED728" s="224"/>
      <c r="EE728" s="224"/>
    </row>
    <row r="729" spans="4:135" s="66" customFormat="1" x14ac:dyDescent="0.2">
      <c r="D729" s="90"/>
      <c r="X729" s="338"/>
      <c r="BD729" s="289"/>
      <c r="BE729" s="289"/>
      <c r="BF729" s="224"/>
      <c r="CG729" s="224"/>
      <c r="CH729" s="224"/>
      <c r="CI729" s="224"/>
      <c r="CP729" s="224"/>
      <c r="CQ729" s="224"/>
      <c r="CR729" s="6"/>
      <c r="EC729" s="224"/>
      <c r="ED729" s="224"/>
      <c r="EE729" s="224"/>
    </row>
    <row r="730" spans="4:135" s="66" customFormat="1" x14ac:dyDescent="0.2">
      <c r="D730" s="90"/>
      <c r="X730" s="338"/>
      <c r="BD730" s="289"/>
      <c r="BE730" s="289"/>
      <c r="BF730" s="224"/>
      <c r="CG730" s="224"/>
      <c r="CH730" s="224"/>
      <c r="CI730" s="224"/>
      <c r="CP730" s="224"/>
      <c r="CQ730" s="224"/>
      <c r="CR730" s="6"/>
      <c r="EC730" s="224"/>
      <c r="ED730" s="224"/>
      <c r="EE730" s="224"/>
    </row>
    <row r="731" spans="4:135" s="66" customFormat="1" x14ac:dyDescent="0.2">
      <c r="D731" s="90"/>
      <c r="X731" s="338"/>
      <c r="BD731" s="289"/>
      <c r="BE731" s="289"/>
      <c r="BF731" s="224"/>
      <c r="CG731" s="224"/>
      <c r="CH731" s="224"/>
      <c r="CI731" s="224"/>
      <c r="CP731" s="224"/>
      <c r="CQ731" s="224"/>
      <c r="CR731" s="6"/>
      <c r="EC731" s="224"/>
      <c r="ED731" s="224"/>
      <c r="EE731" s="224"/>
    </row>
    <row r="732" spans="4:135" s="66" customFormat="1" x14ac:dyDescent="0.2">
      <c r="D732" s="90"/>
      <c r="X732" s="338"/>
      <c r="BD732" s="289"/>
      <c r="BE732" s="289"/>
      <c r="BF732" s="224"/>
      <c r="CG732" s="224"/>
      <c r="CH732" s="224"/>
      <c r="CI732" s="224"/>
      <c r="CP732" s="224"/>
      <c r="CQ732" s="224"/>
      <c r="CR732" s="6"/>
      <c r="EC732" s="224"/>
      <c r="ED732" s="224"/>
      <c r="EE732" s="224"/>
    </row>
    <row r="733" spans="4:135" s="66" customFormat="1" x14ac:dyDescent="0.2">
      <c r="D733" s="90"/>
      <c r="X733" s="338"/>
      <c r="BD733" s="289"/>
      <c r="BE733" s="289"/>
      <c r="BF733" s="224"/>
      <c r="CG733" s="224"/>
      <c r="CH733" s="224"/>
      <c r="CI733" s="224"/>
      <c r="CP733" s="224"/>
      <c r="CQ733" s="224"/>
      <c r="CR733" s="6"/>
      <c r="EC733" s="224"/>
      <c r="ED733" s="224"/>
      <c r="EE733" s="224"/>
    </row>
    <row r="734" spans="4:135" s="66" customFormat="1" x14ac:dyDescent="0.2">
      <c r="D734" s="90"/>
      <c r="X734" s="338"/>
      <c r="BD734" s="289"/>
      <c r="BE734" s="289"/>
      <c r="BF734" s="224"/>
      <c r="CG734" s="224"/>
      <c r="CH734" s="224"/>
      <c r="CI734" s="224"/>
      <c r="CP734" s="224"/>
      <c r="CQ734" s="224"/>
      <c r="CR734" s="6"/>
      <c r="EC734" s="224"/>
      <c r="ED734" s="224"/>
      <c r="EE734" s="224"/>
    </row>
    <row r="735" spans="4:135" s="66" customFormat="1" x14ac:dyDescent="0.2">
      <c r="D735" s="90"/>
      <c r="X735" s="338"/>
      <c r="BD735" s="289"/>
      <c r="BE735" s="289"/>
      <c r="BF735" s="224"/>
      <c r="CG735" s="224"/>
      <c r="CH735" s="224"/>
      <c r="CI735" s="224"/>
      <c r="CP735" s="224"/>
      <c r="CQ735" s="224"/>
      <c r="CR735" s="6"/>
      <c r="EC735" s="224"/>
      <c r="ED735" s="224"/>
      <c r="EE735" s="224"/>
    </row>
    <row r="736" spans="4:135" s="66" customFormat="1" x14ac:dyDescent="0.2">
      <c r="D736" s="90"/>
      <c r="X736" s="338"/>
      <c r="BD736" s="289"/>
      <c r="BE736" s="289"/>
      <c r="BF736" s="224"/>
      <c r="CG736" s="224"/>
      <c r="CH736" s="224"/>
      <c r="CI736" s="224"/>
      <c r="CP736" s="224"/>
      <c r="CQ736" s="224"/>
      <c r="CR736" s="6"/>
      <c r="EC736" s="224"/>
      <c r="ED736" s="224"/>
      <c r="EE736" s="224"/>
    </row>
    <row r="737" spans="4:135" s="66" customFormat="1" x14ac:dyDescent="0.2">
      <c r="D737" s="90"/>
      <c r="X737" s="338"/>
      <c r="BD737" s="289"/>
      <c r="BE737" s="289"/>
      <c r="BF737" s="224"/>
      <c r="CG737" s="224"/>
      <c r="CH737" s="224"/>
      <c r="CI737" s="224"/>
      <c r="CP737" s="224"/>
      <c r="CQ737" s="224"/>
      <c r="CR737" s="6"/>
      <c r="EC737" s="224"/>
      <c r="ED737" s="224"/>
      <c r="EE737" s="224"/>
    </row>
    <row r="738" spans="4:135" s="66" customFormat="1" x14ac:dyDescent="0.2">
      <c r="D738" s="90"/>
      <c r="X738" s="338"/>
      <c r="BD738" s="289"/>
      <c r="BE738" s="289"/>
      <c r="BF738" s="224"/>
      <c r="CG738" s="224"/>
      <c r="CH738" s="224"/>
      <c r="CI738" s="224"/>
      <c r="CP738" s="224"/>
      <c r="CQ738" s="224"/>
      <c r="CR738" s="6"/>
      <c r="EC738" s="224"/>
      <c r="ED738" s="224"/>
      <c r="EE738" s="224"/>
    </row>
    <row r="739" spans="4:135" s="66" customFormat="1" x14ac:dyDescent="0.2">
      <c r="D739" s="90"/>
      <c r="X739" s="338"/>
      <c r="BD739" s="289"/>
      <c r="BE739" s="289"/>
      <c r="BF739" s="224"/>
      <c r="CG739" s="224"/>
      <c r="CH739" s="224"/>
      <c r="CI739" s="224"/>
      <c r="CP739" s="224"/>
      <c r="CQ739" s="224"/>
      <c r="CR739" s="6"/>
      <c r="EC739" s="224"/>
      <c r="ED739" s="224"/>
      <c r="EE739" s="224"/>
    </row>
    <row r="740" spans="4:135" s="66" customFormat="1" x14ac:dyDescent="0.2">
      <c r="D740" s="90"/>
      <c r="X740" s="338"/>
      <c r="BD740" s="289"/>
      <c r="BE740" s="289"/>
      <c r="BF740" s="224"/>
      <c r="CG740" s="224"/>
      <c r="CH740" s="224"/>
      <c r="CI740" s="224"/>
      <c r="CP740" s="224"/>
      <c r="CQ740" s="224"/>
      <c r="CR740" s="6"/>
      <c r="EC740" s="224"/>
      <c r="ED740" s="224"/>
      <c r="EE740" s="224"/>
    </row>
    <row r="741" spans="4:135" s="66" customFormat="1" x14ac:dyDescent="0.2">
      <c r="D741" s="90"/>
      <c r="X741" s="338"/>
      <c r="BD741" s="289"/>
      <c r="BE741" s="289"/>
      <c r="BF741" s="224"/>
      <c r="CG741" s="224"/>
      <c r="CH741" s="224"/>
      <c r="CI741" s="224"/>
      <c r="CP741" s="224"/>
      <c r="CQ741" s="224"/>
      <c r="CR741" s="6"/>
      <c r="EC741" s="224"/>
      <c r="ED741" s="224"/>
      <c r="EE741" s="224"/>
    </row>
    <row r="742" spans="4:135" s="66" customFormat="1" x14ac:dyDescent="0.2">
      <c r="D742" s="90"/>
      <c r="X742" s="338"/>
      <c r="BD742" s="289"/>
      <c r="BE742" s="289"/>
      <c r="BF742" s="224"/>
      <c r="CG742" s="224"/>
      <c r="CH742" s="224"/>
      <c r="CI742" s="224"/>
      <c r="CP742" s="224"/>
      <c r="CQ742" s="224"/>
      <c r="CR742" s="6"/>
      <c r="EC742" s="224"/>
      <c r="ED742" s="224"/>
      <c r="EE742" s="224"/>
    </row>
    <row r="743" spans="4:135" s="66" customFormat="1" x14ac:dyDescent="0.2">
      <c r="D743" s="90"/>
      <c r="X743" s="338"/>
      <c r="BD743" s="289"/>
      <c r="BE743" s="289"/>
      <c r="BF743" s="224"/>
      <c r="CG743" s="224"/>
      <c r="CH743" s="224"/>
      <c r="CI743" s="224"/>
      <c r="CP743" s="224"/>
      <c r="CQ743" s="224"/>
      <c r="CR743" s="6"/>
      <c r="EC743" s="224"/>
      <c r="ED743" s="224"/>
      <c r="EE743" s="224"/>
    </row>
    <row r="744" spans="4:135" s="66" customFormat="1" x14ac:dyDescent="0.2">
      <c r="D744" s="90"/>
      <c r="X744" s="338"/>
      <c r="BD744" s="289"/>
      <c r="BE744" s="289"/>
      <c r="BF744" s="224"/>
      <c r="CG744" s="224"/>
      <c r="CH744" s="224"/>
      <c r="CI744" s="224"/>
      <c r="CP744" s="224"/>
      <c r="CQ744" s="224"/>
      <c r="CR744" s="6"/>
      <c r="EC744" s="224"/>
      <c r="ED744" s="224"/>
      <c r="EE744" s="224"/>
    </row>
    <row r="745" spans="4:135" s="66" customFormat="1" x14ac:dyDescent="0.2">
      <c r="D745" s="90"/>
      <c r="X745" s="338"/>
      <c r="BD745" s="289"/>
      <c r="BE745" s="289"/>
      <c r="BF745" s="224"/>
      <c r="CG745" s="224"/>
      <c r="CH745" s="224"/>
      <c r="CI745" s="224"/>
      <c r="CP745" s="224"/>
      <c r="CQ745" s="224"/>
      <c r="CR745" s="6"/>
      <c r="EC745" s="224"/>
      <c r="ED745" s="224"/>
      <c r="EE745" s="224"/>
    </row>
    <row r="746" spans="4:135" s="66" customFormat="1" x14ac:dyDescent="0.2">
      <c r="D746" s="90"/>
      <c r="X746" s="338"/>
      <c r="BD746" s="289"/>
      <c r="BE746" s="289"/>
      <c r="BF746" s="224"/>
      <c r="CG746" s="224"/>
      <c r="CH746" s="224"/>
      <c r="CI746" s="224"/>
      <c r="CP746" s="224"/>
      <c r="CQ746" s="224"/>
      <c r="CR746" s="6"/>
      <c r="EC746" s="224"/>
      <c r="ED746" s="224"/>
      <c r="EE746" s="224"/>
    </row>
    <row r="747" spans="4:135" s="66" customFormat="1" x14ac:dyDescent="0.2">
      <c r="D747" s="90"/>
      <c r="X747" s="338"/>
      <c r="BD747" s="289"/>
      <c r="BE747" s="289"/>
      <c r="BF747" s="224"/>
      <c r="CG747" s="224"/>
      <c r="CH747" s="224"/>
      <c r="CI747" s="224"/>
      <c r="CP747" s="224"/>
      <c r="CQ747" s="224"/>
      <c r="CR747" s="6"/>
      <c r="EC747" s="224"/>
      <c r="ED747" s="224"/>
      <c r="EE747" s="224"/>
    </row>
    <row r="748" spans="4:135" s="66" customFormat="1" x14ac:dyDescent="0.2">
      <c r="D748" s="90"/>
      <c r="X748" s="338"/>
      <c r="BD748" s="289"/>
      <c r="BE748" s="289"/>
      <c r="BF748" s="224"/>
      <c r="CG748" s="224"/>
      <c r="CH748" s="224"/>
      <c r="CI748" s="224"/>
      <c r="CP748" s="224"/>
      <c r="CQ748" s="224"/>
      <c r="CR748" s="6"/>
      <c r="EC748" s="224"/>
      <c r="ED748" s="224"/>
      <c r="EE748" s="224"/>
    </row>
    <row r="749" spans="4:135" s="66" customFormat="1" x14ac:dyDescent="0.2">
      <c r="D749" s="90"/>
      <c r="X749" s="338"/>
      <c r="BD749" s="289"/>
      <c r="BE749" s="289"/>
      <c r="BF749" s="224"/>
      <c r="CG749" s="224"/>
      <c r="CH749" s="224"/>
      <c r="CI749" s="224"/>
      <c r="CP749" s="224"/>
      <c r="CQ749" s="224"/>
      <c r="CR749" s="6"/>
      <c r="EC749" s="224"/>
      <c r="ED749" s="224"/>
      <c r="EE749" s="224"/>
    </row>
    <row r="750" spans="4:135" s="66" customFormat="1" x14ac:dyDescent="0.2">
      <c r="D750" s="90"/>
      <c r="X750" s="338"/>
      <c r="BD750" s="289"/>
      <c r="BE750" s="289"/>
      <c r="BF750" s="224"/>
      <c r="CG750" s="224"/>
      <c r="CH750" s="224"/>
      <c r="CI750" s="224"/>
      <c r="CP750" s="224"/>
      <c r="CQ750" s="224"/>
      <c r="CR750" s="6"/>
      <c r="EC750" s="224"/>
      <c r="ED750" s="224"/>
      <c r="EE750" s="224"/>
    </row>
    <row r="751" spans="4:135" s="66" customFormat="1" x14ac:dyDescent="0.2">
      <c r="D751" s="90"/>
      <c r="X751" s="338"/>
      <c r="BD751" s="289"/>
      <c r="BE751" s="289"/>
      <c r="BF751" s="224"/>
      <c r="CG751" s="224"/>
      <c r="CH751" s="224"/>
      <c r="CI751" s="224"/>
      <c r="CP751" s="224"/>
      <c r="CQ751" s="224"/>
      <c r="CR751" s="6"/>
      <c r="EC751" s="224"/>
      <c r="ED751" s="224"/>
      <c r="EE751" s="224"/>
    </row>
    <row r="752" spans="4:135" s="66" customFormat="1" x14ac:dyDescent="0.2">
      <c r="D752" s="90"/>
      <c r="X752" s="338"/>
      <c r="BD752" s="289"/>
      <c r="BE752" s="289"/>
      <c r="BF752" s="224"/>
      <c r="CG752" s="224"/>
      <c r="CH752" s="224"/>
      <c r="CI752" s="224"/>
      <c r="CP752" s="224"/>
      <c r="CQ752" s="224"/>
      <c r="CR752" s="6"/>
      <c r="EC752" s="224"/>
      <c r="ED752" s="224"/>
      <c r="EE752" s="224"/>
    </row>
    <row r="753" spans="4:135" s="66" customFormat="1" x14ac:dyDescent="0.2">
      <c r="D753" s="90"/>
      <c r="X753" s="338"/>
      <c r="BD753" s="289"/>
      <c r="BE753" s="289"/>
      <c r="BF753" s="224"/>
      <c r="CG753" s="224"/>
      <c r="CH753" s="224"/>
      <c r="CI753" s="224"/>
      <c r="CP753" s="224"/>
      <c r="CQ753" s="224"/>
      <c r="CR753" s="6"/>
      <c r="EC753" s="224"/>
      <c r="ED753" s="224"/>
      <c r="EE753" s="224"/>
    </row>
    <row r="754" spans="4:135" s="66" customFormat="1" x14ac:dyDescent="0.2">
      <c r="D754" s="90"/>
      <c r="X754" s="338"/>
      <c r="BD754" s="289"/>
      <c r="BE754" s="289"/>
      <c r="BF754" s="224"/>
      <c r="CG754" s="224"/>
      <c r="CH754" s="224"/>
      <c r="CI754" s="224"/>
      <c r="CP754" s="224"/>
      <c r="CQ754" s="224"/>
      <c r="CR754" s="6"/>
      <c r="EC754" s="224"/>
      <c r="ED754" s="224"/>
      <c r="EE754" s="224"/>
    </row>
    <row r="755" spans="4:135" s="66" customFormat="1" x14ac:dyDescent="0.2">
      <c r="D755" s="90"/>
      <c r="X755" s="338"/>
      <c r="BD755" s="289"/>
      <c r="BE755" s="289"/>
      <c r="BF755" s="224"/>
      <c r="CG755" s="224"/>
      <c r="CH755" s="224"/>
      <c r="CI755" s="224"/>
      <c r="CP755" s="224"/>
      <c r="CQ755" s="224"/>
      <c r="CR755" s="6"/>
      <c r="EC755" s="224"/>
      <c r="ED755" s="224"/>
      <c r="EE755" s="224"/>
    </row>
    <row r="756" spans="4:135" s="66" customFormat="1" x14ac:dyDescent="0.2">
      <c r="D756" s="90"/>
      <c r="X756" s="338"/>
      <c r="BD756" s="289"/>
      <c r="BE756" s="289"/>
      <c r="BF756" s="224"/>
      <c r="CG756" s="224"/>
      <c r="CH756" s="224"/>
      <c r="CI756" s="224"/>
      <c r="CP756" s="224"/>
      <c r="CQ756" s="224"/>
      <c r="CR756" s="6"/>
      <c r="EC756" s="224"/>
      <c r="ED756" s="224"/>
      <c r="EE756" s="224"/>
    </row>
    <row r="757" spans="4:135" s="66" customFormat="1" x14ac:dyDescent="0.2">
      <c r="D757" s="90"/>
      <c r="X757" s="338"/>
      <c r="BD757" s="289"/>
      <c r="BE757" s="289"/>
      <c r="BF757" s="224"/>
      <c r="CG757" s="224"/>
      <c r="CH757" s="224"/>
      <c r="CI757" s="224"/>
      <c r="CP757" s="224"/>
      <c r="CQ757" s="224"/>
      <c r="CR757" s="6"/>
      <c r="EC757" s="224"/>
      <c r="ED757" s="224"/>
      <c r="EE757" s="224"/>
    </row>
    <row r="758" spans="4:135" s="66" customFormat="1" x14ac:dyDescent="0.2">
      <c r="D758" s="90"/>
      <c r="X758" s="338"/>
      <c r="BD758" s="289"/>
      <c r="BE758" s="289"/>
      <c r="BF758" s="224"/>
      <c r="CG758" s="224"/>
      <c r="CH758" s="224"/>
      <c r="CI758" s="224"/>
      <c r="CP758" s="224"/>
      <c r="CQ758" s="224"/>
      <c r="CR758" s="6"/>
      <c r="EC758" s="224"/>
      <c r="ED758" s="224"/>
      <c r="EE758" s="224"/>
    </row>
    <row r="759" spans="4:135" s="66" customFormat="1" x14ac:dyDescent="0.2">
      <c r="D759" s="90"/>
      <c r="X759" s="338"/>
      <c r="BD759" s="289"/>
      <c r="BE759" s="289"/>
      <c r="BF759" s="224"/>
      <c r="CG759" s="224"/>
      <c r="CH759" s="224"/>
      <c r="CI759" s="224"/>
      <c r="CP759" s="224"/>
      <c r="CQ759" s="224"/>
      <c r="CR759" s="6"/>
      <c r="EC759" s="224"/>
      <c r="ED759" s="224"/>
      <c r="EE759" s="224"/>
    </row>
    <row r="760" spans="4:135" s="66" customFormat="1" x14ac:dyDescent="0.2">
      <c r="D760" s="90"/>
      <c r="X760" s="338"/>
      <c r="BD760" s="289"/>
      <c r="BE760" s="289"/>
      <c r="BF760" s="224"/>
      <c r="CG760" s="224"/>
      <c r="CH760" s="224"/>
      <c r="CI760" s="224"/>
      <c r="CP760" s="224"/>
      <c r="CQ760" s="224"/>
      <c r="CR760" s="6"/>
      <c r="EC760" s="224"/>
      <c r="ED760" s="224"/>
      <c r="EE760" s="224"/>
    </row>
    <row r="761" spans="4:135" s="66" customFormat="1" x14ac:dyDescent="0.2">
      <c r="D761" s="90"/>
      <c r="X761" s="338"/>
      <c r="BD761" s="289"/>
      <c r="BE761" s="289"/>
      <c r="BF761" s="224"/>
      <c r="CG761" s="224"/>
      <c r="CH761" s="224"/>
      <c r="CI761" s="224"/>
      <c r="CP761" s="224"/>
      <c r="CQ761" s="224"/>
      <c r="CR761" s="6"/>
      <c r="EC761" s="224"/>
      <c r="ED761" s="224"/>
      <c r="EE761" s="224"/>
    </row>
    <row r="762" spans="4:135" s="66" customFormat="1" x14ac:dyDescent="0.2">
      <c r="D762" s="90"/>
      <c r="X762" s="338"/>
      <c r="BD762" s="289"/>
      <c r="BE762" s="289"/>
      <c r="BF762" s="224"/>
      <c r="CG762" s="224"/>
      <c r="CH762" s="224"/>
      <c r="CI762" s="224"/>
      <c r="CP762" s="224"/>
      <c r="CQ762" s="224"/>
      <c r="CR762" s="6"/>
      <c r="EC762" s="224"/>
      <c r="ED762" s="224"/>
      <c r="EE762" s="224"/>
    </row>
    <row r="763" spans="4:135" s="66" customFormat="1" x14ac:dyDescent="0.2">
      <c r="D763" s="90"/>
      <c r="X763" s="338"/>
      <c r="BD763" s="289"/>
      <c r="BE763" s="289"/>
      <c r="BF763" s="224"/>
      <c r="CG763" s="224"/>
      <c r="CH763" s="224"/>
      <c r="CI763" s="224"/>
      <c r="CP763" s="224"/>
      <c r="CQ763" s="224"/>
      <c r="CR763" s="6"/>
      <c r="EC763" s="224"/>
      <c r="ED763" s="224"/>
      <c r="EE763" s="224"/>
    </row>
    <row r="764" spans="4:135" s="66" customFormat="1" x14ac:dyDescent="0.2">
      <c r="D764" s="90"/>
      <c r="X764" s="338"/>
      <c r="BD764" s="289"/>
      <c r="BE764" s="289"/>
      <c r="BF764" s="224"/>
      <c r="CG764" s="224"/>
      <c r="CH764" s="224"/>
      <c r="CI764" s="224"/>
      <c r="CP764" s="224"/>
      <c r="CQ764" s="224"/>
      <c r="CR764" s="6"/>
      <c r="EC764" s="224"/>
      <c r="ED764" s="224"/>
      <c r="EE764" s="224"/>
    </row>
    <row r="765" spans="4:135" s="66" customFormat="1" x14ac:dyDescent="0.2">
      <c r="D765" s="90"/>
      <c r="X765" s="338"/>
      <c r="BD765" s="289"/>
      <c r="BE765" s="289"/>
      <c r="BF765" s="224"/>
      <c r="CG765" s="224"/>
      <c r="CH765" s="224"/>
      <c r="CI765" s="224"/>
      <c r="CP765" s="224"/>
      <c r="CQ765" s="224"/>
      <c r="CR765" s="6"/>
      <c r="EC765" s="224"/>
      <c r="ED765" s="224"/>
      <c r="EE765" s="224"/>
    </row>
    <row r="766" spans="4:135" s="66" customFormat="1" x14ac:dyDescent="0.2">
      <c r="D766" s="90"/>
      <c r="X766" s="338"/>
      <c r="BD766" s="289"/>
      <c r="BE766" s="289"/>
      <c r="BF766" s="224"/>
      <c r="CG766" s="224"/>
      <c r="CH766" s="224"/>
      <c r="CI766" s="224"/>
      <c r="CP766" s="224"/>
      <c r="CQ766" s="224"/>
      <c r="CR766" s="6"/>
      <c r="EC766" s="224"/>
      <c r="ED766" s="224"/>
      <c r="EE766" s="224"/>
    </row>
    <row r="767" spans="4:135" s="66" customFormat="1" x14ac:dyDescent="0.2">
      <c r="D767" s="90"/>
      <c r="X767" s="338"/>
      <c r="BD767" s="289"/>
      <c r="BE767" s="289"/>
      <c r="BF767" s="224"/>
      <c r="CG767" s="224"/>
      <c r="CH767" s="224"/>
      <c r="CI767" s="224"/>
      <c r="CP767" s="224"/>
      <c r="CQ767" s="224"/>
      <c r="CR767" s="6"/>
      <c r="EC767" s="224"/>
      <c r="ED767" s="224"/>
      <c r="EE767" s="224"/>
    </row>
    <row r="768" spans="4:135" s="66" customFormat="1" x14ac:dyDescent="0.2">
      <c r="D768" s="90"/>
      <c r="X768" s="338"/>
      <c r="BD768" s="289"/>
      <c r="BE768" s="289"/>
      <c r="BF768" s="224"/>
      <c r="CG768" s="224"/>
      <c r="CH768" s="224"/>
      <c r="CI768" s="224"/>
      <c r="CP768" s="224"/>
      <c r="CQ768" s="224"/>
      <c r="CR768" s="6"/>
      <c r="EC768" s="224"/>
      <c r="ED768" s="224"/>
      <c r="EE768" s="224"/>
    </row>
    <row r="769" spans="4:135" s="66" customFormat="1" x14ac:dyDescent="0.2">
      <c r="D769" s="90"/>
      <c r="X769" s="338"/>
      <c r="BD769" s="289"/>
      <c r="BE769" s="289"/>
      <c r="BF769" s="224"/>
      <c r="CG769" s="224"/>
      <c r="CH769" s="224"/>
      <c r="CI769" s="224"/>
      <c r="CP769" s="224"/>
      <c r="CQ769" s="224"/>
      <c r="CR769" s="6"/>
      <c r="EC769" s="224"/>
      <c r="ED769" s="224"/>
      <c r="EE769" s="224"/>
    </row>
    <row r="770" spans="4:135" s="66" customFormat="1" x14ac:dyDescent="0.2">
      <c r="D770" s="90"/>
      <c r="X770" s="338"/>
      <c r="BD770" s="289"/>
      <c r="BE770" s="289"/>
      <c r="BF770" s="224"/>
      <c r="CG770" s="224"/>
      <c r="CH770" s="224"/>
      <c r="CI770" s="224"/>
      <c r="CP770" s="224"/>
      <c r="CQ770" s="224"/>
      <c r="CR770" s="6"/>
      <c r="EC770" s="224"/>
      <c r="ED770" s="224"/>
      <c r="EE770" s="224"/>
    </row>
    <row r="771" spans="4:135" s="66" customFormat="1" x14ac:dyDescent="0.2">
      <c r="D771" s="90"/>
      <c r="X771" s="338"/>
      <c r="BD771" s="289"/>
      <c r="BE771" s="289"/>
      <c r="BF771" s="224"/>
      <c r="CG771" s="224"/>
      <c r="CH771" s="224"/>
      <c r="CI771" s="224"/>
      <c r="CP771" s="224"/>
      <c r="CQ771" s="224"/>
      <c r="CR771" s="6"/>
      <c r="EC771" s="224"/>
      <c r="ED771" s="224"/>
      <c r="EE771" s="224"/>
    </row>
    <row r="772" spans="4:135" s="66" customFormat="1" x14ac:dyDescent="0.2">
      <c r="D772" s="90"/>
      <c r="X772" s="338"/>
      <c r="BD772" s="289"/>
      <c r="BE772" s="289"/>
      <c r="BF772" s="224"/>
      <c r="CG772" s="224"/>
      <c r="CH772" s="224"/>
      <c r="CI772" s="224"/>
      <c r="CP772" s="224"/>
      <c r="CQ772" s="224"/>
      <c r="CR772" s="6"/>
      <c r="EC772" s="224"/>
      <c r="ED772" s="224"/>
      <c r="EE772" s="224"/>
    </row>
    <row r="773" spans="4:135" s="66" customFormat="1" x14ac:dyDescent="0.2">
      <c r="D773" s="90"/>
      <c r="X773" s="338"/>
      <c r="BD773" s="289"/>
      <c r="BE773" s="289"/>
      <c r="BF773" s="224"/>
      <c r="CG773" s="224"/>
      <c r="CH773" s="224"/>
      <c r="CI773" s="224"/>
      <c r="CP773" s="224"/>
      <c r="CQ773" s="224"/>
      <c r="CR773" s="6"/>
      <c r="EC773" s="224"/>
      <c r="ED773" s="224"/>
      <c r="EE773" s="224"/>
    </row>
    <row r="774" spans="4:135" s="66" customFormat="1" x14ac:dyDescent="0.2">
      <c r="D774" s="90"/>
      <c r="X774" s="338"/>
      <c r="BD774" s="289"/>
      <c r="BE774" s="289"/>
      <c r="BF774" s="224"/>
      <c r="CG774" s="224"/>
      <c r="CH774" s="224"/>
      <c r="CI774" s="224"/>
      <c r="CP774" s="224"/>
      <c r="CQ774" s="224"/>
      <c r="CR774" s="6"/>
      <c r="EC774" s="224"/>
      <c r="ED774" s="224"/>
      <c r="EE774" s="224"/>
    </row>
    <row r="775" spans="4:135" s="66" customFormat="1" x14ac:dyDescent="0.2">
      <c r="D775" s="90"/>
      <c r="X775" s="338"/>
      <c r="BD775" s="289"/>
      <c r="BE775" s="289"/>
      <c r="BF775" s="224"/>
      <c r="CG775" s="224"/>
      <c r="CH775" s="224"/>
      <c r="CI775" s="224"/>
      <c r="CP775" s="224"/>
      <c r="CQ775" s="224"/>
      <c r="CR775" s="6"/>
      <c r="EC775" s="224"/>
      <c r="ED775" s="224"/>
      <c r="EE775" s="224"/>
    </row>
    <row r="776" spans="4:135" s="66" customFormat="1" x14ac:dyDescent="0.2">
      <c r="D776" s="90"/>
      <c r="X776" s="338"/>
      <c r="BD776" s="289"/>
      <c r="BE776" s="289"/>
      <c r="BF776" s="224"/>
      <c r="CG776" s="224"/>
      <c r="CH776" s="224"/>
      <c r="CI776" s="224"/>
      <c r="CP776" s="224"/>
      <c r="CQ776" s="224"/>
      <c r="CR776" s="6"/>
      <c r="EC776" s="224"/>
      <c r="ED776" s="224"/>
      <c r="EE776" s="224"/>
    </row>
    <row r="777" spans="4:135" s="66" customFormat="1" x14ac:dyDescent="0.2">
      <c r="D777" s="90"/>
      <c r="X777" s="338"/>
      <c r="BD777" s="289"/>
      <c r="BE777" s="289"/>
      <c r="BF777" s="224"/>
      <c r="CG777" s="224"/>
      <c r="CH777" s="224"/>
      <c r="CI777" s="224"/>
      <c r="CP777" s="224"/>
      <c r="CQ777" s="224"/>
      <c r="CR777" s="6"/>
      <c r="EC777" s="224"/>
      <c r="ED777" s="224"/>
      <c r="EE777" s="224"/>
    </row>
    <row r="778" spans="4:135" s="66" customFormat="1" x14ac:dyDescent="0.2">
      <c r="D778" s="90"/>
      <c r="X778" s="338"/>
      <c r="BD778" s="289"/>
      <c r="BE778" s="289"/>
      <c r="BF778" s="224"/>
      <c r="CG778" s="224"/>
      <c r="CH778" s="224"/>
      <c r="CI778" s="224"/>
      <c r="CP778" s="224"/>
      <c r="CQ778" s="224"/>
      <c r="CR778" s="6"/>
      <c r="EC778" s="224"/>
      <c r="ED778" s="224"/>
      <c r="EE778" s="224"/>
    </row>
    <row r="779" spans="4:135" s="66" customFormat="1" x14ac:dyDescent="0.2">
      <c r="D779" s="90"/>
      <c r="X779" s="338"/>
      <c r="BD779" s="289"/>
      <c r="BE779" s="289"/>
      <c r="BF779" s="224"/>
      <c r="CG779" s="224"/>
      <c r="CH779" s="224"/>
      <c r="CI779" s="224"/>
      <c r="CP779" s="224"/>
      <c r="CQ779" s="224"/>
      <c r="CR779" s="6"/>
      <c r="EC779" s="224"/>
      <c r="ED779" s="224"/>
      <c r="EE779" s="224"/>
    </row>
    <row r="780" spans="4:135" s="66" customFormat="1" x14ac:dyDescent="0.2">
      <c r="D780" s="90"/>
      <c r="X780" s="338"/>
      <c r="BD780" s="289"/>
      <c r="BE780" s="289"/>
      <c r="BF780" s="224"/>
      <c r="CG780" s="224"/>
      <c r="CH780" s="224"/>
      <c r="CI780" s="224"/>
      <c r="CP780" s="224"/>
      <c r="CQ780" s="224"/>
      <c r="CR780" s="6"/>
      <c r="EC780" s="224"/>
      <c r="ED780" s="224"/>
      <c r="EE780" s="224"/>
    </row>
    <row r="781" spans="4:135" s="66" customFormat="1" x14ac:dyDescent="0.2">
      <c r="D781" s="90"/>
      <c r="X781" s="338"/>
      <c r="BD781" s="289"/>
      <c r="BE781" s="289"/>
      <c r="BF781" s="224"/>
      <c r="CG781" s="224"/>
      <c r="CH781" s="224"/>
      <c r="CI781" s="224"/>
      <c r="CP781" s="224"/>
      <c r="CQ781" s="224"/>
      <c r="CR781" s="6"/>
      <c r="EC781" s="224"/>
      <c r="ED781" s="224"/>
      <c r="EE781" s="224"/>
    </row>
    <row r="782" spans="4:135" s="66" customFormat="1" x14ac:dyDescent="0.2">
      <c r="D782" s="90"/>
      <c r="X782" s="338"/>
      <c r="BD782" s="289"/>
      <c r="BE782" s="289"/>
      <c r="BF782" s="224"/>
      <c r="CG782" s="224"/>
      <c r="CH782" s="224"/>
      <c r="CI782" s="224"/>
      <c r="CP782" s="224"/>
      <c r="CQ782" s="224"/>
      <c r="CR782" s="6"/>
      <c r="EC782" s="224"/>
      <c r="ED782" s="224"/>
      <c r="EE782" s="224"/>
    </row>
    <row r="783" spans="4:135" s="66" customFormat="1" x14ac:dyDescent="0.2">
      <c r="D783" s="90"/>
      <c r="X783" s="338"/>
      <c r="BD783" s="289"/>
      <c r="BE783" s="289"/>
      <c r="BF783" s="224"/>
      <c r="CG783" s="224"/>
      <c r="CH783" s="224"/>
      <c r="CI783" s="224"/>
      <c r="CP783" s="224"/>
      <c r="CQ783" s="224"/>
      <c r="CR783" s="6"/>
      <c r="EC783" s="224"/>
      <c r="ED783" s="224"/>
      <c r="EE783" s="224"/>
    </row>
    <row r="784" spans="4:135" s="66" customFormat="1" x14ac:dyDescent="0.2">
      <c r="D784" s="90"/>
      <c r="X784" s="338"/>
      <c r="BD784" s="289"/>
      <c r="BE784" s="289"/>
      <c r="BF784" s="224"/>
      <c r="CG784" s="224"/>
      <c r="CH784" s="224"/>
      <c r="CI784" s="224"/>
      <c r="CP784" s="224"/>
      <c r="CQ784" s="224"/>
      <c r="CR784" s="6"/>
      <c r="EC784" s="224"/>
      <c r="ED784" s="224"/>
      <c r="EE784" s="224"/>
    </row>
    <row r="785" spans="4:135" s="66" customFormat="1" x14ac:dyDescent="0.2">
      <c r="D785" s="90"/>
      <c r="X785" s="338"/>
      <c r="BD785" s="289"/>
      <c r="BE785" s="289"/>
      <c r="BF785" s="224"/>
      <c r="CG785" s="224"/>
      <c r="CH785" s="224"/>
      <c r="CI785" s="224"/>
      <c r="CP785" s="224"/>
      <c r="CQ785" s="224"/>
      <c r="CR785" s="6"/>
      <c r="EC785" s="224"/>
      <c r="ED785" s="224"/>
      <c r="EE785" s="224"/>
    </row>
    <row r="786" spans="4:135" s="66" customFormat="1" x14ac:dyDescent="0.2">
      <c r="D786" s="90"/>
      <c r="X786" s="338"/>
      <c r="BD786" s="289"/>
      <c r="BE786" s="289"/>
      <c r="BF786" s="224"/>
      <c r="CG786" s="224"/>
      <c r="CH786" s="224"/>
      <c r="CI786" s="224"/>
      <c r="CP786" s="224"/>
      <c r="CQ786" s="224"/>
      <c r="CR786" s="6"/>
      <c r="EC786" s="224"/>
      <c r="ED786" s="224"/>
      <c r="EE786" s="224"/>
    </row>
    <row r="787" spans="4:135" s="66" customFormat="1" x14ac:dyDescent="0.2">
      <c r="D787" s="90"/>
      <c r="X787" s="338"/>
      <c r="BD787" s="289"/>
      <c r="BE787" s="289"/>
      <c r="BF787" s="224"/>
      <c r="CG787" s="224"/>
      <c r="CH787" s="224"/>
      <c r="CI787" s="224"/>
      <c r="CP787" s="224"/>
      <c r="CQ787" s="224"/>
      <c r="CR787" s="6"/>
      <c r="EC787" s="224"/>
      <c r="ED787" s="224"/>
      <c r="EE787" s="224"/>
    </row>
    <row r="788" spans="4:135" s="66" customFormat="1" x14ac:dyDescent="0.2">
      <c r="D788" s="90"/>
      <c r="X788" s="338"/>
      <c r="BD788" s="289"/>
      <c r="BE788" s="289"/>
      <c r="BF788" s="224"/>
      <c r="CG788" s="224"/>
      <c r="CH788" s="224"/>
      <c r="CI788" s="224"/>
      <c r="CP788" s="224"/>
      <c r="CQ788" s="224"/>
      <c r="CR788" s="6"/>
      <c r="EC788" s="224"/>
      <c r="ED788" s="224"/>
      <c r="EE788" s="224"/>
    </row>
    <row r="789" spans="4:135" s="66" customFormat="1" x14ac:dyDescent="0.2">
      <c r="D789" s="90"/>
      <c r="X789" s="338"/>
      <c r="BD789" s="289"/>
      <c r="BE789" s="289"/>
      <c r="BF789" s="224"/>
      <c r="CG789" s="224"/>
      <c r="CH789" s="224"/>
      <c r="CI789" s="224"/>
      <c r="CP789" s="224"/>
      <c r="CQ789" s="224"/>
      <c r="CR789" s="6"/>
      <c r="EC789" s="224"/>
      <c r="ED789" s="224"/>
      <c r="EE789" s="224"/>
    </row>
    <row r="790" spans="4:135" s="66" customFormat="1" x14ac:dyDescent="0.2">
      <c r="D790" s="90"/>
      <c r="X790" s="338"/>
      <c r="BD790" s="289"/>
      <c r="BE790" s="289"/>
      <c r="BF790" s="224"/>
      <c r="CG790" s="224"/>
      <c r="CH790" s="224"/>
      <c r="CI790" s="224"/>
      <c r="CP790" s="224"/>
      <c r="CQ790" s="224"/>
      <c r="CR790" s="6"/>
      <c r="EC790" s="224"/>
      <c r="ED790" s="224"/>
      <c r="EE790" s="224"/>
    </row>
    <row r="791" spans="4:135" s="66" customFormat="1" x14ac:dyDescent="0.2">
      <c r="D791" s="90"/>
      <c r="X791" s="338"/>
      <c r="BD791" s="289"/>
      <c r="BE791" s="289"/>
      <c r="BF791" s="224"/>
      <c r="CG791" s="224"/>
      <c r="CH791" s="224"/>
      <c r="CI791" s="224"/>
      <c r="CP791" s="224"/>
      <c r="CQ791" s="224"/>
      <c r="CR791" s="6"/>
      <c r="EC791" s="224"/>
      <c r="ED791" s="224"/>
      <c r="EE791" s="224"/>
    </row>
    <row r="792" spans="4:135" s="66" customFormat="1" x14ac:dyDescent="0.2">
      <c r="D792" s="90"/>
      <c r="X792" s="338"/>
      <c r="BD792" s="289"/>
      <c r="BE792" s="289"/>
      <c r="BF792" s="224"/>
      <c r="CG792" s="224"/>
      <c r="CH792" s="224"/>
      <c r="CI792" s="224"/>
      <c r="CP792" s="224"/>
      <c r="CQ792" s="224"/>
      <c r="CR792" s="6"/>
      <c r="EC792" s="224"/>
      <c r="ED792" s="224"/>
      <c r="EE792" s="224"/>
    </row>
    <row r="793" spans="4:135" s="66" customFormat="1" x14ac:dyDescent="0.2">
      <c r="D793" s="90"/>
      <c r="X793" s="338"/>
      <c r="BD793" s="289"/>
      <c r="BE793" s="289"/>
      <c r="BF793" s="224"/>
      <c r="CG793" s="224"/>
      <c r="CH793" s="224"/>
      <c r="CI793" s="224"/>
      <c r="CP793" s="224"/>
      <c r="CQ793" s="224"/>
      <c r="CR793" s="6"/>
      <c r="EC793" s="224"/>
      <c r="ED793" s="224"/>
      <c r="EE793" s="224"/>
    </row>
    <row r="794" spans="4:135" s="66" customFormat="1" x14ac:dyDescent="0.2">
      <c r="D794" s="90"/>
      <c r="X794" s="338"/>
      <c r="BD794" s="289"/>
      <c r="BE794" s="289"/>
      <c r="BF794" s="224"/>
      <c r="CG794" s="224"/>
      <c r="CH794" s="224"/>
      <c r="CI794" s="224"/>
      <c r="CP794" s="224"/>
      <c r="CQ794" s="224"/>
      <c r="CR794" s="6"/>
      <c r="EC794" s="224"/>
      <c r="ED794" s="224"/>
      <c r="EE794" s="224"/>
    </row>
    <row r="795" spans="4:135" s="66" customFormat="1" x14ac:dyDescent="0.2">
      <c r="D795" s="90"/>
      <c r="X795" s="338"/>
      <c r="BD795" s="289"/>
      <c r="BE795" s="289"/>
      <c r="BF795" s="224"/>
      <c r="CG795" s="224"/>
      <c r="CH795" s="224"/>
      <c r="CI795" s="224"/>
      <c r="CP795" s="224"/>
      <c r="CQ795" s="224"/>
      <c r="CR795" s="6"/>
      <c r="EC795" s="224"/>
      <c r="ED795" s="224"/>
      <c r="EE795" s="224"/>
    </row>
    <row r="796" spans="4:135" s="66" customFormat="1" x14ac:dyDescent="0.2">
      <c r="D796" s="90"/>
      <c r="X796" s="338"/>
      <c r="BD796" s="289"/>
      <c r="BE796" s="289"/>
      <c r="BF796" s="224"/>
      <c r="CG796" s="224"/>
      <c r="CH796" s="224"/>
      <c r="CI796" s="224"/>
      <c r="CP796" s="224"/>
      <c r="CQ796" s="224"/>
      <c r="CR796" s="6"/>
      <c r="EC796" s="224"/>
      <c r="ED796" s="224"/>
      <c r="EE796" s="224"/>
    </row>
    <row r="797" spans="4:135" s="66" customFormat="1" x14ac:dyDescent="0.2">
      <c r="D797" s="90"/>
      <c r="X797" s="338"/>
      <c r="BD797" s="289"/>
      <c r="BE797" s="289"/>
      <c r="BF797" s="224"/>
      <c r="CG797" s="224"/>
      <c r="CH797" s="224"/>
      <c r="CI797" s="224"/>
      <c r="CP797" s="224"/>
      <c r="CQ797" s="224"/>
      <c r="CR797" s="6"/>
      <c r="EC797" s="224"/>
      <c r="ED797" s="224"/>
      <c r="EE797" s="224"/>
    </row>
    <row r="798" spans="4:135" s="66" customFormat="1" x14ac:dyDescent="0.2">
      <c r="D798" s="90"/>
      <c r="X798" s="338"/>
      <c r="BD798" s="289"/>
      <c r="BE798" s="289"/>
      <c r="BF798" s="224"/>
      <c r="CG798" s="224"/>
      <c r="CH798" s="224"/>
      <c r="CI798" s="224"/>
      <c r="CP798" s="224"/>
      <c r="CQ798" s="224"/>
      <c r="CR798" s="6"/>
      <c r="EC798" s="224"/>
      <c r="ED798" s="224"/>
      <c r="EE798" s="224"/>
    </row>
    <row r="799" spans="4:135" s="66" customFormat="1" x14ac:dyDescent="0.2">
      <c r="D799" s="90"/>
      <c r="X799" s="338"/>
      <c r="BD799" s="289"/>
      <c r="BE799" s="289"/>
      <c r="BF799" s="224"/>
      <c r="CG799" s="224"/>
      <c r="CH799" s="224"/>
      <c r="CI799" s="224"/>
      <c r="CP799" s="224"/>
      <c r="CQ799" s="224"/>
      <c r="CR799" s="6"/>
      <c r="EC799" s="224"/>
      <c r="ED799" s="224"/>
      <c r="EE799" s="224"/>
    </row>
    <row r="800" spans="4:135" s="66" customFormat="1" x14ac:dyDescent="0.2">
      <c r="D800" s="90"/>
      <c r="X800" s="338"/>
      <c r="BD800" s="289"/>
      <c r="BE800" s="289"/>
      <c r="BF800" s="224"/>
      <c r="CG800" s="224"/>
      <c r="CH800" s="224"/>
      <c r="CI800" s="224"/>
      <c r="CP800" s="224"/>
      <c r="CQ800" s="224"/>
      <c r="CR800" s="6"/>
      <c r="EC800" s="224"/>
      <c r="ED800" s="224"/>
      <c r="EE800" s="224"/>
    </row>
    <row r="801" spans="4:135" s="66" customFormat="1" x14ac:dyDescent="0.2">
      <c r="D801" s="90"/>
      <c r="X801" s="338"/>
      <c r="BD801" s="289"/>
      <c r="BE801" s="289"/>
      <c r="BF801" s="224"/>
      <c r="CG801" s="224"/>
      <c r="CH801" s="224"/>
      <c r="CI801" s="224"/>
      <c r="CP801" s="224"/>
      <c r="CQ801" s="224"/>
      <c r="CR801" s="6"/>
      <c r="EC801" s="224"/>
      <c r="ED801" s="224"/>
      <c r="EE801" s="224"/>
    </row>
    <row r="802" spans="4:135" s="66" customFormat="1" x14ac:dyDescent="0.2">
      <c r="D802" s="90"/>
      <c r="X802" s="338"/>
      <c r="BD802" s="289"/>
      <c r="BE802" s="289"/>
      <c r="BF802" s="224"/>
      <c r="CG802" s="224"/>
      <c r="CH802" s="224"/>
      <c r="CI802" s="224"/>
      <c r="CP802" s="224"/>
      <c r="CQ802" s="224"/>
      <c r="CR802" s="6"/>
      <c r="EC802" s="224"/>
      <c r="ED802" s="224"/>
      <c r="EE802" s="224"/>
    </row>
    <row r="803" spans="4:135" s="66" customFormat="1" x14ac:dyDescent="0.2">
      <c r="D803" s="90"/>
      <c r="X803" s="338"/>
      <c r="BD803" s="289"/>
      <c r="BE803" s="289"/>
      <c r="BF803" s="224"/>
      <c r="CG803" s="224"/>
      <c r="CH803" s="224"/>
      <c r="CI803" s="224"/>
      <c r="CP803" s="224"/>
      <c r="CQ803" s="224"/>
      <c r="CR803" s="6"/>
      <c r="EC803" s="224"/>
      <c r="ED803" s="224"/>
      <c r="EE803" s="224"/>
    </row>
    <row r="804" spans="4:135" s="66" customFormat="1" x14ac:dyDescent="0.2">
      <c r="D804" s="90"/>
      <c r="X804" s="338"/>
      <c r="BD804" s="289"/>
      <c r="BE804" s="289"/>
      <c r="BF804" s="224"/>
      <c r="CG804" s="224"/>
      <c r="CH804" s="224"/>
      <c r="CI804" s="224"/>
      <c r="CP804" s="224"/>
      <c r="CQ804" s="224"/>
      <c r="CR804" s="6"/>
      <c r="EC804" s="224"/>
      <c r="ED804" s="224"/>
      <c r="EE804" s="224"/>
    </row>
    <row r="805" spans="4:135" s="66" customFormat="1" x14ac:dyDescent="0.2">
      <c r="D805" s="90"/>
      <c r="X805" s="338"/>
      <c r="BD805" s="289"/>
      <c r="BE805" s="289"/>
      <c r="BF805" s="224"/>
      <c r="CG805" s="224"/>
      <c r="CH805" s="224"/>
      <c r="CI805" s="224"/>
      <c r="CP805" s="224"/>
      <c r="CQ805" s="224"/>
      <c r="CR805" s="6"/>
      <c r="EC805" s="224"/>
      <c r="ED805" s="224"/>
      <c r="EE805" s="224"/>
    </row>
    <row r="806" spans="4:135" s="66" customFormat="1" x14ac:dyDescent="0.2">
      <c r="D806" s="90"/>
      <c r="X806" s="338"/>
      <c r="BD806" s="289"/>
      <c r="BE806" s="289"/>
      <c r="BF806" s="224"/>
      <c r="CG806" s="224"/>
      <c r="CH806" s="224"/>
      <c r="CI806" s="224"/>
      <c r="CP806" s="224"/>
      <c r="CQ806" s="224"/>
      <c r="CR806" s="6"/>
      <c r="EC806" s="224"/>
      <c r="ED806" s="224"/>
      <c r="EE806" s="224"/>
    </row>
    <row r="807" spans="4:135" s="66" customFormat="1" x14ac:dyDescent="0.2">
      <c r="D807" s="90"/>
      <c r="X807" s="338"/>
      <c r="BD807" s="289"/>
      <c r="BE807" s="289"/>
      <c r="BF807" s="224"/>
      <c r="CG807" s="224"/>
      <c r="CH807" s="224"/>
      <c r="CI807" s="224"/>
      <c r="CP807" s="224"/>
      <c r="CQ807" s="224"/>
      <c r="CR807" s="6"/>
      <c r="EC807" s="224"/>
      <c r="ED807" s="224"/>
      <c r="EE807" s="224"/>
    </row>
    <row r="808" spans="4:135" s="66" customFormat="1" x14ac:dyDescent="0.2">
      <c r="D808" s="90"/>
      <c r="X808" s="338"/>
      <c r="BD808" s="289"/>
      <c r="BE808" s="289"/>
      <c r="BF808" s="224"/>
      <c r="CG808" s="224"/>
      <c r="CH808" s="224"/>
      <c r="CI808" s="224"/>
      <c r="CP808" s="224"/>
      <c r="CQ808" s="224"/>
      <c r="CR808" s="6"/>
      <c r="EC808" s="224"/>
      <c r="ED808" s="224"/>
      <c r="EE808" s="224"/>
    </row>
    <row r="809" spans="4:135" s="66" customFormat="1" x14ac:dyDescent="0.2">
      <c r="D809" s="90"/>
      <c r="X809" s="338"/>
      <c r="BD809" s="289"/>
      <c r="BE809" s="289"/>
      <c r="BF809" s="224"/>
      <c r="CG809" s="224"/>
      <c r="CH809" s="224"/>
      <c r="CI809" s="224"/>
      <c r="CP809" s="224"/>
      <c r="CQ809" s="224"/>
      <c r="CR809" s="6"/>
      <c r="EC809" s="224"/>
      <c r="ED809" s="224"/>
      <c r="EE809" s="224"/>
    </row>
    <row r="810" spans="4:135" s="66" customFormat="1" x14ac:dyDescent="0.2">
      <c r="D810" s="90"/>
      <c r="X810" s="338"/>
      <c r="BD810" s="289"/>
      <c r="BE810" s="289"/>
      <c r="BF810" s="224"/>
      <c r="CG810" s="224"/>
      <c r="CH810" s="224"/>
      <c r="CI810" s="224"/>
      <c r="CP810" s="224"/>
      <c r="CQ810" s="224"/>
      <c r="CR810" s="6"/>
      <c r="EC810" s="224"/>
      <c r="ED810" s="224"/>
      <c r="EE810" s="224"/>
    </row>
    <row r="811" spans="4:135" s="66" customFormat="1" x14ac:dyDescent="0.2">
      <c r="D811" s="90"/>
      <c r="X811" s="338"/>
      <c r="BD811" s="289"/>
      <c r="BE811" s="289"/>
      <c r="BF811" s="224"/>
      <c r="CG811" s="224"/>
      <c r="CH811" s="224"/>
      <c r="CI811" s="224"/>
      <c r="CP811" s="224"/>
      <c r="CQ811" s="224"/>
      <c r="CR811" s="6"/>
      <c r="EC811" s="224"/>
      <c r="ED811" s="224"/>
      <c r="EE811" s="224"/>
    </row>
    <row r="812" spans="4:135" s="66" customFormat="1" x14ac:dyDescent="0.2">
      <c r="D812" s="90"/>
      <c r="X812" s="338"/>
      <c r="BD812" s="289"/>
      <c r="BE812" s="289"/>
      <c r="BF812" s="224"/>
      <c r="CG812" s="224"/>
      <c r="CH812" s="224"/>
      <c r="CI812" s="224"/>
      <c r="CP812" s="224"/>
      <c r="CQ812" s="224"/>
      <c r="CR812" s="6"/>
      <c r="EC812" s="224"/>
      <c r="ED812" s="224"/>
      <c r="EE812" s="224"/>
    </row>
    <row r="813" spans="4:135" s="66" customFormat="1" x14ac:dyDescent="0.2">
      <c r="D813" s="90"/>
      <c r="X813" s="338"/>
      <c r="BD813" s="289"/>
      <c r="BE813" s="289"/>
      <c r="BF813" s="224"/>
      <c r="CG813" s="224"/>
      <c r="CH813" s="224"/>
      <c r="CI813" s="224"/>
      <c r="CP813" s="224"/>
      <c r="CQ813" s="224"/>
      <c r="CR813" s="6"/>
      <c r="EC813" s="224"/>
      <c r="ED813" s="224"/>
      <c r="EE813" s="224"/>
    </row>
    <row r="814" spans="4:135" s="66" customFormat="1" x14ac:dyDescent="0.2">
      <c r="D814" s="90"/>
      <c r="X814" s="338"/>
      <c r="BD814" s="289"/>
      <c r="BE814" s="289"/>
      <c r="BF814" s="224"/>
      <c r="CG814" s="224"/>
      <c r="CH814" s="224"/>
      <c r="CI814" s="224"/>
      <c r="CP814" s="224"/>
      <c r="CQ814" s="224"/>
      <c r="CR814" s="6"/>
      <c r="EC814" s="224"/>
      <c r="ED814" s="224"/>
      <c r="EE814" s="224"/>
    </row>
    <row r="815" spans="4:135" s="66" customFormat="1" x14ac:dyDescent="0.2">
      <c r="D815" s="90"/>
      <c r="X815" s="338"/>
      <c r="BD815" s="289"/>
      <c r="BE815" s="289"/>
      <c r="BF815" s="224"/>
      <c r="CG815" s="224"/>
      <c r="CH815" s="224"/>
      <c r="CI815" s="224"/>
      <c r="CP815" s="224"/>
      <c r="CQ815" s="224"/>
      <c r="CR815" s="6"/>
      <c r="EC815" s="224"/>
      <c r="ED815" s="224"/>
      <c r="EE815" s="224"/>
    </row>
    <row r="816" spans="4:135" s="66" customFormat="1" x14ac:dyDescent="0.2">
      <c r="D816" s="90"/>
      <c r="X816" s="338"/>
      <c r="BD816" s="289"/>
      <c r="BE816" s="289"/>
      <c r="BF816" s="224"/>
      <c r="CG816" s="224"/>
      <c r="CH816" s="224"/>
      <c r="CI816" s="224"/>
      <c r="CP816" s="224"/>
      <c r="CQ816" s="224"/>
      <c r="CR816" s="6"/>
      <c r="EC816" s="224"/>
      <c r="ED816" s="224"/>
      <c r="EE816" s="224"/>
    </row>
    <row r="817" spans="4:135" s="66" customFormat="1" x14ac:dyDescent="0.2">
      <c r="D817" s="90"/>
      <c r="X817" s="338"/>
      <c r="BD817" s="289"/>
      <c r="BE817" s="289"/>
      <c r="BF817" s="224"/>
      <c r="CG817" s="224"/>
      <c r="CH817" s="224"/>
      <c r="CI817" s="224"/>
      <c r="CP817" s="224"/>
      <c r="CQ817" s="224"/>
      <c r="CR817" s="6"/>
      <c r="EC817" s="224"/>
      <c r="ED817" s="224"/>
      <c r="EE817" s="224"/>
    </row>
    <row r="818" spans="4:135" s="66" customFormat="1" x14ac:dyDescent="0.2">
      <c r="D818" s="90"/>
      <c r="X818" s="338"/>
      <c r="BD818" s="289"/>
      <c r="BE818" s="289"/>
      <c r="BF818" s="224"/>
      <c r="CG818" s="224"/>
      <c r="CH818" s="224"/>
      <c r="CI818" s="224"/>
      <c r="CP818" s="224"/>
      <c r="CQ818" s="224"/>
      <c r="CR818" s="6"/>
      <c r="EC818" s="224"/>
      <c r="ED818" s="224"/>
      <c r="EE818" s="224"/>
    </row>
    <row r="819" spans="4:135" s="66" customFormat="1" x14ac:dyDescent="0.2">
      <c r="D819" s="90"/>
      <c r="X819" s="338"/>
      <c r="BD819" s="289"/>
      <c r="BE819" s="289"/>
      <c r="BF819" s="224"/>
      <c r="CG819" s="224"/>
      <c r="CH819" s="224"/>
      <c r="CI819" s="224"/>
      <c r="CP819" s="224"/>
      <c r="CQ819" s="224"/>
      <c r="CR819" s="6"/>
      <c r="EC819" s="224"/>
      <c r="ED819" s="224"/>
      <c r="EE819" s="224"/>
    </row>
    <row r="820" spans="4:135" s="66" customFormat="1" x14ac:dyDescent="0.2">
      <c r="D820" s="90"/>
      <c r="X820" s="338"/>
      <c r="BD820" s="289"/>
      <c r="BE820" s="289"/>
      <c r="BF820" s="224"/>
      <c r="CG820" s="224"/>
      <c r="CH820" s="224"/>
      <c r="CI820" s="224"/>
      <c r="CP820" s="224"/>
      <c r="CQ820" s="224"/>
      <c r="CR820" s="6"/>
      <c r="EC820" s="224"/>
      <c r="ED820" s="224"/>
      <c r="EE820" s="224"/>
    </row>
    <row r="821" spans="4:135" s="66" customFormat="1" x14ac:dyDescent="0.2">
      <c r="D821" s="90"/>
      <c r="X821" s="338"/>
      <c r="BD821" s="289"/>
      <c r="BE821" s="289"/>
      <c r="BF821" s="224"/>
      <c r="CG821" s="224"/>
      <c r="CH821" s="224"/>
      <c r="CI821" s="224"/>
      <c r="CP821" s="224"/>
      <c r="CQ821" s="224"/>
      <c r="CR821" s="6"/>
      <c r="EC821" s="224"/>
      <c r="ED821" s="224"/>
      <c r="EE821" s="224"/>
    </row>
    <row r="822" spans="4:135" s="66" customFormat="1" x14ac:dyDescent="0.2">
      <c r="D822" s="90"/>
      <c r="X822" s="338"/>
      <c r="BD822" s="289"/>
      <c r="BE822" s="289"/>
      <c r="BF822" s="224"/>
      <c r="CG822" s="224"/>
      <c r="CH822" s="224"/>
      <c r="CI822" s="224"/>
      <c r="CP822" s="224"/>
      <c r="CQ822" s="224"/>
      <c r="CR822" s="6"/>
      <c r="EC822" s="224"/>
      <c r="ED822" s="224"/>
      <c r="EE822" s="224"/>
    </row>
    <row r="823" spans="4:135" s="66" customFormat="1" x14ac:dyDescent="0.2">
      <c r="D823" s="90"/>
      <c r="X823" s="338"/>
      <c r="BD823" s="289"/>
      <c r="BE823" s="289"/>
      <c r="BF823" s="224"/>
      <c r="CG823" s="224"/>
      <c r="CH823" s="224"/>
      <c r="CI823" s="224"/>
      <c r="CP823" s="224"/>
      <c r="CQ823" s="224"/>
      <c r="CR823" s="6"/>
      <c r="EC823" s="224"/>
      <c r="ED823" s="224"/>
      <c r="EE823" s="224"/>
    </row>
    <row r="824" spans="4:135" s="66" customFormat="1" x14ac:dyDescent="0.2">
      <c r="D824" s="90"/>
      <c r="X824" s="338"/>
      <c r="BD824" s="289"/>
      <c r="BE824" s="289"/>
      <c r="BF824" s="224"/>
      <c r="CG824" s="224"/>
      <c r="CH824" s="224"/>
      <c r="CI824" s="224"/>
      <c r="CP824" s="224"/>
      <c r="CQ824" s="224"/>
      <c r="CR824" s="6"/>
      <c r="EC824" s="224"/>
      <c r="ED824" s="224"/>
      <c r="EE824" s="224"/>
    </row>
    <row r="825" spans="4:135" s="66" customFormat="1" x14ac:dyDescent="0.2">
      <c r="D825" s="90"/>
      <c r="X825" s="338"/>
      <c r="BD825" s="289"/>
      <c r="BE825" s="289"/>
      <c r="BF825" s="224"/>
      <c r="CG825" s="224"/>
      <c r="CH825" s="224"/>
      <c r="CI825" s="224"/>
      <c r="CP825" s="224"/>
      <c r="CQ825" s="224"/>
      <c r="CR825" s="6"/>
      <c r="EC825" s="224"/>
      <c r="ED825" s="224"/>
      <c r="EE825" s="224"/>
    </row>
    <row r="826" spans="4:135" s="66" customFormat="1" x14ac:dyDescent="0.2">
      <c r="D826" s="90"/>
      <c r="X826" s="338"/>
      <c r="BD826" s="289"/>
      <c r="BE826" s="289"/>
      <c r="BF826" s="224"/>
      <c r="CG826" s="224"/>
      <c r="CH826" s="224"/>
      <c r="CI826" s="224"/>
      <c r="CP826" s="224"/>
      <c r="CQ826" s="224"/>
      <c r="CR826" s="6"/>
      <c r="EC826" s="224"/>
      <c r="ED826" s="224"/>
      <c r="EE826" s="224"/>
    </row>
    <row r="827" spans="4:135" s="66" customFormat="1" x14ac:dyDescent="0.2">
      <c r="D827" s="90"/>
      <c r="X827" s="338"/>
      <c r="BD827" s="289"/>
      <c r="BE827" s="289"/>
      <c r="BF827" s="224"/>
      <c r="CG827" s="224"/>
      <c r="CH827" s="224"/>
      <c r="CI827" s="224"/>
      <c r="CP827" s="224"/>
      <c r="CQ827" s="224"/>
      <c r="CR827" s="6"/>
      <c r="EC827" s="224"/>
      <c r="ED827" s="224"/>
      <c r="EE827" s="224"/>
    </row>
    <row r="828" spans="4:135" s="66" customFormat="1" x14ac:dyDescent="0.2">
      <c r="D828" s="90"/>
      <c r="X828" s="338"/>
      <c r="BD828" s="289"/>
      <c r="BE828" s="289"/>
      <c r="BF828" s="224"/>
      <c r="CG828" s="224"/>
      <c r="CH828" s="224"/>
      <c r="CI828" s="224"/>
      <c r="CP828" s="224"/>
      <c r="CQ828" s="224"/>
      <c r="CR828" s="6"/>
      <c r="EC828" s="224"/>
      <c r="ED828" s="224"/>
      <c r="EE828" s="224"/>
    </row>
    <row r="829" spans="4:135" s="66" customFormat="1" x14ac:dyDescent="0.2">
      <c r="D829" s="90"/>
      <c r="X829" s="338"/>
      <c r="BD829" s="289"/>
      <c r="BE829" s="289"/>
      <c r="BF829" s="224"/>
      <c r="CG829" s="224"/>
      <c r="CH829" s="224"/>
      <c r="CI829" s="224"/>
      <c r="CP829" s="224"/>
      <c r="CQ829" s="224"/>
      <c r="CR829" s="6"/>
      <c r="EC829" s="224"/>
      <c r="ED829" s="224"/>
      <c r="EE829" s="224"/>
    </row>
    <row r="830" spans="4:135" s="66" customFormat="1" x14ac:dyDescent="0.2">
      <c r="D830" s="90"/>
      <c r="X830" s="338"/>
      <c r="BD830" s="289"/>
      <c r="BE830" s="289"/>
      <c r="BF830" s="224"/>
      <c r="CG830" s="224"/>
      <c r="CH830" s="224"/>
      <c r="CI830" s="224"/>
      <c r="CP830" s="224"/>
      <c r="CQ830" s="224"/>
      <c r="CR830" s="6"/>
      <c r="EC830" s="224"/>
      <c r="ED830" s="224"/>
      <c r="EE830" s="224"/>
    </row>
    <row r="831" spans="4:135" s="66" customFormat="1" x14ac:dyDescent="0.2">
      <c r="D831" s="90"/>
      <c r="X831" s="338"/>
      <c r="BD831" s="289"/>
      <c r="BE831" s="289"/>
      <c r="BF831" s="224"/>
      <c r="CG831" s="224"/>
      <c r="CH831" s="224"/>
      <c r="CI831" s="224"/>
      <c r="CP831" s="224"/>
      <c r="CQ831" s="224"/>
      <c r="CR831" s="6"/>
      <c r="EC831" s="224"/>
      <c r="ED831" s="224"/>
      <c r="EE831" s="224"/>
    </row>
    <row r="832" spans="4:135" s="66" customFormat="1" x14ac:dyDescent="0.2">
      <c r="D832" s="90"/>
      <c r="X832" s="338"/>
      <c r="BD832" s="289"/>
      <c r="BE832" s="289"/>
      <c r="BF832" s="224"/>
      <c r="CG832" s="224"/>
      <c r="CH832" s="224"/>
      <c r="CI832" s="224"/>
      <c r="CP832" s="224"/>
      <c r="CQ832" s="224"/>
      <c r="CR832" s="6"/>
      <c r="EC832" s="224"/>
      <c r="ED832" s="224"/>
      <c r="EE832" s="224"/>
    </row>
    <row r="833" spans="4:135" s="66" customFormat="1" x14ac:dyDescent="0.2">
      <c r="D833" s="90"/>
      <c r="X833" s="338"/>
      <c r="BD833" s="289"/>
      <c r="BE833" s="289"/>
      <c r="BF833" s="224"/>
      <c r="CG833" s="224"/>
      <c r="CH833" s="224"/>
      <c r="CI833" s="224"/>
      <c r="CP833" s="224"/>
      <c r="CQ833" s="224"/>
      <c r="CR833" s="6"/>
      <c r="EC833" s="224"/>
      <c r="ED833" s="224"/>
      <c r="EE833" s="224"/>
    </row>
    <row r="834" spans="4:135" s="66" customFormat="1" x14ac:dyDescent="0.2">
      <c r="D834" s="90"/>
      <c r="X834" s="338"/>
      <c r="BD834" s="289"/>
      <c r="BE834" s="289"/>
      <c r="BF834" s="224"/>
      <c r="CG834" s="224"/>
      <c r="CH834" s="224"/>
      <c r="CI834" s="224"/>
      <c r="CP834" s="224"/>
      <c r="CQ834" s="224"/>
      <c r="CR834" s="6"/>
      <c r="EC834" s="224"/>
      <c r="ED834" s="224"/>
      <c r="EE834" s="224"/>
    </row>
    <row r="835" spans="4:135" s="66" customFormat="1" x14ac:dyDescent="0.2">
      <c r="D835" s="90"/>
      <c r="X835" s="338"/>
      <c r="BD835" s="289"/>
      <c r="BE835" s="289"/>
      <c r="BF835" s="224"/>
      <c r="CG835" s="224"/>
      <c r="CH835" s="224"/>
      <c r="CI835" s="224"/>
      <c r="CP835" s="224"/>
      <c r="CQ835" s="224"/>
      <c r="CR835" s="6"/>
      <c r="EC835" s="224"/>
      <c r="ED835" s="224"/>
      <c r="EE835" s="224"/>
    </row>
    <row r="836" spans="4:135" s="66" customFormat="1" x14ac:dyDescent="0.2">
      <c r="D836" s="90"/>
      <c r="X836" s="338"/>
      <c r="BD836" s="289"/>
      <c r="BE836" s="289"/>
      <c r="BF836" s="224"/>
      <c r="CG836" s="224"/>
      <c r="CH836" s="224"/>
      <c r="CI836" s="224"/>
      <c r="CP836" s="224"/>
      <c r="CQ836" s="224"/>
      <c r="CR836" s="6"/>
      <c r="EC836" s="224"/>
      <c r="ED836" s="224"/>
      <c r="EE836" s="224"/>
    </row>
    <row r="837" spans="4:135" s="66" customFormat="1" x14ac:dyDescent="0.2">
      <c r="D837" s="90"/>
      <c r="X837" s="338"/>
      <c r="BD837" s="289"/>
      <c r="BE837" s="289"/>
      <c r="BF837" s="224"/>
      <c r="CG837" s="224"/>
      <c r="CH837" s="224"/>
      <c r="CI837" s="224"/>
      <c r="CP837" s="224"/>
      <c r="CQ837" s="224"/>
      <c r="CR837" s="6"/>
      <c r="EC837" s="224"/>
      <c r="ED837" s="224"/>
      <c r="EE837" s="224"/>
    </row>
    <row r="838" spans="4:135" s="66" customFormat="1" x14ac:dyDescent="0.2">
      <c r="D838" s="90"/>
      <c r="X838" s="338"/>
      <c r="BD838" s="289"/>
      <c r="BE838" s="289"/>
      <c r="BF838" s="224"/>
      <c r="CG838" s="224"/>
      <c r="CH838" s="224"/>
      <c r="CI838" s="224"/>
      <c r="CP838" s="224"/>
      <c r="CQ838" s="224"/>
      <c r="CR838" s="6"/>
      <c r="EC838" s="224"/>
      <c r="ED838" s="224"/>
      <c r="EE838" s="224"/>
    </row>
    <row r="839" spans="4:135" s="66" customFormat="1" x14ac:dyDescent="0.2">
      <c r="D839" s="90"/>
      <c r="X839" s="338"/>
      <c r="BD839" s="289"/>
      <c r="BE839" s="289"/>
      <c r="BF839" s="224"/>
      <c r="CG839" s="224"/>
      <c r="CH839" s="224"/>
      <c r="CI839" s="224"/>
      <c r="CP839" s="224"/>
      <c r="CQ839" s="224"/>
      <c r="CR839" s="6"/>
      <c r="EC839" s="224"/>
      <c r="ED839" s="224"/>
      <c r="EE839" s="224"/>
    </row>
    <row r="840" spans="4:135" s="66" customFormat="1" x14ac:dyDescent="0.2">
      <c r="D840" s="90"/>
      <c r="X840" s="338"/>
      <c r="BD840" s="289"/>
      <c r="BE840" s="289"/>
      <c r="BF840" s="224"/>
      <c r="CG840" s="224"/>
      <c r="CH840" s="224"/>
      <c r="CI840" s="224"/>
      <c r="CP840" s="224"/>
      <c r="CQ840" s="224"/>
      <c r="CR840" s="6"/>
      <c r="EC840" s="224"/>
      <c r="ED840" s="224"/>
      <c r="EE840" s="224"/>
    </row>
    <row r="841" spans="4:135" s="66" customFormat="1" x14ac:dyDescent="0.2">
      <c r="D841" s="90"/>
      <c r="X841" s="338"/>
      <c r="BD841" s="289"/>
      <c r="BE841" s="289"/>
      <c r="BF841" s="224"/>
      <c r="CG841" s="224"/>
      <c r="CH841" s="224"/>
      <c r="CI841" s="224"/>
      <c r="CP841" s="224"/>
      <c r="CQ841" s="224"/>
      <c r="CR841" s="6"/>
      <c r="EC841" s="224"/>
      <c r="ED841" s="224"/>
      <c r="EE841" s="224"/>
    </row>
    <row r="842" spans="4:135" s="66" customFormat="1" x14ac:dyDescent="0.2">
      <c r="D842" s="90"/>
      <c r="X842" s="338"/>
      <c r="BD842" s="289"/>
      <c r="BE842" s="289"/>
      <c r="BF842" s="224"/>
      <c r="CG842" s="224"/>
      <c r="CH842" s="224"/>
      <c r="CI842" s="224"/>
      <c r="CP842" s="224"/>
      <c r="CQ842" s="224"/>
      <c r="CR842" s="6"/>
      <c r="EC842" s="224"/>
      <c r="ED842" s="224"/>
      <c r="EE842" s="224"/>
    </row>
    <row r="843" spans="4:135" s="66" customFormat="1" x14ac:dyDescent="0.2">
      <c r="D843" s="90"/>
      <c r="X843" s="338"/>
      <c r="BD843" s="289"/>
      <c r="BE843" s="289"/>
      <c r="BF843" s="224"/>
      <c r="CG843" s="224"/>
      <c r="CH843" s="224"/>
      <c r="CI843" s="224"/>
      <c r="CP843" s="224"/>
      <c r="CQ843" s="224"/>
      <c r="CR843" s="6"/>
      <c r="EC843" s="224"/>
      <c r="ED843" s="224"/>
      <c r="EE843" s="224"/>
    </row>
    <row r="844" spans="4:135" s="66" customFormat="1" x14ac:dyDescent="0.2">
      <c r="D844" s="90"/>
      <c r="X844" s="338"/>
      <c r="BD844" s="289"/>
      <c r="BE844" s="289"/>
      <c r="BF844" s="224"/>
      <c r="CG844" s="224"/>
      <c r="CH844" s="224"/>
      <c r="CI844" s="224"/>
      <c r="CP844" s="224"/>
      <c r="CQ844" s="224"/>
      <c r="CR844" s="6"/>
      <c r="EC844" s="224"/>
      <c r="ED844" s="224"/>
      <c r="EE844" s="224"/>
    </row>
    <row r="845" spans="4:135" s="66" customFormat="1" x14ac:dyDescent="0.2">
      <c r="D845" s="90"/>
      <c r="X845" s="338"/>
      <c r="BD845" s="289"/>
      <c r="BE845" s="289"/>
      <c r="BF845" s="224"/>
      <c r="CG845" s="224"/>
      <c r="CH845" s="224"/>
      <c r="CI845" s="224"/>
      <c r="CP845" s="224"/>
      <c r="CQ845" s="224"/>
      <c r="CR845" s="6"/>
      <c r="EC845" s="224"/>
      <c r="ED845" s="224"/>
      <c r="EE845" s="224"/>
    </row>
    <row r="846" spans="4:135" s="66" customFormat="1" x14ac:dyDescent="0.2">
      <c r="D846" s="90"/>
      <c r="X846" s="338"/>
      <c r="BD846" s="289"/>
      <c r="BE846" s="289"/>
      <c r="BF846" s="224"/>
      <c r="CG846" s="224"/>
      <c r="CH846" s="224"/>
      <c r="CI846" s="224"/>
      <c r="CP846" s="224"/>
      <c r="CQ846" s="224"/>
      <c r="CR846" s="6"/>
      <c r="EC846" s="224"/>
      <c r="ED846" s="224"/>
      <c r="EE846" s="224"/>
    </row>
    <row r="847" spans="4:135" s="66" customFormat="1" x14ac:dyDescent="0.2">
      <c r="D847" s="90"/>
      <c r="X847" s="338"/>
      <c r="BD847" s="289"/>
      <c r="BE847" s="289"/>
      <c r="BF847" s="224"/>
      <c r="CG847" s="224"/>
      <c r="CH847" s="224"/>
      <c r="CI847" s="224"/>
      <c r="CP847" s="224"/>
      <c r="CQ847" s="224"/>
      <c r="CR847" s="6"/>
      <c r="EC847" s="224"/>
      <c r="ED847" s="224"/>
      <c r="EE847" s="224"/>
    </row>
    <row r="848" spans="4:135" s="66" customFormat="1" x14ac:dyDescent="0.2">
      <c r="D848" s="90"/>
      <c r="X848" s="338"/>
      <c r="BD848" s="289"/>
      <c r="BE848" s="289"/>
      <c r="BF848" s="224"/>
      <c r="CG848" s="224"/>
      <c r="CH848" s="224"/>
      <c r="CI848" s="224"/>
      <c r="CP848" s="224"/>
      <c r="CQ848" s="224"/>
      <c r="CR848" s="6"/>
      <c r="EC848" s="224"/>
      <c r="ED848" s="224"/>
      <c r="EE848" s="224"/>
    </row>
    <row r="849" spans="4:135" s="66" customFormat="1" x14ac:dyDescent="0.2">
      <c r="D849" s="90"/>
      <c r="X849" s="338"/>
      <c r="BD849" s="289"/>
      <c r="BE849" s="289"/>
      <c r="BF849" s="224"/>
      <c r="CG849" s="224"/>
      <c r="CH849" s="224"/>
      <c r="CI849" s="224"/>
      <c r="CP849" s="224"/>
      <c r="CQ849" s="224"/>
      <c r="CR849" s="6"/>
      <c r="EC849" s="224"/>
      <c r="ED849" s="224"/>
      <c r="EE849" s="224"/>
    </row>
    <row r="850" spans="4:135" s="66" customFormat="1" x14ac:dyDescent="0.2">
      <c r="D850" s="90"/>
      <c r="X850" s="338"/>
      <c r="BD850" s="289"/>
      <c r="BE850" s="289"/>
      <c r="BF850" s="224"/>
      <c r="CG850" s="224"/>
      <c r="CH850" s="224"/>
      <c r="CI850" s="224"/>
      <c r="CP850" s="224"/>
      <c r="CQ850" s="224"/>
      <c r="CR850" s="6"/>
      <c r="EC850" s="224"/>
      <c r="ED850" s="224"/>
      <c r="EE850" s="224"/>
    </row>
    <row r="851" spans="4:135" s="66" customFormat="1" x14ac:dyDescent="0.2">
      <c r="D851" s="90"/>
      <c r="X851" s="338"/>
      <c r="BD851" s="289"/>
      <c r="BE851" s="289"/>
      <c r="BF851" s="224"/>
      <c r="CG851" s="224"/>
      <c r="CH851" s="224"/>
      <c r="CI851" s="224"/>
      <c r="CP851" s="224"/>
      <c r="CQ851" s="224"/>
      <c r="CR851" s="6"/>
      <c r="EC851" s="224"/>
      <c r="ED851" s="224"/>
      <c r="EE851" s="224"/>
    </row>
    <row r="852" spans="4:135" s="66" customFormat="1" x14ac:dyDescent="0.2">
      <c r="D852" s="90"/>
      <c r="X852" s="338"/>
      <c r="BD852" s="289"/>
      <c r="BE852" s="289"/>
      <c r="BF852" s="224"/>
      <c r="CG852" s="224"/>
      <c r="CH852" s="224"/>
      <c r="CI852" s="224"/>
      <c r="CP852" s="224"/>
      <c r="CQ852" s="224"/>
      <c r="CR852" s="6"/>
      <c r="EC852" s="224"/>
      <c r="ED852" s="224"/>
      <c r="EE852" s="224"/>
    </row>
    <row r="853" spans="4:135" s="66" customFormat="1" x14ac:dyDescent="0.2">
      <c r="D853" s="90"/>
      <c r="X853" s="338"/>
      <c r="BD853" s="289"/>
      <c r="BE853" s="289"/>
      <c r="BF853" s="224"/>
      <c r="CG853" s="224"/>
      <c r="CH853" s="224"/>
      <c r="CI853" s="224"/>
      <c r="CP853" s="224"/>
      <c r="CQ853" s="224"/>
      <c r="CR853" s="6"/>
      <c r="EC853" s="224"/>
      <c r="ED853" s="224"/>
      <c r="EE853" s="224"/>
    </row>
    <row r="854" spans="4:135" s="66" customFormat="1" x14ac:dyDescent="0.2">
      <c r="D854" s="90"/>
      <c r="X854" s="338"/>
      <c r="BD854" s="289"/>
      <c r="BE854" s="289"/>
      <c r="BF854" s="224"/>
      <c r="CG854" s="224"/>
      <c r="CH854" s="224"/>
      <c r="CI854" s="224"/>
      <c r="CP854" s="224"/>
      <c r="CQ854" s="224"/>
      <c r="CR854" s="6"/>
      <c r="EC854" s="224"/>
      <c r="ED854" s="224"/>
      <c r="EE854" s="224"/>
    </row>
    <row r="855" spans="4:135" s="66" customFormat="1" x14ac:dyDescent="0.2">
      <c r="D855" s="90"/>
      <c r="X855" s="338"/>
      <c r="BD855" s="289"/>
      <c r="BE855" s="289"/>
      <c r="BF855" s="224"/>
      <c r="CG855" s="224"/>
      <c r="CH855" s="224"/>
      <c r="CI855" s="224"/>
      <c r="CP855" s="224"/>
      <c r="CQ855" s="224"/>
      <c r="CR855" s="6"/>
      <c r="EC855" s="224"/>
      <c r="ED855" s="224"/>
      <c r="EE855" s="224"/>
    </row>
    <row r="856" spans="4:135" s="66" customFormat="1" x14ac:dyDescent="0.2">
      <c r="D856" s="90"/>
      <c r="X856" s="338"/>
      <c r="BD856" s="289"/>
      <c r="BE856" s="289"/>
      <c r="BF856" s="224"/>
      <c r="CG856" s="224"/>
      <c r="CH856" s="224"/>
      <c r="CI856" s="224"/>
      <c r="CP856" s="224"/>
      <c r="CQ856" s="224"/>
      <c r="CR856" s="6"/>
      <c r="EC856" s="224"/>
      <c r="ED856" s="224"/>
      <c r="EE856" s="224"/>
    </row>
    <row r="857" spans="4:135" s="66" customFormat="1" x14ac:dyDescent="0.2">
      <c r="D857" s="90"/>
      <c r="X857" s="338"/>
      <c r="BD857" s="289"/>
      <c r="BE857" s="289"/>
      <c r="BF857" s="224"/>
      <c r="CG857" s="224"/>
      <c r="CH857" s="224"/>
      <c r="CI857" s="224"/>
      <c r="CP857" s="224"/>
      <c r="CQ857" s="224"/>
      <c r="CR857" s="6"/>
      <c r="EC857" s="224"/>
      <c r="ED857" s="224"/>
      <c r="EE857" s="224"/>
    </row>
    <row r="858" spans="4:135" s="66" customFormat="1" x14ac:dyDescent="0.2">
      <c r="D858" s="90"/>
      <c r="X858" s="338"/>
      <c r="BD858" s="289"/>
      <c r="BE858" s="289"/>
      <c r="BF858" s="224"/>
      <c r="CG858" s="224"/>
      <c r="CH858" s="224"/>
      <c r="CI858" s="224"/>
      <c r="CP858" s="224"/>
      <c r="CQ858" s="224"/>
      <c r="CR858" s="6"/>
      <c r="EC858" s="224"/>
      <c r="ED858" s="224"/>
      <c r="EE858" s="224"/>
    </row>
    <row r="859" spans="4:135" s="66" customFormat="1" x14ac:dyDescent="0.2">
      <c r="D859" s="90"/>
      <c r="X859" s="338"/>
      <c r="BD859" s="289"/>
      <c r="BE859" s="289"/>
      <c r="BF859" s="224"/>
      <c r="CG859" s="224"/>
      <c r="CH859" s="224"/>
      <c r="CI859" s="224"/>
      <c r="CP859" s="224"/>
      <c r="CQ859" s="224"/>
      <c r="CR859" s="6"/>
      <c r="EC859" s="224"/>
      <c r="ED859" s="224"/>
      <c r="EE859" s="224"/>
    </row>
    <row r="860" spans="4:135" s="66" customFormat="1" x14ac:dyDescent="0.2">
      <c r="D860" s="90"/>
      <c r="X860" s="338"/>
      <c r="BD860" s="289"/>
      <c r="BE860" s="289"/>
      <c r="BF860" s="224"/>
      <c r="CG860" s="224"/>
      <c r="CH860" s="224"/>
      <c r="CI860" s="224"/>
      <c r="CP860" s="224"/>
      <c r="CQ860" s="224"/>
      <c r="CR860" s="6"/>
      <c r="EC860" s="224"/>
      <c r="ED860" s="224"/>
      <c r="EE860" s="224"/>
    </row>
    <row r="861" spans="4:135" s="66" customFormat="1" x14ac:dyDescent="0.2">
      <c r="D861" s="90"/>
      <c r="X861" s="338"/>
      <c r="BD861" s="289"/>
      <c r="BE861" s="289"/>
      <c r="BF861" s="224"/>
      <c r="CG861" s="224"/>
      <c r="CH861" s="224"/>
      <c r="CI861" s="224"/>
      <c r="CP861" s="224"/>
      <c r="CQ861" s="224"/>
      <c r="CR861" s="6"/>
      <c r="EC861" s="224"/>
      <c r="ED861" s="224"/>
      <c r="EE861" s="224"/>
    </row>
    <row r="862" spans="4:135" s="66" customFormat="1" x14ac:dyDescent="0.2">
      <c r="D862" s="90"/>
      <c r="X862" s="338"/>
      <c r="BD862" s="289"/>
      <c r="BE862" s="289"/>
      <c r="BF862" s="224"/>
      <c r="CG862" s="224"/>
      <c r="CH862" s="224"/>
      <c r="CI862" s="224"/>
      <c r="CP862" s="224"/>
      <c r="CQ862" s="224"/>
      <c r="CR862" s="6"/>
      <c r="EC862" s="224"/>
      <c r="ED862" s="224"/>
      <c r="EE862" s="224"/>
    </row>
    <row r="863" spans="4:135" s="66" customFormat="1" x14ac:dyDescent="0.2">
      <c r="D863" s="90"/>
      <c r="X863" s="338"/>
      <c r="BD863" s="289"/>
      <c r="BE863" s="289"/>
      <c r="BF863" s="224"/>
      <c r="CG863" s="224"/>
      <c r="CH863" s="224"/>
      <c r="CI863" s="224"/>
      <c r="CP863" s="224"/>
      <c r="CQ863" s="224"/>
      <c r="CR863" s="6"/>
      <c r="EC863" s="224"/>
      <c r="ED863" s="224"/>
      <c r="EE863" s="224"/>
    </row>
    <row r="864" spans="4:135" s="66" customFormat="1" x14ac:dyDescent="0.2">
      <c r="D864" s="90"/>
      <c r="X864" s="338"/>
      <c r="BD864" s="289"/>
      <c r="BE864" s="289"/>
      <c r="BF864" s="224"/>
      <c r="CG864" s="224"/>
      <c r="CH864" s="224"/>
      <c r="CI864" s="224"/>
      <c r="CP864" s="224"/>
      <c r="CQ864" s="224"/>
      <c r="CR864" s="6"/>
      <c r="EC864" s="224"/>
      <c r="ED864" s="224"/>
      <c r="EE864" s="224"/>
    </row>
    <row r="865" spans="4:135" s="66" customFormat="1" x14ac:dyDescent="0.2">
      <c r="D865" s="90"/>
      <c r="X865" s="338"/>
      <c r="BD865" s="289"/>
      <c r="BE865" s="289"/>
      <c r="BF865" s="224"/>
      <c r="CG865" s="224"/>
      <c r="CH865" s="224"/>
      <c r="CI865" s="224"/>
      <c r="CP865" s="224"/>
      <c r="CQ865" s="224"/>
      <c r="CR865" s="6"/>
      <c r="EC865" s="224"/>
      <c r="ED865" s="224"/>
      <c r="EE865" s="224"/>
    </row>
    <row r="866" spans="4:135" s="66" customFormat="1" x14ac:dyDescent="0.2">
      <c r="D866" s="90"/>
      <c r="X866" s="338"/>
      <c r="BD866" s="289"/>
      <c r="BE866" s="289"/>
      <c r="BF866" s="224"/>
      <c r="CG866" s="224"/>
      <c r="CH866" s="224"/>
      <c r="CI866" s="224"/>
      <c r="CP866" s="224"/>
      <c r="CQ866" s="224"/>
      <c r="CR866" s="6"/>
      <c r="EC866" s="224"/>
      <c r="ED866" s="224"/>
      <c r="EE866" s="224"/>
    </row>
    <row r="867" spans="4:135" s="66" customFormat="1" x14ac:dyDescent="0.2">
      <c r="D867" s="90"/>
      <c r="X867" s="338"/>
      <c r="BD867" s="289"/>
      <c r="BE867" s="289"/>
      <c r="BF867" s="224"/>
      <c r="CG867" s="224"/>
      <c r="CH867" s="224"/>
      <c r="CI867" s="224"/>
      <c r="CP867" s="224"/>
      <c r="CQ867" s="224"/>
      <c r="CR867" s="6"/>
      <c r="EC867" s="224"/>
      <c r="ED867" s="224"/>
      <c r="EE867" s="224"/>
    </row>
    <row r="868" spans="4:135" s="66" customFormat="1" x14ac:dyDescent="0.2">
      <c r="D868" s="90"/>
      <c r="X868" s="338"/>
      <c r="BD868" s="289"/>
      <c r="BE868" s="289"/>
      <c r="BF868" s="224"/>
      <c r="CG868" s="224"/>
      <c r="CH868" s="224"/>
      <c r="CI868" s="224"/>
      <c r="CP868" s="224"/>
      <c r="CQ868" s="224"/>
      <c r="CR868" s="6"/>
      <c r="EC868" s="224"/>
      <c r="ED868" s="224"/>
      <c r="EE868" s="224"/>
    </row>
    <row r="869" spans="4:135" s="66" customFormat="1" x14ac:dyDescent="0.2">
      <c r="D869" s="90"/>
      <c r="X869" s="338"/>
      <c r="BD869" s="289"/>
      <c r="BE869" s="289"/>
      <c r="BF869" s="224"/>
      <c r="CG869" s="224"/>
      <c r="CH869" s="224"/>
      <c r="CI869" s="224"/>
      <c r="CP869" s="224"/>
      <c r="CQ869" s="224"/>
      <c r="CR869" s="6"/>
      <c r="EC869" s="224"/>
      <c r="ED869" s="224"/>
      <c r="EE869" s="224"/>
    </row>
    <row r="870" spans="4:135" s="66" customFormat="1" x14ac:dyDescent="0.2">
      <c r="D870" s="90"/>
      <c r="X870" s="338"/>
      <c r="BD870" s="289"/>
      <c r="BE870" s="289"/>
      <c r="BF870" s="224"/>
      <c r="CG870" s="224"/>
      <c r="CH870" s="224"/>
      <c r="CI870" s="224"/>
      <c r="CP870" s="224"/>
      <c r="CQ870" s="224"/>
      <c r="CR870" s="6"/>
      <c r="EC870" s="224"/>
      <c r="ED870" s="224"/>
      <c r="EE870" s="224"/>
    </row>
    <row r="871" spans="4:135" s="66" customFormat="1" x14ac:dyDescent="0.2">
      <c r="D871" s="90"/>
      <c r="X871" s="338"/>
      <c r="BD871" s="289"/>
      <c r="BE871" s="289"/>
      <c r="BF871" s="224"/>
      <c r="CG871" s="224"/>
      <c r="CH871" s="224"/>
      <c r="CI871" s="224"/>
      <c r="CP871" s="224"/>
      <c r="CQ871" s="224"/>
      <c r="CR871" s="6"/>
      <c r="EC871" s="224"/>
      <c r="ED871" s="224"/>
      <c r="EE871" s="224"/>
    </row>
    <row r="872" spans="4:135" s="66" customFormat="1" x14ac:dyDescent="0.2">
      <c r="D872" s="90"/>
      <c r="X872" s="338"/>
      <c r="BD872" s="289"/>
      <c r="BE872" s="289"/>
      <c r="BF872" s="224"/>
      <c r="CG872" s="224"/>
      <c r="CH872" s="224"/>
      <c r="CI872" s="224"/>
      <c r="CP872" s="224"/>
      <c r="CQ872" s="224"/>
      <c r="CR872" s="6"/>
      <c r="EC872" s="224"/>
      <c r="ED872" s="224"/>
      <c r="EE872" s="224"/>
    </row>
    <row r="873" spans="4:135" s="66" customFormat="1" x14ac:dyDescent="0.2">
      <c r="D873" s="90"/>
      <c r="X873" s="338"/>
      <c r="BD873" s="289"/>
      <c r="BE873" s="289"/>
      <c r="BF873" s="224"/>
      <c r="CG873" s="224"/>
      <c r="CH873" s="224"/>
      <c r="CI873" s="224"/>
      <c r="CP873" s="224"/>
      <c r="CQ873" s="224"/>
      <c r="CR873" s="6"/>
      <c r="EC873" s="224"/>
      <c r="ED873" s="224"/>
      <c r="EE873" s="224"/>
    </row>
    <row r="874" spans="4:135" s="66" customFormat="1" x14ac:dyDescent="0.2">
      <c r="D874" s="90"/>
      <c r="X874" s="338"/>
      <c r="BD874" s="289"/>
      <c r="BE874" s="289"/>
      <c r="BF874" s="224"/>
      <c r="CG874" s="224"/>
      <c r="CH874" s="224"/>
      <c r="CI874" s="224"/>
      <c r="CP874" s="224"/>
      <c r="CQ874" s="224"/>
      <c r="CR874" s="6"/>
      <c r="EC874" s="224"/>
      <c r="ED874" s="224"/>
      <c r="EE874" s="224"/>
    </row>
    <row r="875" spans="4:135" s="66" customFormat="1" x14ac:dyDescent="0.2">
      <c r="D875" s="90"/>
      <c r="X875" s="338"/>
      <c r="BD875" s="289"/>
      <c r="BE875" s="289"/>
      <c r="BF875" s="224"/>
      <c r="CG875" s="224"/>
      <c r="CH875" s="224"/>
      <c r="CI875" s="224"/>
      <c r="CP875" s="224"/>
      <c r="CQ875" s="224"/>
      <c r="CR875" s="6"/>
      <c r="EC875" s="224"/>
      <c r="ED875" s="224"/>
      <c r="EE875" s="224"/>
    </row>
    <row r="876" spans="4:135" s="66" customFormat="1" x14ac:dyDescent="0.2">
      <c r="D876" s="90"/>
      <c r="X876" s="338"/>
      <c r="BD876" s="289"/>
      <c r="BE876" s="289"/>
      <c r="BF876" s="224"/>
      <c r="CG876" s="224"/>
      <c r="CH876" s="224"/>
      <c r="CI876" s="224"/>
      <c r="CP876" s="224"/>
      <c r="CQ876" s="224"/>
      <c r="CR876" s="6"/>
      <c r="EC876" s="224"/>
      <c r="ED876" s="224"/>
      <c r="EE876" s="224"/>
    </row>
    <row r="877" spans="4:135" s="66" customFormat="1" x14ac:dyDescent="0.2">
      <c r="D877" s="90"/>
      <c r="X877" s="338"/>
      <c r="BD877" s="289"/>
      <c r="BE877" s="289"/>
      <c r="BF877" s="224"/>
      <c r="CG877" s="224"/>
      <c r="CH877" s="224"/>
      <c r="CI877" s="224"/>
      <c r="CP877" s="224"/>
      <c r="CQ877" s="224"/>
      <c r="CR877" s="6"/>
      <c r="EC877" s="224"/>
      <c r="ED877" s="224"/>
      <c r="EE877" s="224"/>
    </row>
    <row r="878" spans="4:135" s="66" customFormat="1" x14ac:dyDescent="0.2">
      <c r="D878" s="90"/>
      <c r="X878" s="338"/>
      <c r="BD878" s="289"/>
      <c r="BE878" s="289"/>
      <c r="BF878" s="224"/>
      <c r="CG878" s="224"/>
      <c r="CH878" s="224"/>
      <c r="CI878" s="224"/>
      <c r="CP878" s="224"/>
      <c r="CQ878" s="224"/>
      <c r="CR878" s="6"/>
      <c r="EC878" s="224"/>
      <c r="ED878" s="224"/>
      <c r="EE878" s="224"/>
    </row>
    <row r="879" spans="4:135" s="66" customFormat="1" x14ac:dyDescent="0.2">
      <c r="D879" s="90"/>
      <c r="X879" s="338"/>
      <c r="BD879" s="289"/>
      <c r="BE879" s="289"/>
      <c r="BF879" s="224"/>
      <c r="CG879" s="224"/>
      <c r="CH879" s="224"/>
      <c r="CI879" s="224"/>
      <c r="CP879" s="224"/>
      <c r="CQ879" s="224"/>
      <c r="CR879" s="6"/>
      <c r="EC879" s="224"/>
      <c r="ED879" s="224"/>
      <c r="EE879" s="224"/>
    </row>
    <row r="880" spans="4:135" s="66" customFormat="1" x14ac:dyDescent="0.2">
      <c r="D880" s="90"/>
      <c r="X880" s="338"/>
      <c r="BD880" s="289"/>
      <c r="BE880" s="289"/>
      <c r="BF880" s="224"/>
      <c r="CG880" s="224"/>
      <c r="CH880" s="224"/>
      <c r="CI880" s="224"/>
      <c r="CP880" s="224"/>
      <c r="CQ880" s="224"/>
      <c r="CR880" s="6"/>
      <c r="EC880" s="224"/>
      <c r="ED880" s="224"/>
      <c r="EE880" s="224"/>
    </row>
    <row r="881" spans="4:135" s="66" customFormat="1" x14ac:dyDescent="0.2">
      <c r="D881" s="90"/>
      <c r="X881" s="338"/>
      <c r="BD881" s="289"/>
      <c r="BE881" s="289"/>
      <c r="BF881" s="224"/>
      <c r="CG881" s="224"/>
      <c r="CH881" s="224"/>
      <c r="CI881" s="224"/>
      <c r="CP881" s="224"/>
      <c r="CQ881" s="224"/>
      <c r="CR881" s="6"/>
      <c r="EC881" s="224"/>
      <c r="ED881" s="224"/>
      <c r="EE881" s="224"/>
    </row>
    <row r="882" spans="4:135" s="66" customFormat="1" x14ac:dyDescent="0.2">
      <c r="D882" s="90"/>
      <c r="X882" s="338"/>
      <c r="BD882" s="289"/>
      <c r="BE882" s="289"/>
      <c r="BF882" s="224"/>
      <c r="CG882" s="224"/>
      <c r="CH882" s="224"/>
      <c r="CI882" s="224"/>
      <c r="CP882" s="224"/>
      <c r="CQ882" s="224"/>
      <c r="CR882" s="6"/>
      <c r="EC882" s="224"/>
      <c r="ED882" s="224"/>
      <c r="EE882" s="224"/>
    </row>
    <row r="883" spans="4:135" s="66" customFormat="1" x14ac:dyDescent="0.2">
      <c r="D883" s="90"/>
      <c r="X883" s="338"/>
      <c r="BD883" s="289"/>
      <c r="BE883" s="289"/>
      <c r="BF883" s="224"/>
      <c r="CG883" s="224"/>
      <c r="CH883" s="224"/>
      <c r="CI883" s="224"/>
      <c r="CP883" s="224"/>
      <c r="CQ883" s="224"/>
      <c r="CR883" s="6"/>
      <c r="EC883" s="224"/>
      <c r="ED883" s="224"/>
      <c r="EE883" s="224"/>
    </row>
    <row r="884" spans="4:135" s="66" customFormat="1" x14ac:dyDescent="0.2">
      <c r="D884" s="90"/>
      <c r="X884" s="338"/>
      <c r="BD884" s="289"/>
      <c r="BE884" s="289"/>
      <c r="BF884" s="224"/>
      <c r="CG884" s="224"/>
      <c r="CH884" s="224"/>
      <c r="CI884" s="224"/>
      <c r="CP884" s="224"/>
      <c r="CQ884" s="224"/>
      <c r="CR884" s="6"/>
      <c r="EC884" s="224"/>
      <c r="ED884" s="224"/>
      <c r="EE884" s="224"/>
    </row>
    <row r="885" spans="4:135" s="66" customFormat="1" x14ac:dyDescent="0.2">
      <c r="D885" s="90"/>
      <c r="X885" s="338"/>
      <c r="BD885" s="289"/>
      <c r="BE885" s="289"/>
      <c r="BF885" s="224"/>
      <c r="CG885" s="224"/>
      <c r="CH885" s="224"/>
      <c r="CI885" s="224"/>
      <c r="CP885" s="224"/>
      <c r="CQ885" s="224"/>
      <c r="CR885" s="6"/>
      <c r="EC885" s="224"/>
      <c r="ED885" s="224"/>
      <c r="EE885" s="224"/>
    </row>
    <row r="886" spans="4:135" s="66" customFormat="1" x14ac:dyDescent="0.2">
      <c r="D886" s="90"/>
      <c r="X886" s="338"/>
      <c r="BD886" s="289"/>
      <c r="BE886" s="289"/>
      <c r="BF886" s="224"/>
      <c r="CG886" s="224"/>
      <c r="CH886" s="224"/>
      <c r="CI886" s="224"/>
      <c r="CP886" s="224"/>
      <c r="CQ886" s="224"/>
      <c r="CR886" s="6"/>
      <c r="EC886" s="224"/>
      <c r="ED886" s="224"/>
      <c r="EE886" s="224"/>
    </row>
    <row r="887" spans="4:135" s="66" customFormat="1" x14ac:dyDescent="0.2">
      <c r="D887" s="90"/>
      <c r="X887" s="338"/>
      <c r="BD887" s="289"/>
      <c r="BE887" s="289"/>
      <c r="BF887" s="224"/>
      <c r="CG887" s="224"/>
      <c r="CH887" s="224"/>
      <c r="CI887" s="224"/>
      <c r="CP887" s="224"/>
      <c r="CQ887" s="224"/>
      <c r="CR887" s="6"/>
      <c r="EC887" s="224"/>
      <c r="ED887" s="224"/>
      <c r="EE887" s="224"/>
    </row>
    <row r="888" spans="4:135" s="66" customFormat="1" x14ac:dyDescent="0.2">
      <c r="D888" s="90"/>
      <c r="X888" s="338"/>
      <c r="BD888" s="289"/>
      <c r="BE888" s="289"/>
      <c r="BF888" s="224"/>
      <c r="CG888" s="224"/>
      <c r="CH888" s="224"/>
      <c r="CI888" s="224"/>
      <c r="CP888" s="224"/>
      <c r="CQ888" s="224"/>
      <c r="CR888" s="6"/>
      <c r="EC888" s="224"/>
      <c r="ED888" s="224"/>
      <c r="EE888" s="224"/>
    </row>
    <row r="889" spans="4:135" s="66" customFormat="1" x14ac:dyDescent="0.2">
      <c r="D889" s="90"/>
      <c r="X889" s="338"/>
      <c r="BD889" s="289"/>
      <c r="BE889" s="289"/>
      <c r="BF889" s="224"/>
      <c r="CG889" s="224"/>
      <c r="CH889" s="224"/>
      <c r="CI889" s="224"/>
      <c r="CP889" s="224"/>
      <c r="CQ889" s="224"/>
      <c r="CR889" s="6"/>
      <c r="EC889" s="224"/>
      <c r="ED889" s="224"/>
      <c r="EE889" s="224"/>
    </row>
    <row r="890" spans="4:135" s="66" customFormat="1" x14ac:dyDescent="0.2">
      <c r="D890" s="90"/>
      <c r="X890" s="338"/>
      <c r="BD890" s="289"/>
      <c r="BE890" s="289"/>
      <c r="BF890" s="224"/>
      <c r="CG890" s="224"/>
      <c r="CH890" s="224"/>
      <c r="CI890" s="224"/>
      <c r="CP890" s="224"/>
      <c r="CQ890" s="224"/>
      <c r="CR890" s="6"/>
      <c r="EC890" s="224"/>
      <c r="ED890" s="224"/>
      <c r="EE890" s="224"/>
    </row>
    <row r="891" spans="4:135" s="66" customFormat="1" x14ac:dyDescent="0.2">
      <c r="D891" s="90"/>
      <c r="X891" s="338"/>
      <c r="BD891" s="289"/>
      <c r="BE891" s="289"/>
      <c r="BF891" s="224"/>
      <c r="CG891" s="224"/>
      <c r="CH891" s="224"/>
      <c r="CI891" s="224"/>
      <c r="CP891" s="224"/>
      <c r="CQ891" s="224"/>
      <c r="CR891" s="6"/>
      <c r="EC891" s="224"/>
      <c r="ED891" s="224"/>
      <c r="EE891" s="224"/>
    </row>
    <row r="892" spans="4:135" s="66" customFormat="1" x14ac:dyDescent="0.2">
      <c r="D892" s="90"/>
      <c r="X892" s="338"/>
      <c r="BD892" s="289"/>
      <c r="BE892" s="289"/>
      <c r="BF892" s="224"/>
      <c r="CG892" s="224"/>
      <c r="CH892" s="224"/>
      <c r="CI892" s="224"/>
      <c r="CP892" s="224"/>
      <c r="CQ892" s="224"/>
      <c r="CR892" s="6"/>
      <c r="EC892" s="224"/>
      <c r="ED892" s="224"/>
      <c r="EE892" s="224"/>
    </row>
    <row r="893" spans="4:135" s="66" customFormat="1" x14ac:dyDescent="0.2">
      <c r="D893" s="90"/>
      <c r="X893" s="338"/>
      <c r="BD893" s="289"/>
      <c r="BE893" s="289"/>
      <c r="BF893" s="224"/>
      <c r="CG893" s="224"/>
      <c r="CH893" s="224"/>
      <c r="CI893" s="224"/>
      <c r="CP893" s="224"/>
      <c r="CQ893" s="224"/>
      <c r="CR893" s="6"/>
      <c r="EC893" s="224"/>
      <c r="ED893" s="224"/>
      <c r="EE893" s="224"/>
    </row>
    <row r="894" spans="4:135" s="66" customFormat="1" x14ac:dyDescent="0.2">
      <c r="D894" s="90"/>
      <c r="X894" s="338"/>
      <c r="BD894" s="289"/>
      <c r="BE894" s="289"/>
      <c r="BF894" s="224"/>
      <c r="CG894" s="224"/>
      <c r="CH894" s="224"/>
      <c r="CI894" s="224"/>
      <c r="CP894" s="224"/>
      <c r="CQ894" s="224"/>
      <c r="CR894" s="6"/>
      <c r="EC894" s="224"/>
      <c r="ED894" s="224"/>
      <c r="EE894" s="224"/>
    </row>
    <row r="895" spans="4:135" s="66" customFormat="1" x14ac:dyDescent="0.2">
      <c r="D895" s="90"/>
      <c r="X895" s="338"/>
      <c r="BD895" s="289"/>
      <c r="BE895" s="289"/>
      <c r="BF895" s="224"/>
      <c r="CG895" s="224"/>
      <c r="CH895" s="224"/>
      <c r="CI895" s="224"/>
      <c r="CP895" s="224"/>
      <c r="CQ895" s="224"/>
      <c r="CR895" s="6"/>
      <c r="EC895" s="224"/>
      <c r="ED895" s="224"/>
      <c r="EE895" s="224"/>
    </row>
    <row r="896" spans="4:135" s="66" customFormat="1" x14ac:dyDescent="0.2">
      <c r="D896" s="90"/>
      <c r="X896" s="338"/>
      <c r="BD896" s="289"/>
      <c r="BE896" s="289"/>
      <c r="BF896" s="224"/>
      <c r="CG896" s="224"/>
      <c r="CH896" s="224"/>
      <c r="CI896" s="224"/>
      <c r="CP896" s="224"/>
      <c r="CQ896" s="224"/>
      <c r="CR896" s="6"/>
      <c r="EC896" s="224"/>
      <c r="ED896" s="224"/>
      <c r="EE896" s="224"/>
    </row>
    <row r="897" spans="4:135" s="66" customFormat="1" x14ac:dyDescent="0.2">
      <c r="D897" s="90"/>
      <c r="X897" s="338"/>
      <c r="BD897" s="289"/>
      <c r="BE897" s="289"/>
      <c r="BF897" s="224"/>
      <c r="CG897" s="224"/>
      <c r="CH897" s="224"/>
      <c r="CI897" s="224"/>
      <c r="CP897" s="224"/>
      <c r="CQ897" s="224"/>
      <c r="CR897" s="6"/>
      <c r="EC897" s="224"/>
      <c r="ED897" s="224"/>
      <c r="EE897" s="224"/>
    </row>
    <row r="898" spans="4:135" s="66" customFormat="1" x14ac:dyDescent="0.2">
      <c r="D898" s="90"/>
      <c r="X898" s="338"/>
      <c r="BD898" s="289"/>
      <c r="BE898" s="289"/>
      <c r="BF898" s="224"/>
      <c r="CG898" s="224"/>
      <c r="CH898" s="224"/>
      <c r="CI898" s="224"/>
      <c r="CP898" s="224"/>
      <c r="CQ898" s="224"/>
      <c r="CR898" s="6"/>
      <c r="EC898" s="224"/>
      <c r="ED898" s="224"/>
      <c r="EE898" s="224"/>
    </row>
    <row r="899" spans="4:135" s="66" customFormat="1" x14ac:dyDescent="0.2">
      <c r="D899" s="90"/>
      <c r="X899" s="338"/>
      <c r="BD899" s="289"/>
      <c r="BE899" s="289"/>
      <c r="BF899" s="224"/>
      <c r="CG899" s="224"/>
      <c r="CH899" s="224"/>
      <c r="CI899" s="224"/>
      <c r="CP899" s="224"/>
      <c r="CQ899" s="224"/>
      <c r="CR899" s="6"/>
      <c r="EC899" s="224"/>
      <c r="ED899" s="224"/>
      <c r="EE899" s="224"/>
    </row>
    <row r="900" spans="4:135" s="66" customFormat="1" x14ac:dyDescent="0.2">
      <c r="D900" s="90"/>
      <c r="X900" s="338"/>
      <c r="BD900" s="289"/>
      <c r="BE900" s="289"/>
      <c r="BF900" s="224"/>
      <c r="CG900" s="224"/>
      <c r="CH900" s="224"/>
      <c r="CI900" s="224"/>
      <c r="CP900" s="224"/>
      <c r="CQ900" s="224"/>
      <c r="CR900" s="6"/>
      <c r="EC900" s="224"/>
      <c r="ED900" s="224"/>
      <c r="EE900" s="224"/>
    </row>
    <row r="901" spans="4:135" s="66" customFormat="1" x14ac:dyDescent="0.2">
      <c r="D901" s="90"/>
      <c r="X901" s="338"/>
      <c r="BD901" s="289"/>
      <c r="BE901" s="289"/>
      <c r="BF901" s="224"/>
      <c r="CG901" s="224"/>
      <c r="CH901" s="224"/>
      <c r="CI901" s="224"/>
      <c r="CP901" s="224"/>
      <c r="CQ901" s="224"/>
      <c r="CR901" s="6"/>
      <c r="EC901" s="224"/>
      <c r="ED901" s="224"/>
      <c r="EE901" s="224"/>
    </row>
    <row r="902" spans="4:135" s="66" customFormat="1" x14ac:dyDescent="0.2">
      <c r="D902" s="90"/>
      <c r="X902" s="338"/>
      <c r="BD902" s="289"/>
      <c r="BE902" s="289"/>
      <c r="BF902" s="224"/>
      <c r="CG902" s="224"/>
      <c r="CH902" s="224"/>
      <c r="CI902" s="224"/>
      <c r="CP902" s="224"/>
      <c r="CQ902" s="224"/>
      <c r="CR902" s="6"/>
      <c r="EC902" s="224"/>
      <c r="ED902" s="224"/>
      <c r="EE902" s="224"/>
    </row>
    <row r="903" spans="4:135" s="66" customFormat="1" x14ac:dyDescent="0.2">
      <c r="D903" s="90"/>
      <c r="X903" s="338"/>
      <c r="BD903" s="289"/>
      <c r="BE903" s="289"/>
      <c r="BF903" s="224"/>
      <c r="CG903" s="224"/>
      <c r="CH903" s="224"/>
      <c r="CI903" s="224"/>
      <c r="CP903" s="224"/>
      <c r="CQ903" s="224"/>
      <c r="CR903" s="6"/>
      <c r="EC903" s="224"/>
      <c r="ED903" s="224"/>
      <c r="EE903" s="224"/>
    </row>
    <row r="904" spans="4:135" s="66" customFormat="1" x14ac:dyDescent="0.2">
      <c r="D904" s="90"/>
      <c r="X904" s="338"/>
      <c r="BD904" s="289"/>
      <c r="BE904" s="289"/>
      <c r="BF904" s="224"/>
      <c r="CG904" s="224"/>
      <c r="CH904" s="224"/>
      <c r="CI904" s="224"/>
      <c r="CP904" s="224"/>
      <c r="CQ904" s="224"/>
      <c r="CR904" s="6"/>
      <c r="EC904" s="224"/>
      <c r="ED904" s="224"/>
      <c r="EE904" s="224"/>
    </row>
    <row r="905" spans="4:135" s="66" customFormat="1" x14ac:dyDescent="0.2">
      <c r="D905" s="90"/>
      <c r="X905" s="338"/>
      <c r="BD905" s="289"/>
      <c r="BE905" s="289"/>
      <c r="BF905" s="224"/>
      <c r="CG905" s="224"/>
      <c r="CH905" s="224"/>
      <c r="CI905" s="224"/>
      <c r="CP905" s="224"/>
      <c r="CQ905" s="224"/>
      <c r="CR905" s="6"/>
      <c r="EC905" s="224"/>
      <c r="ED905" s="224"/>
      <c r="EE905" s="224"/>
    </row>
    <row r="906" spans="4:135" s="66" customFormat="1" x14ac:dyDescent="0.2">
      <c r="D906" s="90"/>
      <c r="X906" s="338"/>
      <c r="BD906" s="289"/>
      <c r="BE906" s="289"/>
      <c r="BF906" s="224"/>
      <c r="CG906" s="224"/>
      <c r="CH906" s="224"/>
      <c r="CI906" s="224"/>
      <c r="CP906" s="224"/>
      <c r="CQ906" s="224"/>
      <c r="CR906" s="6"/>
      <c r="EC906" s="224"/>
      <c r="ED906" s="224"/>
      <c r="EE906" s="224"/>
    </row>
    <row r="907" spans="4:135" s="66" customFormat="1" x14ac:dyDescent="0.2">
      <c r="D907" s="90"/>
      <c r="X907" s="338"/>
      <c r="BD907" s="289"/>
      <c r="BE907" s="289"/>
      <c r="BF907" s="224"/>
      <c r="CG907" s="224"/>
      <c r="CH907" s="224"/>
      <c r="CI907" s="224"/>
      <c r="CP907" s="224"/>
      <c r="CQ907" s="224"/>
      <c r="CR907" s="6"/>
      <c r="EC907" s="224"/>
      <c r="ED907" s="224"/>
      <c r="EE907" s="224"/>
    </row>
    <row r="908" spans="4:135" s="66" customFormat="1" x14ac:dyDescent="0.2">
      <c r="D908" s="90"/>
      <c r="X908" s="338"/>
      <c r="BD908" s="289"/>
      <c r="BE908" s="289"/>
      <c r="BF908" s="224"/>
      <c r="CG908" s="224"/>
      <c r="CH908" s="224"/>
      <c r="CI908" s="224"/>
      <c r="CP908" s="224"/>
      <c r="CQ908" s="224"/>
      <c r="CR908" s="6"/>
      <c r="EC908" s="224"/>
      <c r="ED908" s="224"/>
      <c r="EE908" s="224"/>
    </row>
    <row r="909" spans="4:135" s="66" customFormat="1" x14ac:dyDescent="0.2">
      <c r="D909" s="90"/>
      <c r="X909" s="338"/>
      <c r="BD909" s="289"/>
      <c r="BE909" s="289"/>
      <c r="BF909" s="224"/>
      <c r="CG909" s="224"/>
      <c r="CH909" s="224"/>
      <c r="CI909" s="224"/>
      <c r="CP909" s="224"/>
      <c r="CQ909" s="224"/>
      <c r="CR909" s="6"/>
      <c r="EC909" s="224"/>
      <c r="ED909" s="224"/>
      <c r="EE909" s="224"/>
    </row>
    <row r="910" spans="4:135" s="66" customFormat="1" x14ac:dyDescent="0.2">
      <c r="D910" s="90"/>
      <c r="X910" s="338"/>
      <c r="BD910" s="289"/>
      <c r="BE910" s="289"/>
      <c r="BF910" s="224"/>
      <c r="CG910" s="224"/>
      <c r="CH910" s="224"/>
      <c r="CI910" s="224"/>
      <c r="CP910" s="224"/>
      <c r="CQ910" s="224"/>
      <c r="CR910" s="6"/>
      <c r="EC910" s="224"/>
      <c r="ED910" s="224"/>
      <c r="EE910" s="224"/>
    </row>
    <row r="911" spans="4:135" s="66" customFormat="1" x14ac:dyDescent="0.2">
      <c r="D911" s="90"/>
      <c r="X911" s="338"/>
      <c r="BD911" s="289"/>
      <c r="BE911" s="289"/>
      <c r="BF911" s="224"/>
      <c r="CG911" s="224"/>
      <c r="CH911" s="224"/>
      <c r="CI911" s="224"/>
      <c r="CP911" s="224"/>
      <c r="CQ911" s="224"/>
      <c r="CR911" s="6"/>
      <c r="EC911" s="224"/>
      <c r="ED911" s="224"/>
      <c r="EE911" s="224"/>
    </row>
    <row r="912" spans="4:135" s="66" customFormat="1" x14ac:dyDescent="0.2">
      <c r="D912" s="90"/>
      <c r="X912" s="338"/>
      <c r="BD912" s="289"/>
      <c r="BE912" s="289"/>
      <c r="BF912" s="224"/>
      <c r="CG912" s="224"/>
      <c r="CH912" s="224"/>
      <c r="CI912" s="224"/>
      <c r="CP912" s="224"/>
      <c r="CQ912" s="224"/>
      <c r="CR912" s="6"/>
      <c r="EC912" s="224"/>
      <c r="ED912" s="224"/>
      <c r="EE912" s="224"/>
    </row>
    <row r="913" spans="4:135" s="66" customFormat="1" x14ac:dyDescent="0.2">
      <c r="D913" s="90"/>
      <c r="X913" s="338"/>
      <c r="BD913" s="289"/>
      <c r="BE913" s="289"/>
      <c r="BF913" s="224"/>
      <c r="CG913" s="224"/>
      <c r="CH913" s="224"/>
      <c r="CI913" s="224"/>
      <c r="CP913" s="224"/>
      <c r="CQ913" s="224"/>
      <c r="CR913" s="6"/>
      <c r="EC913" s="224"/>
      <c r="ED913" s="224"/>
      <c r="EE913" s="224"/>
    </row>
    <row r="914" spans="4:135" s="66" customFormat="1" x14ac:dyDescent="0.2">
      <c r="D914" s="90"/>
      <c r="X914" s="338"/>
      <c r="BD914" s="289"/>
      <c r="BE914" s="289"/>
      <c r="BF914" s="224"/>
      <c r="CG914" s="224"/>
      <c r="CH914" s="224"/>
      <c r="CI914" s="224"/>
      <c r="CP914" s="224"/>
      <c r="CQ914" s="224"/>
      <c r="CR914" s="6"/>
      <c r="EC914" s="224"/>
      <c r="ED914" s="224"/>
      <c r="EE914" s="224"/>
    </row>
    <row r="915" spans="4:135" s="66" customFormat="1" x14ac:dyDescent="0.2">
      <c r="D915" s="90"/>
      <c r="X915" s="338"/>
      <c r="BD915" s="289"/>
      <c r="BE915" s="289"/>
      <c r="BF915" s="224"/>
      <c r="CG915" s="224"/>
      <c r="CH915" s="224"/>
      <c r="CI915" s="224"/>
      <c r="CP915" s="224"/>
      <c r="CQ915" s="224"/>
      <c r="CR915" s="6"/>
      <c r="EC915" s="224"/>
      <c r="ED915" s="224"/>
      <c r="EE915" s="224"/>
    </row>
    <row r="916" spans="4:135" s="66" customFormat="1" x14ac:dyDescent="0.2">
      <c r="D916" s="90"/>
      <c r="X916" s="338"/>
      <c r="BD916" s="289"/>
      <c r="BE916" s="289"/>
      <c r="BF916" s="224"/>
      <c r="CG916" s="224"/>
      <c r="CH916" s="224"/>
      <c r="CI916" s="224"/>
      <c r="CP916" s="224"/>
      <c r="CQ916" s="224"/>
      <c r="CR916" s="6"/>
      <c r="EC916" s="224"/>
      <c r="ED916" s="224"/>
      <c r="EE916" s="224"/>
    </row>
    <row r="917" spans="4:135" s="66" customFormat="1" x14ac:dyDescent="0.2">
      <c r="D917" s="90"/>
      <c r="X917" s="338"/>
      <c r="BD917" s="289"/>
      <c r="BE917" s="289"/>
      <c r="BF917" s="224"/>
      <c r="CG917" s="224"/>
      <c r="CH917" s="224"/>
      <c r="CI917" s="224"/>
      <c r="CP917" s="224"/>
      <c r="CQ917" s="224"/>
      <c r="CR917" s="6"/>
      <c r="EC917" s="224"/>
      <c r="ED917" s="224"/>
      <c r="EE917" s="224"/>
    </row>
    <row r="918" spans="4:135" s="66" customFormat="1" x14ac:dyDescent="0.2">
      <c r="D918" s="90"/>
      <c r="X918" s="338"/>
      <c r="BD918" s="289"/>
      <c r="BE918" s="289"/>
      <c r="BF918" s="224"/>
      <c r="CG918" s="224"/>
      <c r="CH918" s="224"/>
      <c r="CI918" s="224"/>
      <c r="CP918" s="224"/>
      <c r="CQ918" s="224"/>
      <c r="CR918" s="6"/>
      <c r="EC918" s="224"/>
      <c r="ED918" s="224"/>
      <c r="EE918" s="224"/>
    </row>
    <row r="919" spans="4:135" s="66" customFormat="1" x14ac:dyDescent="0.2">
      <c r="D919" s="90"/>
      <c r="X919" s="338"/>
      <c r="BD919" s="289"/>
      <c r="BE919" s="289"/>
      <c r="BF919" s="224"/>
      <c r="CG919" s="224"/>
      <c r="CH919" s="224"/>
      <c r="CI919" s="224"/>
      <c r="CP919" s="224"/>
      <c r="CQ919" s="224"/>
      <c r="CR919" s="6"/>
      <c r="EC919" s="224"/>
      <c r="ED919" s="224"/>
      <c r="EE919" s="224"/>
    </row>
    <row r="920" spans="4:135" s="66" customFormat="1" x14ac:dyDescent="0.2">
      <c r="D920" s="90"/>
      <c r="X920" s="338"/>
      <c r="BD920" s="289"/>
      <c r="BE920" s="289"/>
      <c r="BF920" s="224"/>
      <c r="CG920" s="224"/>
      <c r="CH920" s="224"/>
      <c r="CI920" s="224"/>
      <c r="CP920" s="224"/>
      <c r="CQ920" s="224"/>
      <c r="CR920" s="6"/>
      <c r="EC920" s="224"/>
      <c r="ED920" s="224"/>
      <c r="EE920" s="224"/>
    </row>
    <row r="921" spans="4:135" s="66" customFormat="1" x14ac:dyDescent="0.2">
      <c r="D921" s="90"/>
      <c r="X921" s="338"/>
      <c r="BD921" s="289"/>
      <c r="BE921" s="289"/>
      <c r="BF921" s="224"/>
      <c r="CG921" s="224"/>
      <c r="CH921" s="224"/>
      <c r="CI921" s="224"/>
      <c r="CP921" s="224"/>
      <c r="CQ921" s="224"/>
      <c r="CR921" s="6"/>
      <c r="EC921" s="224"/>
      <c r="ED921" s="224"/>
      <c r="EE921" s="224"/>
    </row>
    <row r="922" spans="4:135" s="66" customFormat="1" x14ac:dyDescent="0.2">
      <c r="D922" s="90"/>
      <c r="X922" s="338"/>
      <c r="BD922" s="289"/>
      <c r="BE922" s="289"/>
      <c r="BF922" s="224"/>
      <c r="CG922" s="224"/>
      <c r="CH922" s="224"/>
      <c r="CI922" s="224"/>
      <c r="CP922" s="224"/>
      <c r="CQ922" s="224"/>
      <c r="CR922" s="6"/>
      <c r="EC922" s="224"/>
      <c r="ED922" s="224"/>
      <c r="EE922" s="224"/>
    </row>
    <row r="923" spans="4:135" s="66" customFormat="1" x14ac:dyDescent="0.2">
      <c r="D923" s="90"/>
      <c r="X923" s="338"/>
      <c r="BD923" s="289"/>
      <c r="BE923" s="289"/>
      <c r="BF923" s="224"/>
      <c r="CG923" s="224"/>
      <c r="CH923" s="224"/>
      <c r="CI923" s="224"/>
      <c r="CP923" s="224"/>
      <c r="CQ923" s="224"/>
      <c r="CR923" s="6"/>
      <c r="EC923" s="224"/>
      <c r="ED923" s="224"/>
      <c r="EE923" s="224"/>
    </row>
    <row r="924" spans="4:135" s="66" customFormat="1" x14ac:dyDescent="0.2">
      <c r="D924" s="90"/>
      <c r="X924" s="338"/>
      <c r="BD924" s="289"/>
      <c r="BE924" s="289"/>
      <c r="BF924" s="224"/>
      <c r="CG924" s="224"/>
      <c r="CH924" s="224"/>
      <c r="CI924" s="224"/>
      <c r="CP924" s="224"/>
      <c r="CQ924" s="224"/>
      <c r="CR924" s="6"/>
      <c r="EC924" s="224"/>
      <c r="ED924" s="224"/>
      <c r="EE924" s="224"/>
    </row>
    <row r="925" spans="4:135" s="66" customFormat="1" x14ac:dyDescent="0.2">
      <c r="D925" s="90"/>
      <c r="X925" s="338"/>
      <c r="BD925" s="289"/>
      <c r="BE925" s="289"/>
      <c r="BF925" s="224"/>
      <c r="CG925" s="224"/>
      <c r="CH925" s="224"/>
      <c r="CI925" s="224"/>
      <c r="CP925" s="224"/>
      <c r="CQ925" s="224"/>
      <c r="CR925" s="6"/>
      <c r="EC925" s="224"/>
      <c r="ED925" s="224"/>
      <c r="EE925" s="224"/>
    </row>
    <row r="926" spans="4:135" s="66" customFormat="1" x14ac:dyDescent="0.2">
      <c r="D926" s="90"/>
      <c r="X926" s="338"/>
      <c r="BD926" s="289"/>
      <c r="BE926" s="289"/>
      <c r="BF926" s="224"/>
      <c r="CG926" s="224"/>
      <c r="CH926" s="224"/>
      <c r="CI926" s="224"/>
      <c r="CP926" s="224"/>
      <c r="CQ926" s="224"/>
      <c r="CR926" s="6"/>
      <c r="EC926" s="224"/>
      <c r="ED926" s="224"/>
      <c r="EE926" s="224"/>
    </row>
    <row r="927" spans="4:135" s="66" customFormat="1" x14ac:dyDescent="0.2">
      <c r="D927" s="90"/>
      <c r="X927" s="338"/>
      <c r="BD927" s="289"/>
      <c r="BE927" s="289"/>
      <c r="BF927" s="224"/>
      <c r="CG927" s="224"/>
      <c r="CH927" s="224"/>
      <c r="CI927" s="224"/>
      <c r="CP927" s="224"/>
      <c r="CQ927" s="224"/>
      <c r="CR927" s="6"/>
      <c r="EC927" s="224"/>
      <c r="ED927" s="224"/>
      <c r="EE927" s="224"/>
    </row>
    <row r="928" spans="4:135" s="66" customFormat="1" x14ac:dyDescent="0.2">
      <c r="D928" s="90"/>
      <c r="X928" s="338"/>
      <c r="BD928" s="289"/>
      <c r="BE928" s="289"/>
      <c r="BF928" s="224"/>
      <c r="CG928" s="224"/>
      <c r="CH928" s="224"/>
      <c r="CI928" s="224"/>
      <c r="CP928" s="224"/>
      <c r="CQ928" s="224"/>
      <c r="CR928" s="6"/>
      <c r="EC928" s="224"/>
      <c r="ED928" s="224"/>
      <c r="EE928" s="224"/>
    </row>
    <row r="929" spans="4:135" s="66" customFormat="1" x14ac:dyDescent="0.2">
      <c r="D929" s="90"/>
      <c r="X929" s="338"/>
      <c r="BD929" s="289"/>
      <c r="BE929" s="289"/>
      <c r="BF929" s="224"/>
      <c r="CG929" s="224"/>
      <c r="CH929" s="224"/>
      <c r="CI929" s="224"/>
      <c r="CP929" s="224"/>
      <c r="CQ929" s="224"/>
      <c r="CR929" s="6"/>
      <c r="EC929" s="224"/>
      <c r="ED929" s="224"/>
      <c r="EE929" s="224"/>
    </row>
    <row r="930" spans="4:135" s="66" customFormat="1" x14ac:dyDescent="0.2">
      <c r="D930" s="90"/>
      <c r="X930" s="338"/>
      <c r="BD930" s="289"/>
      <c r="BE930" s="289"/>
      <c r="BF930" s="224"/>
      <c r="CG930" s="224"/>
      <c r="CH930" s="224"/>
      <c r="CI930" s="224"/>
      <c r="CP930" s="224"/>
      <c r="CQ930" s="224"/>
      <c r="CR930" s="6"/>
      <c r="EC930" s="224"/>
      <c r="ED930" s="224"/>
      <c r="EE930" s="224"/>
    </row>
    <row r="931" spans="4:135" s="66" customFormat="1" x14ac:dyDescent="0.2">
      <c r="D931" s="90"/>
      <c r="X931" s="338"/>
      <c r="BD931" s="289"/>
      <c r="BE931" s="289"/>
      <c r="BF931" s="224"/>
      <c r="CG931" s="224"/>
      <c r="CH931" s="224"/>
      <c r="CI931" s="224"/>
      <c r="CP931" s="224"/>
      <c r="CQ931" s="224"/>
      <c r="CR931" s="6"/>
      <c r="EC931" s="224"/>
      <c r="ED931" s="224"/>
      <c r="EE931" s="224"/>
    </row>
    <row r="932" spans="4:135" s="66" customFormat="1" x14ac:dyDescent="0.2">
      <c r="D932" s="90"/>
      <c r="X932" s="338"/>
      <c r="BD932" s="289"/>
      <c r="BE932" s="289"/>
      <c r="BF932" s="224"/>
      <c r="CG932" s="224"/>
      <c r="CH932" s="224"/>
      <c r="CI932" s="224"/>
      <c r="CP932" s="224"/>
      <c r="CQ932" s="224"/>
      <c r="CR932" s="6"/>
      <c r="EC932" s="224"/>
      <c r="ED932" s="224"/>
      <c r="EE932" s="224"/>
    </row>
    <row r="933" spans="4:135" s="66" customFormat="1" x14ac:dyDescent="0.2">
      <c r="D933" s="90"/>
      <c r="X933" s="338"/>
      <c r="BD933" s="289"/>
      <c r="BE933" s="289"/>
      <c r="BF933" s="224"/>
      <c r="CG933" s="224"/>
      <c r="CH933" s="224"/>
      <c r="CI933" s="224"/>
      <c r="CP933" s="224"/>
      <c r="CQ933" s="224"/>
      <c r="CR933" s="6"/>
      <c r="EC933" s="224"/>
      <c r="ED933" s="224"/>
      <c r="EE933" s="224"/>
    </row>
    <row r="934" spans="4:135" s="66" customFormat="1" x14ac:dyDescent="0.2">
      <c r="D934" s="90"/>
      <c r="X934" s="338"/>
      <c r="BD934" s="289"/>
      <c r="BE934" s="289"/>
      <c r="BF934" s="224"/>
      <c r="CG934" s="224"/>
      <c r="CH934" s="224"/>
      <c r="CI934" s="224"/>
      <c r="CP934" s="224"/>
      <c r="CQ934" s="224"/>
      <c r="CR934" s="6"/>
      <c r="EC934" s="224"/>
      <c r="ED934" s="224"/>
      <c r="EE934" s="224"/>
    </row>
    <row r="935" spans="4:135" s="66" customFormat="1" x14ac:dyDescent="0.2">
      <c r="D935" s="90"/>
      <c r="X935" s="338"/>
      <c r="BD935" s="289"/>
      <c r="BE935" s="289"/>
      <c r="BF935" s="224"/>
      <c r="CG935" s="224"/>
      <c r="CH935" s="224"/>
      <c r="CI935" s="224"/>
      <c r="CP935" s="224"/>
      <c r="CQ935" s="224"/>
      <c r="CR935" s="6"/>
      <c r="EC935" s="224"/>
      <c r="ED935" s="224"/>
      <c r="EE935" s="224"/>
    </row>
    <row r="936" spans="4:135" s="66" customFormat="1" x14ac:dyDescent="0.2">
      <c r="D936" s="90"/>
      <c r="X936" s="338"/>
      <c r="BD936" s="289"/>
      <c r="BE936" s="289"/>
      <c r="BF936" s="224"/>
      <c r="CG936" s="224"/>
      <c r="CH936" s="224"/>
      <c r="CI936" s="224"/>
      <c r="CP936" s="224"/>
      <c r="CQ936" s="224"/>
      <c r="CR936" s="6"/>
      <c r="EC936" s="224"/>
      <c r="ED936" s="224"/>
      <c r="EE936" s="224"/>
    </row>
    <row r="937" spans="4:135" s="66" customFormat="1" x14ac:dyDescent="0.2">
      <c r="D937" s="90"/>
      <c r="X937" s="338"/>
      <c r="BD937" s="289"/>
      <c r="BE937" s="289"/>
      <c r="BF937" s="224"/>
      <c r="CG937" s="224"/>
      <c r="CH937" s="224"/>
      <c r="CI937" s="224"/>
      <c r="CP937" s="224"/>
      <c r="CQ937" s="224"/>
      <c r="CR937" s="6"/>
      <c r="EC937" s="224"/>
      <c r="ED937" s="224"/>
      <c r="EE937" s="224"/>
    </row>
    <row r="938" spans="4:135" s="66" customFormat="1" x14ac:dyDescent="0.2">
      <c r="D938" s="90"/>
      <c r="X938" s="338"/>
      <c r="BD938" s="289"/>
      <c r="BE938" s="289"/>
      <c r="BF938" s="224"/>
      <c r="CG938" s="224"/>
      <c r="CH938" s="224"/>
      <c r="CI938" s="224"/>
      <c r="CP938" s="224"/>
      <c r="CQ938" s="224"/>
      <c r="CR938" s="6"/>
      <c r="EC938" s="224"/>
      <c r="ED938" s="224"/>
      <c r="EE938" s="224"/>
    </row>
    <row r="939" spans="4:135" s="66" customFormat="1" x14ac:dyDescent="0.2">
      <c r="D939" s="90"/>
      <c r="X939" s="338"/>
      <c r="BD939" s="289"/>
      <c r="BE939" s="289"/>
      <c r="BF939" s="224"/>
      <c r="CG939" s="224"/>
      <c r="CH939" s="224"/>
      <c r="CI939" s="224"/>
      <c r="CP939" s="224"/>
      <c r="CQ939" s="224"/>
      <c r="CR939" s="6"/>
      <c r="EC939" s="224"/>
      <c r="ED939" s="224"/>
      <c r="EE939" s="224"/>
    </row>
    <row r="940" spans="4:135" s="66" customFormat="1" x14ac:dyDescent="0.2">
      <c r="D940" s="90"/>
      <c r="X940" s="338"/>
      <c r="BD940" s="289"/>
      <c r="BE940" s="289"/>
      <c r="BF940" s="224"/>
      <c r="CG940" s="224"/>
      <c r="CH940" s="224"/>
      <c r="CI940" s="224"/>
      <c r="CP940" s="224"/>
      <c r="CQ940" s="224"/>
      <c r="CR940" s="6"/>
      <c r="EC940" s="224"/>
      <c r="ED940" s="224"/>
      <c r="EE940" s="224"/>
    </row>
    <row r="941" spans="4:135" s="66" customFormat="1" x14ac:dyDescent="0.2">
      <c r="D941" s="90"/>
      <c r="X941" s="338"/>
      <c r="BD941" s="289"/>
      <c r="BE941" s="289"/>
      <c r="BF941" s="224"/>
      <c r="CG941" s="224"/>
      <c r="CH941" s="224"/>
      <c r="CI941" s="224"/>
      <c r="CP941" s="224"/>
      <c r="CQ941" s="224"/>
      <c r="CR941" s="6"/>
      <c r="EC941" s="224"/>
      <c r="ED941" s="224"/>
      <c r="EE941" s="224"/>
    </row>
    <row r="942" spans="4:135" s="66" customFormat="1" x14ac:dyDescent="0.2">
      <c r="D942" s="90"/>
      <c r="X942" s="338"/>
      <c r="BD942" s="289"/>
      <c r="BE942" s="289"/>
      <c r="BF942" s="224"/>
      <c r="CG942" s="224"/>
      <c r="CH942" s="224"/>
      <c r="CI942" s="224"/>
      <c r="CP942" s="224"/>
      <c r="CQ942" s="224"/>
      <c r="CR942" s="6"/>
      <c r="EC942" s="224"/>
      <c r="ED942" s="224"/>
      <c r="EE942" s="224"/>
    </row>
    <row r="943" spans="4:135" s="66" customFormat="1" x14ac:dyDescent="0.2">
      <c r="D943" s="90"/>
      <c r="X943" s="338"/>
      <c r="BD943" s="289"/>
      <c r="BE943" s="289"/>
      <c r="BF943" s="224"/>
      <c r="CG943" s="224"/>
      <c r="CH943" s="224"/>
      <c r="CI943" s="224"/>
      <c r="CP943" s="224"/>
      <c r="CQ943" s="224"/>
      <c r="CR943" s="6"/>
      <c r="EC943" s="224"/>
      <c r="ED943" s="224"/>
      <c r="EE943" s="224"/>
    </row>
    <row r="944" spans="4:135" s="66" customFormat="1" x14ac:dyDescent="0.2">
      <c r="D944" s="90"/>
      <c r="X944" s="338"/>
      <c r="BD944" s="289"/>
      <c r="BE944" s="289"/>
      <c r="BF944" s="224"/>
      <c r="CG944" s="224"/>
      <c r="CH944" s="224"/>
      <c r="CI944" s="224"/>
      <c r="CP944" s="224"/>
      <c r="CQ944" s="224"/>
      <c r="CR944" s="6"/>
      <c r="EC944" s="224"/>
      <c r="ED944" s="224"/>
      <c r="EE944" s="224"/>
    </row>
    <row r="945" spans="4:135" s="66" customFormat="1" x14ac:dyDescent="0.2">
      <c r="D945" s="90"/>
      <c r="X945" s="338"/>
      <c r="BD945" s="289"/>
      <c r="BE945" s="289"/>
      <c r="BF945" s="224"/>
      <c r="CG945" s="224"/>
      <c r="CH945" s="224"/>
      <c r="CI945" s="224"/>
      <c r="CP945" s="224"/>
      <c r="CQ945" s="224"/>
      <c r="CR945" s="6"/>
      <c r="EC945" s="224"/>
      <c r="ED945" s="224"/>
      <c r="EE945" s="224"/>
    </row>
    <row r="946" spans="4:135" s="66" customFormat="1" x14ac:dyDescent="0.2">
      <c r="D946" s="90"/>
      <c r="X946" s="338"/>
      <c r="BD946" s="289"/>
      <c r="BE946" s="289"/>
      <c r="BF946" s="224"/>
      <c r="CG946" s="224"/>
      <c r="CH946" s="224"/>
      <c r="CI946" s="224"/>
      <c r="CP946" s="224"/>
      <c r="CQ946" s="224"/>
      <c r="CR946" s="6"/>
      <c r="EC946" s="224"/>
      <c r="ED946" s="224"/>
      <c r="EE946" s="224"/>
    </row>
    <row r="947" spans="4:135" s="66" customFormat="1" x14ac:dyDescent="0.2">
      <c r="D947" s="90"/>
      <c r="X947" s="338"/>
      <c r="BD947" s="289"/>
      <c r="BE947" s="289"/>
      <c r="BF947" s="224"/>
      <c r="CG947" s="224"/>
      <c r="CH947" s="224"/>
      <c r="CI947" s="224"/>
      <c r="CP947" s="224"/>
      <c r="CQ947" s="224"/>
      <c r="CR947" s="6"/>
      <c r="EC947" s="224"/>
      <c r="ED947" s="224"/>
      <c r="EE947" s="224"/>
    </row>
    <row r="948" spans="4:135" s="66" customFormat="1" x14ac:dyDescent="0.2">
      <c r="D948" s="90"/>
      <c r="X948" s="338"/>
      <c r="BD948" s="289"/>
      <c r="BE948" s="289"/>
      <c r="BF948" s="224"/>
      <c r="CG948" s="224"/>
      <c r="CH948" s="224"/>
      <c r="CI948" s="224"/>
      <c r="CP948" s="224"/>
      <c r="CQ948" s="224"/>
      <c r="CR948" s="6"/>
      <c r="EC948" s="224"/>
      <c r="ED948" s="224"/>
      <c r="EE948" s="224"/>
    </row>
    <row r="949" spans="4:135" s="66" customFormat="1" x14ac:dyDescent="0.2">
      <c r="D949" s="90"/>
      <c r="X949" s="338"/>
      <c r="BD949" s="289"/>
      <c r="BE949" s="289"/>
      <c r="BF949" s="224"/>
      <c r="CG949" s="224"/>
      <c r="CH949" s="224"/>
      <c r="CI949" s="224"/>
      <c r="CP949" s="224"/>
      <c r="CQ949" s="224"/>
      <c r="CR949" s="6"/>
      <c r="EC949" s="224"/>
      <c r="ED949" s="224"/>
      <c r="EE949" s="224"/>
    </row>
    <row r="950" spans="4:135" s="66" customFormat="1" x14ac:dyDescent="0.2">
      <c r="D950" s="90"/>
      <c r="X950" s="338"/>
      <c r="BD950" s="289"/>
      <c r="BE950" s="289"/>
      <c r="BF950" s="224"/>
      <c r="CG950" s="224"/>
      <c r="CH950" s="224"/>
      <c r="CI950" s="224"/>
      <c r="CP950" s="224"/>
      <c r="CQ950" s="224"/>
      <c r="CR950" s="6"/>
      <c r="EC950" s="224"/>
      <c r="ED950" s="224"/>
      <c r="EE950" s="224"/>
    </row>
    <row r="951" spans="4:135" s="66" customFormat="1" x14ac:dyDescent="0.2">
      <c r="D951" s="90"/>
      <c r="X951" s="338"/>
      <c r="BD951" s="289"/>
      <c r="BE951" s="289"/>
      <c r="BF951" s="224"/>
      <c r="CG951" s="224"/>
      <c r="CH951" s="224"/>
      <c r="CI951" s="224"/>
      <c r="CP951" s="224"/>
      <c r="CQ951" s="224"/>
      <c r="CR951" s="6"/>
      <c r="EC951" s="224"/>
      <c r="ED951" s="224"/>
      <c r="EE951" s="224"/>
    </row>
    <row r="952" spans="4:135" s="66" customFormat="1" x14ac:dyDescent="0.2">
      <c r="D952" s="90"/>
      <c r="X952" s="338"/>
      <c r="BD952" s="289"/>
      <c r="BE952" s="289"/>
      <c r="BF952" s="224"/>
      <c r="CG952" s="224"/>
      <c r="CH952" s="224"/>
      <c r="CI952" s="224"/>
      <c r="CP952" s="224"/>
      <c r="CQ952" s="224"/>
      <c r="CR952" s="6"/>
      <c r="EC952" s="224"/>
      <c r="ED952" s="224"/>
      <c r="EE952" s="224"/>
    </row>
    <row r="953" spans="4:135" s="66" customFormat="1" x14ac:dyDescent="0.2">
      <c r="D953" s="90"/>
      <c r="X953" s="338"/>
      <c r="BD953" s="289"/>
      <c r="BE953" s="289"/>
      <c r="BF953" s="224"/>
      <c r="CG953" s="224"/>
      <c r="CH953" s="224"/>
      <c r="CI953" s="224"/>
      <c r="CP953" s="224"/>
      <c r="CQ953" s="224"/>
      <c r="CR953" s="6"/>
      <c r="EC953" s="224"/>
      <c r="ED953" s="224"/>
      <c r="EE953" s="224"/>
    </row>
    <row r="954" spans="4:135" s="66" customFormat="1" x14ac:dyDescent="0.2">
      <c r="D954" s="90"/>
      <c r="X954" s="338"/>
      <c r="BD954" s="289"/>
      <c r="BE954" s="289"/>
      <c r="BF954" s="224"/>
      <c r="CG954" s="224"/>
      <c r="CH954" s="224"/>
      <c r="CI954" s="224"/>
      <c r="CP954" s="224"/>
      <c r="CQ954" s="224"/>
      <c r="CR954" s="6"/>
      <c r="EC954" s="224"/>
      <c r="ED954" s="224"/>
      <c r="EE954" s="224"/>
    </row>
    <row r="955" spans="4:135" s="66" customFormat="1" x14ac:dyDescent="0.2">
      <c r="D955" s="90"/>
      <c r="X955" s="338"/>
      <c r="BD955" s="289"/>
      <c r="BE955" s="289"/>
      <c r="BF955" s="224"/>
      <c r="CG955" s="224"/>
      <c r="CH955" s="224"/>
      <c r="CI955" s="224"/>
      <c r="CP955" s="224"/>
      <c r="CQ955" s="224"/>
      <c r="CR955" s="6"/>
      <c r="EC955" s="224"/>
      <c r="ED955" s="224"/>
      <c r="EE955" s="224"/>
    </row>
    <row r="956" spans="4:135" s="66" customFormat="1" x14ac:dyDescent="0.2">
      <c r="D956" s="90"/>
      <c r="X956" s="338"/>
      <c r="BD956" s="289"/>
      <c r="BE956" s="289"/>
      <c r="BF956" s="224"/>
      <c r="CG956" s="224"/>
      <c r="CH956" s="224"/>
      <c r="CI956" s="224"/>
      <c r="CP956" s="224"/>
      <c r="CQ956" s="224"/>
      <c r="CR956" s="6"/>
      <c r="EC956" s="224"/>
      <c r="ED956" s="224"/>
      <c r="EE956" s="224"/>
    </row>
    <row r="957" spans="4:135" s="66" customFormat="1" x14ac:dyDescent="0.2">
      <c r="D957" s="90"/>
      <c r="X957" s="338"/>
      <c r="BD957" s="289"/>
      <c r="BE957" s="289"/>
      <c r="BF957" s="224"/>
      <c r="CG957" s="224"/>
      <c r="CH957" s="224"/>
      <c r="CI957" s="224"/>
      <c r="CP957" s="224"/>
      <c r="CQ957" s="224"/>
      <c r="CR957" s="6"/>
      <c r="EC957" s="224"/>
      <c r="ED957" s="224"/>
      <c r="EE957" s="224"/>
    </row>
    <row r="958" spans="4:135" s="66" customFormat="1" x14ac:dyDescent="0.2">
      <c r="D958" s="90"/>
      <c r="X958" s="338"/>
      <c r="BD958" s="289"/>
      <c r="BE958" s="289"/>
      <c r="BF958" s="224"/>
      <c r="CG958" s="224"/>
      <c r="CH958" s="224"/>
      <c r="CI958" s="224"/>
      <c r="CP958" s="224"/>
      <c r="CQ958" s="224"/>
      <c r="CR958" s="6"/>
      <c r="EC958" s="224"/>
      <c r="ED958" s="224"/>
      <c r="EE958" s="224"/>
    </row>
    <row r="959" spans="4:135" s="66" customFormat="1" x14ac:dyDescent="0.2">
      <c r="D959" s="90"/>
      <c r="X959" s="338"/>
      <c r="BD959" s="289"/>
      <c r="BE959" s="289"/>
      <c r="BF959" s="224"/>
      <c r="CG959" s="224"/>
      <c r="CH959" s="224"/>
      <c r="CI959" s="224"/>
      <c r="CP959" s="224"/>
      <c r="CQ959" s="224"/>
      <c r="CR959" s="6"/>
      <c r="EC959" s="224"/>
      <c r="ED959" s="224"/>
      <c r="EE959" s="224"/>
    </row>
    <row r="960" spans="4:135" s="66" customFormat="1" x14ac:dyDescent="0.2">
      <c r="D960" s="90"/>
      <c r="X960" s="338"/>
      <c r="BD960" s="289"/>
      <c r="BE960" s="289"/>
      <c r="BF960" s="224"/>
      <c r="CG960" s="224"/>
      <c r="CH960" s="224"/>
      <c r="CI960" s="224"/>
      <c r="CP960" s="224"/>
      <c r="CQ960" s="224"/>
      <c r="CR960" s="6"/>
      <c r="EC960" s="224"/>
      <c r="ED960" s="224"/>
      <c r="EE960" s="224"/>
    </row>
    <row r="961" spans="4:135" s="66" customFormat="1" x14ac:dyDescent="0.2">
      <c r="D961" s="90"/>
      <c r="X961" s="338"/>
      <c r="BD961" s="289"/>
      <c r="BE961" s="289"/>
      <c r="BF961" s="224"/>
      <c r="CG961" s="224"/>
      <c r="CH961" s="224"/>
      <c r="CI961" s="224"/>
      <c r="CP961" s="224"/>
      <c r="CQ961" s="224"/>
      <c r="CR961" s="6"/>
      <c r="EC961" s="224"/>
      <c r="ED961" s="224"/>
      <c r="EE961" s="224"/>
    </row>
    <row r="962" spans="4:135" s="66" customFormat="1" x14ac:dyDescent="0.2">
      <c r="D962" s="90"/>
      <c r="X962" s="338"/>
      <c r="BD962" s="289"/>
      <c r="BE962" s="289"/>
      <c r="BF962" s="224"/>
      <c r="CG962" s="224"/>
      <c r="CH962" s="224"/>
      <c r="CI962" s="224"/>
      <c r="CP962" s="224"/>
      <c r="CQ962" s="224"/>
      <c r="CR962" s="6"/>
      <c r="EC962" s="224"/>
      <c r="ED962" s="224"/>
      <c r="EE962" s="224"/>
    </row>
    <row r="963" spans="4:135" s="66" customFormat="1" x14ac:dyDescent="0.2">
      <c r="D963" s="90"/>
      <c r="X963" s="338"/>
      <c r="BD963" s="289"/>
      <c r="BE963" s="289"/>
      <c r="BF963" s="224"/>
      <c r="CG963" s="224"/>
      <c r="CH963" s="224"/>
      <c r="CI963" s="224"/>
      <c r="CP963" s="224"/>
      <c r="CQ963" s="224"/>
      <c r="CR963" s="6"/>
      <c r="EC963" s="224"/>
      <c r="ED963" s="224"/>
      <c r="EE963" s="224"/>
    </row>
    <row r="964" spans="4:135" s="66" customFormat="1" x14ac:dyDescent="0.2">
      <c r="D964" s="90"/>
      <c r="X964" s="338"/>
      <c r="BD964" s="289"/>
      <c r="BE964" s="289"/>
      <c r="BF964" s="224"/>
      <c r="CG964" s="224"/>
      <c r="CH964" s="224"/>
      <c r="CI964" s="224"/>
      <c r="CP964" s="224"/>
      <c r="CQ964" s="224"/>
      <c r="CR964" s="6"/>
      <c r="EC964" s="224"/>
      <c r="ED964" s="224"/>
      <c r="EE964" s="224"/>
    </row>
    <row r="965" spans="4:135" s="66" customFormat="1" x14ac:dyDescent="0.2">
      <c r="D965" s="90"/>
      <c r="X965" s="338"/>
      <c r="BD965" s="289"/>
      <c r="BE965" s="289"/>
      <c r="BF965" s="224"/>
      <c r="CG965" s="224"/>
      <c r="CH965" s="224"/>
      <c r="CI965" s="224"/>
      <c r="CP965" s="224"/>
      <c r="CQ965" s="224"/>
      <c r="CR965" s="6"/>
      <c r="EC965" s="224"/>
      <c r="ED965" s="224"/>
      <c r="EE965" s="224"/>
    </row>
    <row r="966" spans="4:135" s="66" customFormat="1" x14ac:dyDescent="0.2">
      <c r="D966" s="90"/>
      <c r="X966" s="338"/>
      <c r="BD966" s="289"/>
      <c r="BE966" s="289"/>
      <c r="BF966" s="224"/>
      <c r="CG966" s="224"/>
      <c r="CH966" s="224"/>
      <c r="CI966" s="224"/>
      <c r="CP966" s="224"/>
      <c r="CQ966" s="224"/>
      <c r="CR966" s="6"/>
      <c r="EC966" s="224"/>
      <c r="ED966" s="224"/>
      <c r="EE966" s="224"/>
    </row>
    <row r="967" spans="4:135" s="66" customFormat="1" x14ac:dyDescent="0.2">
      <c r="D967" s="90"/>
      <c r="X967" s="338"/>
      <c r="BD967" s="289"/>
      <c r="BE967" s="289"/>
      <c r="BF967" s="224"/>
      <c r="CG967" s="224"/>
      <c r="CH967" s="224"/>
      <c r="CI967" s="224"/>
      <c r="CP967" s="224"/>
      <c r="CQ967" s="224"/>
      <c r="CR967" s="6"/>
      <c r="EC967" s="224"/>
      <c r="ED967" s="224"/>
      <c r="EE967" s="224"/>
    </row>
    <row r="968" spans="4:135" s="66" customFormat="1" x14ac:dyDescent="0.2">
      <c r="D968" s="90"/>
      <c r="X968" s="338"/>
      <c r="BD968" s="289"/>
      <c r="BE968" s="289"/>
      <c r="BF968" s="224"/>
      <c r="CG968" s="224"/>
      <c r="CH968" s="224"/>
      <c r="CI968" s="224"/>
      <c r="CP968" s="224"/>
      <c r="CQ968" s="224"/>
      <c r="CR968" s="6"/>
      <c r="EC968" s="224"/>
      <c r="ED968" s="224"/>
      <c r="EE968" s="224"/>
    </row>
    <row r="969" spans="4:135" s="66" customFormat="1" x14ac:dyDescent="0.2">
      <c r="D969" s="90"/>
      <c r="X969" s="338"/>
      <c r="BD969" s="289"/>
      <c r="BE969" s="289"/>
      <c r="BF969" s="224"/>
      <c r="CG969" s="224"/>
      <c r="CH969" s="224"/>
      <c r="CI969" s="224"/>
      <c r="CP969" s="224"/>
      <c r="CQ969" s="224"/>
      <c r="CR969" s="6"/>
      <c r="EC969" s="224"/>
      <c r="ED969" s="224"/>
      <c r="EE969" s="224"/>
    </row>
    <row r="970" spans="4:135" s="66" customFormat="1" x14ac:dyDescent="0.2">
      <c r="D970" s="90"/>
      <c r="X970" s="338"/>
      <c r="BD970" s="289"/>
      <c r="BE970" s="289"/>
      <c r="BF970" s="224"/>
      <c r="CG970" s="224"/>
      <c r="CH970" s="224"/>
      <c r="CI970" s="224"/>
      <c r="CP970" s="224"/>
      <c r="CQ970" s="224"/>
      <c r="CR970" s="6"/>
      <c r="EC970" s="224"/>
      <c r="ED970" s="224"/>
      <c r="EE970" s="224"/>
    </row>
    <row r="971" spans="4:135" s="66" customFormat="1" x14ac:dyDescent="0.2">
      <c r="D971" s="90"/>
      <c r="X971" s="338"/>
      <c r="BD971" s="289"/>
      <c r="BE971" s="289"/>
      <c r="BF971" s="224"/>
      <c r="CG971" s="224"/>
      <c r="CH971" s="224"/>
      <c r="CI971" s="224"/>
      <c r="CP971" s="224"/>
      <c r="CQ971" s="224"/>
      <c r="CR971" s="6"/>
      <c r="EC971" s="224"/>
      <c r="ED971" s="224"/>
      <c r="EE971" s="224"/>
    </row>
    <row r="972" spans="4:135" s="66" customFormat="1" x14ac:dyDescent="0.2">
      <c r="D972" s="90"/>
      <c r="X972" s="338"/>
      <c r="BD972" s="289"/>
      <c r="BE972" s="289"/>
      <c r="BF972" s="224"/>
      <c r="CG972" s="224"/>
      <c r="CH972" s="224"/>
      <c r="CI972" s="224"/>
      <c r="CP972" s="224"/>
      <c r="CQ972" s="224"/>
      <c r="CR972" s="6"/>
      <c r="EC972" s="224"/>
      <c r="ED972" s="224"/>
      <c r="EE972" s="224"/>
    </row>
    <row r="973" spans="4:135" s="66" customFormat="1" x14ac:dyDescent="0.2">
      <c r="D973" s="90"/>
      <c r="X973" s="338"/>
      <c r="BD973" s="289"/>
      <c r="BE973" s="289"/>
      <c r="BF973" s="224"/>
      <c r="CG973" s="224"/>
      <c r="CH973" s="224"/>
      <c r="CI973" s="224"/>
      <c r="CP973" s="224"/>
      <c r="CQ973" s="224"/>
      <c r="CR973" s="6"/>
      <c r="EC973" s="224"/>
      <c r="ED973" s="224"/>
      <c r="EE973" s="224"/>
    </row>
    <row r="974" spans="4:135" s="66" customFormat="1" x14ac:dyDescent="0.2">
      <c r="D974" s="90"/>
      <c r="X974" s="338"/>
      <c r="BD974" s="289"/>
      <c r="BE974" s="289"/>
      <c r="BF974" s="224"/>
      <c r="CG974" s="224"/>
      <c r="CH974" s="224"/>
      <c r="CI974" s="224"/>
      <c r="CP974" s="224"/>
      <c r="CQ974" s="224"/>
      <c r="CR974" s="6"/>
      <c r="EC974" s="224"/>
      <c r="ED974" s="224"/>
      <c r="EE974" s="224"/>
    </row>
    <row r="975" spans="4:135" s="66" customFormat="1" x14ac:dyDescent="0.2">
      <c r="D975" s="90"/>
      <c r="X975" s="338"/>
      <c r="BD975" s="289"/>
      <c r="BE975" s="289"/>
      <c r="BF975" s="224"/>
      <c r="CG975" s="224"/>
      <c r="CH975" s="224"/>
      <c r="CI975" s="224"/>
      <c r="CP975" s="224"/>
      <c r="CQ975" s="224"/>
      <c r="CR975" s="6"/>
      <c r="EC975" s="224"/>
      <c r="ED975" s="224"/>
      <c r="EE975" s="224"/>
    </row>
    <row r="976" spans="4:135" s="66" customFormat="1" x14ac:dyDescent="0.2">
      <c r="D976" s="90"/>
      <c r="X976" s="338"/>
      <c r="BD976" s="289"/>
      <c r="BE976" s="289"/>
      <c r="BF976" s="224"/>
      <c r="CG976" s="224"/>
      <c r="CH976" s="224"/>
      <c r="CI976" s="224"/>
      <c r="CP976" s="224"/>
      <c r="CQ976" s="224"/>
      <c r="CR976" s="6"/>
      <c r="EC976" s="224"/>
      <c r="ED976" s="224"/>
      <c r="EE976" s="224"/>
    </row>
    <row r="977" spans="4:135" s="66" customFormat="1" x14ac:dyDescent="0.2">
      <c r="D977" s="90"/>
      <c r="X977" s="338"/>
      <c r="BD977" s="289"/>
      <c r="BE977" s="289"/>
      <c r="BF977" s="224"/>
      <c r="CG977" s="224"/>
      <c r="CH977" s="224"/>
      <c r="CI977" s="224"/>
      <c r="CP977" s="224"/>
      <c r="CQ977" s="224"/>
      <c r="CR977" s="6"/>
      <c r="EC977" s="224"/>
      <c r="ED977" s="224"/>
      <c r="EE977" s="224"/>
    </row>
    <row r="978" spans="4:135" s="66" customFormat="1" x14ac:dyDescent="0.2">
      <c r="D978" s="90"/>
      <c r="X978" s="338"/>
      <c r="BD978" s="289"/>
      <c r="BE978" s="289"/>
      <c r="BF978" s="224"/>
      <c r="CG978" s="224"/>
      <c r="CH978" s="224"/>
      <c r="CI978" s="224"/>
      <c r="CP978" s="224"/>
      <c r="CQ978" s="224"/>
      <c r="CR978" s="6"/>
      <c r="EC978" s="224"/>
      <c r="ED978" s="224"/>
      <c r="EE978" s="224"/>
    </row>
    <row r="979" spans="4:135" s="66" customFormat="1" x14ac:dyDescent="0.2">
      <c r="D979" s="90"/>
      <c r="X979" s="338"/>
      <c r="BD979" s="289"/>
      <c r="BE979" s="289"/>
      <c r="BF979" s="224"/>
      <c r="CG979" s="224"/>
      <c r="CH979" s="224"/>
      <c r="CI979" s="224"/>
      <c r="CP979" s="224"/>
      <c r="CQ979" s="224"/>
      <c r="CR979" s="6"/>
      <c r="EC979" s="224"/>
      <c r="ED979" s="224"/>
      <c r="EE979" s="224"/>
    </row>
    <row r="980" spans="4:135" s="66" customFormat="1" x14ac:dyDescent="0.2">
      <c r="D980" s="90"/>
      <c r="X980" s="338"/>
      <c r="BD980" s="289"/>
      <c r="BE980" s="289"/>
      <c r="BF980" s="224"/>
      <c r="CG980" s="224"/>
      <c r="CH980" s="224"/>
      <c r="CI980" s="224"/>
      <c r="CP980" s="224"/>
      <c r="CQ980" s="224"/>
      <c r="CR980" s="6"/>
      <c r="EC980" s="224"/>
      <c r="ED980" s="224"/>
      <c r="EE980" s="224"/>
    </row>
    <row r="981" spans="4:135" s="66" customFormat="1" x14ac:dyDescent="0.2">
      <c r="D981" s="90"/>
      <c r="X981" s="338"/>
      <c r="BD981" s="289"/>
      <c r="BE981" s="289"/>
      <c r="BF981" s="224"/>
      <c r="CG981" s="224"/>
      <c r="CH981" s="224"/>
      <c r="CI981" s="224"/>
      <c r="CP981" s="224"/>
      <c r="CQ981" s="224"/>
      <c r="CR981" s="6"/>
      <c r="EC981" s="224"/>
      <c r="ED981" s="224"/>
      <c r="EE981" s="224"/>
    </row>
    <row r="982" spans="4:135" s="66" customFormat="1" x14ac:dyDescent="0.2">
      <c r="D982" s="90"/>
      <c r="X982" s="338"/>
      <c r="BD982" s="289"/>
      <c r="BE982" s="289"/>
      <c r="BF982" s="224"/>
      <c r="CG982" s="224"/>
      <c r="CH982" s="224"/>
      <c r="CI982" s="224"/>
      <c r="CP982" s="224"/>
      <c r="CQ982" s="224"/>
      <c r="CR982" s="6"/>
      <c r="EC982" s="224"/>
      <c r="ED982" s="224"/>
      <c r="EE982" s="224"/>
    </row>
    <row r="983" spans="4:135" s="66" customFormat="1" x14ac:dyDescent="0.2">
      <c r="D983" s="90"/>
      <c r="X983" s="338"/>
      <c r="BD983" s="289"/>
      <c r="BE983" s="289"/>
      <c r="BF983" s="224"/>
      <c r="CG983" s="224"/>
      <c r="CH983" s="224"/>
      <c r="CI983" s="224"/>
      <c r="CP983" s="224"/>
      <c r="CQ983" s="224"/>
      <c r="CR983" s="6"/>
      <c r="EC983" s="224"/>
      <c r="ED983" s="224"/>
      <c r="EE983" s="224"/>
    </row>
    <row r="984" spans="4:135" s="66" customFormat="1" x14ac:dyDescent="0.2">
      <c r="D984" s="90"/>
      <c r="X984" s="338"/>
      <c r="BD984" s="289"/>
      <c r="BE984" s="289"/>
      <c r="BF984" s="224"/>
      <c r="CG984" s="224"/>
      <c r="CH984" s="224"/>
      <c r="CI984" s="224"/>
      <c r="CP984" s="224"/>
      <c r="CQ984" s="224"/>
      <c r="CR984" s="6"/>
      <c r="EC984" s="224"/>
      <c r="ED984" s="224"/>
      <c r="EE984" s="224"/>
    </row>
    <row r="985" spans="4:135" s="66" customFormat="1" x14ac:dyDescent="0.2">
      <c r="D985" s="90"/>
      <c r="X985" s="338"/>
      <c r="BD985" s="289"/>
      <c r="BE985" s="289"/>
      <c r="BF985" s="224"/>
      <c r="CG985" s="224"/>
      <c r="CH985" s="224"/>
      <c r="CI985" s="224"/>
      <c r="CP985" s="224"/>
      <c r="CQ985" s="224"/>
      <c r="CR985" s="6"/>
      <c r="EC985" s="224"/>
      <c r="ED985" s="224"/>
      <c r="EE985" s="224"/>
    </row>
    <row r="986" spans="4:135" s="66" customFormat="1" x14ac:dyDescent="0.2">
      <c r="D986" s="90"/>
      <c r="X986" s="338"/>
      <c r="BD986" s="289"/>
      <c r="BE986" s="289"/>
      <c r="BF986" s="224"/>
      <c r="CG986" s="224"/>
      <c r="CH986" s="224"/>
      <c r="CI986" s="224"/>
      <c r="CP986" s="224"/>
      <c r="CQ986" s="224"/>
      <c r="CR986" s="6"/>
      <c r="EC986" s="224"/>
      <c r="ED986" s="224"/>
      <c r="EE986" s="224"/>
    </row>
    <row r="987" spans="4:135" s="66" customFormat="1" x14ac:dyDescent="0.2">
      <c r="D987" s="90"/>
      <c r="X987" s="338"/>
      <c r="BD987" s="289"/>
      <c r="BE987" s="289"/>
      <c r="BF987" s="224"/>
      <c r="CG987" s="224"/>
      <c r="CH987" s="224"/>
      <c r="CI987" s="224"/>
      <c r="CP987" s="224"/>
      <c r="CQ987" s="224"/>
      <c r="CR987" s="6"/>
      <c r="EC987" s="224"/>
      <c r="ED987" s="224"/>
      <c r="EE987" s="224"/>
    </row>
    <row r="988" spans="4:135" s="66" customFormat="1" x14ac:dyDescent="0.2">
      <c r="D988" s="90"/>
      <c r="X988" s="338"/>
      <c r="BD988" s="289"/>
      <c r="BE988" s="289"/>
      <c r="BF988" s="224"/>
      <c r="CG988" s="224"/>
      <c r="CH988" s="224"/>
      <c r="CI988" s="224"/>
      <c r="CP988" s="224"/>
      <c r="CQ988" s="224"/>
      <c r="CR988" s="6"/>
      <c r="EC988" s="224"/>
      <c r="ED988" s="224"/>
      <c r="EE988" s="224"/>
    </row>
    <row r="989" spans="4:135" s="66" customFormat="1" x14ac:dyDescent="0.2">
      <c r="D989" s="90"/>
      <c r="X989" s="338"/>
      <c r="BD989" s="289"/>
      <c r="BE989" s="289"/>
      <c r="BF989" s="224"/>
      <c r="CG989" s="224"/>
      <c r="CH989" s="224"/>
      <c r="CI989" s="224"/>
      <c r="CP989" s="224"/>
      <c r="CQ989" s="224"/>
      <c r="CR989" s="6"/>
      <c r="EC989" s="224"/>
      <c r="ED989" s="224"/>
      <c r="EE989" s="224"/>
    </row>
    <row r="990" spans="4:135" s="66" customFormat="1" x14ac:dyDescent="0.2">
      <c r="D990" s="90"/>
      <c r="X990" s="338"/>
      <c r="BD990" s="289"/>
      <c r="BE990" s="289"/>
      <c r="BF990" s="224"/>
      <c r="CG990" s="224"/>
      <c r="CH990" s="224"/>
      <c r="CI990" s="224"/>
      <c r="CP990" s="224"/>
      <c r="CQ990" s="224"/>
      <c r="CR990" s="6"/>
      <c r="EC990" s="224"/>
      <c r="ED990" s="224"/>
      <c r="EE990" s="224"/>
    </row>
    <row r="991" spans="4:135" s="66" customFormat="1" x14ac:dyDescent="0.2">
      <c r="D991" s="90"/>
      <c r="X991" s="338"/>
      <c r="BD991" s="289"/>
      <c r="BE991" s="289"/>
      <c r="BF991" s="224"/>
      <c r="CG991" s="224"/>
      <c r="CH991" s="224"/>
      <c r="CI991" s="224"/>
      <c r="CP991" s="224"/>
      <c r="CQ991" s="224"/>
      <c r="CR991" s="6"/>
      <c r="EC991" s="224"/>
      <c r="ED991" s="224"/>
      <c r="EE991" s="224"/>
    </row>
    <row r="992" spans="4:135" s="66" customFormat="1" x14ac:dyDescent="0.2">
      <c r="D992" s="90"/>
      <c r="X992" s="338"/>
      <c r="BD992" s="289"/>
      <c r="BE992" s="289"/>
      <c r="BF992" s="224"/>
      <c r="CG992" s="224"/>
      <c r="CH992" s="224"/>
      <c r="CI992" s="224"/>
      <c r="CP992" s="224"/>
      <c r="CQ992" s="224"/>
      <c r="CR992" s="6"/>
      <c r="EC992" s="224"/>
      <c r="ED992" s="224"/>
      <c r="EE992" s="224"/>
    </row>
    <row r="993" spans="4:135" s="66" customFormat="1" x14ac:dyDescent="0.2">
      <c r="D993" s="90"/>
      <c r="X993" s="338"/>
      <c r="BD993" s="289"/>
      <c r="BE993" s="289"/>
      <c r="BF993" s="224"/>
      <c r="CG993" s="224"/>
      <c r="CH993" s="224"/>
      <c r="CI993" s="224"/>
      <c r="CP993" s="224"/>
      <c r="CQ993" s="224"/>
      <c r="CR993" s="6"/>
      <c r="EC993" s="224"/>
      <c r="ED993" s="224"/>
      <c r="EE993" s="224"/>
    </row>
    <row r="994" spans="4:135" s="66" customFormat="1" x14ac:dyDescent="0.2">
      <c r="D994" s="90"/>
      <c r="X994" s="338"/>
      <c r="BD994" s="289"/>
      <c r="BE994" s="289"/>
      <c r="BF994" s="224"/>
      <c r="CG994" s="224"/>
      <c r="CH994" s="224"/>
      <c r="CI994" s="224"/>
      <c r="CP994" s="224"/>
      <c r="CQ994" s="224"/>
      <c r="CR994" s="6"/>
      <c r="EC994" s="224"/>
      <c r="ED994" s="224"/>
      <c r="EE994" s="224"/>
    </row>
    <row r="995" spans="4:135" s="66" customFormat="1" x14ac:dyDescent="0.2">
      <c r="D995" s="90"/>
      <c r="X995" s="338"/>
      <c r="BD995" s="289"/>
      <c r="BE995" s="289"/>
      <c r="BF995" s="224"/>
      <c r="CG995" s="224"/>
      <c r="CH995" s="224"/>
      <c r="CI995" s="224"/>
      <c r="CP995" s="224"/>
      <c r="CQ995" s="224"/>
      <c r="CR995" s="6"/>
      <c r="EC995" s="224"/>
      <c r="ED995" s="224"/>
      <c r="EE995" s="224"/>
    </row>
    <row r="996" spans="4:135" s="66" customFormat="1" x14ac:dyDescent="0.2">
      <c r="D996" s="90"/>
      <c r="X996" s="338"/>
      <c r="BD996" s="289"/>
      <c r="BE996" s="289"/>
      <c r="BF996" s="224"/>
      <c r="CG996" s="224"/>
      <c r="CH996" s="224"/>
      <c r="CI996" s="224"/>
      <c r="CP996" s="224"/>
      <c r="CQ996" s="224"/>
      <c r="CR996" s="6"/>
      <c r="EC996" s="224"/>
      <c r="ED996" s="224"/>
      <c r="EE996" s="224"/>
    </row>
    <row r="997" spans="4:135" s="66" customFormat="1" x14ac:dyDescent="0.2">
      <c r="D997" s="90"/>
      <c r="X997" s="338"/>
      <c r="BD997" s="289"/>
      <c r="BE997" s="289"/>
      <c r="BF997" s="224"/>
      <c r="CG997" s="224"/>
      <c r="CH997" s="224"/>
      <c r="CI997" s="224"/>
      <c r="CP997" s="224"/>
      <c r="CQ997" s="224"/>
      <c r="CR997" s="6"/>
      <c r="EC997" s="224"/>
      <c r="ED997" s="224"/>
      <c r="EE997" s="224"/>
    </row>
    <row r="998" spans="4:135" s="66" customFormat="1" x14ac:dyDescent="0.2">
      <c r="D998" s="90"/>
      <c r="X998" s="338"/>
      <c r="BD998" s="289"/>
      <c r="BE998" s="289"/>
      <c r="BF998" s="224"/>
      <c r="CG998" s="224"/>
      <c r="CH998" s="224"/>
      <c r="CI998" s="224"/>
      <c r="CP998" s="224"/>
      <c r="CQ998" s="224"/>
      <c r="CR998" s="6"/>
      <c r="EC998" s="224"/>
      <c r="ED998" s="224"/>
      <c r="EE998" s="224"/>
    </row>
    <row r="999" spans="4:135" s="66" customFormat="1" x14ac:dyDescent="0.2">
      <c r="D999" s="90"/>
      <c r="X999" s="338"/>
      <c r="BD999" s="289"/>
      <c r="BE999" s="289"/>
      <c r="BF999" s="224"/>
      <c r="CG999" s="224"/>
      <c r="CH999" s="224"/>
      <c r="CI999" s="224"/>
      <c r="CP999" s="224"/>
      <c r="CQ999" s="224"/>
      <c r="CR999" s="6"/>
      <c r="EC999" s="224"/>
      <c r="ED999" s="224"/>
      <c r="EE999" s="224"/>
    </row>
    <row r="1000" spans="4:135" s="66" customFormat="1" x14ac:dyDescent="0.2">
      <c r="D1000" s="90"/>
      <c r="X1000" s="338"/>
      <c r="BD1000" s="289"/>
      <c r="BE1000" s="289"/>
      <c r="BF1000" s="224"/>
      <c r="CG1000" s="224"/>
      <c r="CH1000" s="224"/>
      <c r="CI1000" s="224"/>
      <c r="CP1000" s="224"/>
      <c r="CQ1000" s="224"/>
      <c r="CR1000" s="6"/>
      <c r="EC1000" s="224"/>
      <c r="ED1000" s="224"/>
      <c r="EE1000" s="224"/>
    </row>
    <row r="1001" spans="4:135" s="66" customFormat="1" x14ac:dyDescent="0.2">
      <c r="D1001" s="90"/>
      <c r="X1001" s="338"/>
      <c r="BD1001" s="289"/>
      <c r="BE1001" s="289"/>
      <c r="BF1001" s="224"/>
      <c r="CG1001" s="224"/>
      <c r="CH1001" s="224"/>
      <c r="CI1001" s="224"/>
      <c r="CP1001" s="224"/>
      <c r="CQ1001" s="224"/>
      <c r="CR1001" s="6"/>
      <c r="EC1001" s="224"/>
      <c r="ED1001" s="224"/>
      <c r="EE1001" s="224"/>
    </row>
    <row r="1002" spans="4:135" s="66" customFormat="1" x14ac:dyDescent="0.2">
      <c r="D1002" s="90"/>
      <c r="X1002" s="338"/>
      <c r="BD1002" s="289"/>
      <c r="BE1002" s="289"/>
      <c r="BF1002" s="224"/>
      <c r="CG1002" s="224"/>
      <c r="CH1002" s="224"/>
      <c r="CI1002" s="224"/>
      <c r="CP1002" s="224"/>
      <c r="CQ1002" s="224"/>
      <c r="CR1002" s="6"/>
      <c r="EC1002" s="224"/>
      <c r="ED1002" s="224"/>
      <c r="EE1002" s="224"/>
    </row>
    <row r="1003" spans="4:135" s="66" customFormat="1" x14ac:dyDescent="0.2">
      <c r="D1003" s="90"/>
      <c r="X1003" s="338"/>
      <c r="BD1003" s="289"/>
      <c r="BE1003" s="289"/>
      <c r="BF1003" s="224"/>
      <c r="CG1003" s="224"/>
      <c r="CH1003" s="224"/>
      <c r="CI1003" s="224"/>
      <c r="CP1003" s="224"/>
      <c r="CQ1003" s="224"/>
      <c r="CR1003" s="6"/>
      <c r="EC1003" s="224"/>
      <c r="ED1003" s="224"/>
      <c r="EE1003" s="224"/>
    </row>
    <row r="1004" spans="4:135" s="66" customFormat="1" x14ac:dyDescent="0.2">
      <c r="D1004" s="90"/>
      <c r="X1004" s="338"/>
      <c r="BD1004" s="289"/>
      <c r="BE1004" s="289"/>
      <c r="BF1004" s="224"/>
      <c r="CG1004" s="224"/>
      <c r="CH1004" s="224"/>
      <c r="CI1004" s="224"/>
      <c r="CP1004" s="224"/>
      <c r="CQ1004" s="224"/>
      <c r="CR1004" s="6"/>
      <c r="EC1004" s="224"/>
      <c r="ED1004" s="224"/>
      <c r="EE1004" s="224"/>
    </row>
    <row r="1005" spans="4:135" s="66" customFormat="1" x14ac:dyDescent="0.2">
      <c r="D1005" s="90"/>
      <c r="X1005" s="338"/>
      <c r="BD1005" s="289"/>
      <c r="BE1005" s="289"/>
      <c r="BF1005" s="224"/>
      <c r="CG1005" s="224"/>
      <c r="CH1005" s="224"/>
      <c r="CI1005" s="224"/>
      <c r="CP1005" s="224"/>
      <c r="CQ1005" s="224"/>
      <c r="CR1005" s="6"/>
      <c r="EC1005" s="224"/>
      <c r="ED1005" s="224"/>
      <c r="EE1005" s="224"/>
    </row>
    <row r="1006" spans="4:135" s="66" customFormat="1" x14ac:dyDescent="0.2">
      <c r="D1006" s="90"/>
      <c r="X1006" s="338"/>
      <c r="BD1006" s="289"/>
      <c r="BE1006" s="289"/>
      <c r="BF1006" s="224"/>
      <c r="CG1006" s="224"/>
      <c r="CH1006" s="224"/>
      <c r="CI1006" s="224"/>
      <c r="CP1006" s="224"/>
      <c r="CQ1006" s="224"/>
      <c r="CR1006" s="6"/>
      <c r="EC1006" s="224"/>
      <c r="ED1006" s="224"/>
      <c r="EE1006" s="224"/>
    </row>
    <row r="1007" spans="4:135" s="66" customFormat="1" x14ac:dyDescent="0.2">
      <c r="D1007" s="90"/>
      <c r="X1007" s="338"/>
      <c r="BD1007" s="289"/>
      <c r="BE1007" s="289"/>
      <c r="BF1007" s="224"/>
      <c r="CG1007" s="224"/>
      <c r="CH1007" s="224"/>
      <c r="CI1007" s="224"/>
      <c r="CP1007" s="224"/>
      <c r="CQ1007" s="224"/>
      <c r="CR1007" s="6"/>
      <c r="EC1007" s="224"/>
      <c r="ED1007" s="224"/>
      <c r="EE1007" s="224"/>
    </row>
    <row r="1008" spans="4:135" s="66" customFormat="1" x14ac:dyDescent="0.2">
      <c r="D1008" s="90"/>
      <c r="X1008" s="338"/>
      <c r="BD1008" s="289"/>
      <c r="BE1008" s="289"/>
      <c r="BF1008" s="224"/>
      <c r="CG1008" s="224"/>
      <c r="CH1008" s="224"/>
      <c r="CI1008" s="224"/>
      <c r="CP1008" s="224"/>
      <c r="CQ1008" s="224"/>
      <c r="CR1008" s="6"/>
      <c r="EC1008" s="224"/>
      <c r="ED1008" s="224"/>
      <c r="EE1008" s="224"/>
    </row>
    <row r="1009" spans="4:135" s="66" customFormat="1" x14ac:dyDescent="0.2">
      <c r="D1009" s="90"/>
      <c r="X1009" s="338"/>
      <c r="BD1009" s="289"/>
      <c r="BE1009" s="289"/>
      <c r="BF1009" s="224"/>
      <c r="CG1009" s="224"/>
      <c r="CH1009" s="224"/>
      <c r="CI1009" s="224"/>
      <c r="CP1009" s="224"/>
      <c r="CQ1009" s="224"/>
      <c r="CR1009" s="6"/>
      <c r="EC1009" s="224"/>
      <c r="ED1009" s="224"/>
      <c r="EE1009" s="224"/>
    </row>
    <row r="1010" spans="4:135" s="66" customFormat="1" x14ac:dyDescent="0.2">
      <c r="D1010" s="90"/>
      <c r="X1010" s="338"/>
      <c r="BD1010" s="289"/>
      <c r="BE1010" s="289"/>
      <c r="BF1010" s="224"/>
      <c r="CG1010" s="224"/>
      <c r="CH1010" s="224"/>
      <c r="CI1010" s="224"/>
      <c r="CP1010" s="224"/>
      <c r="CQ1010" s="224"/>
      <c r="CR1010" s="6"/>
      <c r="EC1010" s="224"/>
      <c r="ED1010" s="224"/>
      <c r="EE1010" s="224"/>
    </row>
    <row r="1011" spans="4:135" s="66" customFormat="1" x14ac:dyDescent="0.2">
      <c r="D1011" s="90"/>
      <c r="X1011" s="338"/>
      <c r="BD1011" s="289"/>
      <c r="BE1011" s="289"/>
      <c r="BF1011" s="224"/>
      <c r="CG1011" s="224"/>
      <c r="CH1011" s="224"/>
      <c r="CI1011" s="224"/>
      <c r="CP1011" s="224"/>
      <c r="CQ1011" s="224"/>
      <c r="CR1011" s="6"/>
      <c r="EC1011" s="224"/>
      <c r="ED1011" s="224"/>
      <c r="EE1011" s="224"/>
    </row>
    <row r="1012" spans="4:135" s="66" customFormat="1" x14ac:dyDescent="0.2">
      <c r="D1012" s="90"/>
      <c r="X1012" s="338"/>
      <c r="BD1012" s="289"/>
      <c r="BE1012" s="289"/>
      <c r="BF1012" s="224"/>
      <c r="CG1012" s="224"/>
      <c r="CH1012" s="224"/>
      <c r="CI1012" s="224"/>
      <c r="CP1012" s="224"/>
      <c r="CQ1012" s="224"/>
      <c r="CR1012" s="6"/>
      <c r="EC1012" s="224"/>
      <c r="ED1012" s="224"/>
      <c r="EE1012" s="224"/>
    </row>
    <row r="1013" spans="4:135" s="66" customFormat="1" x14ac:dyDescent="0.2">
      <c r="D1013" s="90"/>
      <c r="X1013" s="338"/>
      <c r="BD1013" s="289"/>
      <c r="BE1013" s="289"/>
      <c r="BF1013" s="224"/>
      <c r="CG1013" s="224"/>
      <c r="CH1013" s="224"/>
      <c r="CI1013" s="224"/>
      <c r="CP1013" s="224"/>
      <c r="CQ1013" s="224"/>
      <c r="CR1013" s="6"/>
      <c r="EC1013" s="224"/>
      <c r="ED1013" s="224"/>
      <c r="EE1013" s="224"/>
    </row>
    <row r="1014" spans="4:135" s="66" customFormat="1" x14ac:dyDescent="0.2">
      <c r="D1014" s="90"/>
      <c r="X1014" s="338"/>
      <c r="BD1014" s="289"/>
      <c r="BE1014" s="289"/>
      <c r="BF1014" s="224"/>
      <c r="CG1014" s="224"/>
      <c r="CH1014" s="224"/>
      <c r="CI1014" s="224"/>
      <c r="CP1014" s="224"/>
      <c r="CQ1014" s="224"/>
      <c r="CR1014" s="6"/>
      <c r="EC1014" s="224"/>
      <c r="ED1014" s="224"/>
      <c r="EE1014" s="224"/>
    </row>
    <row r="1015" spans="4:135" s="66" customFormat="1" x14ac:dyDescent="0.2">
      <c r="D1015" s="90"/>
      <c r="X1015" s="338"/>
      <c r="BD1015" s="289"/>
      <c r="BE1015" s="289"/>
      <c r="BF1015" s="224"/>
      <c r="CG1015" s="224"/>
      <c r="CH1015" s="224"/>
      <c r="CI1015" s="224"/>
      <c r="CP1015" s="224"/>
      <c r="CQ1015" s="224"/>
      <c r="CR1015" s="6"/>
      <c r="EC1015" s="224"/>
      <c r="ED1015" s="224"/>
      <c r="EE1015" s="224"/>
    </row>
    <row r="1016" spans="4:135" s="66" customFormat="1" x14ac:dyDescent="0.2">
      <c r="D1016" s="90"/>
      <c r="X1016" s="338"/>
      <c r="BD1016" s="289"/>
      <c r="BE1016" s="289"/>
      <c r="BF1016" s="224"/>
      <c r="CG1016" s="224"/>
      <c r="CH1016" s="224"/>
      <c r="CI1016" s="224"/>
      <c r="CP1016" s="224"/>
      <c r="CQ1016" s="224"/>
      <c r="CR1016" s="6"/>
      <c r="EC1016" s="224"/>
      <c r="ED1016" s="224"/>
      <c r="EE1016" s="224"/>
    </row>
    <row r="1017" spans="4:135" s="66" customFormat="1" x14ac:dyDescent="0.2">
      <c r="D1017" s="90"/>
      <c r="X1017" s="338"/>
      <c r="BD1017" s="289"/>
      <c r="BE1017" s="289"/>
      <c r="BF1017" s="224"/>
      <c r="CG1017" s="224"/>
      <c r="CH1017" s="224"/>
      <c r="CI1017" s="224"/>
      <c r="CP1017" s="224"/>
      <c r="CQ1017" s="224"/>
      <c r="CR1017" s="6"/>
      <c r="EC1017" s="224"/>
      <c r="ED1017" s="224"/>
      <c r="EE1017" s="224"/>
    </row>
    <row r="1018" spans="4:135" s="66" customFormat="1" x14ac:dyDescent="0.2">
      <c r="D1018" s="90"/>
      <c r="X1018" s="338"/>
      <c r="BD1018" s="289"/>
      <c r="BE1018" s="289"/>
      <c r="BF1018" s="224"/>
      <c r="CG1018" s="224"/>
      <c r="CH1018" s="224"/>
      <c r="CI1018" s="224"/>
      <c r="CP1018" s="224"/>
      <c r="CQ1018" s="224"/>
      <c r="CR1018" s="6"/>
      <c r="EC1018" s="224"/>
      <c r="ED1018" s="224"/>
      <c r="EE1018" s="224"/>
    </row>
    <row r="1019" spans="4:135" s="66" customFormat="1" x14ac:dyDescent="0.2">
      <c r="D1019" s="90"/>
      <c r="X1019" s="338"/>
      <c r="BD1019" s="289"/>
      <c r="BE1019" s="289"/>
      <c r="BF1019" s="224"/>
      <c r="CG1019" s="224"/>
      <c r="CH1019" s="224"/>
      <c r="CI1019" s="224"/>
      <c r="CP1019" s="224"/>
      <c r="CQ1019" s="224"/>
      <c r="CR1019" s="6"/>
      <c r="EC1019" s="224"/>
      <c r="ED1019" s="224"/>
      <c r="EE1019" s="224"/>
    </row>
    <row r="1020" spans="4:135" s="66" customFormat="1" x14ac:dyDescent="0.2">
      <c r="D1020" s="90"/>
      <c r="X1020" s="338"/>
      <c r="BD1020" s="289"/>
      <c r="BE1020" s="289"/>
      <c r="BF1020" s="224"/>
      <c r="CG1020" s="224"/>
      <c r="CH1020" s="224"/>
      <c r="CI1020" s="224"/>
      <c r="CP1020" s="224"/>
      <c r="CQ1020" s="224"/>
      <c r="CR1020" s="6"/>
      <c r="EC1020" s="224"/>
      <c r="ED1020" s="224"/>
      <c r="EE1020" s="224"/>
    </row>
    <row r="1021" spans="4:135" s="66" customFormat="1" x14ac:dyDescent="0.2">
      <c r="D1021" s="90"/>
      <c r="X1021" s="338"/>
      <c r="BD1021" s="289"/>
      <c r="BE1021" s="289"/>
      <c r="BF1021" s="224"/>
      <c r="CG1021" s="224"/>
      <c r="CH1021" s="224"/>
      <c r="CI1021" s="224"/>
      <c r="CP1021" s="224"/>
      <c r="CQ1021" s="224"/>
      <c r="CR1021" s="6"/>
      <c r="EC1021" s="224"/>
      <c r="ED1021" s="224"/>
      <c r="EE1021" s="224"/>
    </row>
    <row r="1022" spans="4:135" s="66" customFormat="1" x14ac:dyDescent="0.2">
      <c r="D1022" s="90"/>
      <c r="X1022" s="338"/>
      <c r="BD1022" s="289"/>
      <c r="BE1022" s="289"/>
      <c r="BF1022" s="224"/>
      <c r="CG1022" s="224"/>
      <c r="CH1022" s="224"/>
      <c r="CI1022" s="224"/>
      <c r="CP1022" s="224"/>
      <c r="CQ1022" s="224"/>
      <c r="CR1022" s="6"/>
      <c r="EC1022" s="224"/>
      <c r="ED1022" s="224"/>
      <c r="EE1022" s="224"/>
    </row>
    <row r="1023" spans="4:135" s="66" customFormat="1" x14ac:dyDescent="0.2">
      <c r="D1023" s="90"/>
      <c r="X1023" s="338"/>
      <c r="BD1023" s="289"/>
      <c r="BE1023" s="289"/>
      <c r="BF1023" s="224"/>
      <c r="CG1023" s="224"/>
      <c r="CH1023" s="224"/>
      <c r="CI1023" s="224"/>
      <c r="CP1023" s="224"/>
      <c r="CQ1023" s="224"/>
      <c r="CR1023" s="6"/>
      <c r="EC1023" s="224"/>
      <c r="ED1023" s="224"/>
      <c r="EE1023" s="224"/>
    </row>
    <row r="1024" spans="4:135" s="66" customFormat="1" x14ac:dyDescent="0.2">
      <c r="D1024" s="90"/>
      <c r="X1024" s="338"/>
      <c r="BD1024" s="289"/>
      <c r="BE1024" s="289"/>
      <c r="BF1024" s="224"/>
      <c r="CG1024" s="224"/>
      <c r="CH1024" s="224"/>
      <c r="CI1024" s="224"/>
      <c r="CP1024" s="224"/>
      <c r="CQ1024" s="224"/>
      <c r="CR1024" s="6"/>
      <c r="EC1024" s="224"/>
      <c r="ED1024" s="224"/>
      <c r="EE1024" s="224"/>
    </row>
    <row r="1025" spans="4:135" s="66" customFormat="1" x14ac:dyDescent="0.2">
      <c r="D1025" s="90"/>
      <c r="X1025" s="338"/>
      <c r="BD1025" s="289"/>
      <c r="BE1025" s="289"/>
      <c r="BF1025" s="224"/>
      <c r="CG1025" s="224"/>
      <c r="CH1025" s="224"/>
      <c r="CI1025" s="224"/>
      <c r="CP1025" s="224"/>
      <c r="CQ1025" s="224"/>
      <c r="CR1025" s="6"/>
      <c r="EC1025" s="224"/>
      <c r="ED1025" s="224"/>
      <c r="EE1025" s="224"/>
    </row>
    <row r="1026" spans="4:135" s="66" customFormat="1" x14ac:dyDescent="0.2">
      <c r="D1026" s="90"/>
      <c r="X1026" s="338"/>
      <c r="BD1026" s="289"/>
      <c r="BE1026" s="289"/>
      <c r="BF1026" s="224"/>
      <c r="CG1026" s="224"/>
      <c r="CH1026" s="224"/>
      <c r="CI1026" s="224"/>
      <c r="CP1026" s="224"/>
      <c r="CQ1026" s="224"/>
      <c r="CR1026" s="6"/>
      <c r="EC1026" s="224"/>
      <c r="ED1026" s="224"/>
      <c r="EE1026" s="224"/>
    </row>
    <row r="1027" spans="4:135" s="66" customFormat="1" x14ac:dyDescent="0.2">
      <c r="D1027" s="90"/>
      <c r="X1027" s="338"/>
      <c r="BD1027" s="289"/>
      <c r="BE1027" s="289"/>
      <c r="BF1027" s="224"/>
      <c r="CG1027" s="224"/>
      <c r="CH1027" s="224"/>
      <c r="CI1027" s="224"/>
      <c r="CP1027" s="224"/>
      <c r="CQ1027" s="224"/>
      <c r="CR1027" s="6"/>
      <c r="EC1027" s="224"/>
      <c r="ED1027" s="224"/>
      <c r="EE1027" s="224"/>
    </row>
    <row r="1028" spans="4:135" s="66" customFormat="1" x14ac:dyDescent="0.2">
      <c r="D1028" s="90"/>
      <c r="X1028" s="338"/>
      <c r="BD1028" s="289"/>
      <c r="BE1028" s="289"/>
      <c r="BF1028" s="224"/>
      <c r="CG1028" s="224"/>
      <c r="CH1028" s="224"/>
      <c r="CI1028" s="224"/>
      <c r="CP1028" s="224"/>
      <c r="CQ1028" s="224"/>
      <c r="CR1028" s="6"/>
      <c r="EC1028" s="224"/>
      <c r="ED1028" s="224"/>
      <c r="EE1028" s="224"/>
    </row>
    <row r="1029" spans="4:135" s="66" customFormat="1" x14ac:dyDescent="0.2">
      <c r="D1029" s="90"/>
      <c r="X1029" s="338"/>
      <c r="BD1029" s="289"/>
      <c r="BE1029" s="289"/>
      <c r="BF1029" s="224"/>
      <c r="CG1029" s="224"/>
      <c r="CH1029" s="224"/>
      <c r="CI1029" s="224"/>
      <c r="CP1029" s="224"/>
      <c r="CQ1029" s="224"/>
      <c r="CR1029" s="6"/>
      <c r="EC1029" s="224"/>
      <c r="ED1029" s="224"/>
      <c r="EE1029" s="224"/>
    </row>
    <row r="1030" spans="4:135" s="66" customFormat="1" x14ac:dyDescent="0.2">
      <c r="D1030" s="90"/>
      <c r="X1030" s="338"/>
      <c r="BD1030" s="289"/>
      <c r="BE1030" s="289"/>
      <c r="BF1030" s="224"/>
      <c r="CG1030" s="224"/>
      <c r="CH1030" s="224"/>
      <c r="CI1030" s="224"/>
      <c r="CP1030" s="224"/>
      <c r="CQ1030" s="224"/>
      <c r="CR1030" s="6"/>
      <c r="EC1030" s="224"/>
      <c r="ED1030" s="224"/>
      <c r="EE1030" s="224"/>
    </row>
    <row r="1031" spans="4:135" s="66" customFormat="1" x14ac:dyDescent="0.2">
      <c r="D1031" s="90"/>
      <c r="X1031" s="338"/>
      <c r="BD1031" s="289"/>
      <c r="BE1031" s="289"/>
      <c r="BF1031" s="224"/>
      <c r="CG1031" s="224"/>
      <c r="CH1031" s="224"/>
      <c r="CI1031" s="224"/>
      <c r="CP1031" s="224"/>
      <c r="CQ1031" s="224"/>
      <c r="CR1031" s="6"/>
      <c r="EC1031" s="224"/>
      <c r="ED1031" s="224"/>
      <c r="EE1031" s="224"/>
    </row>
    <row r="1032" spans="4:135" s="66" customFormat="1" x14ac:dyDescent="0.2">
      <c r="D1032" s="90"/>
      <c r="X1032" s="338"/>
      <c r="BD1032" s="289"/>
      <c r="BE1032" s="289"/>
      <c r="BF1032" s="224"/>
      <c r="CG1032" s="224"/>
      <c r="CH1032" s="224"/>
      <c r="CI1032" s="224"/>
      <c r="CP1032" s="224"/>
      <c r="CQ1032" s="224"/>
      <c r="CR1032" s="6"/>
      <c r="EC1032" s="224"/>
      <c r="ED1032" s="224"/>
      <c r="EE1032" s="224"/>
    </row>
    <row r="1033" spans="4:135" s="66" customFormat="1" x14ac:dyDescent="0.2">
      <c r="D1033" s="90"/>
      <c r="X1033" s="338"/>
      <c r="BD1033" s="289"/>
      <c r="BE1033" s="289"/>
      <c r="BF1033" s="224"/>
      <c r="CG1033" s="224"/>
      <c r="CH1033" s="224"/>
      <c r="CI1033" s="224"/>
      <c r="CP1033" s="224"/>
      <c r="CQ1033" s="224"/>
      <c r="CR1033" s="6"/>
      <c r="EC1033" s="224"/>
      <c r="ED1033" s="224"/>
      <c r="EE1033" s="224"/>
    </row>
    <row r="1034" spans="4:135" s="66" customFormat="1" x14ac:dyDescent="0.2">
      <c r="D1034" s="90"/>
      <c r="X1034" s="338"/>
      <c r="BD1034" s="289"/>
      <c r="BE1034" s="289"/>
      <c r="BF1034" s="224"/>
      <c r="CG1034" s="224"/>
      <c r="CH1034" s="224"/>
      <c r="CI1034" s="224"/>
      <c r="CP1034" s="224"/>
      <c r="CQ1034" s="224"/>
      <c r="CR1034" s="6"/>
      <c r="EC1034" s="224"/>
      <c r="ED1034" s="224"/>
      <c r="EE1034" s="224"/>
    </row>
    <row r="1035" spans="4:135" s="66" customFormat="1" x14ac:dyDescent="0.2">
      <c r="D1035" s="90"/>
      <c r="X1035" s="338"/>
      <c r="BD1035" s="289"/>
      <c r="BE1035" s="289"/>
      <c r="BF1035" s="224"/>
      <c r="CG1035" s="224"/>
      <c r="CH1035" s="224"/>
      <c r="CI1035" s="224"/>
      <c r="CP1035" s="224"/>
      <c r="CQ1035" s="224"/>
      <c r="CR1035" s="6"/>
      <c r="EC1035" s="224"/>
      <c r="ED1035" s="224"/>
      <c r="EE1035" s="224"/>
    </row>
    <row r="1036" spans="4:135" s="66" customFormat="1" x14ac:dyDescent="0.2">
      <c r="D1036" s="90"/>
      <c r="X1036" s="338"/>
      <c r="BD1036" s="289"/>
      <c r="BE1036" s="289"/>
      <c r="BF1036" s="224"/>
      <c r="CG1036" s="224"/>
      <c r="CH1036" s="224"/>
      <c r="CI1036" s="224"/>
      <c r="CP1036" s="224"/>
      <c r="CQ1036" s="224"/>
      <c r="CR1036" s="6"/>
      <c r="EC1036" s="224"/>
      <c r="ED1036" s="224"/>
      <c r="EE1036" s="224"/>
    </row>
    <row r="1037" spans="4:135" s="66" customFormat="1" x14ac:dyDescent="0.2">
      <c r="D1037" s="90"/>
      <c r="X1037" s="338"/>
      <c r="BD1037" s="289"/>
      <c r="BE1037" s="289"/>
      <c r="BF1037" s="224"/>
      <c r="CG1037" s="224"/>
      <c r="CH1037" s="224"/>
      <c r="CI1037" s="224"/>
      <c r="CP1037" s="224"/>
      <c r="CQ1037" s="224"/>
      <c r="CR1037" s="6"/>
      <c r="EC1037" s="224"/>
      <c r="ED1037" s="224"/>
      <c r="EE1037" s="224"/>
    </row>
    <row r="1038" spans="4:135" s="66" customFormat="1" x14ac:dyDescent="0.2">
      <c r="D1038" s="90"/>
      <c r="X1038" s="338"/>
      <c r="BD1038" s="289"/>
      <c r="BE1038" s="289"/>
      <c r="BF1038" s="224"/>
      <c r="CG1038" s="224"/>
      <c r="CH1038" s="224"/>
      <c r="CI1038" s="224"/>
      <c r="CP1038" s="224"/>
      <c r="CQ1038" s="224"/>
      <c r="CR1038" s="6"/>
      <c r="EC1038" s="224"/>
      <c r="ED1038" s="224"/>
      <c r="EE1038" s="224"/>
    </row>
    <row r="1039" spans="4:135" s="66" customFormat="1" x14ac:dyDescent="0.2">
      <c r="D1039" s="90"/>
      <c r="X1039" s="338"/>
      <c r="BD1039" s="289"/>
      <c r="BE1039" s="289"/>
      <c r="BF1039" s="224"/>
      <c r="CG1039" s="224"/>
      <c r="CH1039" s="224"/>
      <c r="CI1039" s="224"/>
      <c r="CP1039" s="224"/>
      <c r="CQ1039" s="224"/>
      <c r="CR1039" s="6"/>
      <c r="EC1039" s="224"/>
      <c r="ED1039" s="224"/>
      <c r="EE1039" s="224"/>
    </row>
    <row r="1040" spans="4:135" s="66" customFormat="1" x14ac:dyDescent="0.2">
      <c r="D1040" s="90"/>
      <c r="X1040" s="338"/>
      <c r="BD1040" s="289"/>
      <c r="BE1040" s="289"/>
      <c r="BF1040" s="224"/>
      <c r="CG1040" s="224"/>
      <c r="CH1040" s="224"/>
      <c r="CI1040" s="224"/>
      <c r="CP1040" s="224"/>
      <c r="CQ1040" s="224"/>
      <c r="CR1040" s="6"/>
      <c r="EC1040" s="224"/>
      <c r="ED1040" s="224"/>
      <c r="EE1040" s="224"/>
    </row>
    <row r="1041" spans="4:135" s="66" customFormat="1" x14ac:dyDescent="0.2">
      <c r="D1041" s="90"/>
      <c r="X1041" s="338"/>
      <c r="BD1041" s="289"/>
      <c r="BE1041" s="289"/>
      <c r="BF1041" s="224"/>
      <c r="CG1041" s="224"/>
      <c r="CH1041" s="224"/>
      <c r="CI1041" s="224"/>
      <c r="CP1041" s="224"/>
      <c r="CQ1041" s="224"/>
      <c r="CR1041" s="6"/>
      <c r="EC1041" s="224"/>
      <c r="ED1041" s="224"/>
      <c r="EE1041" s="224"/>
    </row>
    <row r="1042" spans="4:135" s="66" customFormat="1" x14ac:dyDescent="0.2">
      <c r="D1042" s="90"/>
      <c r="X1042" s="338"/>
      <c r="BD1042" s="289"/>
      <c r="BE1042" s="289"/>
      <c r="BF1042" s="224"/>
      <c r="CG1042" s="224"/>
      <c r="CH1042" s="224"/>
      <c r="CI1042" s="224"/>
      <c r="CP1042" s="224"/>
      <c r="CQ1042" s="224"/>
      <c r="CR1042" s="6"/>
      <c r="EC1042" s="224"/>
      <c r="ED1042" s="224"/>
      <c r="EE1042" s="224"/>
    </row>
    <row r="1043" spans="4:135" s="66" customFormat="1" x14ac:dyDescent="0.2">
      <c r="D1043" s="90"/>
      <c r="X1043" s="338"/>
      <c r="BD1043" s="289"/>
      <c r="BE1043" s="289"/>
      <c r="BF1043" s="224"/>
      <c r="CG1043" s="224"/>
      <c r="CH1043" s="224"/>
      <c r="CI1043" s="224"/>
      <c r="CP1043" s="224"/>
      <c r="CQ1043" s="224"/>
      <c r="CR1043" s="6"/>
      <c r="EC1043" s="224"/>
      <c r="ED1043" s="224"/>
      <c r="EE1043" s="224"/>
    </row>
    <row r="1044" spans="4:135" s="66" customFormat="1" x14ac:dyDescent="0.2">
      <c r="D1044" s="90"/>
      <c r="X1044" s="338"/>
      <c r="BD1044" s="289"/>
      <c r="BE1044" s="289"/>
      <c r="BF1044" s="224"/>
      <c r="CG1044" s="224"/>
      <c r="CH1044" s="224"/>
      <c r="CI1044" s="224"/>
      <c r="CP1044" s="224"/>
      <c r="CQ1044" s="224"/>
      <c r="CR1044" s="6"/>
      <c r="EC1044" s="224"/>
      <c r="ED1044" s="224"/>
      <c r="EE1044" s="224"/>
    </row>
    <row r="1045" spans="4:135" s="66" customFormat="1" x14ac:dyDescent="0.2">
      <c r="D1045" s="90"/>
      <c r="X1045" s="338"/>
      <c r="BD1045" s="289"/>
      <c r="BE1045" s="289"/>
      <c r="BF1045" s="224"/>
      <c r="CG1045" s="224"/>
      <c r="CH1045" s="224"/>
      <c r="CI1045" s="224"/>
      <c r="CP1045" s="224"/>
      <c r="CQ1045" s="224"/>
      <c r="CR1045" s="6"/>
      <c r="EC1045" s="224"/>
      <c r="ED1045" s="224"/>
      <c r="EE1045" s="224"/>
    </row>
    <row r="1046" spans="4:135" s="66" customFormat="1" x14ac:dyDescent="0.2">
      <c r="D1046" s="90"/>
      <c r="X1046" s="338"/>
      <c r="BD1046" s="289"/>
      <c r="BE1046" s="289"/>
      <c r="BF1046" s="224"/>
      <c r="CG1046" s="224"/>
      <c r="CH1046" s="224"/>
      <c r="CI1046" s="224"/>
      <c r="CP1046" s="224"/>
      <c r="CQ1046" s="224"/>
      <c r="CR1046" s="6"/>
      <c r="EC1046" s="224"/>
      <c r="ED1046" s="224"/>
      <c r="EE1046" s="224"/>
    </row>
    <row r="1047" spans="4:135" s="66" customFormat="1" x14ac:dyDescent="0.2">
      <c r="D1047" s="90"/>
      <c r="X1047" s="338"/>
      <c r="BD1047" s="289"/>
      <c r="BE1047" s="289"/>
      <c r="BF1047" s="224"/>
      <c r="CG1047" s="224"/>
      <c r="CH1047" s="224"/>
      <c r="CI1047" s="224"/>
      <c r="CP1047" s="224"/>
      <c r="CQ1047" s="224"/>
      <c r="CR1047" s="6"/>
      <c r="EC1047" s="224"/>
      <c r="ED1047" s="224"/>
      <c r="EE1047" s="224"/>
    </row>
    <row r="1048" spans="4:135" s="66" customFormat="1" x14ac:dyDescent="0.2">
      <c r="D1048" s="90"/>
      <c r="X1048" s="338"/>
      <c r="BD1048" s="289"/>
      <c r="BE1048" s="289"/>
      <c r="BF1048" s="224"/>
      <c r="CG1048" s="224"/>
      <c r="CH1048" s="224"/>
      <c r="CI1048" s="224"/>
      <c r="CP1048" s="224"/>
      <c r="CQ1048" s="224"/>
      <c r="CR1048" s="6"/>
      <c r="EC1048" s="224"/>
      <c r="ED1048" s="224"/>
      <c r="EE1048" s="224"/>
    </row>
    <row r="1049" spans="4:135" s="66" customFormat="1" x14ac:dyDescent="0.2">
      <c r="D1049" s="90"/>
      <c r="X1049" s="338"/>
      <c r="BD1049" s="289"/>
      <c r="BE1049" s="289"/>
      <c r="BF1049" s="224"/>
      <c r="CG1049" s="224"/>
      <c r="CH1049" s="224"/>
      <c r="CI1049" s="224"/>
      <c r="CP1049" s="224"/>
      <c r="CQ1049" s="224"/>
      <c r="CR1049" s="6"/>
      <c r="EC1049" s="224"/>
      <c r="ED1049" s="224"/>
      <c r="EE1049" s="224"/>
    </row>
    <row r="1050" spans="4:135" s="66" customFormat="1" x14ac:dyDescent="0.2">
      <c r="D1050" s="90"/>
      <c r="X1050" s="338"/>
      <c r="BD1050" s="289"/>
      <c r="BE1050" s="289"/>
      <c r="BF1050" s="224"/>
      <c r="CG1050" s="224"/>
      <c r="CH1050" s="224"/>
      <c r="CI1050" s="224"/>
      <c r="CP1050" s="224"/>
      <c r="CQ1050" s="224"/>
      <c r="CR1050" s="6"/>
      <c r="EC1050" s="224"/>
      <c r="ED1050" s="224"/>
      <c r="EE1050" s="224"/>
    </row>
    <row r="1051" spans="4:135" s="66" customFormat="1" x14ac:dyDescent="0.2">
      <c r="D1051" s="90"/>
      <c r="X1051" s="338"/>
      <c r="BD1051" s="289"/>
      <c r="BE1051" s="289"/>
      <c r="BF1051" s="224"/>
      <c r="CG1051" s="224"/>
      <c r="CH1051" s="224"/>
      <c r="CI1051" s="224"/>
      <c r="CP1051" s="224"/>
      <c r="CQ1051" s="224"/>
      <c r="CR1051" s="6"/>
      <c r="EC1051" s="224"/>
      <c r="ED1051" s="224"/>
      <c r="EE1051" s="224"/>
    </row>
    <row r="1052" spans="4:135" s="66" customFormat="1" x14ac:dyDescent="0.2">
      <c r="D1052" s="90"/>
      <c r="X1052" s="338"/>
      <c r="BD1052" s="289"/>
      <c r="BE1052" s="289"/>
      <c r="BF1052" s="224"/>
      <c r="CG1052" s="224"/>
      <c r="CH1052" s="224"/>
      <c r="CI1052" s="224"/>
      <c r="CP1052" s="224"/>
      <c r="CQ1052" s="224"/>
      <c r="CR1052" s="6"/>
      <c r="EC1052" s="224"/>
      <c r="ED1052" s="224"/>
      <c r="EE1052" s="224"/>
    </row>
    <row r="1053" spans="4:135" s="66" customFormat="1" x14ac:dyDescent="0.2">
      <c r="D1053" s="90"/>
      <c r="X1053" s="338"/>
      <c r="BD1053" s="289"/>
      <c r="BE1053" s="289"/>
      <c r="BF1053" s="224"/>
      <c r="CG1053" s="224"/>
      <c r="CH1053" s="224"/>
      <c r="CI1053" s="224"/>
      <c r="CP1053" s="224"/>
      <c r="CQ1053" s="224"/>
      <c r="CR1053" s="6"/>
      <c r="EC1053" s="224"/>
      <c r="ED1053" s="224"/>
      <c r="EE1053" s="224"/>
    </row>
    <row r="1054" spans="4:135" s="66" customFormat="1" x14ac:dyDescent="0.2">
      <c r="D1054" s="90"/>
      <c r="X1054" s="338"/>
      <c r="BD1054" s="289"/>
      <c r="BE1054" s="289"/>
      <c r="BF1054" s="224"/>
      <c r="CG1054" s="224"/>
      <c r="CH1054" s="224"/>
      <c r="CI1054" s="224"/>
      <c r="CP1054" s="224"/>
      <c r="CQ1054" s="224"/>
      <c r="CR1054" s="6"/>
      <c r="EC1054" s="224"/>
      <c r="ED1054" s="224"/>
      <c r="EE1054" s="224"/>
    </row>
    <row r="1055" spans="4:135" s="66" customFormat="1" x14ac:dyDescent="0.2">
      <c r="D1055" s="90"/>
      <c r="X1055" s="338"/>
      <c r="BD1055" s="289"/>
      <c r="BE1055" s="289"/>
      <c r="BF1055" s="224"/>
      <c r="CG1055" s="224"/>
      <c r="CH1055" s="224"/>
      <c r="CI1055" s="224"/>
      <c r="CP1055" s="224"/>
      <c r="CQ1055" s="224"/>
      <c r="CR1055" s="6"/>
      <c r="EC1055" s="224"/>
      <c r="ED1055" s="224"/>
      <c r="EE1055" s="224"/>
    </row>
    <row r="1056" spans="4:135" s="66" customFormat="1" x14ac:dyDescent="0.2">
      <c r="D1056" s="90"/>
      <c r="X1056" s="338"/>
      <c r="BD1056" s="289"/>
      <c r="BE1056" s="289"/>
      <c r="BF1056" s="224"/>
      <c r="CG1056" s="224"/>
      <c r="CH1056" s="224"/>
      <c r="CI1056" s="224"/>
      <c r="CP1056" s="224"/>
      <c r="CQ1056" s="224"/>
      <c r="CR1056" s="6"/>
      <c r="EC1056" s="224"/>
      <c r="ED1056" s="224"/>
      <c r="EE1056" s="224"/>
    </row>
    <row r="1057" spans="4:135" s="66" customFormat="1" x14ac:dyDescent="0.2">
      <c r="D1057" s="90"/>
      <c r="X1057" s="338"/>
      <c r="BD1057" s="289"/>
      <c r="BE1057" s="289"/>
      <c r="BF1057" s="224"/>
      <c r="CG1057" s="224"/>
      <c r="CH1057" s="224"/>
      <c r="CI1057" s="224"/>
      <c r="CP1057" s="224"/>
      <c r="CQ1057" s="224"/>
      <c r="CR1057" s="6"/>
      <c r="EC1057" s="224"/>
      <c r="ED1057" s="224"/>
      <c r="EE1057" s="224"/>
    </row>
    <row r="1058" spans="4:135" s="66" customFormat="1" x14ac:dyDescent="0.2">
      <c r="D1058" s="90"/>
      <c r="X1058" s="338"/>
      <c r="BD1058" s="289"/>
      <c r="BE1058" s="289"/>
      <c r="BF1058" s="224"/>
      <c r="CG1058" s="224"/>
      <c r="CH1058" s="224"/>
      <c r="CI1058" s="224"/>
      <c r="CP1058" s="224"/>
      <c r="CQ1058" s="224"/>
      <c r="CR1058" s="6"/>
      <c r="EC1058" s="224"/>
      <c r="ED1058" s="224"/>
      <c r="EE1058" s="224"/>
    </row>
    <row r="1059" spans="4:135" s="66" customFormat="1" x14ac:dyDescent="0.2">
      <c r="D1059" s="90"/>
      <c r="X1059" s="338"/>
      <c r="BD1059" s="289"/>
      <c r="BE1059" s="289"/>
      <c r="BF1059" s="224"/>
      <c r="CG1059" s="224"/>
      <c r="CH1059" s="224"/>
      <c r="CI1059" s="224"/>
      <c r="CP1059" s="224"/>
      <c r="CQ1059" s="224"/>
      <c r="CR1059" s="6"/>
      <c r="EC1059" s="224"/>
      <c r="ED1059" s="224"/>
      <c r="EE1059" s="224"/>
    </row>
    <row r="1060" spans="4:135" s="66" customFormat="1" x14ac:dyDescent="0.2">
      <c r="D1060" s="90"/>
      <c r="X1060" s="338"/>
      <c r="BD1060" s="289"/>
      <c r="BE1060" s="289"/>
      <c r="BF1060" s="224"/>
      <c r="CG1060" s="224"/>
      <c r="CH1060" s="224"/>
      <c r="CI1060" s="224"/>
      <c r="CP1060" s="224"/>
      <c r="CQ1060" s="224"/>
      <c r="CR1060" s="6"/>
      <c r="EC1060" s="224"/>
      <c r="ED1060" s="224"/>
      <c r="EE1060" s="224"/>
    </row>
    <row r="1061" spans="4:135" s="66" customFormat="1" x14ac:dyDescent="0.2">
      <c r="D1061" s="90"/>
      <c r="X1061" s="338"/>
      <c r="BD1061" s="289"/>
      <c r="BE1061" s="289"/>
      <c r="BF1061" s="224"/>
      <c r="CG1061" s="224"/>
      <c r="CH1061" s="224"/>
      <c r="CI1061" s="224"/>
      <c r="CP1061" s="224"/>
      <c r="CQ1061" s="224"/>
      <c r="CR1061" s="6"/>
      <c r="EC1061" s="224"/>
      <c r="ED1061" s="224"/>
      <c r="EE1061" s="224"/>
    </row>
    <row r="1062" spans="4:135" s="66" customFormat="1" x14ac:dyDescent="0.2">
      <c r="D1062" s="90"/>
      <c r="X1062" s="338"/>
      <c r="BD1062" s="289"/>
      <c r="BE1062" s="289"/>
      <c r="BF1062" s="224"/>
      <c r="CG1062" s="224"/>
      <c r="CH1062" s="224"/>
      <c r="CI1062" s="224"/>
      <c r="CP1062" s="224"/>
      <c r="CQ1062" s="224"/>
      <c r="CR1062" s="6"/>
      <c r="EC1062" s="224"/>
      <c r="ED1062" s="224"/>
      <c r="EE1062" s="224"/>
    </row>
    <row r="1063" spans="4:135" s="66" customFormat="1" x14ac:dyDescent="0.2">
      <c r="D1063" s="90"/>
      <c r="X1063" s="338"/>
      <c r="BD1063" s="289"/>
      <c r="BE1063" s="289"/>
      <c r="BF1063" s="224"/>
      <c r="CG1063" s="224"/>
      <c r="CH1063" s="224"/>
      <c r="CI1063" s="224"/>
      <c r="CP1063" s="224"/>
      <c r="CQ1063" s="224"/>
      <c r="CR1063" s="6"/>
      <c r="EC1063" s="224"/>
      <c r="ED1063" s="224"/>
      <c r="EE1063" s="224"/>
    </row>
    <row r="1064" spans="4:135" s="66" customFormat="1" x14ac:dyDescent="0.2">
      <c r="D1064" s="90"/>
      <c r="X1064" s="338"/>
      <c r="BD1064" s="289"/>
      <c r="BE1064" s="289"/>
      <c r="BF1064" s="224"/>
      <c r="CG1064" s="224"/>
      <c r="CH1064" s="224"/>
      <c r="CI1064" s="224"/>
      <c r="CP1064" s="224"/>
      <c r="CQ1064" s="224"/>
      <c r="CR1064" s="6"/>
      <c r="EC1064" s="224"/>
      <c r="ED1064" s="224"/>
      <c r="EE1064" s="224"/>
    </row>
    <row r="1065" spans="4:135" s="66" customFormat="1" x14ac:dyDescent="0.2">
      <c r="D1065" s="90"/>
      <c r="X1065" s="338"/>
      <c r="BD1065" s="289"/>
      <c r="BE1065" s="289"/>
      <c r="BF1065" s="224"/>
      <c r="CG1065" s="224"/>
      <c r="CH1065" s="224"/>
      <c r="CI1065" s="224"/>
      <c r="CP1065" s="224"/>
      <c r="CQ1065" s="224"/>
      <c r="CR1065" s="6"/>
      <c r="EC1065" s="224"/>
      <c r="ED1065" s="224"/>
      <c r="EE1065" s="224"/>
    </row>
    <row r="1066" spans="4:135" s="66" customFormat="1" x14ac:dyDescent="0.2">
      <c r="D1066" s="90"/>
      <c r="X1066" s="338"/>
      <c r="BD1066" s="289"/>
      <c r="BE1066" s="289"/>
      <c r="BF1066" s="224"/>
      <c r="CG1066" s="224"/>
      <c r="CH1066" s="224"/>
      <c r="CI1066" s="224"/>
      <c r="CP1066" s="224"/>
      <c r="CQ1066" s="224"/>
      <c r="CR1066" s="6"/>
      <c r="EC1066" s="224"/>
      <c r="ED1066" s="224"/>
      <c r="EE1066" s="224"/>
    </row>
    <row r="1067" spans="4:135" s="66" customFormat="1" x14ac:dyDescent="0.2">
      <c r="D1067" s="90"/>
      <c r="X1067" s="338"/>
      <c r="BD1067" s="289"/>
      <c r="BE1067" s="289"/>
      <c r="BF1067" s="224"/>
      <c r="CG1067" s="224"/>
      <c r="CH1067" s="224"/>
      <c r="CI1067" s="224"/>
      <c r="CP1067" s="224"/>
      <c r="CQ1067" s="224"/>
      <c r="CR1067" s="6"/>
      <c r="EC1067" s="224"/>
      <c r="ED1067" s="224"/>
      <c r="EE1067" s="224"/>
    </row>
    <row r="1068" spans="4:135" s="66" customFormat="1" x14ac:dyDescent="0.2">
      <c r="D1068" s="90"/>
      <c r="X1068" s="338"/>
      <c r="BD1068" s="289"/>
      <c r="BE1068" s="289"/>
      <c r="BF1068" s="224"/>
      <c r="CG1068" s="224"/>
      <c r="CH1068" s="224"/>
      <c r="CI1068" s="224"/>
      <c r="CP1068" s="224"/>
      <c r="CQ1068" s="224"/>
      <c r="CR1068" s="6"/>
      <c r="EC1068" s="224"/>
      <c r="ED1068" s="224"/>
      <c r="EE1068" s="224"/>
    </row>
    <row r="1069" spans="4:135" s="66" customFormat="1" x14ac:dyDescent="0.2">
      <c r="D1069" s="90"/>
      <c r="X1069" s="338"/>
      <c r="BD1069" s="289"/>
      <c r="BE1069" s="289"/>
      <c r="BF1069" s="224"/>
      <c r="CG1069" s="224"/>
      <c r="CH1069" s="224"/>
      <c r="CI1069" s="224"/>
      <c r="CP1069" s="224"/>
      <c r="CQ1069" s="224"/>
      <c r="CR1069" s="6"/>
      <c r="EC1069" s="224"/>
      <c r="ED1069" s="224"/>
      <c r="EE1069" s="224"/>
    </row>
    <row r="1070" spans="4:135" s="66" customFormat="1" x14ac:dyDescent="0.2">
      <c r="D1070" s="90"/>
      <c r="X1070" s="338"/>
      <c r="BD1070" s="289"/>
      <c r="BE1070" s="289"/>
      <c r="BF1070" s="224"/>
      <c r="CG1070" s="224"/>
      <c r="CH1070" s="224"/>
      <c r="CI1070" s="224"/>
      <c r="CP1070" s="224"/>
      <c r="CQ1070" s="224"/>
      <c r="CR1070" s="6"/>
      <c r="EC1070" s="224"/>
      <c r="ED1070" s="224"/>
      <c r="EE1070" s="224"/>
    </row>
    <row r="1071" spans="4:135" s="66" customFormat="1" x14ac:dyDescent="0.2">
      <c r="D1071" s="90"/>
      <c r="X1071" s="338"/>
      <c r="BD1071" s="289"/>
      <c r="BE1071" s="289"/>
      <c r="BF1071" s="224"/>
      <c r="CG1071" s="224"/>
      <c r="CH1071" s="224"/>
      <c r="CI1071" s="224"/>
      <c r="CP1071" s="224"/>
      <c r="CQ1071" s="224"/>
      <c r="CR1071" s="6"/>
      <c r="EC1071" s="224"/>
      <c r="ED1071" s="224"/>
      <c r="EE1071" s="224"/>
    </row>
    <row r="1072" spans="4:135" s="66" customFormat="1" x14ac:dyDescent="0.2">
      <c r="D1072" s="90"/>
      <c r="X1072" s="338"/>
      <c r="BD1072" s="289"/>
      <c r="BE1072" s="289"/>
      <c r="BF1072" s="224"/>
      <c r="CG1072" s="224"/>
      <c r="CH1072" s="224"/>
      <c r="CI1072" s="224"/>
      <c r="CP1072" s="224"/>
      <c r="CQ1072" s="224"/>
      <c r="CR1072" s="6"/>
      <c r="EC1072" s="224"/>
      <c r="ED1072" s="224"/>
      <c r="EE1072" s="224"/>
    </row>
    <row r="1073" spans="4:135" s="66" customFormat="1" x14ac:dyDescent="0.2">
      <c r="D1073" s="90"/>
      <c r="X1073" s="338"/>
      <c r="BD1073" s="289"/>
      <c r="BE1073" s="289"/>
      <c r="BF1073" s="224"/>
      <c r="CG1073" s="224"/>
      <c r="CH1073" s="224"/>
      <c r="CI1073" s="224"/>
      <c r="CP1073" s="224"/>
      <c r="CQ1073" s="224"/>
      <c r="CR1073" s="6"/>
      <c r="EC1073" s="224"/>
      <c r="ED1073" s="224"/>
      <c r="EE1073" s="224"/>
    </row>
    <row r="1074" spans="4:135" s="66" customFormat="1" x14ac:dyDescent="0.2">
      <c r="D1074" s="90"/>
      <c r="X1074" s="338"/>
      <c r="BD1074" s="289"/>
      <c r="BE1074" s="289"/>
      <c r="BF1074" s="224"/>
      <c r="CG1074" s="224"/>
      <c r="CH1074" s="224"/>
      <c r="CI1074" s="224"/>
      <c r="CP1074" s="224"/>
      <c r="CQ1074" s="224"/>
      <c r="CR1074" s="6"/>
      <c r="EC1074" s="224"/>
      <c r="ED1074" s="224"/>
      <c r="EE1074" s="224"/>
    </row>
    <row r="1075" spans="4:135" s="66" customFormat="1" x14ac:dyDescent="0.2">
      <c r="D1075" s="90"/>
      <c r="X1075" s="338"/>
      <c r="BD1075" s="289"/>
      <c r="BE1075" s="289"/>
      <c r="BF1075" s="224"/>
      <c r="CG1075" s="224"/>
      <c r="CH1075" s="224"/>
      <c r="CI1075" s="224"/>
      <c r="CP1075" s="224"/>
      <c r="CQ1075" s="224"/>
      <c r="CR1075" s="6"/>
      <c r="EC1075" s="224"/>
      <c r="ED1075" s="224"/>
      <c r="EE1075" s="224"/>
    </row>
    <row r="1076" spans="4:135" s="66" customFormat="1" x14ac:dyDescent="0.2">
      <c r="D1076" s="90"/>
      <c r="X1076" s="338"/>
      <c r="BD1076" s="289"/>
      <c r="BE1076" s="289"/>
      <c r="BF1076" s="224"/>
      <c r="CG1076" s="224"/>
      <c r="CH1076" s="224"/>
      <c r="CI1076" s="224"/>
      <c r="CP1076" s="224"/>
      <c r="CQ1076" s="224"/>
      <c r="CR1076" s="6"/>
      <c r="EC1076" s="224"/>
      <c r="ED1076" s="224"/>
      <c r="EE1076" s="224"/>
    </row>
    <row r="1077" spans="4:135" s="66" customFormat="1" x14ac:dyDescent="0.2">
      <c r="D1077" s="90"/>
      <c r="X1077" s="338"/>
      <c r="BD1077" s="289"/>
      <c r="BE1077" s="289"/>
      <c r="BF1077" s="224"/>
      <c r="CG1077" s="224"/>
      <c r="CH1077" s="224"/>
      <c r="CI1077" s="224"/>
      <c r="CP1077" s="224"/>
      <c r="CQ1077" s="224"/>
      <c r="CR1077" s="6"/>
      <c r="EC1077" s="224"/>
      <c r="ED1077" s="224"/>
      <c r="EE1077" s="224"/>
    </row>
    <row r="1078" spans="4:135" s="66" customFormat="1" x14ac:dyDescent="0.2">
      <c r="D1078" s="90"/>
      <c r="X1078" s="338"/>
      <c r="BD1078" s="289"/>
      <c r="BE1078" s="289"/>
      <c r="BF1078" s="224"/>
      <c r="CG1078" s="224"/>
      <c r="CH1078" s="224"/>
      <c r="CI1078" s="224"/>
      <c r="CP1078" s="224"/>
      <c r="CQ1078" s="224"/>
      <c r="CR1078" s="6"/>
      <c r="EC1078" s="224"/>
      <c r="ED1078" s="224"/>
      <c r="EE1078" s="224"/>
    </row>
    <row r="1079" spans="4:135" s="66" customFormat="1" x14ac:dyDescent="0.2">
      <c r="D1079" s="90"/>
      <c r="X1079" s="338"/>
      <c r="BD1079" s="289"/>
      <c r="BE1079" s="289"/>
      <c r="BF1079" s="224"/>
      <c r="CG1079" s="224"/>
      <c r="CH1079" s="224"/>
      <c r="CI1079" s="224"/>
      <c r="CP1079" s="224"/>
      <c r="CQ1079" s="224"/>
      <c r="CR1079" s="6"/>
      <c r="EC1079" s="224"/>
      <c r="ED1079" s="224"/>
      <c r="EE1079" s="224"/>
    </row>
    <row r="1080" spans="4:135" s="66" customFormat="1" x14ac:dyDescent="0.2">
      <c r="D1080" s="90"/>
      <c r="X1080" s="338"/>
      <c r="BD1080" s="289"/>
      <c r="BE1080" s="289"/>
      <c r="BF1080" s="224"/>
      <c r="CG1080" s="224"/>
      <c r="CH1080" s="224"/>
      <c r="CI1080" s="224"/>
      <c r="CP1080" s="224"/>
      <c r="CQ1080" s="224"/>
      <c r="CR1080" s="6"/>
      <c r="EC1080" s="224"/>
      <c r="ED1080" s="224"/>
      <c r="EE1080" s="224"/>
    </row>
    <row r="1081" spans="4:135" s="66" customFormat="1" x14ac:dyDescent="0.2">
      <c r="D1081" s="90"/>
      <c r="X1081" s="338"/>
      <c r="BD1081" s="289"/>
      <c r="BE1081" s="289"/>
      <c r="BF1081" s="224"/>
      <c r="CG1081" s="224"/>
      <c r="CH1081" s="224"/>
      <c r="CI1081" s="224"/>
      <c r="CP1081" s="224"/>
      <c r="CQ1081" s="224"/>
      <c r="CR1081" s="6"/>
      <c r="EC1081" s="224"/>
      <c r="ED1081" s="224"/>
      <c r="EE1081" s="224"/>
    </row>
    <row r="1082" spans="4:135" s="66" customFormat="1" x14ac:dyDescent="0.2">
      <c r="D1082" s="90"/>
      <c r="X1082" s="338"/>
      <c r="BD1082" s="289"/>
      <c r="BE1082" s="289"/>
      <c r="BF1082" s="224"/>
      <c r="CG1082" s="224"/>
      <c r="CH1082" s="224"/>
      <c r="CI1082" s="224"/>
      <c r="CP1082" s="224"/>
      <c r="CQ1082" s="224"/>
      <c r="CR1082" s="6"/>
      <c r="EC1082" s="224"/>
      <c r="ED1082" s="224"/>
      <c r="EE1082" s="224"/>
    </row>
    <row r="1083" spans="4:135" s="66" customFormat="1" x14ac:dyDescent="0.2">
      <c r="D1083" s="90"/>
      <c r="X1083" s="338"/>
      <c r="BD1083" s="289"/>
      <c r="BE1083" s="289"/>
      <c r="BF1083" s="224"/>
      <c r="CG1083" s="224"/>
      <c r="CH1083" s="224"/>
      <c r="CI1083" s="224"/>
      <c r="CP1083" s="224"/>
      <c r="CQ1083" s="224"/>
      <c r="CR1083" s="6"/>
      <c r="EC1083" s="224"/>
      <c r="ED1083" s="224"/>
      <c r="EE1083" s="224"/>
    </row>
    <row r="1084" spans="4:135" s="66" customFormat="1" x14ac:dyDescent="0.2">
      <c r="D1084" s="90"/>
      <c r="X1084" s="338"/>
      <c r="BD1084" s="289"/>
      <c r="BE1084" s="289"/>
      <c r="BF1084" s="224"/>
      <c r="CG1084" s="224"/>
      <c r="CH1084" s="224"/>
      <c r="CI1084" s="224"/>
      <c r="CP1084" s="224"/>
      <c r="CQ1084" s="224"/>
      <c r="CR1084" s="6"/>
      <c r="EC1084" s="224"/>
      <c r="ED1084" s="224"/>
      <c r="EE1084" s="224"/>
    </row>
    <row r="1085" spans="4:135" s="66" customFormat="1" x14ac:dyDescent="0.2">
      <c r="D1085" s="90"/>
      <c r="X1085" s="338"/>
      <c r="BD1085" s="289"/>
      <c r="BE1085" s="289"/>
      <c r="BF1085" s="224"/>
      <c r="CG1085" s="224"/>
      <c r="CH1085" s="224"/>
      <c r="CI1085" s="224"/>
      <c r="CP1085" s="224"/>
      <c r="CQ1085" s="224"/>
      <c r="CR1085" s="6"/>
      <c r="EC1085" s="224"/>
      <c r="ED1085" s="224"/>
      <c r="EE1085" s="224"/>
    </row>
    <row r="1086" spans="4:135" s="66" customFormat="1" x14ac:dyDescent="0.2">
      <c r="D1086" s="90"/>
      <c r="X1086" s="338"/>
      <c r="BD1086" s="289"/>
      <c r="BE1086" s="289"/>
      <c r="BF1086" s="224"/>
      <c r="CG1086" s="224"/>
      <c r="CH1086" s="224"/>
      <c r="CI1086" s="224"/>
      <c r="CP1086" s="224"/>
      <c r="CQ1086" s="224"/>
      <c r="CR1086" s="6"/>
      <c r="EC1086" s="224"/>
      <c r="ED1086" s="224"/>
      <c r="EE1086" s="224"/>
    </row>
    <row r="1087" spans="4:135" s="66" customFormat="1" x14ac:dyDescent="0.2">
      <c r="D1087" s="90"/>
      <c r="X1087" s="338"/>
      <c r="BD1087" s="289"/>
      <c r="BE1087" s="289"/>
      <c r="BF1087" s="224"/>
      <c r="CG1087" s="224"/>
      <c r="CH1087" s="224"/>
      <c r="CI1087" s="224"/>
      <c r="CP1087" s="224"/>
      <c r="CQ1087" s="224"/>
      <c r="CR1087" s="6"/>
      <c r="EC1087" s="224"/>
      <c r="ED1087" s="224"/>
      <c r="EE1087" s="224"/>
    </row>
    <row r="1088" spans="4:135" s="66" customFormat="1" x14ac:dyDescent="0.2">
      <c r="D1088" s="90"/>
      <c r="X1088" s="338"/>
      <c r="BD1088" s="289"/>
      <c r="BE1088" s="289"/>
      <c r="BF1088" s="224"/>
      <c r="CG1088" s="224"/>
      <c r="CH1088" s="224"/>
      <c r="CI1088" s="224"/>
      <c r="CP1088" s="224"/>
      <c r="CQ1088" s="224"/>
      <c r="CR1088" s="6"/>
      <c r="EC1088" s="224"/>
      <c r="ED1088" s="224"/>
      <c r="EE1088" s="224"/>
    </row>
    <row r="1089" spans="4:135" s="66" customFormat="1" x14ac:dyDescent="0.2">
      <c r="D1089" s="90"/>
      <c r="X1089" s="338"/>
      <c r="BD1089" s="289"/>
      <c r="BE1089" s="289"/>
      <c r="BF1089" s="224"/>
      <c r="CG1089" s="224"/>
      <c r="CH1089" s="224"/>
      <c r="CI1089" s="224"/>
      <c r="CP1089" s="224"/>
      <c r="CQ1089" s="224"/>
      <c r="CR1089" s="6"/>
      <c r="EC1089" s="224"/>
      <c r="ED1089" s="224"/>
      <c r="EE1089" s="224"/>
    </row>
    <row r="1090" spans="4:135" s="66" customFormat="1" x14ac:dyDescent="0.2">
      <c r="D1090" s="90"/>
      <c r="X1090" s="338"/>
      <c r="BD1090" s="289"/>
      <c r="BE1090" s="289"/>
      <c r="BF1090" s="224"/>
      <c r="CG1090" s="224"/>
      <c r="CH1090" s="224"/>
      <c r="CI1090" s="224"/>
      <c r="CP1090" s="224"/>
      <c r="CQ1090" s="224"/>
      <c r="CR1090" s="6"/>
      <c r="EC1090" s="224"/>
      <c r="ED1090" s="224"/>
      <c r="EE1090" s="224"/>
    </row>
    <row r="1091" spans="4:135" s="66" customFormat="1" x14ac:dyDescent="0.2">
      <c r="D1091" s="90"/>
      <c r="X1091" s="338"/>
      <c r="BD1091" s="289"/>
      <c r="BE1091" s="289"/>
      <c r="BF1091" s="224"/>
      <c r="CG1091" s="224"/>
      <c r="CH1091" s="224"/>
      <c r="CI1091" s="224"/>
      <c r="CP1091" s="224"/>
      <c r="CQ1091" s="224"/>
      <c r="CR1091" s="6"/>
      <c r="EC1091" s="224"/>
      <c r="ED1091" s="224"/>
      <c r="EE1091" s="224"/>
    </row>
    <row r="1092" spans="4:135" s="66" customFormat="1" x14ac:dyDescent="0.2">
      <c r="D1092" s="90"/>
      <c r="X1092" s="338"/>
      <c r="BD1092" s="289"/>
      <c r="BE1092" s="289"/>
      <c r="BF1092" s="224"/>
      <c r="CG1092" s="224"/>
      <c r="CH1092" s="224"/>
      <c r="CI1092" s="224"/>
      <c r="CP1092" s="224"/>
      <c r="CQ1092" s="224"/>
      <c r="CR1092" s="6"/>
      <c r="EC1092" s="224"/>
      <c r="ED1092" s="224"/>
      <c r="EE1092" s="224"/>
    </row>
    <row r="1093" spans="4:135" s="66" customFormat="1" x14ac:dyDescent="0.2">
      <c r="D1093" s="90"/>
      <c r="X1093" s="338"/>
      <c r="BD1093" s="289"/>
      <c r="BE1093" s="289"/>
      <c r="BF1093" s="224"/>
      <c r="CG1093" s="224"/>
      <c r="CH1093" s="224"/>
      <c r="CI1093" s="224"/>
      <c r="CP1093" s="224"/>
      <c r="CQ1093" s="224"/>
      <c r="CR1093" s="6"/>
      <c r="EC1093" s="224"/>
      <c r="ED1093" s="224"/>
      <c r="EE1093" s="224"/>
    </row>
    <row r="1094" spans="4:135" s="66" customFormat="1" x14ac:dyDescent="0.2">
      <c r="D1094" s="90"/>
      <c r="X1094" s="338"/>
      <c r="BD1094" s="289"/>
      <c r="BE1094" s="289"/>
      <c r="BF1094" s="224"/>
      <c r="CG1094" s="224"/>
      <c r="CH1094" s="224"/>
      <c r="CI1094" s="224"/>
      <c r="CP1094" s="224"/>
      <c r="CQ1094" s="224"/>
      <c r="CR1094" s="6"/>
      <c r="EC1094" s="224"/>
      <c r="ED1094" s="224"/>
      <c r="EE1094" s="224"/>
    </row>
    <row r="1095" spans="4:135" s="66" customFormat="1" x14ac:dyDescent="0.2">
      <c r="D1095" s="90"/>
      <c r="X1095" s="338"/>
      <c r="BD1095" s="289"/>
      <c r="BE1095" s="289"/>
      <c r="BF1095" s="224"/>
      <c r="CG1095" s="224"/>
      <c r="CH1095" s="224"/>
      <c r="CI1095" s="224"/>
      <c r="CP1095" s="224"/>
      <c r="CQ1095" s="224"/>
      <c r="CR1095" s="6"/>
      <c r="EC1095" s="224"/>
      <c r="ED1095" s="224"/>
      <c r="EE1095" s="224"/>
    </row>
    <row r="1096" spans="4:135" s="66" customFormat="1" x14ac:dyDescent="0.2">
      <c r="D1096" s="90"/>
      <c r="X1096" s="338"/>
      <c r="BD1096" s="289"/>
      <c r="BE1096" s="289"/>
      <c r="BF1096" s="224"/>
      <c r="CG1096" s="224"/>
      <c r="CH1096" s="224"/>
      <c r="CI1096" s="224"/>
      <c r="CP1096" s="224"/>
      <c r="CQ1096" s="224"/>
      <c r="CR1096" s="6"/>
      <c r="EC1096" s="224"/>
      <c r="ED1096" s="224"/>
      <c r="EE1096" s="224"/>
    </row>
    <row r="1097" spans="4:135" s="66" customFormat="1" x14ac:dyDescent="0.2">
      <c r="D1097" s="90"/>
      <c r="X1097" s="338"/>
      <c r="BD1097" s="289"/>
      <c r="BE1097" s="289"/>
      <c r="BF1097" s="224"/>
      <c r="CG1097" s="224"/>
      <c r="CH1097" s="224"/>
      <c r="CI1097" s="224"/>
      <c r="CP1097" s="224"/>
      <c r="CQ1097" s="224"/>
      <c r="CR1097" s="6"/>
      <c r="EC1097" s="224"/>
      <c r="ED1097" s="224"/>
      <c r="EE1097" s="224"/>
    </row>
    <row r="1098" spans="4:135" s="66" customFormat="1" x14ac:dyDescent="0.2">
      <c r="D1098" s="90"/>
      <c r="X1098" s="338"/>
      <c r="BD1098" s="289"/>
      <c r="BE1098" s="289"/>
      <c r="BF1098" s="224"/>
      <c r="CG1098" s="224"/>
      <c r="CH1098" s="224"/>
      <c r="CI1098" s="224"/>
      <c r="CP1098" s="224"/>
      <c r="CQ1098" s="224"/>
      <c r="CR1098" s="6"/>
      <c r="EC1098" s="224"/>
      <c r="ED1098" s="224"/>
      <c r="EE1098" s="224"/>
    </row>
    <row r="1099" spans="4:135" s="66" customFormat="1" x14ac:dyDescent="0.2">
      <c r="D1099" s="90"/>
      <c r="X1099" s="338"/>
      <c r="BD1099" s="289"/>
      <c r="BE1099" s="289"/>
      <c r="BF1099" s="224"/>
      <c r="CG1099" s="224"/>
      <c r="CH1099" s="224"/>
      <c r="CI1099" s="224"/>
      <c r="CP1099" s="224"/>
      <c r="CQ1099" s="224"/>
      <c r="CR1099" s="6"/>
      <c r="EC1099" s="224"/>
      <c r="ED1099" s="224"/>
      <c r="EE1099" s="224"/>
    </row>
    <row r="1100" spans="4:135" s="66" customFormat="1" x14ac:dyDescent="0.2">
      <c r="D1100" s="90"/>
      <c r="X1100" s="338"/>
      <c r="BD1100" s="289"/>
      <c r="BE1100" s="289"/>
      <c r="BF1100" s="224"/>
      <c r="CG1100" s="224"/>
      <c r="CH1100" s="224"/>
      <c r="CI1100" s="224"/>
      <c r="CP1100" s="224"/>
      <c r="CQ1100" s="224"/>
      <c r="CR1100" s="6"/>
      <c r="EC1100" s="224"/>
      <c r="ED1100" s="224"/>
      <c r="EE1100" s="224"/>
    </row>
    <row r="1101" spans="4:135" s="66" customFormat="1" x14ac:dyDescent="0.2">
      <c r="D1101" s="90"/>
      <c r="X1101" s="338"/>
      <c r="BD1101" s="289"/>
      <c r="BE1101" s="289"/>
      <c r="BF1101" s="224"/>
      <c r="CG1101" s="224"/>
      <c r="CH1101" s="224"/>
      <c r="CI1101" s="224"/>
      <c r="CP1101" s="224"/>
      <c r="CQ1101" s="224"/>
      <c r="CR1101" s="6"/>
      <c r="EC1101" s="224"/>
      <c r="ED1101" s="224"/>
      <c r="EE1101" s="224"/>
    </row>
    <row r="1102" spans="4:135" s="66" customFormat="1" x14ac:dyDescent="0.2">
      <c r="D1102" s="90"/>
      <c r="X1102" s="338"/>
      <c r="BD1102" s="289"/>
      <c r="BE1102" s="289"/>
      <c r="BF1102" s="224"/>
      <c r="CG1102" s="224"/>
      <c r="CH1102" s="224"/>
      <c r="CI1102" s="224"/>
      <c r="CP1102" s="224"/>
      <c r="CQ1102" s="224"/>
      <c r="CR1102" s="6"/>
      <c r="EC1102" s="224"/>
      <c r="ED1102" s="224"/>
      <c r="EE1102" s="224"/>
    </row>
    <row r="1103" spans="4:135" s="66" customFormat="1" x14ac:dyDescent="0.2">
      <c r="D1103" s="90"/>
      <c r="X1103" s="338"/>
      <c r="BD1103" s="289"/>
      <c r="BE1103" s="289"/>
      <c r="BF1103" s="224"/>
      <c r="CG1103" s="224"/>
      <c r="CH1103" s="224"/>
      <c r="CI1103" s="224"/>
      <c r="CP1103" s="224"/>
      <c r="CQ1103" s="224"/>
      <c r="CR1103" s="6"/>
      <c r="EC1103" s="224"/>
      <c r="ED1103" s="224"/>
      <c r="EE1103" s="224"/>
    </row>
    <row r="1104" spans="4:135" s="66" customFormat="1" x14ac:dyDescent="0.2">
      <c r="D1104" s="90"/>
      <c r="X1104" s="338"/>
      <c r="BD1104" s="289"/>
      <c r="BE1104" s="289"/>
      <c r="BF1104" s="224"/>
      <c r="CG1104" s="224"/>
      <c r="CH1104" s="224"/>
      <c r="CI1104" s="224"/>
      <c r="CP1104" s="224"/>
      <c r="CQ1104" s="224"/>
      <c r="CR1104" s="6"/>
      <c r="EC1104" s="224"/>
      <c r="ED1104" s="224"/>
      <c r="EE1104" s="224"/>
    </row>
    <row r="1105" spans="4:135" s="66" customFormat="1" x14ac:dyDescent="0.2">
      <c r="D1105" s="90"/>
      <c r="X1105" s="338"/>
      <c r="BD1105" s="289"/>
      <c r="BE1105" s="289"/>
      <c r="BF1105" s="224"/>
      <c r="CG1105" s="224"/>
      <c r="CH1105" s="224"/>
      <c r="CI1105" s="224"/>
      <c r="CP1105" s="224"/>
      <c r="CQ1105" s="224"/>
      <c r="CR1105" s="6"/>
      <c r="EC1105" s="224"/>
      <c r="ED1105" s="224"/>
      <c r="EE1105" s="224"/>
    </row>
    <row r="1106" spans="4:135" s="66" customFormat="1" x14ac:dyDescent="0.2">
      <c r="D1106" s="90"/>
      <c r="X1106" s="338"/>
      <c r="BD1106" s="289"/>
      <c r="BE1106" s="289"/>
      <c r="BF1106" s="224"/>
      <c r="CG1106" s="224"/>
      <c r="CH1106" s="224"/>
      <c r="CI1106" s="224"/>
      <c r="CP1106" s="224"/>
      <c r="CQ1106" s="224"/>
      <c r="CR1106" s="6"/>
      <c r="EC1106" s="224"/>
      <c r="ED1106" s="224"/>
      <c r="EE1106" s="224"/>
    </row>
    <row r="1107" spans="4:135" s="66" customFormat="1" x14ac:dyDescent="0.2">
      <c r="D1107" s="90"/>
      <c r="X1107" s="338"/>
      <c r="BD1107" s="289"/>
      <c r="BE1107" s="289"/>
      <c r="BF1107" s="224"/>
      <c r="CG1107" s="224"/>
      <c r="CH1107" s="224"/>
      <c r="CI1107" s="224"/>
      <c r="CP1107" s="224"/>
      <c r="CQ1107" s="224"/>
      <c r="CR1107" s="6"/>
      <c r="EC1107" s="224"/>
      <c r="ED1107" s="224"/>
      <c r="EE1107" s="224"/>
    </row>
    <row r="1108" spans="4:135" s="66" customFormat="1" x14ac:dyDescent="0.2">
      <c r="D1108" s="90"/>
      <c r="X1108" s="338"/>
      <c r="BD1108" s="289"/>
      <c r="BE1108" s="289"/>
      <c r="BF1108" s="224"/>
      <c r="CG1108" s="224"/>
      <c r="CH1108" s="224"/>
      <c r="CI1108" s="224"/>
      <c r="CP1108" s="224"/>
      <c r="CQ1108" s="224"/>
      <c r="CR1108" s="6"/>
      <c r="EC1108" s="224"/>
      <c r="ED1108" s="224"/>
      <c r="EE1108" s="224"/>
    </row>
    <row r="1109" spans="4:135" s="66" customFormat="1" x14ac:dyDescent="0.2">
      <c r="D1109" s="90"/>
      <c r="X1109" s="338"/>
      <c r="BD1109" s="289"/>
      <c r="BE1109" s="289"/>
      <c r="BF1109" s="224"/>
      <c r="CG1109" s="224"/>
      <c r="CH1109" s="224"/>
      <c r="CI1109" s="224"/>
      <c r="CP1109" s="224"/>
      <c r="CQ1109" s="224"/>
      <c r="CR1109" s="6"/>
      <c r="EC1109" s="224"/>
      <c r="ED1109" s="224"/>
      <c r="EE1109" s="224"/>
    </row>
    <row r="1110" spans="4:135" s="66" customFormat="1" x14ac:dyDescent="0.2">
      <c r="D1110" s="90"/>
      <c r="X1110" s="338"/>
      <c r="BD1110" s="289"/>
      <c r="BE1110" s="289"/>
      <c r="BF1110" s="224"/>
      <c r="CG1110" s="224"/>
      <c r="CH1110" s="224"/>
      <c r="CI1110" s="224"/>
      <c r="CP1110" s="224"/>
      <c r="CQ1110" s="224"/>
      <c r="CR1110" s="6"/>
      <c r="EC1110" s="224"/>
      <c r="ED1110" s="224"/>
      <c r="EE1110" s="224"/>
    </row>
    <row r="1111" spans="4:135" s="66" customFormat="1" x14ac:dyDescent="0.2">
      <c r="D1111" s="90"/>
      <c r="X1111" s="338"/>
      <c r="BD1111" s="289"/>
      <c r="BE1111" s="289"/>
      <c r="BF1111" s="224"/>
      <c r="CG1111" s="224"/>
      <c r="CH1111" s="224"/>
      <c r="CI1111" s="224"/>
      <c r="CP1111" s="224"/>
      <c r="CQ1111" s="224"/>
      <c r="CR1111" s="6"/>
      <c r="EC1111" s="224"/>
      <c r="ED1111" s="224"/>
      <c r="EE1111" s="224"/>
    </row>
    <row r="1112" spans="4:135" s="66" customFormat="1" x14ac:dyDescent="0.2">
      <c r="D1112" s="90"/>
      <c r="X1112" s="338"/>
      <c r="BD1112" s="289"/>
      <c r="BE1112" s="289"/>
      <c r="BF1112" s="224"/>
      <c r="CG1112" s="224"/>
      <c r="CH1112" s="224"/>
      <c r="CI1112" s="224"/>
      <c r="CP1112" s="224"/>
      <c r="CQ1112" s="224"/>
      <c r="CR1112" s="6"/>
      <c r="EC1112" s="224"/>
      <c r="ED1112" s="224"/>
      <c r="EE1112" s="224"/>
    </row>
    <row r="1113" spans="4:135" s="66" customFormat="1" x14ac:dyDescent="0.2">
      <c r="D1113" s="90"/>
      <c r="X1113" s="338"/>
      <c r="BD1113" s="289"/>
      <c r="BE1113" s="289"/>
      <c r="BF1113" s="224"/>
      <c r="CG1113" s="224"/>
      <c r="CH1113" s="224"/>
      <c r="CI1113" s="224"/>
      <c r="CP1113" s="224"/>
      <c r="CQ1113" s="224"/>
      <c r="CR1113" s="6"/>
      <c r="EC1113" s="224"/>
      <c r="ED1113" s="224"/>
      <c r="EE1113" s="224"/>
    </row>
    <row r="1114" spans="4:135" s="66" customFormat="1" x14ac:dyDescent="0.2">
      <c r="D1114" s="90"/>
      <c r="X1114" s="338"/>
      <c r="BD1114" s="289"/>
      <c r="BE1114" s="289"/>
      <c r="BF1114" s="224"/>
      <c r="CG1114" s="224"/>
      <c r="CH1114" s="224"/>
      <c r="CI1114" s="224"/>
      <c r="CP1114" s="224"/>
      <c r="CQ1114" s="224"/>
      <c r="CR1114" s="6"/>
      <c r="EC1114" s="224"/>
      <c r="ED1114" s="224"/>
      <c r="EE1114" s="224"/>
    </row>
    <row r="1115" spans="4:135" s="66" customFormat="1" x14ac:dyDescent="0.2">
      <c r="D1115" s="90"/>
      <c r="X1115" s="338"/>
      <c r="BD1115" s="289"/>
      <c r="BE1115" s="289"/>
      <c r="BF1115" s="224"/>
      <c r="CG1115" s="224"/>
      <c r="CH1115" s="224"/>
      <c r="CI1115" s="224"/>
      <c r="CP1115" s="224"/>
      <c r="CQ1115" s="224"/>
      <c r="CR1115" s="6"/>
      <c r="EC1115" s="224"/>
      <c r="ED1115" s="224"/>
      <c r="EE1115" s="224"/>
    </row>
    <row r="1116" spans="4:135" s="66" customFormat="1" x14ac:dyDescent="0.2">
      <c r="D1116" s="90"/>
      <c r="X1116" s="338"/>
      <c r="BD1116" s="289"/>
      <c r="BE1116" s="289"/>
      <c r="BF1116" s="224"/>
      <c r="CG1116" s="224"/>
      <c r="CH1116" s="224"/>
      <c r="CI1116" s="224"/>
      <c r="CP1116" s="224"/>
      <c r="CQ1116" s="224"/>
      <c r="CR1116" s="6"/>
      <c r="EC1116" s="224"/>
      <c r="ED1116" s="224"/>
      <c r="EE1116" s="224"/>
    </row>
    <row r="1117" spans="4:135" s="66" customFormat="1" x14ac:dyDescent="0.2">
      <c r="D1117" s="90"/>
      <c r="X1117" s="338"/>
      <c r="BD1117" s="289"/>
      <c r="BE1117" s="289"/>
      <c r="BF1117" s="224"/>
      <c r="CG1117" s="224"/>
      <c r="CH1117" s="224"/>
      <c r="CI1117" s="224"/>
      <c r="CP1117" s="224"/>
      <c r="CQ1117" s="224"/>
      <c r="CR1117" s="6"/>
      <c r="EC1117" s="224"/>
      <c r="ED1117" s="224"/>
      <c r="EE1117" s="224"/>
    </row>
    <row r="1118" spans="4:135" s="66" customFormat="1" x14ac:dyDescent="0.2">
      <c r="D1118" s="90"/>
      <c r="X1118" s="338"/>
      <c r="BD1118" s="289"/>
      <c r="BE1118" s="289"/>
      <c r="BF1118" s="224"/>
      <c r="CG1118" s="224"/>
      <c r="CH1118" s="224"/>
      <c r="CI1118" s="224"/>
      <c r="CP1118" s="224"/>
      <c r="CQ1118" s="224"/>
      <c r="CR1118" s="6"/>
      <c r="EC1118" s="224"/>
      <c r="ED1118" s="224"/>
      <c r="EE1118" s="224"/>
    </row>
    <row r="1119" spans="4:135" s="66" customFormat="1" x14ac:dyDescent="0.2">
      <c r="D1119" s="90"/>
      <c r="X1119" s="338"/>
      <c r="BD1119" s="289"/>
      <c r="BE1119" s="289"/>
      <c r="BF1119" s="224"/>
      <c r="CG1119" s="224"/>
      <c r="CH1119" s="224"/>
      <c r="CI1119" s="224"/>
      <c r="CP1119" s="224"/>
      <c r="CQ1119" s="224"/>
      <c r="CR1119" s="6"/>
      <c r="EC1119" s="224"/>
      <c r="ED1119" s="224"/>
      <c r="EE1119" s="224"/>
    </row>
    <row r="1120" spans="4:135" s="66" customFormat="1" x14ac:dyDescent="0.2">
      <c r="D1120" s="90"/>
      <c r="X1120" s="338"/>
      <c r="BD1120" s="289"/>
      <c r="BE1120" s="289"/>
      <c r="BF1120" s="224"/>
      <c r="CG1120" s="224"/>
      <c r="CH1120" s="224"/>
      <c r="CI1120" s="224"/>
      <c r="CP1120" s="224"/>
      <c r="CQ1120" s="224"/>
      <c r="CR1120" s="6"/>
      <c r="EC1120" s="224"/>
      <c r="ED1120" s="224"/>
      <c r="EE1120" s="224"/>
    </row>
    <row r="1121" spans="4:135" s="66" customFormat="1" x14ac:dyDescent="0.2">
      <c r="D1121" s="90"/>
      <c r="X1121" s="338"/>
      <c r="BD1121" s="289"/>
      <c r="BE1121" s="289"/>
      <c r="BF1121" s="224"/>
      <c r="CG1121" s="224"/>
      <c r="CH1121" s="224"/>
      <c r="CI1121" s="224"/>
      <c r="CP1121" s="224"/>
      <c r="CQ1121" s="224"/>
      <c r="CR1121" s="6"/>
      <c r="EC1121" s="224"/>
      <c r="ED1121" s="224"/>
      <c r="EE1121" s="224"/>
    </row>
    <row r="1122" spans="4:135" s="66" customFormat="1" x14ac:dyDescent="0.2">
      <c r="D1122" s="90"/>
      <c r="X1122" s="338"/>
      <c r="BD1122" s="289"/>
      <c r="BE1122" s="289"/>
      <c r="BF1122" s="224"/>
      <c r="CG1122" s="224"/>
      <c r="CH1122" s="224"/>
      <c r="CI1122" s="224"/>
      <c r="CP1122" s="224"/>
      <c r="CQ1122" s="224"/>
      <c r="CR1122" s="6"/>
      <c r="EC1122" s="224"/>
      <c r="ED1122" s="224"/>
      <c r="EE1122" s="224"/>
    </row>
    <row r="1123" spans="4:135" s="66" customFormat="1" x14ac:dyDescent="0.2">
      <c r="D1123" s="90"/>
      <c r="X1123" s="338"/>
      <c r="BD1123" s="289"/>
      <c r="BE1123" s="289"/>
      <c r="BF1123" s="224"/>
      <c r="CG1123" s="224"/>
      <c r="CH1123" s="224"/>
      <c r="CI1123" s="224"/>
      <c r="CP1123" s="224"/>
      <c r="CQ1123" s="224"/>
      <c r="CR1123" s="6"/>
      <c r="EC1123" s="224"/>
      <c r="ED1123" s="224"/>
      <c r="EE1123" s="224"/>
    </row>
    <row r="1124" spans="4:135" s="66" customFormat="1" x14ac:dyDescent="0.2">
      <c r="D1124" s="90"/>
      <c r="X1124" s="338"/>
      <c r="BD1124" s="289"/>
      <c r="BE1124" s="289"/>
      <c r="BF1124" s="224"/>
      <c r="CG1124" s="224"/>
      <c r="CH1124" s="224"/>
      <c r="CI1124" s="224"/>
      <c r="CP1124" s="224"/>
      <c r="CQ1124" s="224"/>
      <c r="CR1124" s="6"/>
      <c r="EC1124" s="224"/>
      <c r="ED1124" s="224"/>
      <c r="EE1124" s="224"/>
    </row>
    <row r="1125" spans="4:135" s="66" customFormat="1" x14ac:dyDescent="0.2">
      <c r="D1125" s="90"/>
      <c r="X1125" s="338"/>
      <c r="BD1125" s="289"/>
      <c r="BE1125" s="289"/>
      <c r="BF1125" s="224"/>
      <c r="CG1125" s="224"/>
      <c r="CH1125" s="224"/>
      <c r="CI1125" s="224"/>
      <c r="CP1125" s="224"/>
      <c r="CQ1125" s="224"/>
      <c r="CR1125" s="6"/>
      <c r="EC1125" s="224"/>
      <c r="ED1125" s="224"/>
      <c r="EE1125" s="224"/>
    </row>
    <row r="1126" spans="4:135" s="66" customFormat="1" x14ac:dyDescent="0.2">
      <c r="D1126" s="90"/>
      <c r="X1126" s="338"/>
      <c r="BD1126" s="289"/>
      <c r="BE1126" s="289"/>
      <c r="BF1126" s="224"/>
      <c r="CG1126" s="224"/>
      <c r="CH1126" s="224"/>
      <c r="CI1126" s="224"/>
      <c r="CP1126" s="224"/>
      <c r="CQ1126" s="224"/>
      <c r="CR1126" s="6"/>
      <c r="EC1126" s="224"/>
      <c r="ED1126" s="224"/>
      <c r="EE1126" s="224"/>
    </row>
    <row r="1127" spans="4:135" s="66" customFormat="1" x14ac:dyDescent="0.2">
      <c r="D1127" s="90"/>
      <c r="X1127" s="338"/>
      <c r="BD1127" s="289"/>
      <c r="BE1127" s="289"/>
      <c r="BF1127" s="224"/>
      <c r="CG1127" s="224"/>
      <c r="CH1127" s="224"/>
      <c r="CI1127" s="224"/>
      <c r="CP1127" s="224"/>
      <c r="CQ1127" s="224"/>
      <c r="CR1127" s="6"/>
      <c r="EC1127" s="224"/>
      <c r="ED1127" s="224"/>
      <c r="EE1127" s="224"/>
    </row>
    <row r="1128" spans="4:135" s="66" customFormat="1" x14ac:dyDescent="0.2">
      <c r="D1128" s="90"/>
      <c r="X1128" s="338"/>
      <c r="BD1128" s="289"/>
      <c r="BE1128" s="289"/>
      <c r="BF1128" s="224"/>
      <c r="CG1128" s="224"/>
      <c r="CH1128" s="224"/>
      <c r="CI1128" s="224"/>
      <c r="CP1128" s="224"/>
      <c r="CQ1128" s="224"/>
      <c r="CR1128" s="6"/>
      <c r="EC1128" s="224"/>
      <c r="ED1128" s="224"/>
      <c r="EE1128" s="224"/>
    </row>
    <row r="1129" spans="4:135" s="66" customFormat="1" x14ac:dyDescent="0.2">
      <c r="D1129" s="90"/>
      <c r="X1129" s="338"/>
      <c r="BD1129" s="289"/>
      <c r="BE1129" s="289"/>
      <c r="BF1129" s="224"/>
      <c r="CG1129" s="224"/>
      <c r="CH1129" s="224"/>
      <c r="CI1129" s="224"/>
      <c r="CP1129" s="224"/>
      <c r="CQ1129" s="224"/>
      <c r="CR1129" s="6"/>
      <c r="EC1129" s="224"/>
      <c r="ED1129" s="224"/>
      <c r="EE1129" s="224"/>
    </row>
    <row r="1130" spans="4:135" s="66" customFormat="1" x14ac:dyDescent="0.2">
      <c r="D1130" s="90"/>
      <c r="X1130" s="338"/>
      <c r="BD1130" s="289"/>
      <c r="BE1130" s="289"/>
      <c r="BF1130" s="224"/>
      <c r="CG1130" s="224"/>
      <c r="CH1130" s="224"/>
      <c r="CI1130" s="224"/>
      <c r="CP1130" s="224"/>
      <c r="CQ1130" s="224"/>
      <c r="CR1130" s="6"/>
      <c r="EC1130" s="224"/>
      <c r="ED1130" s="224"/>
      <c r="EE1130" s="224"/>
    </row>
    <row r="1131" spans="4:135" s="66" customFormat="1" x14ac:dyDescent="0.2">
      <c r="D1131" s="90"/>
      <c r="X1131" s="338"/>
      <c r="BD1131" s="289"/>
      <c r="BE1131" s="289"/>
      <c r="BF1131" s="224"/>
      <c r="CG1131" s="224"/>
      <c r="CH1131" s="224"/>
      <c r="CI1131" s="224"/>
      <c r="CP1131" s="224"/>
      <c r="CQ1131" s="224"/>
      <c r="CR1131" s="6"/>
      <c r="EC1131" s="224"/>
      <c r="ED1131" s="224"/>
      <c r="EE1131" s="224"/>
    </row>
    <row r="1132" spans="4:135" s="66" customFormat="1" x14ac:dyDescent="0.2">
      <c r="D1132" s="90"/>
      <c r="X1132" s="338"/>
      <c r="BD1132" s="289"/>
      <c r="BE1132" s="289"/>
      <c r="BF1132" s="224"/>
      <c r="CG1132" s="224"/>
      <c r="CH1132" s="224"/>
      <c r="CI1132" s="224"/>
      <c r="CP1132" s="224"/>
      <c r="CQ1132" s="224"/>
      <c r="CR1132" s="6"/>
      <c r="EC1132" s="224"/>
      <c r="ED1132" s="224"/>
      <c r="EE1132" s="224"/>
    </row>
    <row r="1133" spans="4:135" s="66" customFormat="1" x14ac:dyDescent="0.2">
      <c r="D1133" s="90"/>
      <c r="X1133" s="338"/>
      <c r="BD1133" s="289"/>
      <c r="BE1133" s="289"/>
      <c r="BF1133" s="224"/>
      <c r="CG1133" s="224"/>
      <c r="CH1133" s="224"/>
      <c r="CI1133" s="224"/>
      <c r="CP1133" s="224"/>
      <c r="CQ1133" s="224"/>
      <c r="CR1133" s="6"/>
      <c r="EC1133" s="224"/>
      <c r="ED1133" s="224"/>
      <c r="EE1133" s="224"/>
    </row>
    <row r="1134" spans="4:135" s="66" customFormat="1" x14ac:dyDescent="0.2">
      <c r="D1134" s="90"/>
      <c r="X1134" s="338"/>
      <c r="BD1134" s="289"/>
      <c r="BE1134" s="289"/>
      <c r="BF1134" s="224"/>
      <c r="CG1134" s="224"/>
      <c r="CH1134" s="224"/>
      <c r="CI1134" s="224"/>
      <c r="CP1134" s="224"/>
      <c r="CQ1134" s="224"/>
      <c r="CR1134" s="6"/>
      <c r="EC1134" s="224"/>
      <c r="ED1134" s="224"/>
      <c r="EE1134" s="224"/>
    </row>
    <row r="1135" spans="4:135" s="66" customFormat="1" x14ac:dyDescent="0.2">
      <c r="D1135" s="90"/>
      <c r="X1135" s="338"/>
      <c r="BD1135" s="289"/>
      <c r="BE1135" s="289"/>
      <c r="BF1135" s="224"/>
      <c r="CG1135" s="224"/>
      <c r="CH1135" s="224"/>
      <c r="CI1135" s="224"/>
      <c r="CP1135" s="224"/>
      <c r="CQ1135" s="224"/>
      <c r="CR1135" s="6"/>
      <c r="EC1135" s="224"/>
      <c r="ED1135" s="224"/>
      <c r="EE1135" s="224"/>
    </row>
    <row r="1136" spans="4:135" s="66" customFormat="1" x14ac:dyDescent="0.2">
      <c r="D1136" s="90"/>
      <c r="X1136" s="338"/>
      <c r="BD1136" s="289"/>
      <c r="BE1136" s="289"/>
      <c r="BF1136" s="224"/>
      <c r="CG1136" s="224"/>
      <c r="CH1136" s="224"/>
      <c r="CI1136" s="224"/>
      <c r="CP1136" s="224"/>
      <c r="CQ1136" s="224"/>
      <c r="CR1136" s="6"/>
      <c r="EC1136" s="224"/>
      <c r="ED1136" s="224"/>
      <c r="EE1136" s="224"/>
    </row>
    <row r="1137" spans="4:135" s="66" customFormat="1" x14ac:dyDescent="0.2">
      <c r="D1137" s="90"/>
      <c r="X1137" s="338"/>
      <c r="BD1137" s="289"/>
      <c r="BE1137" s="289"/>
      <c r="BF1137" s="224"/>
      <c r="CG1137" s="224"/>
      <c r="CH1137" s="224"/>
      <c r="CI1137" s="224"/>
      <c r="CP1137" s="224"/>
      <c r="CQ1137" s="224"/>
      <c r="CR1137" s="6"/>
      <c r="EC1137" s="224"/>
      <c r="ED1137" s="224"/>
      <c r="EE1137" s="224"/>
    </row>
    <row r="1138" spans="4:135" s="66" customFormat="1" x14ac:dyDescent="0.2">
      <c r="D1138" s="90"/>
      <c r="X1138" s="338"/>
      <c r="BD1138" s="289"/>
      <c r="BE1138" s="289"/>
      <c r="BF1138" s="224"/>
      <c r="CG1138" s="224"/>
      <c r="CH1138" s="224"/>
      <c r="CI1138" s="224"/>
      <c r="CP1138" s="224"/>
      <c r="CQ1138" s="224"/>
      <c r="CR1138" s="6"/>
      <c r="EC1138" s="224"/>
      <c r="ED1138" s="224"/>
      <c r="EE1138" s="224"/>
    </row>
    <row r="1139" spans="4:135" s="66" customFormat="1" x14ac:dyDescent="0.2">
      <c r="D1139" s="90"/>
      <c r="X1139" s="338"/>
      <c r="BD1139" s="289"/>
      <c r="BE1139" s="289"/>
      <c r="BF1139" s="224"/>
      <c r="CG1139" s="224"/>
      <c r="CH1139" s="224"/>
      <c r="CI1139" s="224"/>
      <c r="CP1139" s="224"/>
      <c r="CQ1139" s="224"/>
      <c r="CR1139" s="6"/>
      <c r="EC1139" s="224"/>
      <c r="ED1139" s="224"/>
      <c r="EE1139" s="224"/>
    </row>
    <row r="1140" spans="4:135" s="66" customFormat="1" x14ac:dyDescent="0.2">
      <c r="D1140" s="90"/>
      <c r="X1140" s="338"/>
      <c r="BD1140" s="289"/>
      <c r="BE1140" s="289"/>
      <c r="BF1140" s="224"/>
      <c r="CG1140" s="224"/>
      <c r="CH1140" s="224"/>
      <c r="CI1140" s="224"/>
      <c r="CP1140" s="224"/>
      <c r="CQ1140" s="224"/>
      <c r="CR1140" s="6"/>
      <c r="EC1140" s="224"/>
      <c r="ED1140" s="224"/>
      <c r="EE1140" s="224"/>
    </row>
    <row r="1141" spans="4:135" s="66" customFormat="1" x14ac:dyDescent="0.2">
      <c r="D1141" s="90"/>
      <c r="X1141" s="338"/>
      <c r="BD1141" s="289"/>
      <c r="BE1141" s="289"/>
      <c r="BF1141" s="224"/>
      <c r="CG1141" s="224"/>
      <c r="CH1141" s="224"/>
      <c r="CI1141" s="224"/>
      <c r="CP1141" s="224"/>
      <c r="CQ1141" s="224"/>
      <c r="CR1141" s="6"/>
      <c r="EC1141" s="224"/>
      <c r="ED1141" s="224"/>
      <c r="EE1141" s="224"/>
    </row>
    <row r="1142" spans="4:135" s="66" customFormat="1" x14ac:dyDescent="0.2">
      <c r="D1142" s="90"/>
      <c r="X1142" s="338"/>
      <c r="BD1142" s="289"/>
      <c r="BE1142" s="289"/>
      <c r="BF1142" s="224"/>
      <c r="CG1142" s="224"/>
      <c r="CH1142" s="224"/>
      <c r="CI1142" s="224"/>
      <c r="CP1142" s="224"/>
      <c r="CQ1142" s="224"/>
      <c r="CR1142" s="6"/>
      <c r="EC1142" s="224"/>
      <c r="ED1142" s="224"/>
      <c r="EE1142" s="224"/>
    </row>
    <row r="1143" spans="4:135" s="66" customFormat="1" x14ac:dyDescent="0.2">
      <c r="D1143" s="90"/>
      <c r="X1143" s="338"/>
      <c r="BD1143" s="289"/>
      <c r="BE1143" s="289"/>
      <c r="BF1143" s="224"/>
      <c r="CG1143" s="224"/>
      <c r="CH1143" s="224"/>
      <c r="CI1143" s="224"/>
      <c r="CP1143" s="224"/>
      <c r="CQ1143" s="224"/>
      <c r="CR1143" s="6"/>
      <c r="EC1143" s="224"/>
      <c r="ED1143" s="224"/>
      <c r="EE1143" s="224"/>
    </row>
    <row r="1144" spans="4:135" s="66" customFormat="1" x14ac:dyDescent="0.2">
      <c r="D1144" s="90"/>
      <c r="X1144" s="338"/>
      <c r="BD1144" s="289"/>
      <c r="BE1144" s="289"/>
      <c r="BF1144" s="224"/>
      <c r="CG1144" s="224"/>
      <c r="CH1144" s="224"/>
      <c r="CI1144" s="224"/>
      <c r="CP1144" s="224"/>
      <c r="CQ1144" s="224"/>
      <c r="CR1144" s="6"/>
      <c r="EC1144" s="224"/>
      <c r="ED1144" s="224"/>
      <c r="EE1144" s="224"/>
    </row>
    <row r="1145" spans="4:135" s="66" customFormat="1" x14ac:dyDescent="0.2">
      <c r="D1145" s="90"/>
      <c r="X1145" s="338"/>
      <c r="BD1145" s="289"/>
      <c r="BE1145" s="289"/>
      <c r="BF1145" s="224"/>
      <c r="CG1145" s="224"/>
      <c r="CH1145" s="224"/>
      <c r="CI1145" s="224"/>
      <c r="CP1145" s="224"/>
      <c r="CQ1145" s="224"/>
      <c r="CR1145" s="6"/>
      <c r="EC1145" s="224"/>
      <c r="ED1145" s="224"/>
      <c r="EE1145" s="224"/>
    </row>
    <row r="1146" spans="4:135" s="66" customFormat="1" x14ac:dyDescent="0.2">
      <c r="D1146" s="90"/>
      <c r="X1146" s="338"/>
      <c r="BD1146" s="289"/>
      <c r="BE1146" s="289"/>
      <c r="BF1146" s="224"/>
      <c r="CG1146" s="224"/>
      <c r="CH1146" s="224"/>
      <c r="CI1146" s="224"/>
      <c r="CP1146" s="224"/>
      <c r="CQ1146" s="224"/>
      <c r="CR1146" s="6"/>
      <c r="EC1146" s="224"/>
      <c r="ED1146" s="224"/>
      <c r="EE1146" s="224"/>
    </row>
    <row r="1147" spans="4:135" s="66" customFormat="1" x14ac:dyDescent="0.2">
      <c r="D1147" s="90"/>
      <c r="X1147" s="338"/>
      <c r="BD1147" s="289"/>
      <c r="BE1147" s="289"/>
      <c r="BF1147" s="224"/>
      <c r="CG1147" s="224"/>
      <c r="CH1147" s="224"/>
      <c r="CI1147" s="224"/>
      <c r="CP1147" s="224"/>
      <c r="CQ1147" s="224"/>
      <c r="CR1147" s="6"/>
      <c r="EC1147" s="224"/>
      <c r="ED1147" s="224"/>
      <c r="EE1147" s="224"/>
    </row>
    <row r="1148" spans="4:135" s="66" customFormat="1" x14ac:dyDescent="0.2">
      <c r="D1148" s="90"/>
      <c r="X1148" s="338"/>
      <c r="BD1148" s="289"/>
      <c r="BE1148" s="289"/>
      <c r="BF1148" s="224"/>
      <c r="CG1148" s="224"/>
      <c r="CH1148" s="224"/>
      <c r="CI1148" s="224"/>
      <c r="CP1148" s="224"/>
      <c r="CQ1148" s="224"/>
      <c r="CR1148" s="6"/>
      <c r="EC1148" s="224"/>
      <c r="ED1148" s="224"/>
      <c r="EE1148" s="224"/>
    </row>
    <row r="1149" spans="4:135" s="66" customFormat="1" x14ac:dyDescent="0.2">
      <c r="D1149" s="90"/>
      <c r="X1149" s="338"/>
      <c r="BD1149" s="289"/>
      <c r="BE1149" s="289"/>
      <c r="BF1149" s="224"/>
      <c r="CG1149" s="224"/>
      <c r="CH1149" s="224"/>
      <c r="CI1149" s="224"/>
      <c r="CP1149" s="224"/>
      <c r="CQ1149" s="224"/>
      <c r="CR1149" s="6"/>
      <c r="EC1149" s="224"/>
      <c r="ED1149" s="224"/>
      <c r="EE1149" s="224"/>
    </row>
    <row r="1150" spans="4:135" s="66" customFormat="1" x14ac:dyDescent="0.2">
      <c r="D1150" s="90"/>
      <c r="X1150" s="338"/>
      <c r="BD1150" s="289"/>
      <c r="BE1150" s="289"/>
      <c r="BF1150" s="224"/>
      <c r="CG1150" s="224"/>
      <c r="CH1150" s="224"/>
      <c r="CI1150" s="224"/>
      <c r="CP1150" s="224"/>
      <c r="CQ1150" s="224"/>
      <c r="CR1150" s="6"/>
      <c r="EC1150" s="224"/>
      <c r="ED1150" s="224"/>
      <c r="EE1150" s="224"/>
    </row>
    <row r="1151" spans="4:135" s="66" customFormat="1" x14ac:dyDescent="0.2">
      <c r="D1151" s="90"/>
      <c r="X1151" s="338"/>
      <c r="BD1151" s="289"/>
      <c r="BE1151" s="289"/>
      <c r="BF1151" s="224"/>
      <c r="CG1151" s="224"/>
      <c r="CH1151" s="224"/>
      <c r="CI1151" s="224"/>
      <c r="CP1151" s="224"/>
      <c r="CQ1151" s="224"/>
      <c r="CR1151" s="6"/>
      <c r="EC1151" s="224"/>
      <c r="ED1151" s="224"/>
      <c r="EE1151" s="224"/>
    </row>
    <row r="1152" spans="4:135" s="66" customFormat="1" x14ac:dyDescent="0.2">
      <c r="D1152" s="90"/>
      <c r="X1152" s="338"/>
      <c r="BD1152" s="289"/>
      <c r="BE1152" s="289"/>
      <c r="BF1152" s="224"/>
      <c r="CG1152" s="224"/>
      <c r="CH1152" s="224"/>
      <c r="CI1152" s="224"/>
      <c r="CP1152" s="224"/>
      <c r="CQ1152" s="224"/>
      <c r="CR1152" s="6"/>
      <c r="EC1152" s="224"/>
      <c r="ED1152" s="224"/>
      <c r="EE1152" s="224"/>
    </row>
    <row r="1153" spans="4:135" s="66" customFormat="1" x14ac:dyDescent="0.2">
      <c r="D1153" s="90"/>
      <c r="X1153" s="338"/>
      <c r="BD1153" s="289"/>
      <c r="BE1153" s="289"/>
      <c r="BF1153" s="224"/>
      <c r="CG1153" s="224"/>
      <c r="CH1153" s="224"/>
      <c r="CI1153" s="224"/>
      <c r="CP1153" s="224"/>
      <c r="CQ1153" s="224"/>
      <c r="CR1153" s="6"/>
      <c r="EC1153" s="224"/>
      <c r="ED1153" s="224"/>
      <c r="EE1153" s="224"/>
    </row>
    <row r="1154" spans="4:135" s="66" customFormat="1" x14ac:dyDescent="0.2">
      <c r="D1154" s="90"/>
      <c r="X1154" s="338"/>
      <c r="BD1154" s="289"/>
      <c r="BE1154" s="289"/>
      <c r="BF1154" s="224"/>
      <c r="CG1154" s="224"/>
      <c r="CH1154" s="224"/>
      <c r="CI1154" s="224"/>
      <c r="CP1154" s="224"/>
      <c r="CQ1154" s="224"/>
      <c r="CR1154" s="6"/>
      <c r="EC1154" s="224"/>
      <c r="ED1154" s="224"/>
      <c r="EE1154" s="224"/>
    </row>
    <row r="1155" spans="4:135" s="66" customFormat="1" x14ac:dyDescent="0.2">
      <c r="D1155" s="90"/>
      <c r="X1155" s="338"/>
      <c r="BD1155" s="289"/>
      <c r="BE1155" s="289"/>
      <c r="BF1155" s="224"/>
      <c r="CG1155" s="224"/>
      <c r="CH1155" s="224"/>
      <c r="CI1155" s="224"/>
      <c r="CP1155" s="224"/>
      <c r="CQ1155" s="224"/>
      <c r="CR1155" s="6"/>
      <c r="EC1155" s="224"/>
      <c r="ED1155" s="224"/>
      <c r="EE1155" s="224"/>
    </row>
    <row r="1156" spans="4:135" s="66" customFormat="1" x14ac:dyDescent="0.2">
      <c r="D1156" s="90"/>
      <c r="X1156" s="338"/>
      <c r="BD1156" s="289"/>
      <c r="BE1156" s="289"/>
      <c r="BF1156" s="224"/>
      <c r="CG1156" s="224"/>
      <c r="CH1156" s="224"/>
      <c r="CI1156" s="224"/>
      <c r="CP1156" s="224"/>
      <c r="CQ1156" s="224"/>
      <c r="CR1156" s="6"/>
      <c r="EC1156" s="224"/>
      <c r="ED1156" s="224"/>
      <c r="EE1156" s="224"/>
    </row>
    <row r="1157" spans="4:135" s="66" customFormat="1" x14ac:dyDescent="0.2">
      <c r="D1157" s="90"/>
      <c r="X1157" s="338"/>
      <c r="BD1157" s="289"/>
      <c r="BE1157" s="289"/>
      <c r="BF1157" s="224"/>
      <c r="CG1157" s="224"/>
      <c r="CH1157" s="224"/>
      <c r="CI1157" s="224"/>
      <c r="CP1157" s="224"/>
      <c r="CQ1157" s="224"/>
      <c r="CR1157" s="6"/>
      <c r="EC1157" s="224"/>
      <c r="ED1157" s="224"/>
      <c r="EE1157" s="224"/>
    </row>
    <row r="1158" spans="4:135" s="66" customFormat="1" x14ac:dyDescent="0.2">
      <c r="D1158" s="90"/>
      <c r="X1158" s="338"/>
      <c r="BD1158" s="289"/>
      <c r="BE1158" s="289"/>
      <c r="BF1158" s="224"/>
      <c r="CG1158" s="224"/>
      <c r="CH1158" s="224"/>
      <c r="CI1158" s="224"/>
      <c r="CP1158" s="224"/>
      <c r="CQ1158" s="224"/>
      <c r="CR1158" s="6"/>
      <c r="EC1158" s="224"/>
      <c r="ED1158" s="224"/>
      <c r="EE1158" s="224"/>
    </row>
    <row r="1159" spans="4:135" s="66" customFormat="1" x14ac:dyDescent="0.2">
      <c r="D1159" s="90"/>
      <c r="X1159" s="338"/>
      <c r="BD1159" s="289"/>
      <c r="BE1159" s="289"/>
      <c r="BF1159" s="224"/>
      <c r="CG1159" s="224"/>
      <c r="CH1159" s="224"/>
      <c r="CI1159" s="224"/>
      <c r="CP1159" s="224"/>
      <c r="CQ1159" s="224"/>
      <c r="CR1159" s="6"/>
      <c r="EC1159" s="224"/>
      <c r="ED1159" s="224"/>
      <c r="EE1159" s="224"/>
    </row>
    <row r="1160" spans="4:135" s="66" customFormat="1" x14ac:dyDescent="0.2">
      <c r="D1160" s="90"/>
      <c r="X1160" s="338"/>
      <c r="BD1160" s="289"/>
      <c r="BE1160" s="289"/>
      <c r="BF1160" s="224"/>
      <c r="CG1160" s="224"/>
      <c r="CH1160" s="224"/>
      <c r="CI1160" s="224"/>
      <c r="CP1160" s="224"/>
      <c r="CQ1160" s="224"/>
      <c r="CR1160" s="6"/>
      <c r="EC1160" s="224"/>
      <c r="ED1160" s="224"/>
      <c r="EE1160" s="224"/>
    </row>
    <row r="1161" spans="4:135" s="66" customFormat="1" x14ac:dyDescent="0.2">
      <c r="D1161" s="90"/>
      <c r="X1161" s="338"/>
      <c r="BD1161" s="289"/>
      <c r="BE1161" s="289"/>
      <c r="BF1161" s="224"/>
      <c r="CG1161" s="224"/>
      <c r="CH1161" s="224"/>
      <c r="CI1161" s="224"/>
      <c r="CP1161" s="224"/>
      <c r="CQ1161" s="224"/>
      <c r="CR1161" s="6"/>
      <c r="EC1161" s="224"/>
      <c r="ED1161" s="224"/>
      <c r="EE1161" s="224"/>
    </row>
    <row r="1162" spans="4:135" s="66" customFormat="1" x14ac:dyDescent="0.2">
      <c r="D1162" s="90"/>
      <c r="X1162" s="338"/>
      <c r="BD1162" s="289"/>
      <c r="BE1162" s="289"/>
      <c r="BF1162" s="224"/>
      <c r="CG1162" s="224"/>
      <c r="CH1162" s="224"/>
      <c r="CI1162" s="224"/>
      <c r="CP1162" s="224"/>
      <c r="CQ1162" s="224"/>
      <c r="CR1162" s="6"/>
      <c r="EC1162" s="224"/>
      <c r="ED1162" s="224"/>
      <c r="EE1162" s="224"/>
    </row>
    <row r="1163" spans="4:135" s="66" customFormat="1" x14ac:dyDescent="0.2">
      <c r="D1163" s="90"/>
      <c r="X1163" s="338"/>
      <c r="BD1163" s="289"/>
      <c r="BE1163" s="289"/>
      <c r="BF1163" s="224"/>
      <c r="CG1163" s="224"/>
      <c r="CH1163" s="224"/>
      <c r="CI1163" s="224"/>
      <c r="CP1163" s="224"/>
      <c r="CQ1163" s="224"/>
      <c r="CR1163" s="6"/>
      <c r="EC1163" s="224"/>
      <c r="ED1163" s="224"/>
      <c r="EE1163" s="224"/>
    </row>
    <row r="1164" spans="4:135" s="66" customFormat="1" x14ac:dyDescent="0.2">
      <c r="D1164" s="90"/>
      <c r="X1164" s="338"/>
      <c r="BD1164" s="289"/>
      <c r="BE1164" s="289"/>
      <c r="BF1164" s="224"/>
      <c r="CG1164" s="224"/>
      <c r="CH1164" s="224"/>
      <c r="CI1164" s="224"/>
      <c r="CP1164" s="224"/>
      <c r="CQ1164" s="224"/>
      <c r="CR1164" s="6"/>
      <c r="EC1164" s="224"/>
      <c r="ED1164" s="224"/>
      <c r="EE1164" s="224"/>
    </row>
    <row r="1165" spans="4:135" s="66" customFormat="1" x14ac:dyDescent="0.2">
      <c r="D1165" s="90"/>
      <c r="X1165" s="338"/>
      <c r="BD1165" s="289"/>
      <c r="BE1165" s="289"/>
      <c r="BF1165" s="224"/>
      <c r="CG1165" s="224"/>
      <c r="CH1165" s="224"/>
      <c r="CI1165" s="224"/>
      <c r="CP1165" s="224"/>
      <c r="CQ1165" s="224"/>
      <c r="CR1165" s="6"/>
      <c r="EC1165" s="224"/>
      <c r="ED1165" s="224"/>
      <c r="EE1165" s="224"/>
    </row>
    <row r="1166" spans="4:135" s="66" customFormat="1" x14ac:dyDescent="0.2">
      <c r="D1166" s="90"/>
      <c r="X1166" s="338"/>
      <c r="BD1166" s="289"/>
      <c r="BE1166" s="289"/>
      <c r="BF1166" s="224"/>
      <c r="CG1166" s="224"/>
      <c r="CH1166" s="224"/>
      <c r="CI1166" s="224"/>
      <c r="CP1166" s="224"/>
      <c r="CQ1166" s="224"/>
      <c r="CR1166" s="6"/>
      <c r="EC1166" s="224"/>
      <c r="ED1166" s="224"/>
      <c r="EE1166" s="224"/>
    </row>
    <row r="1167" spans="4:135" s="66" customFormat="1" x14ac:dyDescent="0.2">
      <c r="D1167" s="90"/>
      <c r="X1167" s="338"/>
      <c r="BD1167" s="289"/>
      <c r="BE1167" s="289"/>
      <c r="BF1167" s="224"/>
      <c r="CG1167" s="224"/>
      <c r="CH1167" s="224"/>
      <c r="CI1167" s="224"/>
      <c r="CP1167" s="224"/>
      <c r="CQ1167" s="224"/>
      <c r="CR1167" s="6"/>
      <c r="EC1167" s="224"/>
      <c r="ED1167" s="224"/>
      <c r="EE1167" s="224"/>
    </row>
    <row r="1168" spans="4:135" s="66" customFormat="1" x14ac:dyDescent="0.2">
      <c r="D1168" s="90"/>
      <c r="X1168" s="338"/>
      <c r="BD1168" s="289"/>
      <c r="BE1168" s="289"/>
      <c r="BF1168" s="224"/>
      <c r="CG1168" s="224"/>
      <c r="CH1168" s="224"/>
      <c r="CI1168" s="224"/>
      <c r="CP1168" s="224"/>
      <c r="CQ1168" s="224"/>
      <c r="CR1168" s="6"/>
      <c r="EC1168" s="224"/>
      <c r="ED1168" s="224"/>
      <c r="EE1168" s="224"/>
    </row>
    <row r="1169" spans="4:135" s="66" customFormat="1" x14ac:dyDescent="0.2">
      <c r="D1169" s="90"/>
      <c r="X1169" s="338"/>
      <c r="BD1169" s="289"/>
      <c r="BE1169" s="289"/>
      <c r="BF1169" s="224"/>
      <c r="CG1169" s="224"/>
      <c r="CH1169" s="224"/>
      <c r="CI1169" s="224"/>
      <c r="CP1169" s="224"/>
      <c r="CQ1169" s="224"/>
      <c r="CR1169" s="6"/>
      <c r="EC1169" s="224"/>
      <c r="ED1169" s="224"/>
      <c r="EE1169" s="224"/>
    </row>
    <row r="1170" spans="4:135" s="66" customFormat="1" x14ac:dyDescent="0.2">
      <c r="D1170" s="90"/>
      <c r="X1170" s="338"/>
      <c r="BD1170" s="289"/>
      <c r="BE1170" s="289"/>
      <c r="BF1170" s="224"/>
      <c r="CG1170" s="224"/>
      <c r="CH1170" s="224"/>
      <c r="CI1170" s="224"/>
      <c r="CP1170" s="224"/>
      <c r="CQ1170" s="224"/>
      <c r="CR1170" s="6"/>
      <c r="EC1170" s="224"/>
      <c r="ED1170" s="224"/>
      <c r="EE1170" s="224"/>
    </row>
    <row r="1171" spans="4:135" s="66" customFormat="1" x14ac:dyDescent="0.2">
      <c r="D1171" s="90"/>
      <c r="X1171" s="338"/>
      <c r="BD1171" s="289"/>
      <c r="BE1171" s="289"/>
      <c r="BF1171" s="224"/>
      <c r="CG1171" s="224"/>
      <c r="CH1171" s="224"/>
      <c r="CI1171" s="224"/>
      <c r="CP1171" s="224"/>
      <c r="CQ1171" s="224"/>
      <c r="CR1171" s="6"/>
      <c r="EC1171" s="224"/>
      <c r="ED1171" s="224"/>
      <c r="EE1171" s="224"/>
    </row>
    <row r="1172" spans="4:135" s="66" customFormat="1" x14ac:dyDescent="0.2">
      <c r="D1172" s="90"/>
      <c r="X1172" s="338"/>
      <c r="BD1172" s="289"/>
      <c r="BE1172" s="289"/>
      <c r="BF1172" s="224"/>
      <c r="CG1172" s="224"/>
      <c r="CH1172" s="224"/>
      <c r="CI1172" s="224"/>
      <c r="CP1172" s="224"/>
      <c r="CQ1172" s="224"/>
      <c r="CR1172" s="6"/>
      <c r="EC1172" s="224"/>
      <c r="ED1172" s="224"/>
      <c r="EE1172" s="224"/>
    </row>
    <row r="1173" spans="4:135" s="66" customFormat="1" x14ac:dyDescent="0.2">
      <c r="D1173" s="90"/>
      <c r="X1173" s="338"/>
      <c r="BD1173" s="289"/>
      <c r="BE1173" s="289"/>
      <c r="BF1173" s="224"/>
      <c r="CG1173" s="224"/>
      <c r="CH1173" s="224"/>
      <c r="CI1173" s="224"/>
      <c r="CP1173" s="224"/>
      <c r="CQ1173" s="224"/>
      <c r="CR1173" s="6"/>
      <c r="EC1173" s="224"/>
      <c r="ED1173" s="224"/>
      <c r="EE1173" s="224"/>
    </row>
    <row r="1174" spans="4:135" s="66" customFormat="1" x14ac:dyDescent="0.2">
      <c r="D1174" s="90"/>
      <c r="X1174" s="338"/>
      <c r="BD1174" s="289"/>
      <c r="BE1174" s="289"/>
      <c r="BF1174" s="224"/>
      <c r="CG1174" s="224"/>
      <c r="CH1174" s="224"/>
      <c r="CI1174" s="224"/>
      <c r="CP1174" s="224"/>
      <c r="CQ1174" s="224"/>
      <c r="CR1174" s="6"/>
      <c r="EC1174" s="224"/>
      <c r="ED1174" s="224"/>
      <c r="EE1174" s="224"/>
    </row>
    <row r="1175" spans="4:135" s="66" customFormat="1" x14ac:dyDescent="0.2">
      <c r="D1175" s="90"/>
      <c r="X1175" s="338"/>
      <c r="BD1175" s="289"/>
      <c r="BE1175" s="289"/>
      <c r="BF1175" s="224"/>
      <c r="CG1175" s="224"/>
      <c r="CH1175" s="224"/>
      <c r="CI1175" s="224"/>
      <c r="CP1175" s="224"/>
      <c r="CQ1175" s="224"/>
      <c r="CR1175" s="6"/>
      <c r="EC1175" s="224"/>
      <c r="ED1175" s="224"/>
      <c r="EE1175" s="224"/>
    </row>
    <row r="1176" spans="4:135" s="66" customFormat="1" x14ac:dyDescent="0.2">
      <c r="D1176" s="90"/>
      <c r="X1176" s="338"/>
      <c r="BD1176" s="289"/>
      <c r="BE1176" s="289"/>
      <c r="BF1176" s="224"/>
      <c r="CG1176" s="224"/>
      <c r="CH1176" s="224"/>
      <c r="CI1176" s="224"/>
      <c r="CP1176" s="224"/>
      <c r="CQ1176" s="224"/>
      <c r="CR1176" s="6"/>
      <c r="EC1176" s="224"/>
      <c r="ED1176" s="224"/>
      <c r="EE1176" s="224"/>
    </row>
    <row r="1177" spans="4:135" s="66" customFormat="1" x14ac:dyDescent="0.2">
      <c r="D1177" s="90"/>
      <c r="X1177" s="338"/>
      <c r="BD1177" s="289"/>
      <c r="BE1177" s="289"/>
      <c r="BF1177" s="224"/>
      <c r="CG1177" s="224"/>
      <c r="CH1177" s="224"/>
      <c r="CI1177" s="224"/>
      <c r="CP1177" s="224"/>
      <c r="CQ1177" s="224"/>
      <c r="CR1177" s="6"/>
      <c r="EC1177" s="224"/>
      <c r="ED1177" s="224"/>
      <c r="EE1177" s="224"/>
    </row>
    <row r="1178" spans="4:135" s="66" customFormat="1" x14ac:dyDescent="0.2">
      <c r="D1178" s="90"/>
      <c r="X1178" s="338"/>
      <c r="BD1178" s="289"/>
      <c r="BE1178" s="289"/>
      <c r="BF1178" s="224"/>
      <c r="CG1178" s="224"/>
      <c r="CH1178" s="224"/>
      <c r="CI1178" s="224"/>
      <c r="CP1178" s="224"/>
      <c r="CQ1178" s="224"/>
      <c r="CR1178" s="6"/>
      <c r="EC1178" s="224"/>
      <c r="ED1178" s="224"/>
      <c r="EE1178" s="224"/>
    </row>
    <row r="1179" spans="4:135" s="66" customFormat="1" x14ac:dyDescent="0.2">
      <c r="D1179" s="90"/>
      <c r="X1179" s="338"/>
      <c r="BD1179" s="289"/>
      <c r="BE1179" s="289"/>
      <c r="BF1179" s="224"/>
      <c r="CG1179" s="224"/>
      <c r="CH1179" s="224"/>
      <c r="CI1179" s="224"/>
      <c r="CP1179" s="224"/>
      <c r="CQ1179" s="224"/>
      <c r="CR1179" s="6"/>
      <c r="EC1179" s="224"/>
      <c r="ED1179" s="224"/>
      <c r="EE1179" s="224"/>
    </row>
    <row r="1180" spans="4:135" s="66" customFormat="1" x14ac:dyDescent="0.2">
      <c r="D1180" s="90"/>
      <c r="X1180" s="338"/>
      <c r="BD1180" s="289"/>
      <c r="BE1180" s="289"/>
      <c r="BF1180" s="224"/>
      <c r="CG1180" s="224"/>
      <c r="CH1180" s="224"/>
      <c r="CI1180" s="224"/>
      <c r="CP1180" s="224"/>
      <c r="CQ1180" s="224"/>
      <c r="CR1180" s="6"/>
      <c r="EC1180" s="224"/>
      <c r="ED1180" s="224"/>
      <c r="EE1180" s="224"/>
    </row>
    <row r="1181" spans="4:135" s="66" customFormat="1" x14ac:dyDescent="0.2">
      <c r="D1181" s="90"/>
      <c r="X1181" s="338"/>
      <c r="BD1181" s="289"/>
      <c r="BE1181" s="289"/>
      <c r="BF1181" s="224"/>
      <c r="CG1181" s="224"/>
      <c r="CH1181" s="224"/>
      <c r="CI1181" s="224"/>
      <c r="CP1181" s="224"/>
      <c r="CQ1181" s="224"/>
      <c r="CR1181" s="6"/>
      <c r="EC1181" s="224"/>
      <c r="ED1181" s="224"/>
      <c r="EE1181" s="224"/>
    </row>
    <row r="1182" spans="4:135" s="66" customFormat="1" x14ac:dyDescent="0.2">
      <c r="D1182" s="90"/>
      <c r="X1182" s="338"/>
      <c r="BD1182" s="289"/>
      <c r="BE1182" s="289"/>
      <c r="BF1182" s="224"/>
      <c r="CG1182" s="224"/>
      <c r="CH1182" s="224"/>
      <c r="CI1182" s="224"/>
      <c r="CP1182" s="224"/>
      <c r="CQ1182" s="224"/>
      <c r="CR1182" s="6"/>
      <c r="EC1182" s="224"/>
      <c r="ED1182" s="224"/>
      <c r="EE1182" s="224"/>
    </row>
    <row r="1183" spans="4:135" s="66" customFormat="1" x14ac:dyDescent="0.2">
      <c r="D1183" s="90"/>
      <c r="X1183" s="338"/>
      <c r="BD1183" s="289"/>
      <c r="BE1183" s="289"/>
      <c r="BF1183" s="224"/>
      <c r="CG1183" s="224"/>
      <c r="CH1183" s="224"/>
      <c r="CI1183" s="224"/>
      <c r="CP1183" s="224"/>
      <c r="CQ1183" s="224"/>
      <c r="CR1183" s="6"/>
      <c r="EC1183" s="224"/>
      <c r="ED1183" s="224"/>
      <c r="EE1183" s="224"/>
    </row>
    <row r="1184" spans="4:135" s="66" customFormat="1" x14ac:dyDescent="0.2">
      <c r="D1184" s="90"/>
      <c r="X1184" s="338"/>
      <c r="BD1184" s="289"/>
      <c r="BE1184" s="289"/>
      <c r="BF1184" s="224"/>
      <c r="CG1184" s="224"/>
      <c r="CH1184" s="224"/>
      <c r="CI1184" s="224"/>
      <c r="CP1184" s="224"/>
      <c r="CQ1184" s="224"/>
      <c r="CR1184" s="6"/>
      <c r="EC1184" s="224"/>
      <c r="ED1184" s="224"/>
      <c r="EE1184" s="224"/>
    </row>
    <row r="1185" spans="4:135" s="66" customFormat="1" x14ac:dyDescent="0.2">
      <c r="D1185" s="90"/>
      <c r="X1185" s="338"/>
      <c r="BD1185" s="289"/>
      <c r="BE1185" s="289"/>
      <c r="BF1185" s="224"/>
      <c r="CG1185" s="224"/>
      <c r="CH1185" s="224"/>
      <c r="CI1185" s="224"/>
      <c r="CP1185" s="224"/>
      <c r="CQ1185" s="224"/>
      <c r="CR1185" s="6"/>
      <c r="EC1185" s="224"/>
      <c r="ED1185" s="224"/>
      <c r="EE1185" s="224"/>
    </row>
    <row r="1186" spans="4:135" s="66" customFormat="1" x14ac:dyDescent="0.2">
      <c r="D1186" s="90"/>
      <c r="X1186" s="338"/>
      <c r="BD1186" s="289"/>
      <c r="BE1186" s="289"/>
      <c r="BF1186" s="224"/>
      <c r="CG1186" s="224"/>
      <c r="CH1186" s="224"/>
      <c r="CI1186" s="224"/>
      <c r="CP1186" s="224"/>
      <c r="CQ1186" s="224"/>
      <c r="CR1186" s="6"/>
      <c r="EC1186" s="224"/>
      <c r="ED1186" s="224"/>
      <c r="EE1186" s="224"/>
    </row>
    <row r="1187" spans="4:135" s="66" customFormat="1" x14ac:dyDescent="0.2">
      <c r="D1187" s="90"/>
      <c r="X1187" s="338"/>
      <c r="BD1187" s="289"/>
      <c r="BE1187" s="289"/>
      <c r="BF1187" s="224"/>
      <c r="CG1187" s="224"/>
      <c r="CH1187" s="224"/>
      <c r="CI1187" s="224"/>
      <c r="CP1187" s="224"/>
      <c r="CQ1187" s="224"/>
      <c r="CR1187" s="6"/>
      <c r="EC1187" s="224"/>
      <c r="ED1187" s="224"/>
      <c r="EE1187" s="224"/>
    </row>
    <row r="1188" spans="4:135" s="66" customFormat="1" x14ac:dyDescent="0.2">
      <c r="D1188" s="90"/>
      <c r="X1188" s="338"/>
      <c r="BD1188" s="289"/>
      <c r="BE1188" s="289"/>
      <c r="BF1188" s="224"/>
      <c r="CG1188" s="224"/>
      <c r="CH1188" s="224"/>
      <c r="CI1188" s="224"/>
      <c r="CP1188" s="224"/>
      <c r="CQ1188" s="224"/>
      <c r="CR1188" s="6"/>
      <c r="EC1188" s="224"/>
      <c r="ED1188" s="224"/>
      <c r="EE1188" s="224"/>
    </row>
    <row r="1189" spans="4:135" s="66" customFormat="1" x14ac:dyDescent="0.2">
      <c r="D1189" s="90"/>
      <c r="X1189" s="338"/>
      <c r="BD1189" s="289"/>
      <c r="BE1189" s="289"/>
      <c r="BF1189" s="224"/>
      <c r="CG1189" s="224"/>
      <c r="CH1189" s="224"/>
      <c r="CI1189" s="224"/>
      <c r="CP1189" s="224"/>
      <c r="CQ1189" s="224"/>
      <c r="CR1189" s="6"/>
      <c r="EC1189" s="224"/>
      <c r="ED1189" s="224"/>
      <c r="EE1189" s="224"/>
    </row>
    <row r="1190" spans="4:135" s="66" customFormat="1" x14ac:dyDescent="0.2">
      <c r="D1190" s="90"/>
      <c r="X1190" s="338"/>
      <c r="BD1190" s="289"/>
      <c r="BE1190" s="289"/>
      <c r="BF1190" s="224"/>
      <c r="CG1190" s="224"/>
      <c r="CH1190" s="224"/>
      <c r="CI1190" s="224"/>
      <c r="CP1190" s="224"/>
      <c r="CQ1190" s="224"/>
      <c r="CR1190" s="6"/>
      <c r="EC1190" s="224"/>
      <c r="ED1190" s="224"/>
      <c r="EE1190" s="224"/>
    </row>
    <row r="1191" spans="4:135" s="66" customFormat="1" x14ac:dyDescent="0.2">
      <c r="D1191" s="90"/>
      <c r="X1191" s="338"/>
      <c r="BD1191" s="289"/>
      <c r="BE1191" s="289"/>
      <c r="BF1191" s="224"/>
      <c r="CG1191" s="224"/>
      <c r="CH1191" s="224"/>
      <c r="CI1191" s="224"/>
      <c r="CP1191" s="224"/>
      <c r="CQ1191" s="224"/>
      <c r="CR1191" s="6"/>
      <c r="EC1191" s="224"/>
      <c r="ED1191" s="224"/>
      <c r="EE1191" s="224"/>
    </row>
    <row r="1192" spans="4:135" s="66" customFormat="1" x14ac:dyDescent="0.2">
      <c r="D1192" s="90"/>
      <c r="X1192" s="338"/>
      <c r="BD1192" s="289"/>
      <c r="BE1192" s="289"/>
      <c r="BF1192" s="224"/>
      <c r="CG1192" s="224"/>
      <c r="CH1192" s="224"/>
      <c r="CI1192" s="224"/>
      <c r="CP1192" s="224"/>
      <c r="CQ1192" s="224"/>
      <c r="CR1192" s="6"/>
      <c r="EC1192" s="224"/>
      <c r="ED1192" s="224"/>
      <c r="EE1192" s="224"/>
    </row>
    <row r="1193" spans="4:135" s="66" customFormat="1" x14ac:dyDescent="0.2">
      <c r="D1193" s="90"/>
      <c r="X1193" s="338"/>
      <c r="BD1193" s="289"/>
      <c r="BE1193" s="289"/>
      <c r="BF1193" s="224"/>
      <c r="CG1193" s="224"/>
      <c r="CH1193" s="224"/>
      <c r="CI1193" s="224"/>
      <c r="CP1193" s="224"/>
      <c r="CQ1193" s="224"/>
      <c r="CR1193" s="6"/>
      <c r="EC1193" s="224"/>
      <c r="ED1193" s="224"/>
      <c r="EE1193" s="224"/>
    </row>
    <row r="1194" spans="4:135" s="66" customFormat="1" x14ac:dyDescent="0.2">
      <c r="D1194" s="90"/>
      <c r="X1194" s="338"/>
      <c r="BD1194" s="289"/>
      <c r="BE1194" s="289"/>
      <c r="BF1194" s="224"/>
      <c r="CG1194" s="224"/>
      <c r="CH1194" s="224"/>
      <c r="CI1194" s="224"/>
      <c r="CP1194" s="224"/>
      <c r="CQ1194" s="224"/>
      <c r="CR1194" s="6"/>
      <c r="EC1194" s="224"/>
      <c r="ED1194" s="224"/>
      <c r="EE1194" s="224"/>
    </row>
    <row r="1195" spans="4:135" s="66" customFormat="1" x14ac:dyDescent="0.2">
      <c r="D1195" s="90"/>
      <c r="X1195" s="338"/>
      <c r="BD1195" s="289"/>
      <c r="BE1195" s="289"/>
      <c r="BF1195" s="224"/>
      <c r="CG1195" s="224"/>
      <c r="CH1195" s="224"/>
      <c r="CI1195" s="224"/>
      <c r="CP1195" s="224"/>
      <c r="CQ1195" s="224"/>
      <c r="CR1195" s="6"/>
      <c r="EC1195" s="224"/>
      <c r="ED1195" s="224"/>
      <c r="EE1195" s="224"/>
    </row>
    <row r="1196" spans="4:135" s="66" customFormat="1" x14ac:dyDescent="0.2">
      <c r="D1196" s="90"/>
      <c r="X1196" s="338"/>
      <c r="BD1196" s="289"/>
      <c r="BE1196" s="289"/>
      <c r="BF1196" s="224"/>
      <c r="CG1196" s="224"/>
      <c r="CH1196" s="224"/>
      <c r="CI1196" s="224"/>
      <c r="CP1196" s="224"/>
      <c r="CQ1196" s="224"/>
      <c r="CR1196" s="6"/>
      <c r="EC1196" s="224"/>
      <c r="ED1196" s="224"/>
      <c r="EE1196" s="224"/>
    </row>
    <row r="1197" spans="4:135" s="66" customFormat="1" x14ac:dyDescent="0.2">
      <c r="D1197" s="90"/>
      <c r="X1197" s="338"/>
      <c r="BD1197" s="289"/>
      <c r="BE1197" s="289"/>
      <c r="BF1197" s="224"/>
      <c r="CG1197" s="224"/>
      <c r="CH1197" s="224"/>
      <c r="CI1197" s="224"/>
      <c r="CP1197" s="224"/>
      <c r="CQ1197" s="224"/>
      <c r="CR1197" s="6"/>
      <c r="EC1197" s="224"/>
      <c r="ED1197" s="224"/>
      <c r="EE1197" s="224"/>
    </row>
    <row r="1198" spans="4:135" s="66" customFormat="1" x14ac:dyDescent="0.2">
      <c r="D1198" s="90"/>
      <c r="X1198" s="338"/>
      <c r="BD1198" s="289"/>
      <c r="BE1198" s="289"/>
      <c r="BF1198" s="224"/>
      <c r="CG1198" s="224"/>
      <c r="CH1198" s="224"/>
      <c r="CI1198" s="224"/>
      <c r="CP1198" s="224"/>
      <c r="CQ1198" s="224"/>
      <c r="CR1198" s="6"/>
      <c r="EC1198" s="224"/>
      <c r="ED1198" s="224"/>
      <c r="EE1198" s="224"/>
    </row>
    <row r="1199" spans="4:135" s="66" customFormat="1" x14ac:dyDescent="0.2">
      <c r="D1199" s="90"/>
      <c r="X1199" s="338"/>
      <c r="BD1199" s="289"/>
      <c r="BE1199" s="289"/>
      <c r="BF1199" s="224"/>
      <c r="CG1199" s="224"/>
      <c r="CH1199" s="224"/>
      <c r="CI1199" s="224"/>
      <c r="CP1199" s="224"/>
      <c r="CQ1199" s="224"/>
      <c r="CR1199" s="6"/>
      <c r="EC1199" s="224"/>
      <c r="ED1199" s="224"/>
      <c r="EE1199" s="224"/>
    </row>
    <row r="1200" spans="4:135" s="66" customFormat="1" x14ac:dyDescent="0.2">
      <c r="D1200" s="90"/>
      <c r="X1200" s="338"/>
      <c r="BD1200" s="289"/>
      <c r="BE1200" s="289"/>
      <c r="BF1200" s="224"/>
      <c r="CG1200" s="224"/>
      <c r="CH1200" s="224"/>
      <c r="CI1200" s="224"/>
      <c r="CP1200" s="224"/>
      <c r="CQ1200" s="224"/>
      <c r="CR1200" s="6"/>
      <c r="EC1200" s="224"/>
      <c r="ED1200" s="224"/>
      <c r="EE1200" s="224"/>
    </row>
    <row r="1201" spans="4:135" s="66" customFormat="1" x14ac:dyDescent="0.2">
      <c r="D1201" s="90"/>
      <c r="X1201" s="338"/>
      <c r="BD1201" s="289"/>
      <c r="BE1201" s="289"/>
      <c r="BF1201" s="224"/>
      <c r="CG1201" s="224"/>
      <c r="CH1201" s="224"/>
      <c r="CI1201" s="224"/>
      <c r="CP1201" s="224"/>
      <c r="CQ1201" s="224"/>
      <c r="CR1201" s="6"/>
      <c r="EC1201" s="224"/>
      <c r="ED1201" s="224"/>
      <c r="EE1201" s="224"/>
    </row>
    <row r="1202" spans="4:135" s="66" customFormat="1" x14ac:dyDescent="0.2">
      <c r="D1202" s="90"/>
      <c r="X1202" s="338"/>
      <c r="BD1202" s="289"/>
      <c r="BE1202" s="289"/>
      <c r="BF1202" s="224"/>
      <c r="CG1202" s="224"/>
      <c r="CH1202" s="224"/>
      <c r="CI1202" s="224"/>
      <c r="CP1202" s="224"/>
      <c r="CQ1202" s="224"/>
      <c r="CR1202" s="6"/>
      <c r="EC1202" s="224"/>
      <c r="ED1202" s="224"/>
      <c r="EE1202" s="224"/>
    </row>
    <row r="1203" spans="4:135" s="66" customFormat="1" x14ac:dyDescent="0.2">
      <c r="D1203" s="90"/>
      <c r="X1203" s="338"/>
      <c r="BD1203" s="289"/>
      <c r="BE1203" s="289"/>
      <c r="BF1203" s="224"/>
      <c r="CG1203" s="224"/>
      <c r="CH1203" s="224"/>
      <c r="CI1203" s="224"/>
      <c r="CP1203" s="224"/>
      <c r="CQ1203" s="224"/>
      <c r="CR1203" s="6"/>
      <c r="EC1203" s="224"/>
      <c r="ED1203" s="224"/>
      <c r="EE1203" s="224"/>
    </row>
    <row r="1204" spans="4:135" s="66" customFormat="1" x14ac:dyDescent="0.2">
      <c r="D1204" s="90"/>
      <c r="X1204" s="338"/>
      <c r="BD1204" s="289"/>
      <c r="BE1204" s="289"/>
      <c r="BF1204" s="224"/>
      <c r="CG1204" s="224"/>
      <c r="CH1204" s="224"/>
      <c r="CI1204" s="224"/>
      <c r="CP1204" s="224"/>
      <c r="CQ1204" s="224"/>
      <c r="CR1204" s="6"/>
      <c r="EC1204" s="224"/>
      <c r="ED1204" s="224"/>
      <c r="EE1204" s="224"/>
    </row>
    <row r="1205" spans="4:135" s="66" customFormat="1" x14ac:dyDescent="0.2">
      <c r="D1205" s="90"/>
      <c r="X1205" s="338"/>
      <c r="BD1205" s="289"/>
      <c r="BE1205" s="289"/>
      <c r="BF1205" s="224"/>
      <c r="CG1205" s="224"/>
      <c r="CH1205" s="224"/>
      <c r="CI1205" s="224"/>
      <c r="CP1205" s="224"/>
      <c r="CQ1205" s="224"/>
      <c r="CR1205" s="6"/>
      <c r="EC1205" s="224"/>
      <c r="ED1205" s="224"/>
      <c r="EE1205" s="224"/>
    </row>
    <row r="1206" spans="4:135" s="66" customFormat="1" x14ac:dyDescent="0.2">
      <c r="D1206" s="90"/>
      <c r="X1206" s="338"/>
      <c r="BD1206" s="289"/>
      <c r="BE1206" s="289"/>
      <c r="BF1206" s="224"/>
      <c r="CG1206" s="224"/>
      <c r="CH1206" s="224"/>
      <c r="CI1206" s="224"/>
      <c r="CP1206" s="224"/>
      <c r="CQ1206" s="224"/>
      <c r="CR1206" s="6"/>
      <c r="EC1206" s="224"/>
      <c r="ED1206" s="224"/>
      <c r="EE1206" s="224"/>
    </row>
    <row r="1207" spans="4:135" s="66" customFormat="1" x14ac:dyDescent="0.2">
      <c r="D1207" s="90"/>
      <c r="X1207" s="338"/>
      <c r="BD1207" s="289"/>
      <c r="BE1207" s="289"/>
      <c r="BF1207" s="224"/>
      <c r="CG1207" s="224"/>
      <c r="CH1207" s="224"/>
      <c r="CI1207" s="224"/>
      <c r="CP1207" s="224"/>
      <c r="CQ1207" s="224"/>
      <c r="CR1207" s="6"/>
      <c r="EC1207" s="224"/>
      <c r="ED1207" s="224"/>
      <c r="EE1207" s="224"/>
    </row>
    <row r="1208" spans="4:135" s="66" customFormat="1" x14ac:dyDescent="0.2">
      <c r="D1208" s="90"/>
      <c r="X1208" s="338"/>
      <c r="BD1208" s="289"/>
      <c r="BE1208" s="289"/>
      <c r="BF1208" s="224"/>
      <c r="CG1208" s="224"/>
      <c r="CH1208" s="224"/>
      <c r="CI1208" s="224"/>
      <c r="CP1208" s="224"/>
      <c r="CQ1208" s="224"/>
      <c r="CR1208" s="6"/>
      <c r="EC1208" s="224"/>
      <c r="ED1208" s="224"/>
      <c r="EE1208" s="224"/>
    </row>
    <row r="1209" spans="4:135" s="66" customFormat="1" x14ac:dyDescent="0.2">
      <c r="D1209" s="90"/>
      <c r="X1209" s="338"/>
      <c r="BD1209" s="289"/>
      <c r="BE1209" s="289"/>
      <c r="BF1209" s="224"/>
      <c r="CG1209" s="224"/>
      <c r="CH1209" s="224"/>
      <c r="CI1209" s="224"/>
      <c r="CP1209" s="224"/>
      <c r="CQ1209" s="224"/>
      <c r="CR1209" s="6"/>
      <c r="EC1209" s="224"/>
      <c r="ED1209" s="224"/>
      <c r="EE1209" s="224"/>
    </row>
    <row r="1210" spans="4:135" s="66" customFormat="1" x14ac:dyDescent="0.2">
      <c r="D1210" s="90"/>
      <c r="X1210" s="338"/>
      <c r="BD1210" s="289"/>
      <c r="BE1210" s="289"/>
      <c r="BF1210" s="224"/>
      <c r="CG1210" s="224"/>
      <c r="CH1210" s="224"/>
      <c r="CI1210" s="224"/>
      <c r="CP1210" s="224"/>
      <c r="CQ1210" s="224"/>
      <c r="CR1210" s="6"/>
      <c r="EC1210" s="224"/>
      <c r="ED1210" s="224"/>
      <c r="EE1210" s="224"/>
    </row>
    <row r="1211" spans="4:135" s="66" customFormat="1" x14ac:dyDescent="0.2">
      <c r="D1211" s="90"/>
      <c r="X1211" s="338"/>
      <c r="BD1211" s="289"/>
      <c r="BE1211" s="289"/>
      <c r="BF1211" s="224"/>
      <c r="CG1211" s="224"/>
      <c r="CH1211" s="224"/>
      <c r="CI1211" s="224"/>
      <c r="CP1211" s="224"/>
      <c r="CQ1211" s="224"/>
      <c r="CR1211" s="6"/>
      <c r="EC1211" s="224"/>
      <c r="ED1211" s="224"/>
      <c r="EE1211" s="224"/>
    </row>
    <row r="1212" spans="4:135" s="66" customFormat="1" x14ac:dyDescent="0.2">
      <c r="D1212" s="90"/>
      <c r="X1212" s="338"/>
      <c r="BD1212" s="289"/>
      <c r="BE1212" s="289"/>
      <c r="BF1212" s="224"/>
      <c r="CG1212" s="224"/>
      <c r="CH1212" s="224"/>
      <c r="CI1212" s="224"/>
      <c r="CP1212" s="224"/>
      <c r="CQ1212" s="224"/>
      <c r="CR1212" s="6"/>
      <c r="EC1212" s="224"/>
      <c r="ED1212" s="224"/>
      <c r="EE1212" s="224"/>
    </row>
    <row r="1213" spans="4:135" s="66" customFormat="1" x14ac:dyDescent="0.2">
      <c r="D1213" s="90"/>
      <c r="X1213" s="338"/>
      <c r="BD1213" s="289"/>
      <c r="BE1213" s="289"/>
      <c r="BF1213" s="224"/>
      <c r="CG1213" s="224"/>
      <c r="CH1213" s="224"/>
      <c r="CI1213" s="224"/>
      <c r="CP1213" s="224"/>
      <c r="CQ1213" s="224"/>
      <c r="CR1213" s="6"/>
      <c r="EC1213" s="224"/>
      <c r="ED1213" s="224"/>
      <c r="EE1213" s="224"/>
    </row>
    <row r="1214" spans="4:135" s="66" customFormat="1" x14ac:dyDescent="0.2">
      <c r="D1214" s="90"/>
      <c r="X1214" s="338"/>
      <c r="BD1214" s="289"/>
      <c r="BE1214" s="289"/>
      <c r="BF1214" s="224"/>
      <c r="CG1214" s="224"/>
      <c r="CH1214" s="224"/>
      <c r="CI1214" s="224"/>
      <c r="CP1214" s="224"/>
      <c r="CQ1214" s="224"/>
      <c r="CR1214" s="6"/>
      <c r="EC1214" s="224"/>
      <c r="ED1214" s="224"/>
      <c r="EE1214" s="224"/>
    </row>
    <row r="1215" spans="4:135" s="66" customFormat="1" x14ac:dyDescent="0.2">
      <c r="D1215" s="90"/>
      <c r="X1215" s="338"/>
      <c r="BD1215" s="289"/>
      <c r="BE1215" s="289"/>
      <c r="BF1215" s="224"/>
      <c r="CG1215" s="224"/>
      <c r="CH1215" s="224"/>
      <c r="CI1215" s="224"/>
      <c r="CP1215" s="224"/>
      <c r="CQ1215" s="224"/>
      <c r="CR1215" s="6"/>
      <c r="EC1215" s="224"/>
      <c r="ED1215" s="224"/>
      <c r="EE1215" s="224"/>
    </row>
    <row r="1216" spans="4:135" s="66" customFormat="1" x14ac:dyDescent="0.2">
      <c r="D1216" s="90"/>
      <c r="X1216" s="338"/>
      <c r="BD1216" s="289"/>
      <c r="BE1216" s="289"/>
      <c r="BF1216" s="224"/>
      <c r="CG1216" s="224"/>
      <c r="CH1216" s="224"/>
      <c r="CI1216" s="224"/>
      <c r="CP1216" s="224"/>
      <c r="CQ1216" s="224"/>
      <c r="CR1216" s="6"/>
      <c r="EC1216" s="224"/>
      <c r="ED1216" s="224"/>
      <c r="EE1216" s="224"/>
    </row>
    <row r="1217" spans="4:135" s="66" customFormat="1" x14ac:dyDescent="0.2">
      <c r="D1217" s="90"/>
      <c r="X1217" s="338"/>
      <c r="BD1217" s="289"/>
      <c r="BE1217" s="289"/>
      <c r="BF1217" s="224"/>
      <c r="CG1217" s="224"/>
      <c r="CH1217" s="224"/>
      <c r="CI1217" s="224"/>
      <c r="CP1217" s="224"/>
      <c r="CQ1217" s="224"/>
      <c r="CR1217" s="6"/>
      <c r="EC1217" s="224"/>
      <c r="ED1217" s="224"/>
      <c r="EE1217" s="224"/>
    </row>
    <row r="1218" spans="4:135" s="66" customFormat="1" x14ac:dyDescent="0.2">
      <c r="D1218" s="90"/>
      <c r="X1218" s="338"/>
      <c r="BD1218" s="289"/>
      <c r="BE1218" s="289"/>
      <c r="BF1218" s="224"/>
      <c r="CG1218" s="224"/>
      <c r="CH1218" s="224"/>
      <c r="CI1218" s="224"/>
      <c r="CP1218" s="224"/>
      <c r="CQ1218" s="224"/>
      <c r="CR1218" s="6"/>
      <c r="EC1218" s="224"/>
      <c r="ED1218" s="224"/>
      <c r="EE1218" s="224"/>
    </row>
    <row r="1219" spans="4:135" s="66" customFormat="1" x14ac:dyDescent="0.2">
      <c r="D1219" s="90"/>
      <c r="X1219" s="338"/>
      <c r="BD1219" s="289"/>
      <c r="BE1219" s="289"/>
      <c r="BF1219" s="224"/>
      <c r="CG1219" s="224"/>
      <c r="CH1219" s="224"/>
      <c r="CI1219" s="224"/>
      <c r="CP1219" s="224"/>
      <c r="CQ1219" s="224"/>
      <c r="CR1219" s="6"/>
      <c r="EC1219" s="224"/>
      <c r="ED1219" s="224"/>
      <c r="EE1219" s="224"/>
    </row>
    <row r="1220" spans="4:135" s="66" customFormat="1" x14ac:dyDescent="0.2">
      <c r="D1220" s="90"/>
      <c r="X1220" s="338"/>
      <c r="BD1220" s="289"/>
      <c r="BE1220" s="289"/>
      <c r="BF1220" s="224"/>
      <c r="CG1220" s="224"/>
      <c r="CH1220" s="224"/>
      <c r="CI1220" s="224"/>
      <c r="CP1220" s="224"/>
      <c r="CQ1220" s="224"/>
      <c r="CR1220" s="6"/>
      <c r="EC1220" s="224"/>
      <c r="ED1220" s="224"/>
      <c r="EE1220" s="224"/>
    </row>
    <row r="1221" spans="4:135" s="66" customFormat="1" x14ac:dyDescent="0.2">
      <c r="D1221" s="90"/>
      <c r="X1221" s="338"/>
      <c r="BD1221" s="289"/>
      <c r="BE1221" s="289"/>
      <c r="BF1221" s="224"/>
      <c r="CG1221" s="224"/>
      <c r="CH1221" s="224"/>
      <c r="CI1221" s="224"/>
      <c r="CP1221" s="224"/>
      <c r="CQ1221" s="224"/>
      <c r="CR1221" s="6"/>
      <c r="EC1221" s="224"/>
      <c r="ED1221" s="224"/>
      <c r="EE1221" s="224"/>
    </row>
    <row r="1222" spans="4:135" s="66" customFormat="1" x14ac:dyDescent="0.2">
      <c r="D1222" s="90"/>
      <c r="X1222" s="338"/>
      <c r="BD1222" s="289"/>
      <c r="BE1222" s="289"/>
      <c r="BF1222" s="224"/>
      <c r="CG1222" s="224"/>
      <c r="CH1222" s="224"/>
      <c r="CI1222" s="224"/>
      <c r="CP1222" s="224"/>
      <c r="CQ1222" s="224"/>
      <c r="CR1222" s="6"/>
      <c r="EC1222" s="224"/>
      <c r="ED1222" s="224"/>
      <c r="EE1222" s="224"/>
    </row>
    <row r="1223" spans="4:135" s="66" customFormat="1" x14ac:dyDescent="0.2">
      <c r="D1223" s="90"/>
      <c r="X1223" s="338"/>
      <c r="BD1223" s="289"/>
      <c r="BE1223" s="289"/>
      <c r="BF1223" s="224"/>
      <c r="CG1223" s="224"/>
      <c r="CH1223" s="224"/>
      <c r="CI1223" s="224"/>
      <c r="CP1223" s="224"/>
      <c r="CQ1223" s="224"/>
      <c r="CR1223" s="6"/>
      <c r="EC1223" s="224"/>
      <c r="ED1223" s="224"/>
      <c r="EE1223" s="224"/>
    </row>
    <row r="1224" spans="4:135" s="66" customFormat="1" x14ac:dyDescent="0.2">
      <c r="D1224" s="90"/>
      <c r="X1224" s="338"/>
      <c r="BD1224" s="289"/>
      <c r="BE1224" s="289"/>
      <c r="BF1224" s="224"/>
      <c r="CG1224" s="224"/>
      <c r="CH1224" s="224"/>
      <c r="CI1224" s="224"/>
      <c r="CP1224" s="224"/>
      <c r="CQ1224" s="224"/>
      <c r="CR1224" s="6"/>
      <c r="EC1224" s="224"/>
      <c r="ED1224" s="224"/>
      <c r="EE1224" s="224"/>
    </row>
    <row r="1225" spans="4:135" s="66" customFormat="1" x14ac:dyDescent="0.2">
      <c r="D1225" s="90"/>
      <c r="X1225" s="338"/>
      <c r="BD1225" s="289"/>
      <c r="BE1225" s="289"/>
      <c r="BF1225" s="224"/>
      <c r="CG1225" s="224"/>
      <c r="CH1225" s="224"/>
      <c r="CI1225" s="224"/>
      <c r="CP1225" s="224"/>
      <c r="CQ1225" s="224"/>
      <c r="CR1225" s="6"/>
      <c r="EC1225" s="224"/>
      <c r="ED1225" s="224"/>
      <c r="EE1225" s="224"/>
    </row>
    <row r="1226" spans="4:135" s="66" customFormat="1" x14ac:dyDescent="0.2">
      <c r="D1226" s="90"/>
      <c r="X1226" s="338"/>
      <c r="BD1226" s="289"/>
      <c r="BE1226" s="289"/>
      <c r="BF1226" s="224"/>
      <c r="CG1226" s="224"/>
      <c r="CH1226" s="224"/>
      <c r="CI1226" s="224"/>
      <c r="CP1226" s="224"/>
      <c r="CQ1226" s="224"/>
      <c r="CR1226" s="6"/>
      <c r="EC1226" s="224"/>
      <c r="ED1226" s="224"/>
      <c r="EE1226" s="224"/>
    </row>
    <row r="1227" spans="4:135" s="66" customFormat="1" x14ac:dyDescent="0.2">
      <c r="D1227" s="90"/>
      <c r="X1227" s="338"/>
      <c r="BD1227" s="289"/>
      <c r="BE1227" s="289"/>
      <c r="BF1227" s="224"/>
      <c r="CG1227" s="224"/>
      <c r="CH1227" s="224"/>
      <c r="CI1227" s="224"/>
      <c r="CP1227" s="224"/>
      <c r="CQ1227" s="224"/>
      <c r="CR1227" s="6"/>
      <c r="EC1227" s="224"/>
      <c r="ED1227" s="224"/>
      <c r="EE1227" s="224"/>
    </row>
    <row r="1228" spans="4:135" s="66" customFormat="1" x14ac:dyDescent="0.2">
      <c r="D1228" s="90"/>
      <c r="X1228" s="338"/>
      <c r="BD1228" s="289"/>
      <c r="BE1228" s="289"/>
      <c r="BF1228" s="224"/>
      <c r="CG1228" s="224"/>
      <c r="CH1228" s="224"/>
      <c r="CI1228" s="224"/>
      <c r="CP1228" s="224"/>
      <c r="CQ1228" s="224"/>
      <c r="CR1228" s="6"/>
      <c r="EC1228" s="224"/>
      <c r="ED1228" s="224"/>
      <c r="EE1228" s="224"/>
    </row>
    <row r="1229" spans="4:135" s="66" customFormat="1" x14ac:dyDescent="0.2">
      <c r="D1229" s="90"/>
      <c r="X1229" s="338"/>
      <c r="BD1229" s="289"/>
      <c r="BE1229" s="289"/>
      <c r="BF1229" s="224"/>
      <c r="CG1229" s="224"/>
      <c r="CH1229" s="224"/>
      <c r="CI1229" s="224"/>
      <c r="CP1229" s="224"/>
      <c r="CQ1229" s="224"/>
      <c r="CR1229" s="6"/>
      <c r="EC1229" s="224"/>
      <c r="ED1229" s="224"/>
      <c r="EE1229" s="224"/>
    </row>
    <row r="1230" spans="4:135" s="66" customFormat="1" x14ac:dyDescent="0.2">
      <c r="D1230" s="90"/>
      <c r="X1230" s="338"/>
      <c r="BD1230" s="289"/>
      <c r="BE1230" s="289"/>
      <c r="BF1230" s="224"/>
      <c r="CG1230" s="224"/>
      <c r="CH1230" s="224"/>
      <c r="CI1230" s="224"/>
      <c r="CP1230" s="224"/>
      <c r="CQ1230" s="224"/>
      <c r="CR1230" s="6"/>
      <c r="EC1230" s="224"/>
      <c r="ED1230" s="224"/>
      <c r="EE1230" s="224"/>
    </row>
    <row r="1231" spans="4:135" s="66" customFormat="1" x14ac:dyDescent="0.2">
      <c r="D1231" s="90"/>
      <c r="X1231" s="338"/>
      <c r="BD1231" s="289"/>
      <c r="BE1231" s="289"/>
      <c r="BF1231" s="224"/>
      <c r="CG1231" s="224"/>
      <c r="CH1231" s="224"/>
      <c r="CI1231" s="224"/>
      <c r="CP1231" s="224"/>
      <c r="CQ1231" s="224"/>
      <c r="CR1231" s="6"/>
      <c r="EC1231" s="224"/>
      <c r="ED1231" s="224"/>
      <c r="EE1231" s="224"/>
    </row>
    <row r="1232" spans="4:135" s="66" customFormat="1" x14ac:dyDescent="0.2">
      <c r="D1232" s="90"/>
      <c r="X1232" s="338"/>
      <c r="BD1232" s="289"/>
      <c r="BE1232" s="289"/>
      <c r="BF1232" s="224"/>
      <c r="CG1232" s="224"/>
      <c r="CH1232" s="224"/>
      <c r="CI1232" s="224"/>
      <c r="CP1232" s="224"/>
      <c r="CQ1232" s="224"/>
      <c r="CR1232" s="6"/>
      <c r="EC1232" s="224"/>
      <c r="ED1232" s="224"/>
      <c r="EE1232" s="224"/>
    </row>
    <row r="1233" spans="4:135" s="66" customFormat="1" x14ac:dyDescent="0.2">
      <c r="D1233" s="90"/>
      <c r="X1233" s="338"/>
      <c r="BD1233" s="289"/>
      <c r="BE1233" s="289"/>
      <c r="BF1233" s="224"/>
      <c r="CG1233" s="224"/>
      <c r="CH1233" s="224"/>
      <c r="CI1233" s="224"/>
      <c r="CP1233" s="224"/>
      <c r="CQ1233" s="224"/>
      <c r="CR1233" s="6"/>
      <c r="EC1233" s="224"/>
      <c r="ED1233" s="224"/>
      <c r="EE1233" s="224"/>
    </row>
    <row r="1234" spans="4:135" s="66" customFormat="1" x14ac:dyDescent="0.2">
      <c r="D1234" s="90"/>
      <c r="X1234" s="338"/>
      <c r="BD1234" s="289"/>
      <c r="BE1234" s="289"/>
      <c r="BF1234" s="224"/>
      <c r="CG1234" s="224"/>
      <c r="CH1234" s="224"/>
      <c r="CI1234" s="224"/>
      <c r="CP1234" s="224"/>
      <c r="CQ1234" s="224"/>
      <c r="CR1234" s="6"/>
      <c r="EC1234" s="224"/>
      <c r="ED1234" s="224"/>
      <c r="EE1234" s="224"/>
    </row>
    <row r="1235" spans="4:135" s="66" customFormat="1" x14ac:dyDescent="0.2">
      <c r="D1235" s="90"/>
      <c r="X1235" s="338"/>
      <c r="BD1235" s="289"/>
      <c r="BE1235" s="289"/>
      <c r="BF1235" s="224"/>
      <c r="CG1235" s="224"/>
      <c r="CH1235" s="224"/>
      <c r="CI1235" s="224"/>
      <c r="CP1235" s="224"/>
      <c r="CQ1235" s="224"/>
      <c r="CR1235" s="6"/>
      <c r="EC1235" s="224"/>
      <c r="ED1235" s="224"/>
      <c r="EE1235" s="224"/>
    </row>
    <row r="1236" spans="4:135" s="66" customFormat="1" x14ac:dyDescent="0.2">
      <c r="D1236" s="90"/>
      <c r="X1236" s="338"/>
      <c r="BD1236" s="289"/>
      <c r="BE1236" s="289"/>
      <c r="BF1236" s="224"/>
      <c r="CG1236" s="224"/>
      <c r="CH1236" s="224"/>
      <c r="CI1236" s="224"/>
      <c r="CP1236" s="224"/>
      <c r="CQ1236" s="224"/>
      <c r="CR1236" s="6"/>
      <c r="EC1236" s="224"/>
      <c r="ED1236" s="224"/>
      <c r="EE1236" s="224"/>
    </row>
    <row r="1237" spans="4:135" s="66" customFormat="1" x14ac:dyDescent="0.2">
      <c r="D1237" s="90"/>
      <c r="X1237" s="338"/>
      <c r="BD1237" s="289"/>
      <c r="BE1237" s="289"/>
      <c r="BF1237" s="224"/>
      <c r="CG1237" s="224"/>
      <c r="CH1237" s="224"/>
      <c r="CI1237" s="224"/>
      <c r="CP1237" s="224"/>
      <c r="CQ1237" s="224"/>
      <c r="CR1237" s="6"/>
      <c r="EC1237" s="224"/>
      <c r="ED1237" s="224"/>
      <c r="EE1237" s="224"/>
    </row>
    <row r="1238" spans="4:135" s="66" customFormat="1" x14ac:dyDescent="0.2">
      <c r="D1238" s="90"/>
      <c r="X1238" s="338"/>
      <c r="BD1238" s="289"/>
      <c r="BE1238" s="289"/>
      <c r="BF1238" s="224"/>
      <c r="CG1238" s="224"/>
      <c r="CH1238" s="224"/>
      <c r="CI1238" s="224"/>
      <c r="CP1238" s="224"/>
      <c r="CQ1238" s="224"/>
      <c r="CR1238" s="6"/>
      <c r="EC1238" s="224"/>
      <c r="ED1238" s="224"/>
      <c r="EE1238" s="224"/>
    </row>
    <row r="1239" spans="4:135" s="66" customFormat="1" x14ac:dyDescent="0.2">
      <c r="D1239" s="90"/>
      <c r="X1239" s="338"/>
      <c r="BD1239" s="289"/>
      <c r="BE1239" s="289"/>
      <c r="BF1239" s="224"/>
      <c r="CG1239" s="224"/>
      <c r="CH1239" s="224"/>
      <c r="CI1239" s="224"/>
      <c r="CP1239" s="224"/>
      <c r="CQ1239" s="224"/>
      <c r="CR1239" s="6"/>
      <c r="EC1239" s="224"/>
      <c r="ED1239" s="224"/>
      <c r="EE1239" s="224"/>
    </row>
    <row r="1240" spans="4:135" s="66" customFormat="1" x14ac:dyDescent="0.2">
      <c r="D1240" s="90"/>
      <c r="X1240" s="338"/>
      <c r="BD1240" s="289"/>
      <c r="BE1240" s="289"/>
      <c r="BF1240" s="224"/>
      <c r="CG1240" s="224"/>
      <c r="CH1240" s="224"/>
      <c r="CI1240" s="224"/>
      <c r="CP1240" s="224"/>
      <c r="CQ1240" s="224"/>
      <c r="CR1240" s="6"/>
      <c r="EC1240" s="224"/>
      <c r="ED1240" s="224"/>
      <c r="EE1240" s="224"/>
    </row>
    <row r="1241" spans="4:135" s="66" customFormat="1" x14ac:dyDescent="0.2">
      <c r="D1241" s="90"/>
      <c r="X1241" s="338"/>
      <c r="BD1241" s="289"/>
      <c r="BE1241" s="289"/>
      <c r="BF1241" s="224"/>
      <c r="CG1241" s="224"/>
      <c r="CH1241" s="224"/>
      <c r="CI1241" s="224"/>
      <c r="CP1241" s="224"/>
      <c r="CQ1241" s="224"/>
      <c r="CR1241" s="6"/>
      <c r="EC1241" s="224"/>
      <c r="ED1241" s="224"/>
      <c r="EE1241" s="224"/>
    </row>
    <row r="1242" spans="4:135" s="66" customFormat="1" x14ac:dyDescent="0.2">
      <c r="D1242" s="90"/>
      <c r="X1242" s="338"/>
      <c r="BD1242" s="289"/>
      <c r="BE1242" s="289"/>
      <c r="BF1242" s="224"/>
      <c r="CG1242" s="224"/>
      <c r="CH1242" s="224"/>
      <c r="CI1242" s="224"/>
      <c r="CP1242" s="224"/>
      <c r="CQ1242" s="224"/>
      <c r="CR1242" s="6"/>
      <c r="EC1242" s="224"/>
      <c r="ED1242" s="224"/>
      <c r="EE1242" s="224"/>
    </row>
    <row r="1243" spans="4:135" s="66" customFormat="1" x14ac:dyDescent="0.2">
      <c r="D1243" s="90"/>
      <c r="X1243" s="338"/>
      <c r="BD1243" s="289"/>
      <c r="BE1243" s="289"/>
      <c r="BF1243" s="224"/>
      <c r="CG1243" s="224"/>
      <c r="CH1243" s="224"/>
      <c r="CI1243" s="224"/>
      <c r="CP1243" s="224"/>
      <c r="CQ1243" s="224"/>
      <c r="CR1243" s="6"/>
      <c r="EC1243" s="224"/>
      <c r="ED1243" s="224"/>
      <c r="EE1243" s="224"/>
    </row>
    <row r="1244" spans="4:135" s="66" customFormat="1" x14ac:dyDescent="0.2">
      <c r="D1244" s="90"/>
      <c r="X1244" s="338"/>
      <c r="BD1244" s="289"/>
      <c r="BE1244" s="289"/>
      <c r="BF1244" s="224"/>
      <c r="CG1244" s="224"/>
      <c r="CH1244" s="224"/>
      <c r="CI1244" s="224"/>
      <c r="CP1244" s="224"/>
      <c r="CQ1244" s="224"/>
      <c r="CR1244" s="6"/>
      <c r="EC1244" s="224"/>
      <c r="ED1244" s="224"/>
      <c r="EE1244" s="224"/>
    </row>
    <row r="1245" spans="4:135" s="66" customFormat="1" x14ac:dyDescent="0.2">
      <c r="D1245" s="90"/>
      <c r="X1245" s="338"/>
      <c r="BD1245" s="289"/>
      <c r="BE1245" s="289"/>
      <c r="BF1245" s="224"/>
      <c r="CG1245" s="224"/>
      <c r="CH1245" s="224"/>
      <c r="CI1245" s="224"/>
      <c r="CP1245" s="224"/>
      <c r="CQ1245" s="224"/>
      <c r="CR1245" s="6"/>
      <c r="EC1245" s="224"/>
      <c r="ED1245" s="224"/>
      <c r="EE1245" s="224"/>
    </row>
    <row r="1246" spans="4:135" s="66" customFormat="1" x14ac:dyDescent="0.2">
      <c r="D1246" s="90"/>
      <c r="X1246" s="338"/>
      <c r="BD1246" s="289"/>
      <c r="BE1246" s="289"/>
      <c r="BF1246" s="224"/>
      <c r="CG1246" s="224"/>
      <c r="CH1246" s="224"/>
      <c r="CI1246" s="224"/>
      <c r="CP1246" s="224"/>
      <c r="CQ1246" s="224"/>
      <c r="CR1246" s="6"/>
      <c r="EC1246" s="224"/>
      <c r="ED1246" s="224"/>
      <c r="EE1246" s="224"/>
    </row>
    <row r="1247" spans="4:135" s="66" customFormat="1" x14ac:dyDescent="0.2">
      <c r="D1247" s="90"/>
      <c r="X1247" s="338"/>
      <c r="BD1247" s="289"/>
      <c r="BE1247" s="289"/>
      <c r="BF1247" s="224"/>
      <c r="CG1247" s="224"/>
      <c r="CH1247" s="224"/>
      <c r="CI1247" s="224"/>
      <c r="CP1247" s="224"/>
      <c r="CQ1247" s="224"/>
      <c r="CR1247" s="6"/>
      <c r="EC1247" s="224"/>
      <c r="ED1247" s="224"/>
      <c r="EE1247" s="224"/>
    </row>
    <row r="1248" spans="4:135" s="66" customFormat="1" x14ac:dyDescent="0.2">
      <c r="D1248" s="90"/>
      <c r="X1248" s="338"/>
      <c r="BD1248" s="289"/>
      <c r="BE1248" s="289"/>
      <c r="BF1248" s="224"/>
      <c r="CG1248" s="224"/>
      <c r="CH1248" s="224"/>
      <c r="CI1248" s="224"/>
      <c r="CP1248" s="224"/>
      <c r="CQ1248" s="224"/>
      <c r="CR1248" s="6"/>
      <c r="EC1248" s="224"/>
      <c r="ED1248" s="224"/>
      <c r="EE1248" s="224"/>
    </row>
    <row r="1249" spans="4:135" s="66" customFormat="1" x14ac:dyDescent="0.2">
      <c r="D1249" s="90"/>
      <c r="X1249" s="338"/>
      <c r="BD1249" s="289"/>
      <c r="BE1249" s="289"/>
      <c r="BF1249" s="224"/>
      <c r="CG1249" s="224"/>
      <c r="CH1249" s="224"/>
      <c r="CI1249" s="224"/>
      <c r="CP1249" s="224"/>
      <c r="CQ1249" s="224"/>
      <c r="CR1249" s="6"/>
      <c r="EC1249" s="224"/>
      <c r="ED1249" s="224"/>
      <c r="EE1249" s="224"/>
    </row>
    <row r="1250" spans="4:135" s="66" customFormat="1" x14ac:dyDescent="0.2">
      <c r="D1250" s="90"/>
      <c r="X1250" s="338"/>
      <c r="BD1250" s="289"/>
      <c r="BE1250" s="289"/>
      <c r="BF1250" s="224"/>
      <c r="CG1250" s="224"/>
      <c r="CH1250" s="224"/>
      <c r="CI1250" s="224"/>
      <c r="CP1250" s="224"/>
      <c r="CQ1250" s="224"/>
      <c r="CR1250" s="6"/>
      <c r="EC1250" s="224"/>
      <c r="ED1250" s="224"/>
      <c r="EE1250" s="224"/>
    </row>
    <row r="1251" spans="4:135" s="66" customFormat="1" x14ac:dyDescent="0.2">
      <c r="D1251" s="90"/>
      <c r="X1251" s="338"/>
      <c r="BD1251" s="289"/>
      <c r="BE1251" s="289"/>
      <c r="BF1251" s="224"/>
      <c r="CG1251" s="224"/>
      <c r="CH1251" s="224"/>
      <c r="CI1251" s="224"/>
      <c r="CP1251" s="224"/>
      <c r="CQ1251" s="224"/>
      <c r="CR1251" s="6"/>
      <c r="EC1251" s="224"/>
      <c r="ED1251" s="224"/>
      <c r="EE1251" s="224"/>
    </row>
    <row r="1252" spans="4:135" s="66" customFormat="1" x14ac:dyDescent="0.2">
      <c r="D1252" s="90"/>
      <c r="X1252" s="338"/>
      <c r="BD1252" s="289"/>
      <c r="BE1252" s="289"/>
      <c r="BF1252" s="224"/>
      <c r="CG1252" s="224"/>
      <c r="CH1252" s="224"/>
      <c r="CI1252" s="224"/>
      <c r="CP1252" s="224"/>
      <c r="CQ1252" s="224"/>
      <c r="CR1252" s="6"/>
      <c r="EC1252" s="224"/>
      <c r="ED1252" s="224"/>
      <c r="EE1252" s="224"/>
    </row>
    <row r="1253" spans="4:135" s="66" customFormat="1" x14ac:dyDescent="0.2">
      <c r="D1253" s="90"/>
      <c r="X1253" s="338"/>
      <c r="BD1253" s="289"/>
      <c r="BE1253" s="289"/>
      <c r="BF1253" s="224"/>
      <c r="CG1253" s="224"/>
      <c r="CH1253" s="224"/>
      <c r="CI1253" s="224"/>
      <c r="CP1253" s="224"/>
      <c r="CQ1253" s="224"/>
      <c r="CR1253" s="6"/>
      <c r="EC1253" s="224"/>
      <c r="ED1253" s="224"/>
      <c r="EE1253" s="224"/>
    </row>
    <row r="1254" spans="4:135" s="66" customFormat="1" x14ac:dyDescent="0.2">
      <c r="D1254" s="90"/>
      <c r="X1254" s="338"/>
      <c r="BD1254" s="289"/>
      <c r="BE1254" s="289"/>
      <c r="BF1254" s="224"/>
      <c r="CG1254" s="224"/>
      <c r="CH1254" s="224"/>
      <c r="CI1254" s="224"/>
      <c r="CP1254" s="224"/>
      <c r="CQ1254" s="224"/>
      <c r="CR1254" s="6"/>
      <c r="EC1254" s="224"/>
      <c r="ED1254" s="224"/>
      <c r="EE1254" s="224"/>
    </row>
    <row r="1255" spans="4:135" s="66" customFormat="1" x14ac:dyDescent="0.2">
      <c r="D1255" s="90"/>
      <c r="X1255" s="338"/>
      <c r="BD1255" s="289"/>
      <c r="BE1255" s="289"/>
      <c r="BF1255" s="224"/>
      <c r="CG1255" s="224"/>
      <c r="CH1255" s="224"/>
      <c r="CI1255" s="224"/>
      <c r="CP1255" s="224"/>
      <c r="CQ1255" s="224"/>
      <c r="CR1255" s="6"/>
      <c r="EC1255" s="224"/>
      <c r="ED1255" s="224"/>
      <c r="EE1255" s="224"/>
    </row>
    <row r="1256" spans="4:135" s="66" customFormat="1" x14ac:dyDescent="0.2">
      <c r="D1256" s="90"/>
      <c r="X1256" s="338"/>
      <c r="BD1256" s="289"/>
      <c r="BE1256" s="289"/>
      <c r="BF1256" s="224"/>
      <c r="CG1256" s="224"/>
      <c r="CH1256" s="224"/>
      <c r="CI1256" s="224"/>
      <c r="CP1256" s="224"/>
      <c r="CQ1256" s="224"/>
      <c r="CR1256" s="6"/>
      <c r="EC1256" s="224"/>
      <c r="ED1256" s="224"/>
      <c r="EE1256" s="224"/>
    </row>
    <row r="1257" spans="4:135" s="66" customFormat="1" x14ac:dyDescent="0.2">
      <c r="D1257" s="90"/>
      <c r="X1257" s="338"/>
      <c r="BD1257" s="289"/>
      <c r="BE1257" s="289"/>
      <c r="BF1257" s="224"/>
      <c r="CG1257" s="224"/>
      <c r="CH1257" s="224"/>
      <c r="CI1257" s="224"/>
      <c r="CP1257" s="224"/>
      <c r="CQ1257" s="224"/>
      <c r="CR1257" s="6"/>
      <c r="EC1257" s="224"/>
      <c r="ED1257" s="224"/>
      <c r="EE1257" s="224"/>
    </row>
    <row r="1258" spans="4:135" s="66" customFormat="1" x14ac:dyDescent="0.2">
      <c r="D1258" s="90"/>
      <c r="X1258" s="338"/>
      <c r="BD1258" s="289"/>
      <c r="BE1258" s="289"/>
      <c r="BF1258" s="224"/>
      <c r="CG1258" s="224"/>
      <c r="CH1258" s="224"/>
      <c r="CI1258" s="224"/>
      <c r="CP1258" s="224"/>
      <c r="CQ1258" s="224"/>
      <c r="CR1258" s="6"/>
      <c r="EC1258" s="224"/>
      <c r="ED1258" s="224"/>
      <c r="EE1258" s="224"/>
    </row>
    <row r="1259" spans="4:135" s="66" customFormat="1" x14ac:dyDescent="0.2">
      <c r="D1259" s="90"/>
      <c r="X1259" s="338"/>
      <c r="BD1259" s="289"/>
      <c r="BE1259" s="289"/>
      <c r="BF1259" s="224"/>
      <c r="CG1259" s="224"/>
      <c r="CH1259" s="224"/>
      <c r="CI1259" s="224"/>
      <c r="CP1259" s="224"/>
      <c r="CQ1259" s="224"/>
      <c r="CR1259" s="6"/>
      <c r="EC1259" s="224"/>
      <c r="ED1259" s="224"/>
      <c r="EE1259" s="224"/>
    </row>
    <row r="1260" spans="4:135" s="66" customFormat="1" x14ac:dyDescent="0.2">
      <c r="D1260" s="90"/>
      <c r="X1260" s="338"/>
      <c r="BD1260" s="289"/>
      <c r="BE1260" s="289"/>
      <c r="BF1260" s="224"/>
      <c r="CG1260" s="224"/>
      <c r="CH1260" s="224"/>
      <c r="CI1260" s="224"/>
      <c r="CP1260" s="224"/>
      <c r="CQ1260" s="224"/>
      <c r="CR1260" s="6"/>
      <c r="EC1260" s="224"/>
      <c r="ED1260" s="224"/>
      <c r="EE1260" s="224"/>
    </row>
    <row r="1261" spans="4:135" s="66" customFormat="1" x14ac:dyDescent="0.2">
      <c r="D1261" s="90"/>
      <c r="X1261" s="338"/>
      <c r="BD1261" s="289"/>
      <c r="BE1261" s="289"/>
      <c r="BF1261" s="224"/>
      <c r="CG1261" s="224"/>
      <c r="CH1261" s="224"/>
      <c r="CI1261" s="224"/>
      <c r="CP1261" s="224"/>
      <c r="CQ1261" s="224"/>
      <c r="CR1261" s="6"/>
      <c r="EC1261" s="224"/>
      <c r="ED1261" s="224"/>
      <c r="EE1261" s="224"/>
    </row>
    <row r="1262" spans="4:135" s="66" customFormat="1" x14ac:dyDescent="0.2">
      <c r="D1262" s="90"/>
      <c r="X1262" s="338"/>
      <c r="BD1262" s="289"/>
      <c r="BE1262" s="289"/>
      <c r="BF1262" s="224"/>
      <c r="CG1262" s="224"/>
      <c r="CH1262" s="224"/>
      <c r="CI1262" s="224"/>
      <c r="CP1262" s="224"/>
      <c r="CQ1262" s="224"/>
      <c r="CR1262" s="6"/>
      <c r="EC1262" s="224"/>
      <c r="ED1262" s="224"/>
      <c r="EE1262" s="224"/>
    </row>
    <row r="1263" spans="4:135" s="66" customFormat="1" x14ac:dyDescent="0.2">
      <c r="D1263" s="90"/>
      <c r="X1263" s="338"/>
      <c r="BD1263" s="289"/>
      <c r="BE1263" s="289"/>
      <c r="BF1263" s="224"/>
      <c r="CG1263" s="224"/>
      <c r="CH1263" s="224"/>
      <c r="CI1263" s="224"/>
      <c r="CP1263" s="224"/>
      <c r="CQ1263" s="224"/>
      <c r="CR1263" s="6"/>
      <c r="EC1263" s="224"/>
      <c r="ED1263" s="224"/>
      <c r="EE1263" s="224"/>
    </row>
    <row r="1264" spans="4:135" s="66" customFormat="1" x14ac:dyDescent="0.2">
      <c r="D1264" s="90"/>
      <c r="X1264" s="338"/>
      <c r="BD1264" s="289"/>
      <c r="BE1264" s="289"/>
      <c r="BF1264" s="224"/>
      <c r="CG1264" s="224"/>
      <c r="CH1264" s="224"/>
      <c r="CI1264" s="224"/>
      <c r="CP1264" s="224"/>
      <c r="CQ1264" s="224"/>
      <c r="CR1264" s="6"/>
      <c r="EC1264" s="224"/>
      <c r="ED1264" s="224"/>
      <c r="EE1264" s="224"/>
    </row>
    <row r="1265" spans="4:135" s="66" customFormat="1" x14ac:dyDescent="0.2">
      <c r="D1265" s="90"/>
      <c r="X1265" s="338"/>
      <c r="BD1265" s="289"/>
      <c r="BE1265" s="289"/>
      <c r="BF1265" s="224"/>
      <c r="CG1265" s="224"/>
      <c r="CH1265" s="224"/>
      <c r="CI1265" s="224"/>
      <c r="CP1265" s="224"/>
      <c r="CQ1265" s="224"/>
      <c r="CR1265" s="6"/>
      <c r="EC1265" s="224"/>
      <c r="ED1265" s="224"/>
      <c r="EE1265" s="224"/>
    </row>
    <row r="1266" spans="4:135" s="66" customFormat="1" x14ac:dyDescent="0.2">
      <c r="D1266" s="90"/>
      <c r="X1266" s="338"/>
      <c r="BD1266" s="289"/>
      <c r="BE1266" s="289"/>
      <c r="BF1266" s="224"/>
      <c r="CG1266" s="224"/>
      <c r="CH1266" s="224"/>
      <c r="CI1266" s="224"/>
      <c r="CP1266" s="224"/>
      <c r="CQ1266" s="224"/>
      <c r="CR1266" s="6"/>
      <c r="EC1266" s="224"/>
      <c r="ED1266" s="224"/>
      <c r="EE1266" s="224"/>
    </row>
    <row r="1267" spans="4:135" s="66" customFormat="1" x14ac:dyDescent="0.2">
      <c r="D1267" s="90"/>
      <c r="X1267" s="338"/>
      <c r="BD1267" s="289"/>
      <c r="BE1267" s="289"/>
      <c r="BF1267" s="224"/>
      <c r="CG1267" s="224"/>
      <c r="CH1267" s="224"/>
      <c r="CI1267" s="224"/>
      <c r="CP1267" s="224"/>
      <c r="CQ1267" s="224"/>
      <c r="CR1267" s="6"/>
      <c r="EC1267" s="224"/>
      <c r="ED1267" s="224"/>
      <c r="EE1267" s="224"/>
    </row>
    <row r="1268" spans="4:135" s="66" customFormat="1" x14ac:dyDescent="0.2">
      <c r="D1268" s="90"/>
      <c r="X1268" s="338"/>
      <c r="BD1268" s="289"/>
      <c r="BE1268" s="289"/>
      <c r="BF1268" s="224"/>
      <c r="CG1268" s="224"/>
      <c r="CH1268" s="224"/>
      <c r="CI1268" s="224"/>
      <c r="CP1268" s="224"/>
      <c r="CQ1268" s="224"/>
      <c r="CR1268" s="6"/>
      <c r="EC1268" s="224"/>
      <c r="ED1268" s="224"/>
      <c r="EE1268" s="224"/>
    </row>
    <row r="1269" spans="4:135" s="66" customFormat="1" x14ac:dyDescent="0.2">
      <c r="D1269" s="90"/>
      <c r="X1269" s="338"/>
      <c r="BD1269" s="289"/>
      <c r="BE1269" s="289"/>
      <c r="BF1269" s="224"/>
      <c r="CG1269" s="224"/>
      <c r="CH1269" s="224"/>
      <c r="CI1269" s="224"/>
      <c r="CP1269" s="224"/>
      <c r="CQ1269" s="224"/>
      <c r="CR1269" s="6"/>
      <c r="EC1269" s="224"/>
      <c r="ED1269" s="224"/>
      <c r="EE1269" s="224"/>
    </row>
    <row r="1270" spans="4:135" s="66" customFormat="1" x14ac:dyDescent="0.2">
      <c r="D1270" s="90"/>
      <c r="X1270" s="338"/>
      <c r="BD1270" s="289"/>
      <c r="BE1270" s="289"/>
      <c r="BF1270" s="224"/>
      <c r="CG1270" s="224"/>
      <c r="CH1270" s="224"/>
      <c r="CI1270" s="224"/>
      <c r="CP1270" s="224"/>
      <c r="CQ1270" s="224"/>
      <c r="CR1270" s="6"/>
      <c r="EC1270" s="224"/>
      <c r="ED1270" s="224"/>
      <c r="EE1270" s="224"/>
    </row>
    <row r="1271" spans="4:135" s="66" customFormat="1" x14ac:dyDescent="0.2">
      <c r="D1271" s="90"/>
      <c r="X1271" s="338"/>
      <c r="BD1271" s="289"/>
      <c r="BE1271" s="289"/>
      <c r="BF1271" s="224"/>
      <c r="CG1271" s="224"/>
      <c r="CH1271" s="224"/>
      <c r="CI1271" s="224"/>
      <c r="CP1271" s="224"/>
      <c r="CQ1271" s="224"/>
      <c r="CR1271" s="6"/>
      <c r="EC1271" s="224"/>
      <c r="ED1271" s="224"/>
      <c r="EE1271" s="224"/>
    </row>
    <row r="1272" spans="4:135" s="66" customFormat="1" x14ac:dyDescent="0.2">
      <c r="D1272" s="90"/>
      <c r="X1272" s="338"/>
      <c r="BD1272" s="289"/>
      <c r="BE1272" s="289"/>
      <c r="BF1272" s="224"/>
      <c r="CG1272" s="224"/>
      <c r="CH1272" s="224"/>
      <c r="CI1272" s="224"/>
      <c r="CP1272" s="224"/>
      <c r="CQ1272" s="224"/>
      <c r="CR1272" s="6"/>
      <c r="EC1272" s="224"/>
      <c r="ED1272" s="224"/>
      <c r="EE1272" s="224"/>
    </row>
    <row r="1273" spans="4:135" s="66" customFormat="1" x14ac:dyDescent="0.2">
      <c r="D1273" s="90"/>
      <c r="X1273" s="338"/>
      <c r="BD1273" s="289"/>
      <c r="BE1273" s="289"/>
      <c r="BF1273" s="224"/>
      <c r="CG1273" s="224"/>
      <c r="CH1273" s="224"/>
      <c r="CI1273" s="224"/>
      <c r="CP1273" s="224"/>
      <c r="CQ1273" s="224"/>
      <c r="CR1273" s="6"/>
      <c r="EC1273" s="224"/>
      <c r="ED1273" s="224"/>
      <c r="EE1273" s="224"/>
    </row>
    <row r="1274" spans="4:135" s="66" customFormat="1" x14ac:dyDescent="0.2">
      <c r="D1274" s="90"/>
      <c r="X1274" s="338"/>
      <c r="BD1274" s="289"/>
      <c r="BE1274" s="289"/>
      <c r="BF1274" s="224"/>
      <c r="CG1274" s="224"/>
      <c r="CH1274" s="224"/>
      <c r="CI1274" s="224"/>
      <c r="CP1274" s="224"/>
      <c r="CQ1274" s="224"/>
      <c r="CR1274" s="6"/>
      <c r="EC1274" s="224"/>
      <c r="ED1274" s="224"/>
      <c r="EE1274" s="224"/>
    </row>
    <row r="1275" spans="4:135" s="66" customFormat="1" x14ac:dyDescent="0.2">
      <c r="D1275" s="90"/>
      <c r="X1275" s="338"/>
      <c r="BD1275" s="289"/>
      <c r="BE1275" s="289"/>
      <c r="BF1275" s="224"/>
      <c r="CG1275" s="224"/>
      <c r="CH1275" s="224"/>
      <c r="CI1275" s="224"/>
      <c r="CP1275" s="224"/>
      <c r="CQ1275" s="224"/>
      <c r="CR1275" s="6"/>
      <c r="EC1275" s="224"/>
      <c r="ED1275" s="224"/>
      <c r="EE1275" s="224"/>
    </row>
    <row r="1276" spans="4:135" s="66" customFormat="1" x14ac:dyDescent="0.2">
      <c r="D1276" s="90"/>
      <c r="X1276" s="338"/>
      <c r="BD1276" s="289"/>
      <c r="BE1276" s="289"/>
      <c r="BF1276" s="224"/>
      <c r="CG1276" s="224"/>
      <c r="CH1276" s="224"/>
      <c r="CI1276" s="224"/>
      <c r="CP1276" s="224"/>
      <c r="CQ1276" s="224"/>
      <c r="CR1276" s="6"/>
      <c r="EC1276" s="224"/>
      <c r="ED1276" s="224"/>
      <c r="EE1276" s="224"/>
    </row>
    <row r="1277" spans="4:135" s="66" customFormat="1" x14ac:dyDescent="0.2">
      <c r="D1277" s="90"/>
      <c r="X1277" s="338"/>
      <c r="BD1277" s="289"/>
      <c r="BE1277" s="289"/>
      <c r="BF1277" s="224"/>
      <c r="CG1277" s="224"/>
      <c r="CH1277" s="224"/>
      <c r="CI1277" s="224"/>
      <c r="CP1277" s="224"/>
      <c r="CQ1277" s="224"/>
      <c r="CR1277" s="6"/>
      <c r="EC1277" s="224"/>
      <c r="ED1277" s="224"/>
      <c r="EE1277" s="224"/>
    </row>
    <row r="1278" spans="4:135" s="66" customFormat="1" x14ac:dyDescent="0.2">
      <c r="D1278" s="90"/>
      <c r="X1278" s="338"/>
      <c r="BD1278" s="289"/>
      <c r="BE1278" s="289"/>
      <c r="BF1278" s="224"/>
      <c r="CG1278" s="224"/>
      <c r="CH1278" s="224"/>
      <c r="CI1278" s="224"/>
      <c r="CP1278" s="224"/>
      <c r="CQ1278" s="224"/>
      <c r="CR1278" s="6"/>
      <c r="EC1278" s="224"/>
      <c r="ED1278" s="224"/>
      <c r="EE1278" s="224"/>
    </row>
    <row r="1279" spans="4:135" s="66" customFormat="1" x14ac:dyDescent="0.2">
      <c r="D1279" s="90"/>
      <c r="X1279" s="338"/>
      <c r="BD1279" s="289"/>
      <c r="BE1279" s="289"/>
      <c r="BF1279" s="224"/>
      <c r="CG1279" s="224"/>
      <c r="CH1279" s="224"/>
      <c r="CI1279" s="224"/>
      <c r="CP1279" s="224"/>
      <c r="CQ1279" s="224"/>
      <c r="CR1279" s="6"/>
      <c r="EC1279" s="224"/>
      <c r="ED1279" s="224"/>
      <c r="EE1279" s="224"/>
    </row>
    <row r="1280" spans="4:135" s="66" customFormat="1" x14ac:dyDescent="0.2">
      <c r="D1280" s="90"/>
      <c r="X1280" s="338"/>
      <c r="BD1280" s="289"/>
      <c r="BE1280" s="289"/>
      <c r="BF1280" s="224"/>
      <c r="CG1280" s="224"/>
      <c r="CH1280" s="224"/>
      <c r="CI1280" s="224"/>
      <c r="CP1280" s="224"/>
      <c r="CQ1280" s="224"/>
      <c r="CR1280" s="6"/>
      <c r="EC1280" s="224"/>
      <c r="ED1280" s="224"/>
      <c r="EE1280" s="224"/>
    </row>
    <row r="1281" spans="4:135" s="66" customFormat="1" x14ac:dyDescent="0.2">
      <c r="D1281" s="90"/>
      <c r="X1281" s="338"/>
      <c r="BD1281" s="289"/>
      <c r="BE1281" s="289"/>
      <c r="BF1281" s="224"/>
      <c r="CG1281" s="224"/>
      <c r="CH1281" s="224"/>
      <c r="CI1281" s="224"/>
      <c r="CP1281" s="224"/>
      <c r="CQ1281" s="224"/>
      <c r="CR1281" s="6"/>
      <c r="EC1281" s="224"/>
      <c r="ED1281" s="224"/>
      <c r="EE1281" s="224"/>
    </row>
    <row r="1282" spans="4:135" s="66" customFormat="1" x14ac:dyDescent="0.2">
      <c r="D1282" s="90"/>
      <c r="X1282" s="338"/>
      <c r="BD1282" s="289"/>
      <c r="BE1282" s="289"/>
      <c r="BF1282" s="224"/>
      <c r="CG1282" s="224"/>
      <c r="CH1282" s="224"/>
      <c r="CI1282" s="224"/>
      <c r="CP1282" s="224"/>
      <c r="CQ1282" s="224"/>
      <c r="CR1282" s="6"/>
      <c r="EC1282" s="224"/>
      <c r="ED1282" s="224"/>
      <c r="EE1282" s="224"/>
    </row>
    <row r="1283" spans="4:135" s="66" customFormat="1" x14ac:dyDescent="0.2">
      <c r="D1283" s="90"/>
      <c r="X1283" s="338"/>
      <c r="BD1283" s="289"/>
      <c r="BE1283" s="289"/>
      <c r="BF1283" s="224"/>
      <c r="CG1283" s="224"/>
      <c r="CH1283" s="224"/>
      <c r="CI1283" s="224"/>
      <c r="CP1283" s="224"/>
      <c r="CQ1283" s="224"/>
      <c r="CR1283" s="6"/>
      <c r="EC1283" s="224"/>
      <c r="ED1283" s="224"/>
      <c r="EE1283" s="224"/>
    </row>
    <row r="1284" spans="4:135" s="66" customFormat="1" x14ac:dyDescent="0.2">
      <c r="D1284" s="90"/>
      <c r="X1284" s="338"/>
      <c r="BD1284" s="289"/>
      <c r="BE1284" s="289"/>
      <c r="BF1284" s="224"/>
      <c r="CG1284" s="224"/>
      <c r="CH1284" s="224"/>
      <c r="CI1284" s="224"/>
      <c r="CP1284" s="224"/>
      <c r="CQ1284" s="224"/>
      <c r="CR1284" s="6"/>
      <c r="EC1284" s="224"/>
      <c r="ED1284" s="224"/>
      <c r="EE1284" s="224"/>
    </row>
    <row r="1285" spans="4:135" s="66" customFormat="1" x14ac:dyDescent="0.2">
      <c r="D1285" s="90"/>
      <c r="X1285" s="338"/>
      <c r="BD1285" s="289"/>
      <c r="BE1285" s="289"/>
      <c r="BF1285" s="224"/>
      <c r="CG1285" s="224"/>
      <c r="CH1285" s="224"/>
      <c r="CI1285" s="224"/>
      <c r="CP1285" s="224"/>
      <c r="CQ1285" s="224"/>
      <c r="CR1285" s="6"/>
      <c r="EC1285" s="224"/>
      <c r="ED1285" s="224"/>
      <c r="EE1285" s="224"/>
    </row>
    <row r="1286" spans="4:135" s="66" customFormat="1" x14ac:dyDescent="0.2">
      <c r="D1286" s="90"/>
      <c r="X1286" s="338"/>
      <c r="BD1286" s="289"/>
      <c r="BE1286" s="289"/>
      <c r="BF1286" s="224"/>
      <c r="CG1286" s="224"/>
      <c r="CH1286" s="224"/>
      <c r="CI1286" s="224"/>
      <c r="CP1286" s="224"/>
      <c r="CQ1286" s="224"/>
      <c r="CR1286" s="6"/>
      <c r="EC1286" s="224"/>
      <c r="ED1286" s="224"/>
      <c r="EE1286" s="224"/>
    </row>
    <row r="1287" spans="4:135" s="66" customFormat="1" x14ac:dyDescent="0.2">
      <c r="D1287" s="90"/>
      <c r="X1287" s="338"/>
      <c r="BD1287" s="289"/>
      <c r="BE1287" s="289"/>
      <c r="BF1287" s="224"/>
      <c r="CG1287" s="224"/>
      <c r="CH1287" s="224"/>
      <c r="CI1287" s="224"/>
      <c r="CP1287" s="224"/>
      <c r="CQ1287" s="224"/>
      <c r="CR1287" s="6"/>
      <c r="EC1287" s="224"/>
      <c r="ED1287" s="224"/>
      <c r="EE1287" s="224"/>
    </row>
    <row r="1288" spans="4:135" s="66" customFormat="1" x14ac:dyDescent="0.2">
      <c r="D1288" s="90"/>
      <c r="X1288" s="338"/>
      <c r="BD1288" s="289"/>
      <c r="BE1288" s="289"/>
      <c r="BF1288" s="224"/>
      <c r="CG1288" s="224"/>
      <c r="CH1288" s="224"/>
      <c r="CI1288" s="224"/>
      <c r="CP1288" s="224"/>
      <c r="CQ1288" s="224"/>
      <c r="CR1288" s="6"/>
      <c r="EC1288" s="224"/>
      <c r="ED1288" s="224"/>
      <c r="EE1288" s="224"/>
    </row>
    <row r="1289" spans="4:135" s="66" customFormat="1" x14ac:dyDescent="0.2">
      <c r="D1289" s="90"/>
      <c r="X1289" s="338"/>
      <c r="BD1289" s="289"/>
      <c r="BE1289" s="289"/>
      <c r="BF1289" s="224"/>
      <c r="CG1289" s="224"/>
      <c r="CH1289" s="224"/>
      <c r="CI1289" s="224"/>
      <c r="CP1289" s="224"/>
      <c r="CQ1289" s="224"/>
      <c r="CR1289" s="6"/>
      <c r="EC1289" s="224"/>
      <c r="ED1289" s="224"/>
      <c r="EE1289" s="224"/>
    </row>
    <row r="1290" spans="4:135" s="66" customFormat="1" x14ac:dyDescent="0.2">
      <c r="D1290" s="90"/>
      <c r="X1290" s="338"/>
      <c r="BD1290" s="289"/>
      <c r="BE1290" s="289"/>
      <c r="BF1290" s="224"/>
      <c r="CG1290" s="224"/>
      <c r="CH1290" s="224"/>
      <c r="CI1290" s="224"/>
      <c r="CP1290" s="224"/>
      <c r="CQ1290" s="224"/>
      <c r="CR1290" s="6"/>
      <c r="EC1290" s="224"/>
      <c r="ED1290" s="224"/>
      <c r="EE1290" s="224"/>
    </row>
    <row r="1291" spans="4:135" s="66" customFormat="1" x14ac:dyDescent="0.2">
      <c r="D1291" s="90"/>
      <c r="X1291" s="338"/>
      <c r="BD1291" s="289"/>
      <c r="BE1291" s="289"/>
      <c r="BF1291" s="224"/>
      <c r="CG1291" s="224"/>
      <c r="CH1291" s="224"/>
      <c r="CI1291" s="224"/>
      <c r="CP1291" s="224"/>
      <c r="CQ1291" s="224"/>
      <c r="CR1291" s="6"/>
      <c r="EC1291" s="224"/>
      <c r="ED1291" s="224"/>
      <c r="EE1291" s="224"/>
    </row>
    <row r="1292" spans="4:135" s="66" customFormat="1" x14ac:dyDescent="0.2">
      <c r="D1292" s="90"/>
      <c r="X1292" s="338"/>
      <c r="BD1292" s="289"/>
      <c r="BE1292" s="289"/>
      <c r="BF1292" s="224"/>
      <c r="CG1292" s="224"/>
      <c r="CH1292" s="224"/>
      <c r="CI1292" s="224"/>
      <c r="CP1292" s="224"/>
      <c r="CQ1292" s="224"/>
      <c r="CR1292" s="6"/>
      <c r="EC1292" s="224"/>
      <c r="ED1292" s="224"/>
      <c r="EE1292" s="224"/>
    </row>
    <row r="1293" spans="4:135" s="66" customFormat="1" x14ac:dyDescent="0.2">
      <c r="D1293" s="90"/>
      <c r="X1293" s="338"/>
      <c r="BD1293" s="289"/>
      <c r="BE1293" s="289"/>
      <c r="BF1293" s="224"/>
      <c r="CG1293" s="224"/>
      <c r="CH1293" s="224"/>
      <c r="CI1293" s="224"/>
      <c r="CP1293" s="224"/>
      <c r="CQ1293" s="224"/>
      <c r="CR1293" s="6"/>
      <c r="EC1293" s="224"/>
      <c r="ED1293" s="224"/>
      <c r="EE1293" s="224"/>
    </row>
    <row r="1294" spans="4:135" s="66" customFormat="1" x14ac:dyDescent="0.2">
      <c r="D1294" s="90"/>
      <c r="X1294" s="338"/>
      <c r="BD1294" s="289"/>
      <c r="BE1294" s="289"/>
      <c r="BF1294" s="224"/>
      <c r="CG1294" s="224"/>
      <c r="CH1294" s="224"/>
      <c r="CI1294" s="224"/>
      <c r="CP1294" s="224"/>
      <c r="CQ1294" s="224"/>
      <c r="CR1294" s="6"/>
      <c r="EC1294" s="224"/>
      <c r="ED1294" s="224"/>
      <c r="EE1294" s="224"/>
    </row>
    <row r="1295" spans="4:135" s="66" customFormat="1" x14ac:dyDescent="0.2">
      <c r="D1295" s="90"/>
      <c r="X1295" s="338"/>
      <c r="BD1295" s="289"/>
      <c r="BE1295" s="289"/>
      <c r="BF1295" s="224"/>
      <c r="CG1295" s="224"/>
      <c r="CH1295" s="224"/>
      <c r="CI1295" s="224"/>
      <c r="CP1295" s="224"/>
      <c r="CQ1295" s="224"/>
      <c r="CR1295" s="6"/>
      <c r="EC1295" s="224"/>
      <c r="ED1295" s="224"/>
      <c r="EE1295" s="224"/>
    </row>
    <row r="1296" spans="4:135" s="66" customFormat="1" x14ac:dyDescent="0.2">
      <c r="D1296" s="90"/>
      <c r="X1296" s="338"/>
      <c r="BD1296" s="289"/>
      <c r="BE1296" s="289"/>
      <c r="BF1296" s="224"/>
      <c r="CG1296" s="224"/>
      <c r="CH1296" s="224"/>
      <c r="CI1296" s="224"/>
      <c r="CP1296" s="224"/>
      <c r="CQ1296" s="224"/>
      <c r="CR1296" s="6"/>
      <c r="EC1296" s="224"/>
      <c r="ED1296" s="224"/>
      <c r="EE1296" s="224"/>
    </row>
    <row r="1297" spans="4:135" s="66" customFormat="1" x14ac:dyDescent="0.2">
      <c r="D1297" s="90"/>
      <c r="X1297" s="338"/>
      <c r="BD1297" s="289"/>
      <c r="BE1297" s="289"/>
      <c r="BF1297" s="224"/>
      <c r="CG1297" s="224"/>
      <c r="CH1297" s="224"/>
      <c r="CI1297" s="224"/>
      <c r="CP1297" s="224"/>
      <c r="CQ1297" s="224"/>
      <c r="CR1297" s="6"/>
      <c r="EC1297" s="224"/>
      <c r="ED1297" s="224"/>
      <c r="EE1297" s="224"/>
    </row>
    <row r="1298" spans="4:135" s="66" customFormat="1" x14ac:dyDescent="0.2">
      <c r="D1298" s="90"/>
      <c r="X1298" s="338"/>
      <c r="BD1298" s="289"/>
      <c r="BE1298" s="289"/>
      <c r="BF1298" s="224"/>
      <c r="CG1298" s="224"/>
      <c r="CH1298" s="224"/>
      <c r="CI1298" s="224"/>
      <c r="CP1298" s="224"/>
      <c r="CQ1298" s="224"/>
      <c r="CR1298" s="6"/>
      <c r="EC1298" s="224"/>
      <c r="ED1298" s="224"/>
      <c r="EE1298" s="224"/>
    </row>
    <row r="1299" spans="4:135" s="66" customFormat="1" x14ac:dyDescent="0.2">
      <c r="D1299" s="90"/>
      <c r="X1299" s="338"/>
      <c r="BD1299" s="289"/>
      <c r="BE1299" s="289"/>
      <c r="BF1299" s="224"/>
      <c r="CG1299" s="224"/>
      <c r="CH1299" s="224"/>
      <c r="CI1299" s="224"/>
      <c r="CP1299" s="224"/>
      <c r="CQ1299" s="224"/>
      <c r="CR1299" s="6"/>
      <c r="EC1299" s="224"/>
      <c r="ED1299" s="224"/>
      <c r="EE1299" s="224"/>
    </row>
    <row r="1300" spans="4:135" s="66" customFormat="1" x14ac:dyDescent="0.2">
      <c r="D1300" s="90"/>
      <c r="X1300" s="338"/>
      <c r="BD1300" s="289"/>
      <c r="BE1300" s="289"/>
      <c r="BF1300" s="224"/>
      <c r="CG1300" s="224"/>
      <c r="CH1300" s="224"/>
      <c r="CI1300" s="224"/>
      <c r="CP1300" s="224"/>
      <c r="CQ1300" s="224"/>
      <c r="CR1300" s="6"/>
      <c r="EC1300" s="224"/>
      <c r="ED1300" s="224"/>
      <c r="EE1300" s="224"/>
    </row>
    <row r="1301" spans="4:135" s="66" customFormat="1" x14ac:dyDescent="0.2">
      <c r="D1301" s="90"/>
      <c r="X1301" s="338"/>
      <c r="BD1301" s="289"/>
      <c r="BE1301" s="289"/>
      <c r="BF1301" s="224"/>
      <c r="CG1301" s="224"/>
      <c r="CH1301" s="224"/>
      <c r="CI1301" s="224"/>
      <c r="CP1301" s="224"/>
      <c r="CQ1301" s="224"/>
      <c r="CR1301" s="6"/>
      <c r="EC1301" s="224"/>
      <c r="ED1301" s="224"/>
      <c r="EE1301" s="224"/>
    </row>
    <row r="1302" spans="4:135" s="66" customFormat="1" x14ac:dyDescent="0.2">
      <c r="D1302" s="90"/>
      <c r="X1302" s="338"/>
      <c r="BD1302" s="289"/>
      <c r="BE1302" s="289"/>
      <c r="BF1302" s="224"/>
      <c r="CG1302" s="224"/>
      <c r="CH1302" s="224"/>
      <c r="CI1302" s="224"/>
      <c r="CP1302" s="224"/>
      <c r="CQ1302" s="224"/>
      <c r="CR1302" s="6"/>
      <c r="EC1302" s="224"/>
      <c r="ED1302" s="224"/>
      <c r="EE1302" s="224"/>
    </row>
    <row r="1303" spans="4:135" s="66" customFormat="1" x14ac:dyDescent="0.2">
      <c r="D1303" s="90"/>
      <c r="X1303" s="338"/>
      <c r="BD1303" s="289"/>
      <c r="BE1303" s="289"/>
      <c r="BF1303" s="224"/>
      <c r="CG1303" s="224"/>
      <c r="CH1303" s="224"/>
      <c r="CI1303" s="224"/>
      <c r="CP1303" s="224"/>
      <c r="CQ1303" s="224"/>
      <c r="CR1303" s="6"/>
      <c r="EC1303" s="224"/>
      <c r="ED1303" s="224"/>
      <c r="EE1303" s="224"/>
    </row>
    <row r="1304" spans="4:135" s="66" customFormat="1" x14ac:dyDescent="0.2">
      <c r="D1304" s="90"/>
      <c r="X1304" s="338"/>
      <c r="BD1304" s="289"/>
      <c r="BE1304" s="289"/>
      <c r="BF1304" s="224"/>
      <c r="CG1304" s="224"/>
      <c r="CH1304" s="224"/>
      <c r="CI1304" s="224"/>
      <c r="CP1304" s="224"/>
      <c r="CQ1304" s="224"/>
      <c r="CR1304" s="6"/>
      <c r="EC1304" s="224"/>
      <c r="ED1304" s="224"/>
      <c r="EE1304" s="224"/>
    </row>
    <row r="1305" spans="4:135" s="66" customFormat="1" x14ac:dyDescent="0.2">
      <c r="D1305" s="90"/>
      <c r="X1305" s="338"/>
      <c r="BD1305" s="289"/>
      <c r="BE1305" s="289"/>
      <c r="BF1305" s="224"/>
      <c r="CG1305" s="224"/>
      <c r="CH1305" s="224"/>
      <c r="CI1305" s="224"/>
      <c r="CP1305" s="224"/>
      <c r="CQ1305" s="224"/>
      <c r="CR1305" s="6"/>
      <c r="EC1305" s="224"/>
      <c r="ED1305" s="224"/>
      <c r="EE1305" s="224"/>
    </row>
    <row r="1306" spans="4:135" s="66" customFormat="1" x14ac:dyDescent="0.2">
      <c r="D1306" s="90"/>
      <c r="X1306" s="338"/>
      <c r="BD1306" s="289"/>
      <c r="BE1306" s="289"/>
      <c r="BF1306" s="224"/>
      <c r="CG1306" s="224"/>
      <c r="CH1306" s="224"/>
      <c r="CI1306" s="224"/>
      <c r="CP1306" s="224"/>
      <c r="CQ1306" s="224"/>
      <c r="CR1306" s="6"/>
      <c r="EC1306" s="224"/>
      <c r="ED1306" s="224"/>
      <c r="EE1306" s="224"/>
    </row>
    <row r="1307" spans="4:135" s="66" customFormat="1" x14ac:dyDescent="0.2">
      <c r="D1307" s="90"/>
      <c r="X1307" s="338"/>
      <c r="BD1307" s="289"/>
      <c r="BE1307" s="289"/>
      <c r="BF1307" s="224"/>
      <c r="CG1307" s="224"/>
      <c r="CH1307" s="224"/>
      <c r="CI1307" s="224"/>
      <c r="CP1307" s="224"/>
      <c r="CQ1307" s="224"/>
      <c r="CR1307" s="6"/>
      <c r="EC1307" s="224"/>
      <c r="ED1307" s="224"/>
      <c r="EE1307" s="224"/>
    </row>
    <row r="1308" spans="4:135" s="66" customFormat="1" x14ac:dyDescent="0.2">
      <c r="D1308" s="90"/>
      <c r="X1308" s="338"/>
      <c r="BD1308" s="289"/>
      <c r="BE1308" s="289"/>
      <c r="BF1308" s="224"/>
      <c r="CG1308" s="224"/>
      <c r="CH1308" s="224"/>
      <c r="CI1308" s="224"/>
      <c r="CP1308" s="224"/>
      <c r="CQ1308" s="224"/>
      <c r="CR1308" s="6"/>
      <c r="EC1308" s="224"/>
      <c r="ED1308" s="224"/>
      <c r="EE1308" s="224"/>
    </row>
    <row r="1309" spans="4:135" s="66" customFormat="1" x14ac:dyDescent="0.2">
      <c r="D1309" s="90"/>
      <c r="X1309" s="338"/>
      <c r="BD1309" s="289"/>
      <c r="BE1309" s="289"/>
      <c r="BF1309" s="224"/>
      <c r="CG1309" s="224"/>
      <c r="CH1309" s="224"/>
      <c r="CI1309" s="224"/>
      <c r="CP1309" s="224"/>
      <c r="CQ1309" s="224"/>
      <c r="CR1309" s="6"/>
      <c r="EC1309" s="224"/>
      <c r="ED1309" s="224"/>
      <c r="EE1309" s="224"/>
    </row>
    <row r="1310" spans="4:135" s="66" customFormat="1" x14ac:dyDescent="0.2">
      <c r="D1310" s="90"/>
      <c r="X1310" s="338"/>
      <c r="BD1310" s="289"/>
      <c r="BE1310" s="289"/>
      <c r="BF1310" s="224"/>
      <c r="CG1310" s="224"/>
      <c r="CH1310" s="224"/>
      <c r="CI1310" s="224"/>
      <c r="CP1310" s="224"/>
      <c r="CQ1310" s="224"/>
      <c r="CR1310" s="6"/>
      <c r="EC1310" s="224"/>
      <c r="ED1310" s="224"/>
      <c r="EE1310" s="224"/>
    </row>
    <row r="1311" spans="4:135" s="66" customFormat="1" x14ac:dyDescent="0.2">
      <c r="D1311" s="90"/>
      <c r="X1311" s="338"/>
      <c r="BD1311" s="289"/>
      <c r="BE1311" s="289"/>
      <c r="BF1311" s="224"/>
      <c r="CG1311" s="224"/>
      <c r="CH1311" s="224"/>
      <c r="CI1311" s="224"/>
      <c r="CP1311" s="224"/>
      <c r="CQ1311" s="224"/>
      <c r="CR1311" s="6"/>
      <c r="EC1311" s="224"/>
      <c r="ED1311" s="224"/>
      <c r="EE1311" s="224"/>
    </row>
    <row r="1312" spans="4:135" s="66" customFormat="1" x14ac:dyDescent="0.2">
      <c r="D1312" s="90"/>
      <c r="X1312" s="338"/>
      <c r="BD1312" s="289"/>
      <c r="BE1312" s="289"/>
      <c r="BF1312" s="224"/>
      <c r="CG1312" s="224"/>
      <c r="CH1312" s="224"/>
      <c r="CI1312" s="224"/>
      <c r="CP1312" s="224"/>
      <c r="CQ1312" s="224"/>
      <c r="CR1312" s="6"/>
      <c r="EC1312" s="224"/>
      <c r="ED1312" s="224"/>
      <c r="EE1312" s="224"/>
    </row>
    <row r="1313" spans="4:135" s="66" customFormat="1" x14ac:dyDescent="0.2">
      <c r="D1313" s="90"/>
      <c r="X1313" s="338"/>
      <c r="BD1313" s="289"/>
      <c r="BE1313" s="289"/>
      <c r="BF1313" s="224"/>
      <c r="CG1313" s="224"/>
      <c r="CH1313" s="224"/>
      <c r="CI1313" s="224"/>
      <c r="CP1313" s="224"/>
      <c r="CQ1313" s="224"/>
      <c r="CR1313" s="6"/>
      <c r="EC1313" s="224"/>
      <c r="ED1313" s="224"/>
      <c r="EE1313" s="224"/>
    </row>
    <row r="1314" spans="4:135" s="66" customFormat="1" x14ac:dyDescent="0.2">
      <c r="D1314" s="90"/>
      <c r="X1314" s="338"/>
      <c r="BD1314" s="289"/>
      <c r="BE1314" s="289"/>
      <c r="BF1314" s="224"/>
      <c r="CG1314" s="224"/>
      <c r="CH1314" s="224"/>
      <c r="CI1314" s="224"/>
      <c r="CP1314" s="224"/>
      <c r="CQ1314" s="224"/>
      <c r="CR1314" s="6"/>
      <c r="EC1314" s="224"/>
      <c r="ED1314" s="224"/>
      <c r="EE1314" s="224"/>
    </row>
    <row r="1315" spans="4:135" s="66" customFormat="1" x14ac:dyDescent="0.2">
      <c r="D1315" s="90"/>
      <c r="X1315" s="338"/>
      <c r="BD1315" s="289"/>
      <c r="BE1315" s="289"/>
      <c r="BF1315" s="224"/>
      <c r="CG1315" s="224"/>
      <c r="CH1315" s="224"/>
      <c r="CI1315" s="224"/>
      <c r="CP1315" s="224"/>
      <c r="CQ1315" s="224"/>
      <c r="CR1315" s="6"/>
      <c r="EC1315" s="224"/>
      <c r="ED1315" s="224"/>
      <c r="EE1315" s="224"/>
    </row>
    <row r="1316" spans="4:135" s="66" customFormat="1" x14ac:dyDescent="0.2">
      <c r="D1316" s="90"/>
      <c r="X1316" s="338"/>
      <c r="BD1316" s="289"/>
      <c r="BE1316" s="289"/>
      <c r="BF1316" s="224"/>
      <c r="CG1316" s="224"/>
      <c r="CH1316" s="224"/>
      <c r="CI1316" s="224"/>
      <c r="CP1316" s="224"/>
      <c r="CQ1316" s="224"/>
      <c r="CR1316" s="6"/>
      <c r="EC1316" s="224"/>
      <c r="ED1316" s="224"/>
      <c r="EE1316" s="224"/>
    </row>
    <row r="1317" spans="4:135" s="66" customFormat="1" x14ac:dyDescent="0.2">
      <c r="D1317" s="90"/>
      <c r="X1317" s="338"/>
      <c r="BD1317" s="289"/>
      <c r="BE1317" s="289"/>
      <c r="BF1317" s="224"/>
      <c r="CG1317" s="224"/>
      <c r="CH1317" s="224"/>
      <c r="CI1317" s="224"/>
      <c r="CP1317" s="224"/>
      <c r="CQ1317" s="224"/>
      <c r="CR1317" s="6"/>
      <c r="EC1317" s="224"/>
      <c r="ED1317" s="224"/>
      <c r="EE1317" s="224"/>
    </row>
    <row r="1318" spans="4:135" s="66" customFormat="1" x14ac:dyDescent="0.2">
      <c r="D1318" s="90"/>
      <c r="X1318" s="338"/>
      <c r="BD1318" s="289"/>
      <c r="BE1318" s="289"/>
      <c r="BF1318" s="224"/>
      <c r="CG1318" s="224"/>
      <c r="CH1318" s="224"/>
      <c r="CI1318" s="224"/>
      <c r="CP1318" s="224"/>
      <c r="CQ1318" s="224"/>
      <c r="CR1318" s="6"/>
      <c r="EC1318" s="224"/>
      <c r="ED1318" s="224"/>
      <c r="EE1318" s="224"/>
    </row>
    <row r="1319" spans="4:135" s="66" customFormat="1" x14ac:dyDescent="0.2">
      <c r="D1319" s="90"/>
      <c r="X1319" s="338"/>
      <c r="BD1319" s="289"/>
      <c r="BE1319" s="289"/>
      <c r="BF1319" s="224"/>
      <c r="CG1319" s="224"/>
      <c r="CH1319" s="224"/>
      <c r="CI1319" s="224"/>
      <c r="CP1319" s="224"/>
      <c r="CQ1319" s="224"/>
      <c r="CR1319" s="6"/>
      <c r="EC1319" s="224"/>
      <c r="ED1319" s="224"/>
      <c r="EE1319" s="224"/>
    </row>
    <row r="1320" spans="4:135" s="66" customFormat="1" x14ac:dyDescent="0.2">
      <c r="D1320" s="90"/>
      <c r="X1320" s="338"/>
      <c r="BD1320" s="289"/>
      <c r="BE1320" s="289"/>
      <c r="BF1320" s="224"/>
      <c r="CG1320" s="224"/>
      <c r="CH1320" s="224"/>
      <c r="CI1320" s="224"/>
      <c r="CP1320" s="224"/>
      <c r="CQ1320" s="224"/>
      <c r="CR1320" s="6"/>
      <c r="EC1320" s="224"/>
      <c r="ED1320" s="224"/>
      <c r="EE1320" s="224"/>
    </row>
    <row r="1321" spans="4:135" s="66" customFormat="1" x14ac:dyDescent="0.2">
      <c r="D1321" s="90"/>
      <c r="X1321" s="338"/>
      <c r="BD1321" s="289"/>
      <c r="BE1321" s="289"/>
      <c r="BF1321" s="224"/>
      <c r="CG1321" s="224"/>
      <c r="CH1321" s="224"/>
      <c r="CI1321" s="224"/>
      <c r="CP1321" s="224"/>
      <c r="CQ1321" s="224"/>
      <c r="CR1321" s="6"/>
      <c r="EC1321" s="224"/>
      <c r="ED1321" s="224"/>
      <c r="EE1321" s="224"/>
    </row>
    <row r="1322" spans="4:135" s="66" customFormat="1" x14ac:dyDescent="0.2">
      <c r="D1322" s="90"/>
      <c r="X1322" s="338"/>
      <c r="BD1322" s="289"/>
      <c r="BE1322" s="289"/>
      <c r="BF1322" s="224"/>
      <c r="CG1322" s="224"/>
      <c r="CH1322" s="224"/>
      <c r="CI1322" s="224"/>
      <c r="CP1322" s="224"/>
      <c r="CQ1322" s="224"/>
      <c r="CR1322" s="6"/>
      <c r="EC1322" s="224"/>
      <c r="ED1322" s="224"/>
      <c r="EE1322" s="224"/>
    </row>
    <row r="1323" spans="4:135" s="66" customFormat="1" x14ac:dyDescent="0.2">
      <c r="D1323" s="90"/>
      <c r="X1323" s="338"/>
      <c r="BD1323" s="289"/>
      <c r="BE1323" s="289"/>
      <c r="BF1323" s="224"/>
      <c r="CG1323" s="224"/>
      <c r="CH1323" s="224"/>
      <c r="CI1323" s="224"/>
      <c r="CP1323" s="224"/>
      <c r="CQ1323" s="224"/>
      <c r="CR1323" s="6"/>
      <c r="EC1323" s="224"/>
      <c r="ED1323" s="224"/>
      <c r="EE1323" s="224"/>
    </row>
    <row r="1324" spans="4:135" s="66" customFormat="1" x14ac:dyDescent="0.2">
      <c r="D1324" s="90"/>
      <c r="X1324" s="338"/>
      <c r="BD1324" s="289"/>
      <c r="BE1324" s="289"/>
      <c r="BF1324" s="224"/>
      <c r="CG1324" s="224"/>
      <c r="CH1324" s="224"/>
      <c r="CI1324" s="224"/>
      <c r="CP1324" s="224"/>
      <c r="CQ1324" s="224"/>
      <c r="CR1324" s="6"/>
      <c r="EC1324" s="224"/>
      <c r="ED1324" s="224"/>
      <c r="EE1324" s="224"/>
    </row>
    <row r="1325" spans="4:135" s="66" customFormat="1" x14ac:dyDescent="0.2">
      <c r="D1325" s="90"/>
      <c r="X1325" s="338"/>
      <c r="BD1325" s="289"/>
      <c r="BE1325" s="289"/>
      <c r="BF1325" s="224"/>
      <c r="CG1325" s="224"/>
      <c r="CH1325" s="224"/>
      <c r="CI1325" s="224"/>
      <c r="CP1325" s="224"/>
      <c r="CQ1325" s="224"/>
      <c r="CR1325" s="6"/>
      <c r="EC1325" s="224"/>
      <c r="ED1325" s="224"/>
      <c r="EE1325" s="224"/>
    </row>
    <row r="1326" spans="4:135" s="66" customFormat="1" x14ac:dyDescent="0.2">
      <c r="D1326" s="90"/>
      <c r="X1326" s="338"/>
      <c r="BD1326" s="289"/>
      <c r="BE1326" s="289"/>
      <c r="BF1326" s="224"/>
      <c r="CG1326" s="224"/>
      <c r="CH1326" s="224"/>
      <c r="CI1326" s="224"/>
      <c r="CP1326" s="224"/>
      <c r="CQ1326" s="224"/>
      <c r="CR1326" s="6"/>
      <c r="EC1326" s="224"/>
      <c r="ED1326" s="224"/>
      <c r="EE1326" s="224"/>
    </row>
    <row r="1327" spans="4:135" s="66" customFormat="1" x14ac:dyDescent="0.2">
      <c r="D1327" s="90"/>
      <c r="X1327" s="338"/>
      <c r="BD1327" s="289"/>
      <c r="BE1327" s="289"/>
      <c r="BF1327" s="224"/>
      <c r="CG1327" s="224"/>
      <c r="CH1327" s="224"/>
      <c r="CI1327" s="224"/>
      <c r="CP1327" s="224"/>
      <c r="CQ1327" s="224"/>
      <c r="CR1327" s="6"/>
      <c r="EC1327" s="224"/>
      <c r="ED1327" s="224"/>
      <c r="EE1327" s="224"/>
    </row>
    <row r="1328" spans="4:135" s="66" customFormat="1" x14ac:dyDescent="0.2">
      <c r="D1328" s="90"/>
      <c r="X1328" s="338"/>
      <c r="BD1328" s="289"/>
      <c r="BE1328" s="289"/>
      <c r="BF1328" s="224"/>
      <c r="CG1328" s="224"/>
      <c r="CH1328" s="224"/>
      <c r="CI1328" s="224"/>
      <c r="CP1328" s="224"/>
      <c r="CQ1328" s="224"/>
      <c r="CR1328" s="6"/>
      <c r="EC1328" s="224"/>
      <c r="ED1328" s="224"/>
      <c r="EE1328" s="224"/>
    </row>
    <row r="1329" spans="4:135" s="66" customFormat="1" x14ac:dyDescent="0.2">
      <c r="D1329" s="90"/>
      <c r="X1329" s="338"/>
      <c r="BD1329" s="289"/>
      <c r="BE1329" s="289"/>
      <c r="BF1329" s="224"/>
      <c r="CG1329" s="224"/>
      <c r="CH1329" s="224"/>
      <c r="CI1329" s="224"/>
      <c r="CP1329" s="224"/>
      <c r="CQ1329" s="224"/>
      <c r="CR1329" s="6"/>
      <c r="EC1329" s="224"/>
      <c r="ED1329" s="224"/>
      <c r="EE1329" s="224"/>
    </row>
    <row r="1330" spans="4:135" s="66" customFormat="1" x14ac:dyDescent="0.2">
      <c r="D1330" s="90"/>
      <c r="X1330" s="338"/>
      <c r="BD1330" s="289"/>
      <c r="BE1330" s="289"/>
      <c r="BF1330" s="224"/>
      <c r="CG1330" s="224"/>
      <c r="CH1330" s="224"/>
      <c r="CI1330" s="224"/>
      <c r="CP1330" s="224"/>
      <c r="CQ1330" s="224"/>
      <c r="CR1330" s="6"/>
      <c r="EC1330" s="224"/>
      <c r="ED1330" s="224"/>
      <c r="EE1330" s="224"/>
    </row>
    <row r="1331" spans="4:135" s="66" customFormat="1" x14ac:dyDescent="0.2">
      <c r="D1331" s="90"/>
      <c r="X1331" s="338"/>
      <c r="BD1331" s="289"/>
      <c r="BE1331" s="289"/>
      <c r="BF1331" s="224"/>
      <c r="CG1331" s="224"/>
      <c r="CH1331" s="224"/>
      <c r="CI1331" s="224"/>
      <c r="CP1331" s="224"/>
      <c r="CQ1331" s="224"/>
      <c r="CR1331" s="6"/>
      <c r="EC1331" s="224"/>
      <c r="ED1331" s="224"/>
      <c r="EE1331" s="224"/>
    </row>
    <row r="1332" spans="4:135" s="66" customFormat="1" x14ac:dyDescent="0.2">
      <c r="D1332" s="90"/>
      <c r="X1332" s="338"/>
      <c r="BD1332" s="289"/>
      <c r="BE1332" s="289"/>
      <c r="BF1332" s="224"/>
      <c r="CG1332" s="224"/>
      <c r="CH1332" s="224"/>
      <c r="CI1332" s="224"/>
      <c r="CP1332" s="224"/>
      <c r="CQ1332" s="224"/>
      <c r="CR1332" s="6"/>
      <c r="EC1332" s="224"/>
      <c r="ED1332" s="224"/>
      <c r="EE1332" s="224"/>
    </row>
    <row r="1333" spans="4:135" s="66" customFormat="1" x14ac:dyDescent="0.2">
      <c r="D1333" s="90"/>
      <c r="X1333" s="338"/>
      <c r="BD1333" s="289"/>
      <c r="BE1333" s="289"/>
      <c r="BF1333" s="224"/>
      <c r="CG1333" s="224"/>
      <c r="CH1333" s="224"/>
      <c r="CI1333" s="224"/>
      <c r="CP1333" s="224"/>
      <c r="CQ1333" s="224"/>
      <c r="CR1333" s="6"/>
      <c r="EC1333" s="224"/>
      <c r="ED1333" s="224"/>
      <c r="EE1333" s="224"/>
    </row>
    <row r="1334" spans="4:135" s="66" customFormat="1" x14ac:dyDescent="0.2">
      <c r="D1334" s="90"/>
      <c r="X1334" s="338"/>
      <c r="BD1334" s="289"/>
      <c r="BE1334" s="289"/>
      <c r="BF1334" s="224"/>
      <c r="CG1334" s="224"/>
      <c r="CH1334" s="224"/>
      <c r="CI1334" s="224"/>
      <c r="CP1334" s="224"/>
      <c r="CQ1334" s="224"/>
      <c r="CR1334" s="6"/>
      <c r="EC1334" s="224"/>
      <c r="ED1334" s="224"/>
      <c r="EE1334" s="224"/>
    </row>
    <row r="1335" spans="4:135" s="66" customFormat="1" x14ac:dyDescent="0.2">
      <c r="D1335" s="90"/>
      <c r="X1335" s="338"/>
      <c r="BD1335" s="289"/>
      <c r="BE1335" s="289"/>
      <c r="BF1335" s="224"/>
      <c r="CG1335" s="224"/>
      <c r="CH1335" s="224"/>
      <c r="CI1335" s="224"/>
      <c r="CP1335" s="224"/>
      <c r="CQ1335" s="224"/>
      <c r="CR1335" s="6"/>
      <c r="EC1335" s="224"/>
      <c r="ED1335" s="224"/>
      <c r="EE1335" s="224"/>
    </row>
    <row r="1336" spans="4:135" s="66" customFormat="1" x14ac:dyDescent="0.2">
      <c r="D1336" s="90"/>
      <c r="X1336" s="338"/>
      <c r="BD1336" s="289"/>
      <c r="BE1336" s="289"/>
      <c r="BF1336" s="224"/>
      <c r="CG1336" s="224"/>
      <c r="CH1336" s="224"/>
      <c r="CI1336" s="224"/>
      <c r="CP1336" s="224"/>
      <c r="CQ1336" s="224"/>
      <c r="CR1336" s="6"/>
      <c r="EC1336" s="224"/>
      <c r="ED1336" s="224"/>
      <c r="EE1336" s="224"/>
    </row>
    <row r="1337" spans="4:135" s="66" customFormat="1" x14ac:dyDescent="0.2">
      <c r="D1337" s="90"/>
      <c r="X1337" s="338"/>
      <c r="BD1337" s="289"/>
      <c r="BE1337" s="289"/>
      <c r="BF1337" s="224"/>
      <c r="CG1337" s="224"/>
      <c r="CH1337" s="224"/>
      <c r="CI1337" s="224"/>
      <c r="CP1337" s="224"/>
      <c r="CQ1337" s="224"/>
      <c r="CR1337" s="6"/>
      <c r="EC1337" s="224"/>
      <c r="ED1337" s="224"/>
      <c r="EE1337" s="224"/>
    </row>
    <row r="1338" spans="4:135" s="66" customFormat="1" x14ac:dyDescent="0.2">
      <c r="D1338" s="90"/>
      <c r="X1338" s="338"/>
      <c r="BD1338" s="289"/>
      <c r="BE1338" s="289"/>
      <c r="BF1338" s="224"/>
      <c r="CG1338" s="224"/>
      <c r="CH1338" s="224"/>
      <c r="CI1338" s="224"/>
      <c r="CP1338" s="224"/>
      <c r="CQ1338" s="224"/>
      <c r="CR1338" s="6"/>
      <c r="EC1338" s="224"/>
      <c r="ED1338" s="224"/>
      <c r="EE1338" s="224"/>
    </row>
    <row r="1339" spans="4:135" s="66" customFormat="1" x14ac:dyDescent="0.2">
      <c r="D1339" s="90"/>
      <c r="X1339" s="338"/>
      <c r="BD1339" s="289"/>
      <c r="BE1339" s="289"/>
      <c r="BF1339" s="224"/>
      <c r="CG1339" s="224"/>
      <c r="CH1339" s="224"/>
      <c r="CI1339" s="224"/>
      <c r="CP1339" s="224"/>
      <c r="CQ1339" s="224"/>
      <c r="CR1339" s="6"/>
      <c r="EC1339" s="224"/>
      <c r="ED1339" s="224"/>
      <c r="EE1339" s="224"/>
    </row>
    <row r="1340" spans="4:135" s="66" customFormat="1" x14ac:dyDescent="0.2">
      <c r="D1340" s="90"/>
      <c r="X1340" s="338"/>
      <c r="BD1340" s="289"/>
      <c r="BE1340" s="289"/>
      <c r="BF1340" s="224"/>
      <c r="CG1340" s="224"/>
      <c r="CH1340" s="224"/>
      <c r="CI1340" s="224"/>
      <c r="CP1340" s="224"/>
      <c r="CQ1340" s="224"/>
      <c r="CR1340" s="6"/>
      <c r="EC1340" s="224"/>
      <c r="ED1340" s="224"/>
      <c r="EE1340" s="224"/>
    </row>
    <row r="1341" spans="4:135" s="66" customFormat="1" x14ac:dyDescent="0.2">
      <c r="D1341" s="90"/>
      <c r="X1341" s="338"/>
      <c r="BD1341" s="289"/>
      <c r="BE1341" s="289"/>
      <c r="BF1341" s="224"/>
      <c r="CG1341" s="224"/>
      <c r="CH1341" s="224"/>
      <c r="CI1341" s="224"/>
      <c r="CP1341" s="224"/>
      <c r="CQ1341" s="224"/>
      <c r="CR1341" s="6"/>
      <c r="EC1341" s="224"/>
      <c r="ED1341" s="224"/>
      <c r="EE1341" s="224"/>
    </row>
    <row r="1342" spans="4:135" s="66" customFormat="1" x14ac:dyDescent="0.2">
      <c r="D1342" s="90"/>
      <c r="X1342" s="338"/>
      <c r="BD1342" s="289"/>
      <c r="BE1342" s="289"/>
      <c r="BF1342" s="224"/>
      <c r="CG1342" s="224"/>
      <c r="CH1342" s="224"/>
      <c r="CI1342" s="224"/>
      <c r="CP1342" s="224"/>
      <c r="CQ1342" s="224"/>
      <c r="CR1342" s="6"/>
      <c r="EC1342" s="224"/>
      <c r="ED1342" s="224"/>
      <c r="EE1342" s="224"/>
    </row>
    <row r="1343" spans="4:135" s="66" customFormat="1" x14ac:dyDescent="0.2">
      <c r="D1343" s="90"/>
      <c r="X1343" s="338"/>
      <c r="BD1343" s="289"/>
      <c r="BE1343" s="289"/>
      <c r="BF1343" s="224"/>
      <c r="CG1343" s="224"/>
      <c r="CH1343" s="224"/>
      <c r="CI1343" s="224"/>
      <c r="CP1343" s="224"/>
      <c r="CQ1343" s="224"/>
      <c r="CR1343" s="6"/>
      <c r="EC1343" s="224"/>
      <c r="ED1343" s="224"/>
      <c r="EE1343" s="224"/>
    </row>
    <row r="1344" spans="4:135" s="66" customFormat="1" x14ac:dyDescent="0.2">
      <c r="D1344" s="90"/>
      <c r="X1344" s="338"/>
      <c r="BD1344" s="289"/>
      <c r="BE1344" s="289"/>
      <c r="BF1344" s="224"/>
      <c r="CG1344" s="224"/>
      <c r="CH1344" s="224"/>
      <c r="CI1344" s="224"/>
      <c r="CP1344" s="224"/>
      <c r="CQ1344" s="224"/>
      <c r="CR1344" s="6"/>
      <c r="EC1344" s="224"/>
      <c r="ED1344" s="224"/>
      <c r="EE1344" s="224"/>
    </row>
    <row r="1345" spans="4:135" s="66" customFormat="1" x14ac:dyDescent="0.2">
      <c r="D1345" s="90"/>
      <c r="X1345" s="338"/>
      <c r="BD1345" s="289"/>
      <c r="BE1345" s="289"/>
      <c r="BF1345" s="224"/>
      <c r="CG1345" s="224"/>
      <c r="CH1345" s="224"/>
      <c r="CI1345" s="224"/>
      <c r="CP1345" s="224"/>
      <c r="CQ1345" s="224"/>
      <c r="CR1345" s="6"/>
      <c r="EC1345" s="224"/>
      <c r="ED1345" s="224"/>
      <c r="EE1345" s="224"/>
    </row>
    <row r="1346" spans="4:135" s="66" customFormat="1" x14ac:dyDescent="0.2">
      <c r="D1346" s="90"/>
      <c r="X1346" s="338"/>
      <c r="BD1346" s="289"/>
      <c r="BE1346" s="289"/>
      <c r="BF1346" s="224"/>
      <c r="CG1346" s="224"/>
      <c r="CH1346" s="224"/>
      <c r="CI1346" s="224"/>
      <c r="CP1346" s="224"/>
      <c r="CQ1346" s="224"/>
      <c r="CR1346" s="6"/>
      <c r="EC1346" s="224"/>
      <c r="ED1346" s="224"/>
      <c r="EE1346" s="224"/>
    </row>
    <row r="1347" spans="4:135" s="66" customFormat="1" x14ac:dyDescent="0.2">
      <c r="D1347" s="90"/>
      <c r="X1347" s="338"/>
      <c r="BD1347" s="289"/>
      <c r="BE1347" s="289"/>
      <c r="BF1347" s="224"/>
      <c r="CG1347" s="224"/>
      <c r="CH1347" s="224"/>
      <c r="CI1347" s="224"/>
      <c r="CP1347" s="224"/>
      <c r="CQ1347" s="224"/>
      <c r="CR1347" s="6"/>
      <c r="EC1347" s="224"/>
      <c r="ED1347" s="224"/>
      <c r="EE1347" s="224"/>
    </row>
    <row r="1348" spans="4:135" s="66" customFormat="1" x14ac:dyDescent="0.2">
      <c r="D1348" s="90"/>
      <c r="X1348" s="338"/>
      <c r="BD1348" s="289"/>
      <c r="BE1348" s="289"/>
      <c r="BF1348" s="224"/>
      <c r="CG1348" s="224"/>
      <c r="CH1348" s="224"/>
      <c r="CI1348" s="224"/>
      <c r="CP1348" s="224"/>
      <c r="CQ1348" s="224"/>
      <c r="CR1348" s="6"/>
      <c r="EC1348" s="224"/>
      <c r="ED1348" s="224"/>
      <c r="EE1348" s="224"/>
    </row>
    <row r="1349" spans="4:135" s="66" customFormat="1" x14ac:dyDescent="0.2">
      <c r="D1349" s="90"/>
      <c r="X1349" s="338"/>
      <c r="BD1349" s="289"/>
      <c r="BE1349" s="289"/>
      <c r="BF1349" s="224"/>
      <c r="CG1349" s="224"/>
      <c r="CH1349" s="224"/>
      <c r="CI1349" s="224"/>
      <c r="CP1349" s="224"/>
      <c r="CQ1349" s="224"/>
      <c r="CR1349" s="6"/>
      <c r="EC1349" s="224"/>
      <c r="ED1349" s="224"/>
      <c r="EE1349" s="224"/>
    </row>
    <row r="1350" spans="4:135" s="66" customFormat="1" x14ac:dyDescent="0.2">
      <c r="D1350" s="90"/>
      <c r="X1350" s="338"/>
      <c r="BD1350" s="289"/>
      <c r="BE1350" s="289"/>
      <c r="BF1350" s="224"/>
      <c r="CG1350" s="224"/>
      <c r="CH1350" s="224"/>
      <c r="CI1350" s="224"/>
      <c r="CP1350" s="224"/>
      <c r="CQ1350" s="224"/>
      <c r="CR1350" s="6"/>
      <c r="EC1350" s="224"/>
      <c r="ED1350" s="224"/>
      <c r="EE1350" s="224"/>
    </row>
    <row r="1351" spans="4:135" s="66" customFormat="1" x14ac:dyDescent="0.2">
      <c r="D1351" s="90"/>
      <c r="X1351" s="338"/>
      <c r="BD1351" s="289"/>
      <c r="BE1351" s="289"/>
      <c r="BF1351" s="224"/>
      <c r="CG1351" s="224"/>
      <c r="CH1351" s="224"/>
      <c r="CI1351" s="224"/>
      <c r="CP1351" s="224"/>
      <c r="CQ1351" s="224"/>
      <c r="CR1351" s="6"/>
      <c r="EC1351" s="224"/>
      <c r="ED1351" s="224"/>
      <c r="EE1351" s="224"/>
    </row>
    <row r="1352" spans="4:135" s="66" customFormat="1" x14ac:dyDescent="0.2">
      <c r="D1352" s="90"/>
      <c r="X1352" s="338"/>
      <c r="BD1352" s="289"/>
      <c r="BE1352" s="289"/>
      <c r="BF1352" s="224"/>
      <c r="CG1352" s="224"/>
      <c r="CH1352" s="224"/>
      <c r="CI1352" s="224"/>
      <c r="CP1352" s="224"/>
      <c r="CQ1352" s="224"/>
      <c r="CR1352" s="6"/>
      <c r="EC1352" s="224"/>
      <c r="ED1352" s="224"/>
      <c r="EE1352" s="224"/>
    </row>
    <row r="1353" spans="4:135" s="66" customFormat="1" x14ac:dyDescent="0.2">
      <c r="D1353" s="90"/>
      <c r="X1353" s="338"/>
      <c r="BD1353" s="289"/>
      <c r="BE1353" s="289"/>
      <c r="BF1353" s="224"/>
      <c r="CG1353" s="224"/>
      <c r="CH1353" s="224"/>
      <c r="CI1353" s="224"/>
      <c r="CP1353" s="224"/>
      <c r="CQ1353" s="224"/>
      <c r="CR1353" s="6"/>
      <c r="EC1353" s="224"/>
      <c r="ED1353" s="224"/>
      <c r="EE1353" s="224"/>
    </row>
    <row r="1354" spans="4:135" s="66" customFormat="1" x14ac:dyDescent="0.2">
      <c r="D1354" s="90"/>
      <c r="X1354" s="338"/>
      <c r="BD1354" s="289"/>
      <c r="BE1354" s="289"/>
      <c r="BF1354" s="224"/>
      <c r="CG1354" s="224"/>
      <c r="CH1354" s="224"/>
      <c r="CI1354" s="224"/>
      <c r="CP1354" s="224"/>
      <c r="CQ1354" s="224"/>
      <c r="CR1354" s="6"/>
      <c r="EC1354" s="224"/>
      <c r="ED1354" s="224"/>
      <c r="EE1354" s="224"/>
    </row>
    <row r="1355" spans="4:135" s="66" customFormat="1" x14ac:dyDescent="0.2">
      <c r="D1355" s="90"/>
      <c r="X1355" s="338"/>
      <c r="BD1355" s="289"/>
      <c r="BE1355" s="289"/>
      <c r="BF1355" s="224"/>
      <c r="CG1355" s="224"/>
      <c r="CH1355" s="224"/>
      <c r="CI1355" s="224"/>
      <c r="CP1355" s="224"/>
      <c r="CQ1355" s="224"/>
      <c r="CR1355" s="6"/>
      <c r="EC1355" s="224"/>
      <c r="ED1355" s="224"/>
      <c r="EE1355" s="224"/>
    </row>
    <row r="1356" spans="4:135" s="66" customFormat="1" x14ac:dyDescent="0.2">
      <c r="D1356" s="90"/>
      <c r="X1356" s="338"/>
      <c r="BD1356" s="289"/>
      <c r="BE1356" s="289"/>
      <c r="BF1356" s="224"/>
      <c r="CG1356" s="224"/>
      <c r="CH1356" s="224"/>
      <c r="CI1356" s="224"/>
      <c r="CP1356" s="224"/>
      <c r="CQ1356" s="224"/>
      <c r="CR1356" s="6"/>
      <c r="EC1356" s="224"/>
      <c r="ED1356" s="224"/>
      <c r="EE1356" s="224"/>
    </row>
    <row r="1357" spans="4:135" s="66" customFormat="1" x14ac:dyDescent="0.2">
      <c r="D1357" s="90"/>
      <c r="X1357" s="338"/>
      <c r="BD1357" s="289"/>
      <c r="BE1357" s="289"/>
      <c r="BF1357" s="224"/>
      <c r="CG1357" s="224"/>
      <c r="CH1357" s="224"/>
      <c r="CI1357" s="224"/>
      <c r="CP1357" s="224"/>
      <c r="CQ1357" s="224"/>
      <c r="CR1357" s="6"/>
      <c r="EC1357" s="224"/>
      <c r="ED1357" s="224"/>
      <c r="EE1357" s="224"/>
    </row>
    <row r="1358" spans="4:135" s="66" customFormat="1" x14ac:dyDescent="0.2">
      <c r="D1358" s="90"/>
      <c r="X1358" s="338"/>
      <c r="BD1358" s="289"/>
      <c r="BE1358" s="289"/>
      <c r="BF1358" s="224"/>
      <c r="CG1358" s="224"/>
      <c r="CH1358" s="224"/>
      <c r="CI1358" s="224"/>
      <c r="CP1358" s="224"/>
      <c r="CQ1358" s="224"/>
      <c r="CR1358" s="6"/>
      <c r="EC1358" s="224"/>
      <c r="ED1358" s="224"/>
      <c r="EE1358" s="224"/>
    </row>
    <row r="1359" spans="4:135" s="66" customFormat="1" x14ac:dyDescent="0.2">
      <c r="D1359" s="90"/>
      <c r="X1359" s="338"/>
      <c r="BD1359" s="289"/>
      <c r="BE1359" s="289"/>
      <c r="BF1359" s="224"/>
      <c r="CG1359" s="224"/>
      <c r="CH1359" s="224"/>
      <c r="CI1359" s="224"/>
      <c r="CP1359" s="224"/>
      <c r="CQ1359" s="224"/>
      <c r="CR1359" s="6"/>
      <c r="EC1359" s="224"/>
      <c r="ED1359" s="224"/>
      <c r="EE1359" s="224"/>
    </row>
    <row r="1360" spans="4:135" s="66" customFormat="1" x14ac:dyDescent="0.2">
      <c r="D1360" s="90"/>
      <c r="X1360" s="338"/>
      <c r="BD1360" s="289"/>
      <c r="BE1360" s="289"/>
      <c r="BF1360" s="224"/>
      <c r="CG1360" s="224"/>
      <c r="CH1360" s="224"/>
      <c r="CI1360" s="224"/>
      <c r="CP1360" s="224"/>
      <c r="CQ1360" s="224"/>
      <c r="CR1360" s="6"/>
      <c r="EC1360" s="224"/>
      <c r="ED1360" s="224"/>
      <c r="EE1360" s="224"/>
    </row>
    <row r="1361" spans="4:135" s="66" customFormat="1" x14ac:dyDescent="0.2">
      <c r="D1361" s="90"/>
      <c r="X1361" s="338"/>
      <c r="BD1361" s="289"/>
      <c r="BE1361" s="289"/>
      <c r="BF1361" s="224"/>
      <c r="CG1361" s="224"/>
      <c r="CH1361" s="224"/>
      <c r="CI1361" s="224"/>
      <c r="CP1361" s="224"/>
      <c r="CQ1361" s="224"/>
      <c r="CR1361" s="6"/>
      <c r="EC1361" s="224"/>
      <c r="ED1361" s="224"/>
      <c r="EE1361" s="224"/>
    </row>
    <row r="1362" spans="4:135" s="66" customFormat="1" x14ac:dyDescent="0.2">
      <c r="D1362" s="90"/>
      <c r="X1362" s="338"/>
      <c r="BD1362" s="289"/>
      <c r="BE1362" s="289"/>
      <c r="BF1362" s="224"/>
      <c r="CG1362" s="224"/>
      <c r="CH1362" s="224"/>
      <c r="CI1362" s="224"/>
      <c r="CP1362" s="224"/>
      <c r="CQ1362" s="224"/>
      <c r="CR1362" s="6"/>
      <c r="EC1362" s="224"/>
      <c r="ED1362" s="224"/>
      <c r="EE1362" s="224"/>
    </row>
    <row r="1363" spans="4:135" s="66" customFormat="1" x14ac:dyDescent="0.2">
      <c r="D1363" s="90"/>
      <c r="X1363" s="338"/>
      <c r="BD1363" s="289"/>
      <c r="BE1363" s="289"/>
      <c r="BF1363" s="224"/>
      <c r="CG1363" s="224"/>
      <c r="CH1363" s="224"/>
      <c r="CI1363" s="224"/>
      <c r="CP1363" s="224"/>
      <c r="CQ1363" s="224"/>
      <c r="CR1363" s="6"/>
      <c r="EC1363" s="224"/>
      <c r="ED1363" s="224"/>
      <c r="EE1363" s="224"/>
    </row>
    <row r="1364" spans="4:135" s="66" customFormat="1" x14ac:dyDescent="0.2">
      <c r="D1364" s="90"/>
      <c r="X1364" s="338"/>
      <c r="BD1364" s="289"/>
      <c r="BE1364" s="289"/>
      <c r="BF1364" s="224"/>
      <c r="CG1364" s="224"/>
      <c r="CH1364" s="224"/>
      <c r="CI1364" s="224"/>
      <c r="CP1364" s="224"/>
      <c r="CQ1364" s="224"/>
      <c r="CR1364" s="6"/>
      <c r="EC1364" s="224"/>
      <c r="ED1364" s="224"/>
      <c r="EE1364" s="224"/>
    </row>
    <row r="1365" spans="4:135" s="66" customFormat="1" x14ac:dyDescent="0.2">
      <c r="D1365" s="90"/>
      <c r="X1365" s="338"/>
      <c r="BD1365" s="289"/>
      <c r="BE1365" s="289"/>
      <c r="BF1365" s="224"/>
      <c r="CG1365" s="224"/>
      <c r="CH1365" s="224"/>
      <c r="CI1365" s="224"/>
      <c r="CP1365" s="224"/>
      <c r="CQ1365" s="224"/>
      <c r="CR1365" s="6"/>
      <c r="EC1365" s="224"/>
      <c r="ED1365" s="224"/>
      <c r="EE1365" s="224"/>
    </row>
    <row r="1366" spans="4:135" s="66" customFormat="1" x14ac:dyDescent="0.2">
      <c r="D1366" s="90"/>
      <c r="X1366" s="338"/>
      <c r="BD1366" s="289"/>
      <c r="BE1366" s="289"/>
      <c r="BF1366" s="224"/>
      <c r="CG1366" s="224"/>
      <c r="CH1366" s="224"/>
      <c r="CI1366" s="224"/>
      <c r="CP1366" s="224"/>
      <c r="CQ1366" s="224"/>
      <c r="CR1366" s="6"/>
      <c r="EC1366" s="224"/>
      <c r="ED1366" s="224"/>
      <c r="EE1366" s="224"/>
    </row>
    <row r="1367" spans="4:135" s="66" customFormat="1" x14ac:dyDescent="0.2">
      <c r="D1367" s="90"/>
      <c r="X1367" s="338"/>
      <c r="BD1367" s="289"/>
      <c r="BE1367" s="289"/>
      <c r="BF1367" s="224"/>
      <c r="CG1367" s="224"/>
      <c r="CH1367" s="224"/>
      <c r="CI1367" s="224"/>
      <c r="CP1367" s="224"/>
      <c r="CQ1367" s="224"/>
      <c r="CR1367" s="6"/>
      <c r="EC1367" s="224"/>
      <c r="ED1367" s="224"/>
      <c r="EE1367" s="224"/>
    </row>
    <row r="1368" spans="4:135" s="66" customFormat="1" x14ac:dyDescent="0.2">
      <c r="D1368" s="90"/>
      <c r="X1368" s="338"/>
      <c r="BD1368" s="289"/>
      <c r="BE1368" s="289"/>
      <c r="BF1368" s="224"/>
      <c r="CG1368" s="224"/>
      <c r="CH1368" s="224"/>
      <c r="CI1368" s="224"/>
      <c r="CP1368" s="224"/>
      <c r="CQ1368" s="224"/>
      <c r="CR1368" s="6"/>
      <c r="EC1368" s="224"/>
      <c r="ED1368" s="224"/>
      <c r="EE1368" s="224"/>
    </row>
    <row r="1369" spans="4:135" s="66" customFormat="1" x14ac:dyDescent="0.2">
      <c r="D1369" s="90"/>
      <c r="X1369" s="338"/>
      <c r="BD1369" s="289"/>
      <c r="BE1369" s="289"/>
      <c r="BF1369" s="224"/>
      <c r="CG1369" s="224"/>
      <c r="CH1369" s="224"/>
      <c r="CI1369" s="224"/>
      <c r="CP1369" s="224"/>
      <c r="CQ1369" s="224"/>
      <c r="CR1369" s="6"/>
      <c r="EC1369" s="224"/>
      <c r="ED1369" s="224"/>
      <c r="EE1369" s="224"/>
    </row>
    <row r="1370" spans="4:135" s="66" customFormat="1" x14ac:dyDescent="0.2">
      <c r="D1370" s="90"/>
      <c r="X1370" s="338"/>
      <c r="BD1370" s="289"/>
      <c r="BE1370" s="289"/>
      <c r="BF1370" s="224"/>
      <c r="CG1370" s="224"/>
      <c r="CH1370" s="224"/>
      <c r="CI1370" s="224"/>
      <c r="CP1370" s="224"/>
      <c r="CQ1370" s="224"/>
      <c r="CR1370" s="6"/>
      <c r="EC1370" s="224"/>
      <c r="ED1370" s="224"/>
      <c r="EE1370" s="224"/>
    </row>
    <row r="1371" spans="4:135" s="66" customFormat="1" x14ac:dyDescent="0.2">
      <c r="D1371" s="90"/>
      <c r="X1371" s="338"/>
      <c r="BD1371" s="289"/>
      <c r="BE1371" s="289"/>
      <c r="BF1371" s="224"/>
      <c r="CG1371" s="224"/>
      <c r="CH1371" s="224"/>
      <c r="CI1371" s="224"/>
      <c r="CP1371" s="224"/>
      <c r="CQ1371" s="224"/>
      <c r="CR1371" s="6"/>
      <c r="EC1371" s="224"/>
      <c r="ED1371" s="224"/>
      <c r="EE1371" s="224"/>
    </row>
    <row r="1372" spans="4:135" s="66" customFormat="1" x14ac:dyDescent="0.2">
      <c r="D1372" s="90"/>
      <c r="X1372" s="338"/>
      <c r="BD1372" s="289"/>
      <c r="BE1372" s="289"/>
      <c r="BF1372" s="224"/>
      <c r="CG1372" s="224"/>
      <c r="CH1372" s="224"/>
      <c r="CI1372" s="224"/>
      <c r="CP1372" s="224"/>
      <c r="CQ1372" s="224"/>
      <c r="CR1372" s="6"/>
      <c r="EC1372" s="224"/>
      <c r="ED1372" s="224"/>
      <c r="EE1372" s="224"/>
    </row>
    <row r="1373" spans="4:135" s="66" customFormat="1" x14ac:dyDescent="0.2">
      <c r="D1373" s="90"/>
      <c r="X1373" s="338"/>
      <c r="BD1373" s="289"/>
      <c r="BE1373" s="289"/>
      <c r="BF1373" s="224"/>
      <c r="CG1373" s="224"/>
      <c r="CH1373" s="224"/>
      <c r="CI1373" s="224"/>
      <c r="CP1373" s="224"/>
      <c r="CQ1373" s="224"/>
      <c r="CR1373" s="6"/>
      <c r="EC1373" s="224"/>
      <c r="ED1373" s="224"/>
      <c r="EE1373" s="224"/>
    </row>
    <row r="1374" spans="4:135" s="66" customFormat="1" x14ac:dyDescent="0.2">
      <c r="D1374" s="90"/>
      <c r="X1374" s="338"/>
      <c r="BD1374" s="289"/>
      <c r="BE1374" s="289"/>
      <c r="BF1374" s="224"/>
      <c r="CG1374" s="224"/>
      <c r="CH1374" s="224"/>
      <c r="CI1374" s="224"/>
      <c r="CP1374" s="224"/>
      <c r="CQ1374" s="224"/>
      <c r="CR1374" s="6"/>
      <c r="EC1374" s="224"/>
      <c r="ED1374" s="224"/>
      <c r="EE1374" s="224"/>
    </row>
    <row r="1375" spans="4:135" s="66" customFormat="1" x14ac:dyDescent="0.2">
      <c r="D1375" s="90"/>
      <c r="X1375" s="338"/>
      <c r="BD1375" s="289"/>
      <c r="BE1375" s="289"/>
      <c r="BF1375" s="224"/>
      <c r="CG1375" s="224"/>
      <c r="CH1375" s="224"/>
      <c r="CI1375" s="224"/>
      <c r="CP1375" s="224"/>
      <c r="CQ1375" s="224"/>
      <c r="CR1375" s="6"/>
      <c r="EC1375" s="224"/>
      <c r="ED1375" s="224"/>
      <c r="EE1375" s="224"/>
    </row>
    <row r="1376" spans="4:135" s="66" customFormat="1" x14ac:dyDescent="0.2">
      <c r="D1376" s="90"/>
      <c r="X1376" s="338"/>
      <c r="BD1376" s="289"/>
      <c r="BE1376" s="289"/>
      <c r="BF1376" s="224"/>
      <c r="CG1376" s="224"/>
      <c r="CH1376" s="224"/>
      <c r="CI1376" s="224"/>
      <c r="CP1376" s="224"/>
      <c r="CQ1376" s="224"/>
      <c r="CR1376" s="6"/>
      <c r="EC1376" s="224"/>
      <c r="ED1376" s="224"/>
      <c r="EE1376" s="224"/>
    </row>
    <row r="1377" spans="4:135" s="66" customFormat="1" x14ac:dyDescent="0.2">
      <c r="D1377" s="90"/>
      <c r="X1377" s="338"/>
      <c r="BD1377" s="289"/>
      <c r="BE1377" s="289"/>
      <c r="BF1377" s="224"/>
      <c r="CG1377" s="224"/>
      <c r="CH1377" s="224"/>
      <c r="CI1377" s="224"/>
      <c r="CP1377" s="224"/>
      <c r="CQ1377" s="224"/>
      <c r="CR1377" s="6"/>
      <c r="EC1377" s="224"/>
      <c r="ED1377" s="224"/>
      <c r="EE1377" s="224"/>
    </row>
    <row r="1378" spans="4:135" s="66" customFormat="1" x14ac:dyDescent="0.2">
      <c r="D1378" s="90"/>
      <c r="X1378" s="338"/>
      <c r="BD1378" s="289"/>
      <c r="BE1378" s="289"/>
      <c r="BF1378" s="224"/>
      <c r="CG1378" s="224"/>
      <c r="CH1378" s="224"/>
      <c r="CI1378" s="224"/>
      <c r="CP1378" s="224"/>
      <c r="CQ1378" s="224"/>
      <c r="CR1378" s="6"/>
      <c r="EC1378" s="224"/>
      <c r="ED1378" s="224"/>
      <c r="EE1378" s="224"/>
    </row>
    <row r="1379" spans="4:135" s="66" customFormat="1" x14ac:dyDescent="0.2">
      <c r="D1379" s="90"/>
      <c r="X1379" s="338"/>
      <c r="BD1379" s="289"/>
      <c r="BE1379" s="289"/>
      <c r="BF1379" s="224"/>
      <c r="CG1379" s="224"/>
      <c r="CH1379" s="224"/>
      <c r="CI1379" s="224"/>
      <c r="CP1379" s="224"/>
      <c r="CQ1379" s="224"/>
      <c r="CR1379" s="6"/>
      <c r="EC1379" s="224"/>
      <c r="ED1379" s="224"/>
      <c r="EE1379" s="224"/>
    </row>
    <row r="1380" spans="4:135" s="66" customFormat="1" x14ac:dyDescent="0.2">
      <c r="D1380" s="90"/>
      <c r="X1380" s="338"/>
      <c r="BD1380" s="289"/>
      <c r="BE1380" s="289"/>
      <c r="BF1380" s="224"/>
      <c r="CG1380" s="224"/>
      <c r="CH1380" s="224"/>
      <c r="CI1380" s="224"/>
      <c r="CP1380" s="224"/>
      <c r="CQ1380" s="224"/>
      <c r="CR1380" s="6"/>
      <c r="EC1380" s="224"/>
      <c r="ED1380" s="224"/>
      <c r="EE1380" s="224"/>
    </row>
    <row r="1381" spans="4:135" s="66" customFormat="1" x14ac:dyDescent="0.2">
      <c r="D1381" s="90"/>
      <c r="X1381" s="338"/>
      <c r="BD1381" s="289"/>
      <c r="BE1381" s="289"/>
      <c r="BF1381" s="224"/>
      <c r="CG1381" s="224"/>
      <c r="CH1381" s="224"/>
      <c r="CI1381" s="224"/>
      <c r="CP1381" s="224"/>
      <c r="CQ1381" s="224"/>
      <c r="CR1381" s="6"/>
      <c r="EC1381" s="224"/>
      <c r="ED1381" s="224"/>
      <c r="EE1381" s="224"/>
    </row>
    <row r="1382" spans="4:135" s="66" customFormat="1" x14ac:dyDescent="0.2">
      <c r="D1382" s="90"/>
      <c r="X1382" s="338"/>
      <c r="BD1382" s="289"/>
      <c r="BE1382" s="289"/>
      <c r="BF1382" s="224"/>
      <c r="CG1382" s="224"/>
      <c r="CH1382" s="224"/>
      <c r="CI1382" s="224"/>
      <c r="CP1382" s="224"/>
      <c r="CQ1382" s="224"/>
      <c r="CR1382" s="6"/>
      <c r="EC1382" s="224"/>
      <c r="ED1382" s="224"/>
      <c r="EE1382" s="224"/>
    </row>
    <row r="1383" spans="4:135" s="66" customFormat="1" x14ac:dyDescent="0.2">
      <c r="D1383" s="90"/>
      <c r="X1383" s="338"/>
      <c r="BD1383" s="289"/>
      <c r="BE1383" s="289"/>
      <c r="BF1383" s="224"/>
      <c r="CG1383" s="224"/>
      <c r="CH1383" s="224"/>
      <c r="CI1383" s="224"/>
      <c r="CP1383" s="224"/>
      <c r="CQ1383" s="224"/>
      <c r="CR1383" s="6"/>
      <c r="EC1383" s="224"/>
      <c r="ED1383" s="224"/>
      <c r="EE1383" s="224"/>
    </row>
    <row r="1384" spans="4:135" s="66" customFormat="1" x14ac:dyDescent="0.2">
      <c r="D1384" s="90"/>
      <c r="X1384" s="338"/>
      <c r="BD1384" s="289"/>
      <c r="BE1384" s="289"/>
      <c r="BF1384" s="224"/>
      <c r="CG1384" s="224"/>
      <c r="CH1384" s="224"/>
      <c r="CI1384" s="224"/>
      <c r="CP1384" s="224"/>
      <c r="CQ1384" s="224"/>
      <c r="CR1384" s="6"/>
      <c r="EC1384" s="224"/>
      <c r="ED1384" s="224"/>
      <c r="EE1384" s="224"/>
    </row>
    <row r="1385" spans="4:135" s="66" customFormat="1" x14ac:dyDescent="0.2">
      <c r="D1385" s="90"/>
      <c r="X1385" s="338"/>
      <c r="BD1385" s="289"/>
      <c r="BE1385" s="289"/>
      <c r="BF1385" s="224"/>
      <c r="CG1385" s="224"/>
      <c r="CH1385" s="224"/>
      <c r="CI1385" s="224"/>
      <c r="CP1385" s="224"/>
      <c r="CQ1385" s="224"/>
      <c r="CR1385" s="6"/>
      <c r="EC1385" s="224"/>
      <c r="ED1385" s="224"/>
      <c r="EE1385" s="224"/>
    </row>
    <row r="1386" spans="4:135" s="66" customFormat="1" x14ac:dyDescent="0.2">
      <c r="D1386" s="90"/>
      <c r="X1386" s="338"/>
      <c r="BD1386" s="289"/>
      <c r="BE1386" s="289"/>
      <c r="BF1386" s="224"/>
      <c r="CG1386" s="224"/>
      <c r="CH1386" s="224"/>
      <c r="CI1386" s="224"/>
      <c r="CP1386" s="224"/>
      <c r="CQ1386" s="224"/>
      <c r="CR1386" s="6"/>
      <c r="EC1386" s="224"/>
      <c r="ED1386" s="224"/>
      <c r="EE1386" s="224"/>
    </row>
    <row r="1387" spans="4:135" s="66" customFormat="1" x14ac:dyDescent="0.2">
      <c r="D1387" s="90"/>
      <c r="X1387" s="338"/>
      <c r="BD1387" s="289"/>
      <c r="BE1387" s="289"/>
      <c r="BF1387" s="224"/>
      <c r="CG1387" s="224"/>
      <c r="CH1387" s="224"/>
      <c r="CI1387" s="224"/>
      <c r="CP1387" s="224"/>
      <c r="CQ1387" s="224"/>
      <c r="CR1387" s="6"/>
      <c r="EC1387" s="224"/>
      <c r="ED1387" s="224"/>
      <c r="EE1387" s="224"/>
    </row>
    <row r="1388" spans="4:135" s="66" customFormat="1" x14ac:dyDescent="0.2">
      <c r="D1388" s="90"/>
      <c r="X1388" s="338"/>
      <c r="BD1388" s="289"/>
      <c r="BE1388" s="289"/>
      <c r="BF1388" s="224"/>
      <c r="CG1388" s="224"/>
      <c r="CH1388" s="224"/>
      <c r="CI1388" s="224"/>
      <c r="CP1388" s="224"/>
      <c r="CQ1388" s="224"/>
      <c r="CR1388" s="6"/>
      <c r="EC1388" s="224"/>
      <c r="ED1388" s="224"/>
      <c r="EE1388" s="224"/>
    </row>
    <row r="1389" spans="4:135" s="66" customFormat="1" x14ac:dyDescent="0.2">
      <c r="D1389" s="90"/>
      <c r="X1389" s="338"/>
      <c r="BD1389" s="289"/>
      <c r="BE1389" s="289"/>
      <c r="BF1389" s="224"/>
      <c r="CG1389" s="224"/>
      <c r="CH1389" s="224"/>
      <c r="CI1389" s="224"/>
      <c r="CP1389" s="224"/>
      <c r="CQ1389" s="224"/>
      <c r="CR1389" s="6"/>
      <c r="EC1389" s="224"/>
      <c r="ED1389" s="224"/>
      <c r="EE1389" s="224"/>
    </row>
    <row r="1390" spans="4:135" s="66" customFormat="1" x14ac:dyDescent="0.2">
      <c r="D1390" s="90"/>
      <c r="X1390" s="338"/>
      <c r="BD1390" s="289"/>
      <c r="BE1390" s="289"/>
      <c r="BF1390" s="224"/>
      <c r="CG1390" s="224"/>
      <c r="CH1390" s="224"/>
      <c r="CI1390" s="224"/>
      <c r="CP1390" s="224"/>
      <c r="CQ1390" s="224"/>
      <c r="CR1390" s="6"/>
      <c r="EC1390" s="224"/>
      <c r="ED1390" s="224"/>
      <c r="EE1390" s="224"/>
    </row>
    <row r="1391" spans="4:135" s="66" customFormat="1" x14ac:dyDescent="0.2">
      <c r="D1391" s="90"/>
      <c r="X1391" s="338"/>
      <c r="BD1391" s="289"/>
      <c r="BE1391" s="289"/>
      <c r="BF1391" s="224"/>
      <c r="CG1391" s="224"/>
      <c r="CH1391" s="224"/>
      <c r="CI1391" s="224"/>
      <c r="CP1391" s="224"/>
      <c r="CQ1391" s="224"/>
      <c r="CR1391" s="6"/>
      <c r="EC1391" s="224"/>
      <c r="ED1391" s="224"/>
      <c r="EE1391" s="224"/>
    </row>
    <row r="1392" spans="4:135" s="66" customFormat="1" x14ac:dyDescent="0.2">
      <c r="D1392" s="90"/>
      <c r="X1392" s="338"/>
      <c r="BD1392" s="289"/>
      <c r="BE1392" s="289"/>
      <c r="BF1392" s="224"/>
      <c r="CG1392" s="224"/>
      <c r="CH1392" s="224"/>
      <c r="CI1392" s="224"/>
      <c r="CP1392" s="224"/>
      <c r="CQ1392" s="224"/>
      <c r="CR1392" s="6"/>
      <c r="EC1392" s="224"/>
      <c r="ED1392" s="224"/>
      <c r="EE1392" s="224"/>
    </row>
    <row r="1393" spans="4:135" s="66" customFormat="1" x14ac:dyDescent="0.2">
      <c r="D1393" s="90"/>
      <c r="X1393" s="338"/>
      <c r="BD1393" s="289"/>
      <c r="BE1393" s="289"/>
      <c r="BF1393" s="224"/>
      <c r="CG1393" s="224"/>
      <c r="CH1393" s="224"/>
      <c r="CI1393" s="224"/>
      <c r="CP1393" s="224"/>
      <c r="CQ1393" s="224"/>
      <c r="CR1393" s="6"/>
      <c r="EC1393" s="224"/>
      <c r="ED1393" s="224"/>
      <c r="EE1393" s="224"/>
    </row>
    <row r="1394" spans="4:135" s="66" customFormat="1" x14ac:dyDescent="0.2">
      <c r="D1394" s="90"/>
      <c r="X1394" s="338"/>
      <c r="BD1394" s="289"/>
      <c r="BE1394" s="289"/>
      <c r="BF1394" s="224"/>
      <c r="CG1394" s="224"/>
      <c r="CH1394" s="224"/>
      <c r="CI1394" s="224"/>
      <c r="CP1394" s="224"/>
      <c r="CQ1394" s="224"/>
      <c r="CR1394" s="6"/>
      <c r="EC1394" s="224"/>
      <c r="ED1394" s="224"/>
      <c r="EE1394" s="224"/>
    </row>
    <row r="1395" spans="4:135" s="66" customFormat="1" x14ac:dyDescent="0.2">
      <c r="D1395" s="90"/>
      <c r="X1395" s="338"/>
      <c r="BD1395" s="289"/>
      <c r="BE1395" s="289"/>
      <c r="BF1395" s="224"/>
      <c r="CG1395" s="224"/>
      <c r="CH1395" s="224"/>
      <c r="CI1395" s="224"/>
      <c r="CP1395" s="224"/>
      <c r="CQ1395" s="224"/>
      <c r="CR1395" s="6"/>
      <c r="EC1395" s="224"/>
      <c r="ED1395" s="224"/>
      <c r="EE1395" s="224"/>
    </row>
    <row r="1396" spans="4:135" s="66" customFormat="1" x14ac:dyDescent="0.2">
      <c r="D1396" s="90"/>
      <c r="X1396" s="338"/>
      <c r="BD1396" s="289"/>
      <c r="BE1396" s="289"/>
      <c r="BF1396" s="224"/>
      <c r="CG1396" s="224"/>
      <c r="CH1396" s="224"/>
      <c r="CI1396" s="224"/>
      <c r="CP1396" s="224"/>
      <c r="CQ1396" s="224"/>
      <c r="CR1396" s="6"/>
      <c r="EC1396" s="224"/>
      <c r="ED1396" s="224"/>
      <c r="EE1396" s="224"/>
    </row>
    <row r="1397" spans="4:135" s="66" customFormat="1" x14ac:dyDescent="0.2">
      <c r="D1397" s="90"/>
      <c r="X1397" s="338"/>
      <c r="BD1397" s="289"/>
      <c r="BE1397" s="289"/>
      <c r="BF1397" s="224"/>
      <c r="CG1397" s="224"/>
      <c r="CH1397" s="224"/>
      <c r="CI1397" s="224"/>
      <c r="CP1397" s="224"/>
      <c r="CQ1397" s="224"/>
      <c r="CR1397" s="6"/>
      <c r="EC1397" s="224"/>
      <c r="ED1397" s="224"/>
      <c r="EE1397" s="224"/>
    </row>
    <row r="1398" spans="4:135" s="66" customFormat="1" x14ac:dyDescent="0.2">
      <c r="D1398" s="90"/>
      <c r="X1398" s="338"/>
      <c r="BD1398" s="289"/>
      <c r="BE1398" s="289"/>
      <c r="BF1398" s="224"/>
      <c r="CG1398" s="224"/>
      <c r="CH1398" s="224"/>
      <c r="CI1398" s="224"/>
      <c r="CP1398" s="224"/>
      <c r="CQ1398" s="224"/>
      <c r="CR1398" s="6"/>
      <c r="EC1398" s="224"/>
      <c r="ED1398" s="224"/>
      <c r="EE1398" s="224"/>
    </row>
    <row r="1399" spans="4:135" s="66" customFormat="1" x14ac:dyDescent="0.2">
      <c r="D1399" s="90"/>
      <c r="X1399" s="338"/>
      <c r="BD1399" s="289"/>
      <c r="BE1399" s="289"/>
      <c r="BF1399" s="224"/>
      <c r="CG1399" s="224"/>
      <c r="CH1399" s="224"/>
      <c r="CI1399" s="224"/>
      <c r="CP1399" s="224"/>
      <c r="CQ1399" s="224"/>
      <c r="CR1399" s="6"/>
      <c r="EC1399" s="224"/>
      <c r="ED1399" s="224"/>
      <c r="EE1399" s="224"/>
    </row>
    <row r="1400" spans="4:135" s="66" customFormat="1" x14ac:dyDescent="0.2">
      <c r="D1400" s="90"/>
      <c r="X1400" s="338"/>
      <c r="BD1400" s="289"/>
      <c r="BE1400" s="289"/>
      <c r="BF1400" s="224"/>
      <c r="CG1400" s="224"/>
      <c r="CH1400" s="224"/>
      <c r="CI1400" s="224"/>
      <c r="CP1400" s="224"/>
      <c r="CQ1400" s="224"/>
      <c r="CR1400" s="6"/>
      <c r="EC1400" s="224"/>
      <c r="ED1400" s="224"/>
      <c r="EE1400" s="224"/>
    </row>
    <row r="1401" spans="4:135" s="66" customFormat="1" x14ac:dyDescent="0.2">
      <c r="D1401" s="90"/>
      <c r="X1401" s="338"/>
      <c r="BD1401" s="289"/>
      <c r="BE1401" s="289"/>
      <c r="BF1401" s="224"/>
      <c r="CG1401" s="224"/>
      <c r="CH1401" s="224"/>
      <c r="CI1401" s="224"/>
      <c r="CP1401" s="224"/>
      <c r="CQ1401" s="224"/>
      <c r="CR1401" s="6"/>
      <c r="EC1401" s="224"/>
      <c r="ED1401" s="224"/>
      <c r="EE1401" s="224"/>
    </row>
    <row r="1402" spans="4:135" s="66" customFormat="1" x14ac:dyDescent="0.2">
      <c r="D1402" s="90"/>
      <c r="X1402" s="338"/>
      <c r="BD1402" s="289"/>
      <c r="BE1402" s="289"/>
      <c r="BF1402" s="224"/>
      <c r="CG1402" s="224"/>
      <c r="CH1402" s="224"/>
      <c r="CI1402" s="224"/>
      <c r="CP1402" s="224"/>
      <c r="CQ1402" s="224"/>
      <c r="CR1402" s="6"/>
      <c r="EC1402" s="224"/>
      <c r="ED1402" s="224"/>
      <c r="EE1402" s="224"/>
    </row>
    <row r="1403" spans="4:135" s="66" customFormat="1" x14ac:dyDescent="0.2">
      <c r="D1403" s="90"/>
      <c r="X1403" s="338"/>
      <c r="BD1403" s="289"/>
      <c r="BE1403" s="289"/>
      <c r="BF1403" s="224"/>
      <c r="CG1403" s="224"/>
      <c r="CH1403" s="224"/>
      <c r="CI1403" s="224"/>
      <c r="CP1403" s="224"/>
      <c r="CQ1403" s="224"/>
      <c r="CR1403" s="6"/>
      <c r="EC1403" s="224"/>
      <c r="ED1403" s="224"/>
      <c r="EE1403" s="224"/>
    </row>
    <row r="1404" spans="4:135" s="66" customFormat="1" x14ac:dyDescent="0.2">
      <c r="D1404" s="90"/>
      <c r="X1404" s="338"/>
      <c r="BD1404" s="289"/>
      <c r="BE1404" s="289"/>
      <c r="BF1404" s="224"/>
      <c r="CG1404" s="224"/>
      <c r="CH1404" s="224"/>
      <c r="CI1404" s="224"/>
      <c r="CP1404" s="224"/>
      <c r="CQ1404" s="224"/>
      <c r="CR1404" s="6"/>
      <c r="EC1404" s="224"/>
      <c r="ED1404" s="224"/>
      <c r="EE1404" s="224"/>
    </row>
    <row r="1405" spans="4:135" s="66" customFormat="1" x14ac:dyDescent="0.2">
      <c r="D1405" s="90"/>
      <c r="X1405" s="338"/>
      <c r="BD1405" s="289"/>
      <c r="BE1405" s="289"/>
      <c r="BF1405" s="224"/>
      <c r="CG1405" s="224"/>
      <c r="CH1405" s="224"/>
      <c r="CI1405" s="224"/>
      <c r="CP1405" s="224"/>
      <c r="CQ1405" s="224"/>
      <c r="CR1405" s="6"/>
      <c r="EC1405" s="224"/>
      <c r="ED1405" s="224"/>
      <c r="EE1405" s="224"/>
    </row>
    <row r="1406" spans="4:135" s="66" customFormat="1" x14ac:dyDescent="0.2">
      <c r="D1406" s="90"/>
      <c r="X1406" s="338"/>
      <c r="BD1406" s="289"/>
      <c r="BE1406" s="289"/>
      <c r="BF1406" s="224"/>
      <c r="CG1406" s="224"/>
      <c r="CH1406" s="224"/>
      <c r="CI1406" s="224"/>
      <c r="CP1406" s="224"/>
      <c r="CQ1406" s="224"/>
      <c r="CR1406" s="6"/>
      <c r="EC1406" s="224"/>
      <c r="ED1406" s="224"/>
      <c r="EE1406" s="224"/>
    </row>
    <row r="1407" spans="4:135" s="66" customFormat="1" x14ac:dyDescent="0.2">
      <c r="D1407" s="90"/>
      <c r="X1407" s="338"/>
      <c r="BD1407" s="289"/>
      <c r="BE1407" s="289"/>
      <c r="BF1407" s="224"/>
      <c r="CG1407" s="224"/>
      <c r="CH1407" s="224"/>
      <c r="CI1407" s="224"/>
      <c r="CP1407" s="224"/>
      <c r="CQ1407" s="224"/>
      <c r="CR1407" s="6"/>
      <c r="EC1407" s="224"/>
      <c r="ED1407" s="224"/>
      <c r="EE1407" s="224"/>
    </row>
    <row r="1408" spans="4:135" s="66" customFormat="1" x14ac:dyDescent="0.2">
      <c r="D1408" s="90"/>
      <c r="X1408" s="338"/>
      <c r="BD1408" s="289"/>
      <c r="BE1408" s="289"/>
      <c r="BF1408" s="224"/>
      <c r="CG1408" s="224"/>
      <c r="CH1408" s="224"/>
      <c r="CI1408" s="224"/>
      <c r="CP1408" s="224"/>
      <c r="CQ1408" s="224"/>
      <c r="CR1408" s="6"/>
      <c r="EC1408" s="224"/>
      <c r="ED1408" s="224"/>
      <c r="EE1408" s="224"/>
    </row>
    <row r="1409" spans="4:135" s="66" customFormat="1" x14ac:dyDescent="0.2">
      <c r="D1409" s="90"/>
      <c r="X1409" s="338"/>
      <c r="BD1409" s="289"/>
      <c r="BE1409" s="289"/>
      <c r="BF1409" s="224"/>
      <c r="CG1409" s="224"/>
      <c r="CH1409" s="224"/>
      <c r="CI1409" s="224"/>
      <c r="CP1409" s="224"/>
      <c r="CQ1409" s="224"/>
      <c r="CR1409" s="6"/>
      <c r="EC1409" s="224"/>
      <c r="ED1409" s="224"/>
      <c r="EE1409" s="224"/>
    </row>
    <row r="1410" spans="4:135" s="66" customFormat="1" x14ac:dyDescent="0.2">
      <c r="D1410" s="90"/>
      <c r="X1410" s="338"/>
      <c r="BD1410" s="289"/>
      <c r="BE1410" s="289"/>
      <c r="BF1410" s="224"/>
      <c r="CG1410" s="224"/>
      <c r="CH1410" s="224"/>
      <c r="CI1410" s="224"/>
      <c r="CP1410" s="224"/>
      <c r="CQ1410" s="224"/>
      <c r="CR1410" s="6"/>
      <c r="EC1410" s="224"/>
      <c r="ED1410" s="224"/>
      <c r="EE1410" s="224"/>
    </row>
    <row r="1411" spans="4:135" s="66" customFormat="1" x14ac:dyDescent="0.2">
      <c r="D1411" s="90"/>
      <c r="X1411" s="338"/>
      <c r="BD1411" s="289"/>
      <c r="BE1411" s="289"/>
      <c r="BF1411" s="224"/>
      <c r="CG1411" s="224"/>
      <c r="CH1411" s="224"/>
      <c r="CI1411" s="224"/>
      <c r="CP1411" s="224"/>
      <c r="CQ1411" s="224"/>
      <c r="CR1411" s="6"/>
      <c r="EC1411" s="224"/>
      <c r="ED1411" s="224"/>
      <c r="EE1411" s="224"/>
    </row>
    <row r="1412" spans="4:135" s="66" customFormat="1" x14ac:dyDescent="0.2">
      <c r="D1412" s="90"/>
      <c r="X1412" s="338"/>
      <c r="BD1412" s="289"/>
      <c r="BE1412" s="289"/>
      <c r="BF1412" s="224"/>
      <c r="CG1412" s="224"/>
      <c r="CH1412" s="224"/>
      <c r="CI1412" s="224"/>
      <c r="CP1412" s="224"/>
      <c r="CQ1412" s="224"/>
      <c r="CR1412" s="6"/>
      <c r="EC1412" s="224"/>
      <c r="ED1412" s="224"/>
      <c r="EE1412" s="224"/>
    </row>
    <row r="1413" spans="4:135" s="66" customFormat="1" x14ac:dyDescent="0.2">
      <c r="D1413" s="90"/>
      <c r="X1413" s="338"/>
      <c r="BD1413" s="289"/>
      <c r="BE1413" s="289"/>
      <c r="BF1413" s="224"/>
      <c r="CG1413" s="224"/>
      <c r="CH1413" s="224"/>
      <c r="CI1413" s="224"/>
      <c r="CP1413" s="224"/>
      <c r="CQ1413" s="224"/>
      <c r="CR1413" s="6"/>
      <c r="EC1413" s="224"/>
      <c r="ED1413" s="224"/>
      <c r="EE1413" s="224"/>
    </row>
    <row r="1414" spans="4:135" s="66" customFormat="1" x14ac:dyDescent="0.2">
      <c r="D1414" s="90"/>
      <c r="X1414" s="338"/>
      <c r="BD1414" s="289"/>
      <c r="BE1414" s="289"/>
      <c r="BF1414" s="224"/>
      <c r="CG1414" s="224"/>
      <c r="CH1414" s="224"/>
      <c r="CI1414" s="224"/>
      <c r="CP1414" s="224"/>
      <c r="CQ1414" s="224"/>
      <c r="CR1414" s="6"/>
      <c r="EC1414" s="224"/>
      <c r="ED1414" s="224"/>
      <c r="EE1414" s="224"/>
    </row>
    <row r="1415" spans="4:135" s="66" customFormat="1" x14ac:dyDescent="0.2">
      <c r="D1415" s="90"/>
      <c r="X1415" s="338"/>
      <c r="BD1415" s="289"/>
      <c r="BE1415" s="289"/>
      <c r="BF1415" s="224"/>
      <c r="CG1415" s="224"/>
      <c r="CH1415" s="224"/>
      <c r="CI1415" s="224"/>
      <c r="CP1415" s="224"/>
      <c r="CQ1415" s="224"/>
      <c r="CR1415" s="6"/>
      <c r="EC1415" s="224"/>
      <c r="ED1415" s="224"/>
      <c r="EE1415" s="224"/>
    </row>
    <row r="1416" spans="4:135" s="66" customFormat="1" x14ac:dyDescent="0.2">
      <c r="D1416" s="90"/>
      <c r="X1416" s="338"/>
      <c r="BD1416" s="289"/>
      <c r="BE1416" s="289"/>
      <c r="BF1416" s="224"/>
      <c r="CG1416" s="224"/>
      <c r="CH1416" s="224"/>
      <c r="CI1416" s="224"/>
      <c r="CP1416" s="224"/>
      <c r="CQ1416" s="224"/>
      <c r="CR1416" s="6"/>
      <c r="EC1416" s="224"/>
      <c r="ED1416" s="224"/>
      <c r="EE1416" s="224"/>
    </row>
    <row r="1417" spans="4:135" s="66" customFormat="1" x14ac:dyDescent="0.2">
      <c r="D1417" s="90"/>
      <c r="X1417" s="338"/>
      <c r="BD1417" s="289"/>
      <c r="BE1417" s="289"/>
      <c r="BF1417" s="224"/>
      <c r="CG1417" s="224"/>
      <c r="CH1417" s="224"/>
      <c r="CI1417" s="224"/>
      <c r="CP1417" s="224"/>
      <c r="CQ1417" s="224"/>
      <c r="CR1417" s="6"/>
      <c r="EC1417" s="224"/>
      <c r="ED1417" s="224"/>
      <c r="EE1417" s="224"/>
    </row>
    <row r="1418" spans="4:135" s="66" customFormat="1" x14ac:dyDescent="0.2">
      <c r="D1418" s="90"/>
      <c r="X1418" s="338"/>
      <c r="BD1418" s="289"/>
      <c r="BE1418" s="289"/>
      <c r="BF1418" s="224"/>
      <c r="CG1418" s="224"/>
      <c r="CH1418" s="224"/>
      <c r="CI1418" s="224"/>
      <c r="CP1418" s="224"/>
      <c r="CQ1418" s="224"/>
      <c r="CR1418" s="6"/>
      <c r="EC1418" s="224"/>
      <c r="ED1418" s="224"/>
      <c r="EE1418" s="224"/>
    </row>
    <row r="1419" spans="4:135" s="66" customFormat="1" x14ac:dyDescent="0.2">
      <c r="D1419" s="90"/>
      <c r="X1419" s="338"/>
      <c r="BD1419" s="289"/>
      <c r="BE1419" s="289"/>
      <c r="BF1419" s="224"/>
      <c r="CG1419" s="224"/>
      <c r="CH1419" s="224"/>
      <c r="CI1419" s="224"/>
      <c r="CP1419" s="224"/>
      <c r="CQ1419" s="224"/>
      <c r="CR1419" s="6"/>
      <c r="EC1419" s="224"/>
      <c r="ED1419" s="224"/>
      <c r="EE1419" s="224"/>
    </row>
    <row r="1420" spans="4:135" s="66" customFormat="1" x14ac:dyDescent="0.2">
      <c r="D1420" s="90"/>
      <c r="X1420" s="338"/>
      <c r="BD1420" s="289"/>
      <c r="BE1420" s="289"/>
      <c r="BF1420" s="224"/>
      <c r="CG1420" s="224"/>
      <c r="CH1420" s="224"/>
      <c r="CI1420" s="224"/>
      <c r="CP1420" s="224"/>
      <c r="CQ1420" s="224"/>
      <c r="CR1420" s="6"/>
      <c r="EC1420" s="224"/>
      <c r="ED1420" s="224"/>
      <c r="EE1420" s="224"/>
    </row>
    <row r="1421" spans="4:135" s="66" customFormat="1" x14ac:dyDescent="0.2">
      <c r="D1421" s="90"/>
      <c r="X1421" s="338"/>
      <c r="BD1421" s="289"/>
      <c r="BE1421" s="289"/>
      <c r="BF1421" s="224"/>
      <c r="CG1421" s="224"/>
      <c r="CH1421" s="224"/>
      <c r="CI1421" s="224"/>
      <c r="CP1421" s="224"/>
      <c r="CQ1421" s="224"/>
      <c r="CR1421" s="6"/>
      <c r="EC1421" s="224"/>
      <c r="ED1421" s="224"/>
      <c r="EE1421" s="224"/>
    </row>
    <row r="1422" spans="4:135" s="66" customFormat="1" x14ac:dyDescent="0.2">
      <c r="D1422" s="90"/>
      <c r="X1422" s="338"/>
      <c r="BD1422" s="289"/>
      <c r="BE1422" s="289"/>
      <c r="BF1422" s="224"/>
      <c r="CG1422" s="224"/>
      <c r="CH1422" s="224"/>
      <c r="CI1422" s="224"/>
      <c r="CP1422" s="224"/>
      <c r="CQ1422" s="224"/>
      <c r="CR1422" s="6"/>
      <c r="EC1422" s="224"/>
      <c r="ED1422" s="224"/>
      <c r="EE1422" s="224"/>
    </row>
    <row r="1423" spans="4:135" s="66" customFormat="1" x14ac:dyDescent="0.2">
      <c r="D1423" s="90"/>
      <c r="X1423" s="338"/>
      <c r="BD1423" s="289"/>
      <c r="BE1423" s="289"/>
      <c r="BF1423" s="224"/>
      <c r="CG1423" s="224"/>
      <c r="CH1423" s="224"/>
      <c r="CI1423" s="224"/>
      <c r="CP1423" s="224"/>
      <c r="CQ1423" s="224"/>
      <c r="CR1423" s="6"/>
      <c r="EC1423" s="224"/>
      <c r="ED1423" s="224"/>
      <c r="EE1423" s="224"/>
    </row>
    <row r="1424" spans="4:135" s="66" customFormat="1" x14ac:dyDescent="0.2">
      <c r="D1424" s="90"/>
      <c r="X1424" s="338"/>
      <c r="BD1424" s="289"/>
      <c r="BE1424" s="289"/>
      <c r="BF1424" s="224"/>
      <c r="CG1424" s="224"/>
      <c r="CH1424" s="224"/>
      <c r="CI1424" s="224"/>
      <c r="CP1424" s="224"/>
      <c r="CQ1424" s="224"/>
      <c r="CR1424" s="6"/>
      <c r="EC1424" s="224"/>
      <c r="ED1424" s="224"/>
      <c r="EE1424" s="224"/>
    </row>
    <row r="1425" spans="4:135" s="66" customFormat="1" x14ac:dyDescent="0.2">
      <c r="D1425" s="90"/>
      <c r="X1425" s="338"/>
      <c r="BD1425" s="289"/>
      <c r="BE1425" s="289"/>
      <c r="BF1425" s="224"/>
      <c r="CG1425" s="224"/>
      <c r="CH1425" s="224"/>
      <c r="CI1425" s="224"/>
      <c r="CP1425" s="224"/>
      <c r="CQ1425" s="224"/>
      <c r="CR1425" s="6"/>
      <c r="EC1425" s="224"/>
      <c r="ED1425" s="224"/>
      <c r="EE1425" s="224"/>
    </row>
    <row r="1426" spans="4:135" s="66" customFormat="1" x14ac:dyDescent="0.2">
      <c r="D1426" s="90"/>
      <c r="X1426" s="338"/>
      <c r="BD1426" s="289"/>
      <c r="BE1426" s="289"/>
      <c r="BF1426" s="224"/>
      <c r="CG1426" s="224"/>
      <c r="CH1426" s="224"/>
      <c r="CI1426" s="224"/>
      <c r="CP1426" s="224"/>
      <c r="CQ1426" s="224"/>
      <c r="CR1426" s="6"/>
      <c r="EC1426" s="224"/>
      <c r="ED1426" s="224"/>
      <c r="EE1426" s="224"/>
    </row>
    <row r="1427" spans="4:135" s="66" customFormat="1" x14ac:dyDescent="0.2">
      <c r="D1427" s="90"/>
      <c r="X1427" s="338"/>
      <c r="BD1427" s="289"/>
      <c r="BE1427" s="289"/>
      <c r="BF1427" s="224"/>
      <c r="CG1427" s="224"/>
      <c r="CH1427" s="224"/>
      <c r="CI1427" s="224"/>
      <c r="CP1427" s="224"/>
      <c r="CQ1427" s="224"/>
      <c r="CR1427" s="6"/>
      <c r="EC1427" s="224"/>
      <c r="ED1427" s="224"/>
      <c r="EE1427" s="224"/>
    </row>
    <row r="1428" spans="4:135" s="66" customFormat="1" x14ac:dyDescent="0.2">
      <c r="D1428" s="90"/>
      <c r="X1428" s="338"/>
      <c r="BD1428" s="289"/>
      <c r="BE1428" s="289"/>
      <c r="BF1428" s="224"/>
      <c r="CG1428" s="224"/>
      <c r="CH1428" s="224"/>
      <c r="CI1428" s="224"/>
      <c r="CP1428" s="224"/>
      <c r="CQ1428" s="224"/>
      <c r="CR1428" s="6"/>
      <c r="EC1428" s="224"/>
      <c r="ED1428" s="224"/>
      <c r="EE1428" s="224"/>
    </row>
    <row r="1429" spans="4:135" s="66" customFormat="1" x14ac:dyDescent="0.2">
      <c r="D1429" s="90"/>
      <c r="X1429" s="338"/>
      <c r="BD1429" s="289"/>
      <c r="BE1429" s="289"/>
      <c r="BF1429" s="224"/>
      <c r="CG1429" s="224"/>
      <c r="CH1429" s="224"/>
      <c r="CI1429" s="224"/>
      <c r="CP1429" s="224"/>
      <c r="CQ1429" s="224"/>
      <c r="CR1429" s="6"/>
      <c r="EC1429" s="224"/>
      <c r="ED1429" s="224"/>
      <c r="EE1429" s="224"/>
    </row>
    <row r="1430" spans="4:135" s="66" customFormat="1" x14ac:dyDescent="0.2">
      <c r="D1430" s="90"/>
      <c r="X1430" s="338"/>
      <c r="BD1430" s="289"/>
      <c r="BE1430" s="289"/>
      <c r="BF1430" s="224"/>
      <c r="CG1430" s="224"/>
      <c r="CH1430" s="224"/>
      <c r="CI1430" s="224"/>
      <c r="CP1430" s="224"/>
      <c r="CQ1430" s="224"/>
      <c r="CR1430" s="6"/>
      <c r="EC1430" s="224"/>
      <c r="ED1430" s="224"/>
      <c r="EE1430" s="224"/>
    </row>
    <row r="1431" spans="4:135" s="66" customFormat="1" x14ac:dyDescent="0.2">
      <c r="D1431" s="90"/>
      <c r="X1431" s="338"/>
      <c r="BD1431" s="289"/>
      <c r="BE1431" s="289"/>
      <c r="BF1431" s="224"/>
      <c r="CG1431" s="224"/>
      <c r="CH1431" s="224"/>
      <c r="CI1431" s="224"/>
      <c r="CP1431" s="224"/>
      <c r="CQ1431" s="224"/>
      <c r="CR1431" s="6"/>
      <c r="EC1431" s="224"/>
      <c r="ED1431" s="224"/>
      <c r="EE1431" s="224"/>
    </row>
    <row r="1432" spans="4:135" s="66" customFormat="1" x14ac:dyDescent="0.2">
      <c r="D1432" s="90"/>
      <c r="X1432" s="338"/>
      <c r="BD1432" s="289"/>
      <c r="BE1432" s="289"/>
      <c r="BF1432" s="224"/>
      <c r="CG1432" s="224"/>
      <c r="CH1432" s="224"/>
      <c r="CI1432" s="224"/>
      <c r="CP1432" s="224"/>
      <c r="CQ1432" s="224"/>
      <c r="CR1432" s="6"/>
      <c r="EC1432" s="224"/>
      <c r="ED1432" s="224"/>
      <c r="EE1432" s="224"/>
    </row>
    <row r="1433" spans="4:135" s="66" customFormat="1" x14ac:dyDescent="0.2">
      <c r="D1433" s="90"/>
      <c r="X1433" s="338"/>
      <c r="BD1433" s="289"/>
      <c r="BE1433" s="289"/>
      <c r="BF1433" s="224"/>
      <c r="CG1433" s="224"/>
      <c r="CH1433" s="224"/>
      <c r="CI1433" s="224"/>
      <c r="CP1433" s="224"/>
      <c r="CQ1433" s="224"/>
      <c r="CR1433" s="6"/>
      <c r="EC1433" s="224"/>
      <c r="ED1433" s="224"/>
      <c r="EE1433" s="224"/>
    </row>
    <row r="1434" spans="4:135" s="66" customFormat="1" x14ac:dyDescent="0.2">
      <c r="D1434" s="90"/>
      <c r="X1434" s="338"/>
      <c r="BD1434" s="289"/>
      <c r="BE1434" s="289"/>
      <c r="BF1434" s="224"/>
      <c r="CG1434" s="224"/>
      <c r="CH1434" s="224"/>
      <c r="CI1434" s="224"/>
      <c r="CP1434" s="224"/>
      <c r="CQ1434" s="224"/>
      <c r="CR1434" s="6"/>
      <c r="EC1434" s="224"/>
      <c r="ED1434" s="224"/>
      <c r="EE1434" s="224"/>
    </row>
    <row r="1435" spans="4:135" s="66" customFormat="1" x14ac:dyDescent="0.2">
      <c r="D1435" s="90"/>
      <c r="X1435" s="338"/>
      <c r="BD1435" s="289"/>
      <c r="BE1435" s="289"/>
      <c r="BF1435" s="224"/>
      <c r="CG1435" s="224"/>
      <c r="CH1435" s="224"/>
      <c r="CI1435" s="224"/>
      <c r="CP1435" s="224"/>
      <c r="CQ1435" s="224"/>
      <c r="CR1435" s="6"/>
      <c r="EC1435" s="224"/>
      <c r="ED1435" s="224"/>
      <c r="EE1435" s="224"/>
    </row>
    <row r="1436" spans="4:135" s="66" customFormat="1" x14ac:dyDescent="0.2">
      <c r="D1436" s="90"/>
      <c r="X1436" s="338"/>
      <c r="BD1436" s="289"/>
      <c r="BE1436" s="289"/>
      <c r="BF1436" s="224"/>
      <c r="CG1436" s="224"/>
      <c r="CH1436" s="224"/>
      <c r="CI1436" s="224"/>
      <c r="CP1436" s="224"/>
      <c r="CQ1436" s="224"/>
      <c r="CR1436" s="6"/>
      <c r="EC1436" s="224"/>
      <c r="ED1436" s="224"/>
      <c r="EE1436" s="224"/>
    </row>
    <row r="1437" spans="4:135" s="66" customFormat="1" x14ac:dyDescent="0.2">
      <c r="D1437" s="90"/>
      <c r="X1437" s="338"/>
      <c r="BD1437" s="289"/>
      <c r="BE1437" s="289"/>
      <c r="BF1437" s="224"/>
      <c r="CG1437" s="224"/>
      <c r="CH1437" s="224"/>
      <c r="CI1437" s="224"/>
      <c r="CP1437" s="224"/>
      <c r="CQ1437" s="224"/>
      <c r="CR1437" s="6"/>
      <c r="EC1437" s="224"/>
      <c r="ED1437" s="224"/>
      <c r="EE1437" s="224"/>
    </row>
    <row r="1438" spans="4:135" s="66" customFormat="1" x14ac:dyDescent="0.2">
      <c r="D1438" s="90"/>
      <c r="X1438" s="338"/>
      <c r="BD1438" s="289"/>
      <c r="BE1438" s="289"/>
      <c r="BF1438" s="224"/>
      <c r="CG1438" s="224"/>
      <c r="CH1438" s="224"/>
      <c r="CI1438" s="224"/>
      <c r="CP1438" s="224"/>
      <c r="CQ1438" s="224"/>
      <c r="CR1438" s="6"/>
      <c r="EC1438" s="224"/>
      <c r="ED1438" s="224"/>
      <c r="EE1438" s="224"/>
    </row>
    <row r="1439" spans="4:135" s="66" customFormat="1" x14ac:dyDescent="0.2">
      <c r="D1439" s="90"/>
      <c r="X1439" s="338"/>
      <c r="BD1439" s="289"/>
      <c r="BE1439" s="289"/>
      <c r="BF1439" s="224"/>
      <c r="CG1439" s="224"/>
      <c r="CH1439" s="224"/>
      <c r="CI1439" s="224"/>
      <c r="CP1439" s="224"/>
      <c r="CQ1439" s="224"/>
      <c r="CR1439" s="6"/>
      <c r="EC1439" s="224"/>
      <c r="ED1439" s="224"/>
      <c r="EE1439" s="224"/>
    </row>
    <row r="1440" spans="4:135" s="66" customFormat="1" x14ac:dyDescent="0.2">
      <c r="D1440" s="90"/>
      <c r="X1440" s="338"/>
      <c r="BD1440" s="289"/>
      <c r="BE1440" s="289"/>
      <c r="BF1440" s="224"/>
      <c r="CG1440" s="224"/>
      <c r="CH1440" s="224"/>
      <c r="CI1440" s="224"/>
      <c r="CP1440" s="224"/>
      <c r="CQ1440" s="224"/>
      <c r="CR1440" s="6"/>
      <c r="EC1440" s="224"/>
      <c r="ED1440" s="224"/>
      <c r="EE1440" s="224"/>
    </row>
    <row r="1441" spans="4:135" s="66" customFormat="1" x14ac:dyDescent="0.2">
      <c r="D1441" s="90"/>
      <c r="X1441" s="338"/>
      <c r="BD1441" s="289"/>
      <c r="BE1441" s="289"/>
      <c r="BF1441" s="224"/>
      <c r="CG1441" s="224"/>
      <c r="CH1441" s="224"/>
      <c r="CI1441" s="224"/>
      <c r="CP1441" s="224"/>
      <c r="CQ1441" s="224"/>
      <c r="CR1441" s="6"/>
      <c r="EC1441" s="224"/>
      <c r="ED1441" s="224"/>
      <c r="EE1441" s="224"/>
    </row>
    <row r="1442" spans="4:135" s="66" customFormat="1" x14ac:dyDescent="0.2">
      <c r="D1442" s="90"/>
      <c r="X1442" s="338"/>
      <c r="BD1442" s="289"/>
      <c r="BE1442" s="289"/>
      <c r="BF1442" s="224"/>
      <c r="CG1442" s="224"/>
      <c r="CH1442" s="224"/>
      <c r="CI1442" s="224"/>
      <c r="CP1442" s="224"/>
      <c r="CQ1442" s="224"/>
      <c r="CR1442" s="6"/>
      <c r="EC1442" s="224"/>
      <c r="ED1442" s="224"/>
      <c r="EE1442" s="224"/>
    </row>
    <row r="1443" spans="4:135" s="66" customFormat="1" x14ac:dyDescent="0.2">
      <c r="D1443" s="90"/>
      <c r="X1443" s="338"/>
      <c r="BD1443" s="289"/>
      <c r="BE1443" s="289"/>
      <c r="BF1443" s="224"/>
      <c r="CG1443" s="224"/>
      <c r="CH1443" s="224"/>
      <c r="CI1443" s="224"/>
      <c r="CP1443" s="224"/>
      <c r="CQ1443" s="224"/>
      <c r="CR1443" s="6"/>
      <c r="EC1443" s="224"/>
      <c r="ED1443" s="224"/>
      <c r="EE1443" s="224"/>
    </row>
    <row r="1444" spans="4:135" s="66" customFormat="1" x14ac:dyDescent="0.2">
      <c r="D1444" s="90"/>
      <c r="X1444" s="338"/>
      <c r="BD1444" s="289"/>
      <c r="BE1444" s="289"/>
      <c r="BF1444" s="224"/>
      <c r="CG1444" s="224"/>
      <c r="CH1444" s="224"/>
      <c r="CI1444" s="224"/>
      <c r="CP1444" s="224"/>
      <c r="CQ1444" s="224"/>
      <c r="CR1444" s="6"/>
      <c r="EC1444" s="224"/>
      <c r="ED1444" s="224"/>
      <c r="EE1444" s="224"/>
    </row>
    <row r="1445" spans="4:135" s="66" customFormat="1" x14ac:dyDescent="0.2">
      <c r="D1445" s="90"/>
      <c r="X1445" s="338"/>
      <c r="BD1445" s="289"/>
      <c r="BE1445" s="289"/>
      <c r="BF1445" s="224"/>
      <c r="CG1445" s="224"/>
      <c r="CH1445" s="224"/>
      <c r="CI1445" s="224"/>
      <c r="CP1445" s="224"/>
      <c r="CQ1445" s="224"/>
      <c r="CR1445" s="6"/>
      <c r="EC1445" s="224"/>
      <c r="ED1445" s="224"/>
      <c r="EE1445" s="224"/>
    </row>
    <row r="1446" spans="4:135" s="66" customFormat="1" x14ac:dyDescent="0.2">
      <c r="D1446" s="90"/>
      <c r="X1446" s="338"/>
      <c r="BD1446" s="289"/>
      <c r="BE1446" s="289"/>
      <c r="BF1446" s="224"/>
      <c r="CG1446" s="224"/>
      <c r="CH1446" s="224"/>
      <c r="CI1446" s="224"/>
      <c r="CP1446" s="224"/>
      <c r="CQ1446" s="224"/>
      <c r="CR1446" s="6"/>
      <c r="EC1446" s="224"/>
      <c r="ED1446" s="224"/>
      <c r="EE1446" s="224"/>
    </row>
    <row r="1447" spans="4:135" s="66" customFormat="1" x14ac:dyDescent="0.2">
      <c r="D1447" s="90"/>
      <c r="X1447" s="338"/>
      <c r="BD1447" s="289"/>
      <c r="BE1447" s="289"/>
      <c r="BF1447" s="224"/>
      <c r="CG1447" s="224"/>
      <c r="CH1447" s="224"/>
      <c r="CI1447" s="224"/>
      <c r="CP1447" s="224"/>
      <c r="CQ1447" s="224"/>
      <c r="CR1447" s="6"/>
      <c r="EC1447" s="224"/>
      <c r="ED1447" s="224"/>
      <c r="EE1447" s="224"/>
    </row>
    <row r="1448" spans="4:135" s="66" customFormat="1" x14ac:dyDescent="0.2">
      <c r="D1448" s="90"/>
      <c r="X1448" s="338"/>
      <c r="BD1448" s="289"/>
      <c r="BE1448" s="289"/>
      <c r="BF1448" s="224"/>
      <c r="CG1448" s="224"/>
      <c r="CH1448" s="224"/>
      <c r="CI1448" s="224"/>
      <c r="CP1448" s="224"/>
      <c r="CQ1448" s="224"/>
      <c r="CR1448" s="6"/>
      <c r="EC1448" s="224"/>
      <c r="ED1448" s="224"/>
      <c r="EE1448" s="224"/>
    </row>
    <row r="1449" spans="4:135" s="66" customFormat="1" x14ac:dyDescent="0.2">
      <c r="D1449" s="90"/>
      <c r="X1449" s="338"/>
      <c r="BD1449" s="289"/>
      <c r="BE1449" s="289"/>
      <c r="BF1449" s="224"/>
      <c r="CG1449" s="224"/>
      <c r="CH1449" s="224"/>
      <c r="CI1449" s="224"/>
      <c r="CP1449" s="224"/>
      <c r="CQ1449" s="224"/>
      <c r="CR1449" s="6"/>
      <c r="EC1449" s="224"/>
      <c r="ED1449" s="224"/>
      <c r="EE1449" s="224"/>
    </row>
    <row r="1450" spans="4:135" s="66" customFormat="1" x14ac:dyDescent="0.2">
      <c r="D1450" s="90"/>
      <c r="X1450" s="338"/>
      <c r="BD1450" s="289"/>
      <c r="BE1450" s="289"/>
      <c r="BF1450" s="224"/>
      <c r="CG1450" s="224"/>
      <c r="CH1450" s="224"/>
      <c r="CI1450" s="224"/>
      <c r="CP1450" s="224"/>
      <c r="CQ1450" s="224"/>
      <c r="CR1450" s="6"/>
      <c r="EC1450" s="224"/>
      <c r="ED1450" s="224"/>
      <c r="EE1450" s="224"/>
    </row>
    <row r="1451" spans="4:135" s="66" customFormat="1" x14ac:dyDescent="0.2">
      <c r="D1451" s="90"/>
      <c r="X1451" s="338"/>
      <c r="BD1451" s="289"/>
      <c r="BE1451" s="289"/>
      <c r="BF1451" s="224"/>
      <c r="CG1451" s="224"/>
      <c r="CH1451" s="224"/>
      <c r="CI1451" s="224"/>
      <c r="CP1451" s="224"/>
      <c r="CQ1451" s="224"/>
      <c r="CR1451" s="6"/>
      <c r="EC1451" s="224"/>
      <c r="ED1451" s="224"/>
      <c r="EE1451" s="224"/>
    </row>
    <row r="1452" spans="4:135" s="66" customFormat="1" x14ac:dyDescent="0.2">
      <c r="D1452" s="90"/>
      <c r="X1452" s="338"/>
      <c r="BD1452" s="289"/>
      <c r="BE1452" s="289"/>
      <c r="BF1452" s="224"/>
      <c r="CG1452" s="224"/>
      <c r="CH1452" s="224"/>
      <c r="CI1452" s="224"/>
      <c r="CP1452" s="224"/>
      <c r="CQ1452" s="224"/>
      <c r="CR1452" s="6"/>
      <c r="EC1452" s="224"/>
      <c r="ED1452" s="224"/>
      <c r="EE1452" s="224"/>
    </row>
    <row r="1453" spans="4:135" s="66" customFormat="1" x14ac:dyDescent="0.2">
      <c r="D1453" s="90"/>
      <c r="X1453" s="338"/>
      <c r="BD1453" s="289"/>
      <c r="BE1453" s="289"/>
      <c r="BF1453" s="224"/>
      <c r="CG1453" s="224"/>
      <c r="CH1453" s="224"/>
      <c r="CI1453" s="224"/>
      <c r="CP1453" s="224"/>
      <c r="CQ1453" s="224"/>
      <c r="CR1453" s="6"/>
      <c r="EC1453" s="224"/>
      <c r="ED1453" s="224"/>
      <c r="EE1453" s="224"/>
    </row>
    <row r="1454" spans="4:135" s="66" customFormat="1" x14ac:dyDescent="0.2">
      <c r="D1454" s="90"/>
      <c r="X1454" s="338"/>
      <c r="BD1454" s="289"/>
      <c r="BE1454" s="289"/>
      <c r="BF1454" s="224"/>
      <c r="CG1454" s="224"/>
      <c r="CH1454" s="224"/>
      <c r="CI1454" s="224"/>
      <c r="CP1454" s="224"/>
      <c r="CQ1454" s="224"/>
      <c r="CR1454" s="6"/>
      <c r="EC1454" s="224"/>
      <c r="ED1454" s="224"/>
      <c r="EE1454" s="224"/>
    </row>
    <row r="1455" spans="4:135" s="66" customFormat="1" x14ac:dyDescent="0.2">
      <c r="D1455" s="90"/>
      <c r="X1455" s="338"/>
      <c r="BD1455" s="289"/>
      <c r="BE1455" s="289"/>
      <c r="BF1455" s="224"/>
      <c r="CG1455" s="224"/>
      <c r="CH1455" s="224"/>
      <c r="CI1455" s="224"/>
      <c r="CP1455" s="224"/>
      <c r="CQ1455" s="224"/>
      <c r="CR1455" s="6"/>
      <c r="EC1455" s="224"/>
      <c r="ED1455" s="224"/>
      <c r="EE1455" s="224"/>
    </row>
    <row r="1456" spans="4:135" s="66" customFormat="1" x14ac:dyDescent="0.2">
      <c r="D1456" s="90"/>
      <c r="X1456" s="338"/>
      <c r="BD1456" s="289"/>
      <c r="BE1456" s="289"/>
      <c r="BF1456" s="224"/>
      <c r="CG1456" s="224"/>
      <c r="CH1456" s="224"/>
      <c r="CI1456" s="224"/>
      <c r="CP1456" s="224"/>
      <c r="CQ1456" s="224"/>
      <c r="CR1456" s="6"/>
      <c r="EC1456" s="224"/>
      <c r="ED1456" s="224"/>
      <c r="EE1456" s="224"/>
    </row>
    <row r="1457" spans="4:135" s="66" customFormat="1" x14ac:dyDescent="0.2">
      <c r="D1457" s="90"/>
      <c r="X1457" s="338"/>
      <c r="BD1457" s="289"/>
      <c r="BE1457" s="289"/>
      <c r="BF1457" s="224"/>
      <c r="CG1457" s="224"/>
      <c r="CH1457" s="224"/>
      <c r="CI1457" s="224"/>
      <c r="CP1457" s="224"/>
      <c r="CQ1457" s="224"/>
      <c r="CR1457" s="6"/>
      <c r="EC1457" s="224"/>
      <c r="ED1457" s="224"/>
      <c r="EE1457" s="224"/>
    </row>
    <row r="1458" spans="4:135" s="66" customFormat="1" x14ac:dyDescent="0.2">
      <c r="D1458" s="90"/>
      <c r="X1458" s="338"/>
      <c r="BD1458" s="289"/>
      <c r="BE1458" s="289"/>
      <c r="BF1458" s="224"/>
      <c r="CG1458" s="224"/>
      <c r="CH1458" s="224"/>
      <c r="CI1458" s="224"/>
      <c r="CP1458" s="224"/>
      <c r="CQ1458" s="224"/>
      <c r="CR1458" s="6"/>
      <c r="EC1458" s="224"/>
      <c r="ED1458" s="224"/>
      <c r="EE1458" s="224"/>
    </row>
    <row r="1459" spans="4:135" s="66" customFormat="1" x14ac:dyDescent="0.2">
      <c r="D1459" s="90"/>
      <c r="X1459" s="338"/>
      <c r="BD1459" s="289"/>
      <c r="BE1459" s="289"/>
      <c r="BF1459" s="224"/>
      <c r="CG1459" s="224"/>
      <c r="CH1459" s="224"/>
      <c r="CI1459" s="224"/>
      <c r="CP1459" s="224"/>
      <c r="CQ1459" s="224"/>
      <c r="CR1459" s="6"/>
      <c r="EC1459" s="224"/>
      <c r="ED1459" s="224"/>
      <c r="EE1459" s="224"/>
    </row>
    <row r="1460" spans="4:135" s="66" customFormat="1" x14ac:dyDescent="0.2">
      <c r="D1460" s="90"/>
      <c r="X1460" s="338"/>
      <c r="BD1460" s="289"/>
      <c r="BE1460" s="289"/>
      <c r="BF1460" s="224"/>
      <c r="CG1460" s="224"/>
      <c r="CH1460" s="224"/>
      <c r="CI1460" s="224"/>
      <c r="CP1460" s="224"/>
      <c r="CQ1460" s="224"/>
      <c r="CR1460" s="6"/>
      <c r="EC1460" s="224"/>
      <c r="ED1460" s="224"/>
      <c r="EE1460" s="224"/>
    </row>
    <row r="1461" spans="4:135" s="66" customFormat="1" x14ac:dyDescent="0.2">
      <c r="D1461" s="90"/>
      <c r="X1461" s="338"/>
      <c r="BD1461" s="289"/>
      <c r="BE1461" s="289"/>
      <c r="BF1461" s="224"/>
      <c r="CG1461" s="224"/>
      <c r="CH1461" s="224"/>
      <c r="CI1461" s="224"/>
      <c r="CP1461" s="224"/>
      <c r="CQ1461" s="224"/>
      <c r="CR1461" s="6"/>
      <c r="EC1461" s="224"/>
      <c r="ED1461" s="224"/>
      <c r="EE1461" s="224"/>
    </row>
    <row r="1462" spans="4:135" s="66" customFormat="1" x14ac:dyDescent="0.2">
      <c r="D1462" s="90"/>
      <c r="X1462" s="338"/>
      <c r="BD1462" s="289"/>
      <c r="BE1462" s="289"/>
      <c r="BF1462" s="224"/>
      <c r="CG1462" s="224"/>
      <c r="CH1462" s="224"/>
      <c r="CI1462" s="224"/>
      <c r="CP1462" s="224"/>
      <c r="CQ1462" s="224"/>
      <c r="CR1462" s="6"/>
      <c r="DO1462" s="21"/>
      <c r="DP1462" s="21"/>
      <c r="DQ1462" s="21"/>
      <c r="DR1462" s="21"/>
      <c r="EC1462" s="224"/>
      <c r="ED1462" s="224"/>
      <c r="EE1462" s="224"/>
    </row>
    <row r="1463" spans="4:135" s="66" customFormat="1" x14ac:dyDescent="0.2">
      <c r="D1463" s="90"/>
      <c r="X1463" s="338"/>
      <c r="BD1463" s="289"/>
      <c r="BE1463" s="289"/>
      <c r="BF1463" s="224"/>
      <c r="CG1463" s="224"/>
      <c r="CH1463" s="224"/>
      <c r="CI1463" s="224"/>
      <c r="CP1463" s="224"/>
      <c r="CQ1463" s="224"/>
      <c r="CR1463" s="6"/>
      <c r="DO1463" s="21"/>
      <c r="DP1463" s="21"/>
      <c r="DQ1463" s="21"/>
      <c r="DR1463" s="21"/>
      <c r="EC1463" s="224"/>
      <c r="ED1463" s="224"/>
      <c r="EE1463" s="224"/>
    </row>
    <row r="1464" spans="4:135" s="66" customFormat="1" x14ac:dyDescent="0.2">
      <c r="D1464" s="90"/>
      <c r="X1464" s="338"/>
      <c r="BD1464" s="289"/>
      <c r="BE1464" s="289"/>
      <c r="BF1464" s="224"/>
      <c r="CG1464" s="224"/>
      <c r="CH1464" s="224"/>
      <c r="CI1464" s="224"/>
      <c r="CP1464" s="224"/>
      <c r="CQ1464" s="224"/>
      <c r="CR1464" s="6"/>
      <c r="DO1464" s="21"/>
      <c r="DP1464" s="21"/>
      <c r="DQ1464" s="21"/>
      <c r="DR1464" s="21"/>
      <c r="EC1464" s="224"/>
      <c r="ED1464" s="224"/>
      <c r="EE1464" s="224"/>
    </row>
    <row r="1465" spans="4:135" s="66" customFormat="1" x14ac:dyDescent="0.2">
      <c r="D1465" s="90"/>
      <c r="X1465" s="338"/>
      <c r="BD1465" s="289"/>
      <c r="BE1465" s="289"/>
      <c r="BF1465" s="224"/>
      <c r="CG1465" s="224"/>
      <c r="CH1465" s="224"/>
      <c r="CI1465" s="224"/>
      <c r="CP1465" s="224"/>
      <c r="CQ1465" s="224"/>
      <c r="CR1465" s="6"/>
      <c r="DO1465" s="21"/>
      <c r="DP1465" s="21"/>
      <c r="DQ1465" s="21"/>
      <c r="DR1465" s="21"/>
      <c r="EC1465" s="224"/>
      <c r="ED1465" s="224"/>
      <c r="EE1465" s="224"/>
    </row>
    <row r="1466" spans="4:135" s="66" customFormat="1" x14ac:dyDescent="0.2">
      <c r="D1466" s="90"/>
      <c r="X1466" s="338"/>
      <c r="BD1466" s="289"/>
      <c r="BE1466" s="289"/>
      <c r="BF1466" s="224"/>
      <c r="CG1466" s="224"/>
      <c r="CH1466" s="224"/>
      <c r="CI1466" s="224"/>
      <c r="CP1466" s="224"/>
      <c r="CQ1466" s="224"/>
      <c r="CR1466" s="6"/>
      <c r="DO1466" s="21"/>
      <c r="DP1466" s="21"/>
      <c r="DQ1466" s="21"/>
      <c r="DR1466" s="21"/>
      <c r="EC1466" s="224"/>
      <c r="ED1466" s="224"/>
      <c r="EE1466" s="224"/>
    </row>
    <row r="1467" spans="4:135" s="66" customFormat="1" x14ac:dyDescent="0.2">
      <c r="D1467" s="90"/>
      <c r="X1467" s="338"/>
      <c r="BD1467" s="289"/>
      <c r="BE1467" s="289"/>
      <c r="BF1467" s="224"/>
      <c r="CG1467" s="224"/>
      <c r="CH1467" s="224"/>
      <c r="CI1467" s="224"/>
      <c r="CP1467" s="224"/>
      <c r="CQ1467" s="224"/>
      <c r="CR1467" s="6"/>
      <c r="DO1467" s="21"/>
      <c r="DP1467" s="21"/>
      <c r="DQ1467" s="21"/>
      <c r="DR1467" s="21"/>
      <c r="EC1467" s="224"/>
      <c r="ED1467" s="224"/>
      <c r="EE1467" s="224"/>
    </row>
    <row r="1468" spans="4:135" s="66" customFormat="1" x14ac:dyDescent="0.2">
      <c r="D1468" s="90"/>
      <c r="X1468" s="338"/>
      <c r="BD1468" s="289"/>
      <c r="BE1468" s="289"/>
      <c r="BF1468" s="224"/>
      <c r="CG1468" s="224"/>
      <c r="CH1468" s="224"/>
      <c r="CI1468" s="224"/>
      <c r="CP1468" s="224"/>
      <c r="CQ1468" s="224"/>
      <c r="CR1468" s="6"/>
      <c r="DO1468" s="21"/>
      <c r="DP1468" s="21"/>
      <c r="DQ1468" s="21"/>
      <c r="DR1468" s="21"/>
      <c r="EC1468" s="224"/>
      <c r="ED1468" s="224"/>
      <c r="EE1468" s="224"/>
    </row>
    <row r="1469" spans="4:135" s="66" customFormat="1" x14ac:dyDescent="0.2">
      <c r="D1469" s="90"/>
      <c r="X1469" s="338"/>
      <c r="BD1469" s="289"/>
      <c r="BE1469" s="289"/>
      <c r="BF1469" s="224"/>
      <c r="CG1469" s="224"/>
      <c r="CH1469" s="224"/>
      <c r="CI1469" s="224"/>
      <c r="CP1469" s="224"/>
      <c r="CQ1469" s="224"/>
      <c r="CR1469" s="6"/>
      <c r="DO1469" s="21"/>
      <c r="DP1469" s="21"/>
      <c r="DQ1469" s="21"/>
      <c r="DR1469" s="21"/>
      <c r="EC1469" s="224"/>
      <c r="ED1469" s="224"/>
      <c r="EE1469" s="224"/>
    </row>
    <row r="1470" spans="4:135" s="66" customFormat="1" x14ac:dyDescent="0.2">
      <c r="D1470" s="90"/>
      <c r="X1470" s="338"/>
      <c r="BD1470" s="289"/>
      <c r="BE1470" s="289"/>
      <c r="BF1470" s="224"/>
      <c r="CG1470" s="224"/>
      <c r="CH1470" s="224"/>
      <c r="CI1470" s="224"/>
      <c r="CP1470" s="224"/>
      <c r="CQ1470" s="224"/>
      <c r="CR1470" s="6"/>
      <c r="DO1470" s="21"/>
      <c r="DP1470" s="21"/>
      <c r="DQ1470" s="21"/>
      <c r="DR1470" s="21"/>
      <c r="EC1470" s="224"/>
      <c r="ED1470" s="224"/>
      <c r="EE1470" s="224"/>
    </row>
    <row r="1471" spans="4:135" s="66" customFormat="1" x14ac:dyDescent="0.2">
      <c r="D1471" s="90"/>
      <c r="X1471" s="338"/>
      <c r="BD1471" s="289"/>
      <c r="BE1471" s="289"/>
      <c r="BF1471" s="224"/>
      <c r="BU1471" s="21"/>
      <c r="BV1471" s="21"/>
      <c r="CG1471" s="224"/>
      <c r="CH1471" s="224"/>
      <c r="CI1471" s="224"/>
      <c r="CP1471" s="224"/>
      <c r="CQ1471" s="224"/>
      <c r="CR1471" s="6"/>
      <c r="DO1471" s="21"/>
      <c r="DP1471" s="21"/>
      <c r="DQ1471" s="21"/>
      <c r="DR1471" s="21"/>
      <c r="EC1471" s="224"/>
      <c r="ED1471" s="224"/>
      <c r="EE1471" s="224"/>
    </row>
    <row r="1472" spans="4:135" s="66" customFormat="1" x14ac:dyDescent="0.2">
      <c r="D1472" s="90"/>
      <c r="X1472" s="338"/>
      <c r="BD1472" s="289"/>
      <c r="BE1472" s="289"/>
      <c r="BF1472" s="224"/>
      <c r="BI1472" s="21"/>
      <c r="BJ1472" s="21"/>
      <c r="BK1472" s="21"/>
      <c r="BL1472" s="21"/>
      <c r="BM1472" s="21"/>
      <c r="BN1472" s="21"/>
      <c r="BO1472" s="21"/>
      <c r="BP1472" s="21"/>
      <c r="BQ1472" s="21"/>
      <c r="BR1472" s="21"/>
      <c r="BU1472" s="21"/>
      <c r="BV1472" s="21"/>
      <c r="CG1472" s="224"/>
      <c r="CH1472" s="224"/>
      <c r="CI1472" s="224"/>
      <c r="CP1472" s="224"/>
      <c r="CQ1472" s="224"/>
      <c r="CR1472" s="6"/>
      <c r="DI1472" s="21"/>
      <c r="DJ1472" s="21"/>
      <c r="DK1472" s="21"/>
      <c r="DL1472" s="21"/>
      <c r="DM1472" s="21"/>
      <c r="DN1472" s="21"/>
      <c r="DO1472" s="21"/>
      <c r="DP1472" s="21"/>
      <c r="DQ1472" s="21"/>
      <c r="DR1472" s="21"/>
      <c r="EC1472" s="224"/>
      <c r="ED1472" s="224"/>
      <c r="EE1472" s="224"/>
    </row>
    <row r="1473" spans="4:147" s="66" customFormat="1" x14ac:dyDescent="0.2">
      <c r="D1473" s="90"/>
      <c r="X1473" s="338"/>
      <c r="AR1473" s="21"/>
      <c r="AS1473" s="21"/>
      <c r="AT1473" s="21"/>
      <c r="AU1473" s="21"/>
      <c r="AV1473" s="21"/>
      <c r="AW1473" s="21"/>
      <c r="BD1473" s="289"/>
      <c r="BE1473" s="289"/>
      <c r="BF1473" s="224"/>
      <c r="BI1473" s="21"/>
      <c r="BJ1473" s="21"/>
      <c r="BK1473" s="21"/>
      <c r="BL1473" s="21"/>
      <c r="BM1473" s="21"/>
      <c r="BN1473" s="21"/>
      <c r="BO1473" s="21"/>
      <c r="BP1473" s="21"/>
      <c r="BQ1473" s="21"/>
      <c r="BR1473" s="21"/>
      <c r="BS1473" s="21"/>
      <c r="BT1473" s="21"/>
      <c r="BU1473" s="21"/>
      <c r="BV1473" s="21"/>
      <c r="BW1473" s="21"/>
      <c r="BX1473" s="21"/>
      <c r="CG1473" s="224"/>
      <c r="CH1473" s="224"/>
      <c r="CI1473" s="224"/>
      <c r="CP1473" s="224"/>
      <c r="CQ1473" s="224"/>
      <c r="CR1473" s="6"/>
      <c r="DI1473" s="21"/>
      <c r="DJ1473" s="21"/>
      <c r="DK1473" s="21"/>
      <c r="DL1473" s="21"/>
      <c r="DM1473" s="21"/>
      <c r="DN1473" s="21"/>
      <c r="DO1473" s="21"/>
      <c r="DP1473" s="21"/>
      <c r="DQ1473" s="21"/>
      <c r="DR1473" s="21"/>
      <c r="DU1473" s="21"/>
      <c r="DV1473" s="21"/>
      <c r="DW1473" s="21"/>
      <c r="DX1473" s="21"/>
      <c r="DY1473" s="21"/>
      <c r="DZ1473" s="21"/>
      <c r="EA1473" s="21"/>
      <c r="EB1473" s="21"/>
      <c r="EC1473" s="26"/>
      <c r="ED1473" s="26"/>
      <c r="EE1473" s="224"/>
    </row>
    <row r="1474" spans="4:147" s="66" customFormat="1" x14ac:dyDescent="0.2">
      <c r="D1474" s="90"/>
      <c r="X1474" s="338"/>
      <c r="AR1474" s="21"/>
      <c r="AS1474" s="21"/>
      <c r="AT1474" s="21"/>
      <c r="AU1474" s="21"/>
      <c r="AV1474" s="21"/>
      <c r="AW1474" s="21"/>
      <c r="BD1474" s="289"/>
      <c r="BE1474" s="289"/>
      <c r="BF1474" s="26"/>
      <c r="BI1474" s="21"/>
      <c r="BJ1474" s="21"/>
      <c r="BK1474" s="21"/>
      <c r="BL1474" s="21"/>
      <c r="BM1474" s="21"/>
      <c r="BN1474" s="21"/>
      <c r="BO1474" s="21"/>
      <c r="BP1474" s="21"/>
      <c r="BQ1474" s="21"/>
      <c r="BR1474" s="21"/>
      <c r="BS1474" s="21"/>
      <c r="BT1474" s="21"/>
      <c r="BU1474" s="21"/>
      <c r="BV1474" s="21"/>
      <c r="BW1474" s="21"/>
      <c r="BX1474" s="21"/>
      <c r="BY1474" s="21"/>
      <c r="BZ1474" s="21"/>
      <c r="CA1474" s="21"/>
      <c r="CB1474" s="21"/>
      <c r="CC1474" s="21"/>
      <c r="CD1474" s="21"/>
      <c r="CE1474" s="21"/>
      <c r="CF1474" s="21"/>
      <c r="CG1474" s="26"/>
      <c r="CH1474" s="26"/>
      <c r="CI1474" s="26"/>
      <c r="CJ1474" s="21"/>
      <c r="CK1474" s="21"/>
      <c r="CL1474" s="21"/>
      <c r="CM1474" s="21"/>
      <c r="CN1474" s="21"/>
      <c r="CO1474" s="21"/>
      <c r="CP1474" s="26"/>
      <c r="CQ1474" s="26"/>
      <c r="CR1474" s="23"/>
      <c r="CW1474" s="21"/>
      <c r="CX1474" s="21"/>
      <c r="CY1474" s="21"/>
      <c r="CZ1474" s="21"/>
      <c r="DA1474" s="21"/>
      <c r="DB1474" s="21"/>
      <c r="DC1474" s="21"/>
      <c r="DD1474" s="21"/>
      <c r="DE1474" s="21"/>
      <c r="DF1474" s="21"/>
      <c r="DI1474" s="21"/>
      <c r="DJ1474" s="21"/>
      <c r="DK1474" s="21"/>
      <c r="DL1474" s="21"/>
      <c r="DM1474" s="21"/>
      <c r="DN1474" s="21"/>
      <c r="DO1474" s="21"/>
      <c r="DP1474" s="21"/>
      <c r="DQ1474" s="21"/>
      <c r="DR1474" s="21"/>
      <c r="DS1474" s="21"/>
      <c r="DT1474" s="21"/>
      <c r="DU1474" s="21"/>
      <c r="DV1474" s="21"/>
      <c r="DW1474" s="21"/>
      <c r="DX1474" s="21"/>
      <c r="DY1474" s="21"/>
      <c r="DZ1474" s="21"/>
      <c r="EA1474" s="21"/>
      <c r="EB1474" s="21"/>
      <c r="EC1474" s="26"/>
      <c r="ED1474" s="26"/>
      <c r="EE1474" s="224"/>
      <c r="EL1474" s="21"/>
      <c r="EM1474" s="21"/>
      <c r="EN1474" s="21"/>
      <c r="EO1474" s="21"/>
    </row>
    <row r="1475" spans="4:147" s="66" customFormat="1" x14ac:dyDescent="0.2">
      <c r="D1475" s="90"/>
      <c r="X1475" s="338"/>
      <c r="AR1475" s="21"/>
      <c r="AS1475" s="21"/>
      <c r="AT1475" s="21"/>
      <c r="AU1475" s="21"/>
      <c r="AV1475" s="21"/>
      <c r="AW1475" s="21"/>
      <c r="BD1475" s="289"/>
      <c r="BE1475" s="289"/>
      <c r="BF1475" s="26"/>
      <c r="BI1475" s="21"/>
      <c r="BJ1475" s="21"/>
      <c r="BK1475" s="21"/>
      <c r="BL1475" s="21"/>
      <c r="BM1475" s="21"/>
      <c r="BN1475" s="21"/>
      <c r="BO1475" s="21"/>
      <c r="BP1475" s="21"/>
      <c r="BQ1475" s="21"/>
      <c r="BR1475" s="21"/>
      <c r="BS1475" s="21"/>
      <c r="BT1475" s="21"/>
      <c r="BU1475" s="21"/>
      <c r="BV1475" s="21"/>
      <c r="BW1475" s="21"/>
      <c r="BX1475" s="21"/>
      <c r="BY1475" s="21"/>
      <c r="BZ1475" s="21"/>
      <c r="CA1475" s="21"/>
      <c r="CB1475" s="21"/>
      <c r="CC1475" s="21"/>
      <c r="CD1475" s="21"/>
      <c r="CE1475" s="21"/>
      <c r="CF1475" s="21"/>
      <c r="CG1475" s="26"/>
      <c r="CH1475" s="26"/>
      <c r="CI1475" s="26"/>
      <c r="CJ1475" s="21"/>
      <c r="CK1475" s="21"/>
      <c r="CL1475" s="21"/>
      <c r="CM1475" s="21"/>
      <c r="CN1475" s="21"/>
      <c r="CO1475" s="21"/>
      <c r="CP1475" s="26"/>
      <c r="CQ1475" s="26"/>
      <c r="CR1475" s="23"/>
      <c r="CW1475" s="21"/>
      <c r="CX1475" s="21"/>
      <c r="CY1475" s="21"/>
      <c r="CZ1475" s="21"/>
      <c r="DA1475" s="21"/>
      <c r="DB1475" s="21"/>
      <c r="DC1475" s="21"/>
      <c r="DD1475" s="21"/>
      <c r="DE1475" s="21"/>
      <c r="DF1475" s="21"/>
      <c r="DI1475" s="21"/>
      <c r="DJ1475" s="21"/>
      <c r="DK1475" s="21"/>
      <c r="DL1475" s="21"/>
      <c r="DM1475" s="21"/>
      <c r="DN1475" s="21"/>
      <c r="DO1475" s="21"/>
      <c r="DP1475" s="21"/>
      <c r="DQ1475" s="21"/>
      <c r="DR1475" s="21"/>
      <c r="DS1475" s="21"/>
      <c r="DT1475" s="21"/>
      <c r="DU1475" s="21"/>
      <c r="DV1475" s="21"/>
      <c r="DW1475" s="21"/>
      <c r="DX1475" s="21"/>
      <c r="DY1475" s="21"/>
      <c r="DZ1475" s="21"/>
      <c r="EA1475" s="21"/>
      <c r="EB1475" s="21"/>
      <c r="EC1475" s="26"/>
      <c r="ED1475" s="26"/>
      <c r="EE1475" s="224"/>
      <c r="EL1475" s="21"/>
      <c r="EM1475" s="21"/>
      <c r="EN1475" s="21"/>
      <c r="EO1475" s="21"/>
    </row>
    <row r="1476" spans="4:147" x14ac:dyDescent="0.2">
      <c r="AX1476" s="66"/>
      <c r="AY1476" s="66"/>
      <c r="AZ1476" s="66"/>
      <c r="BA1476" s="66"/>
      <c r="BB1476" s="66"/>
      <c r="BC1476" s="66"/>
      <c r="BD1476" s="289"/>
      <c r="BE1476" s="289"/>
      <c r="BG1476" s="66"/>
      <c r="BH1476" s="66"/>
      <c r="CS1476" s="66"/>
      <c r="CT1476" s="66"/>
      <c r="DG1476" s="66"/>
      <c r="DH1476" s="66"/>
      <c r="EP1476" s="66"/>
      <c r="EQ1476" s="66"/>
    </row>
    <row r="1477" spans="4:147" x14ac:dyDescent="0.2">
      <c r="AX1477" s="66"/>
      <c r="AY1477" s="66"/>
      <c r="AZ1477" s="66"/>
      <c r="BA1477" s="66"/>
      <c r="BB1477" s="66"/>
      <c r="BC1477" s="66"/>
      <c r="BD1477" s="289"/>
      <c r="BE1477" s="289"/>
      <c r="CS1477" s="66"/>
      <c r="CT1477" s="66"/>
      <c r="DG1477" s="66"/>
      <c r="DH1477" s="66"/>
      <c r="EP1477" s="66"/>
      <c r="EQ1477" s="66"/>
    </row>
    <row r="1478" spans="4:147" x14ac:dyDescent="0.2">
      <c r="AX1478" s="66"/>
      <c r="AY1478" s="66"/>
      <c r="AZ1478" s="66"/>
      <c r="BA1478" s="66"/>
      <c r="BB1478" s="66"/>
      <c r="BC1478" s="66"/>
      <c r="BD1478" s="289"/>
      <c r="BE1478" s="289"/>
      <c r="DG1478" s="66"/>
      <c r="DH1478" s="66"/>
      <c r="EP1478" s="66"/>
      <c r="EQ1478" s="66"/>
    </row>
    <row r="1479" spans="4:147" x14ac:dyDescent="0.2">
      <c r="AX1479" s="66"/>
      <c r="AY1479" s="66"/>
      <c r="AZ1479" s="66"/>
      <c r="BA1479" s="66"/>
      <c r="BB1479" s="66"/>
      <c r="BC1479" s="66"/>
      <c r="BD1479" s="289"/>
      <c r="BE1479" s="289"/>
      <c r="DG1479" s="66"/>
      <c r="DH1479" s="66"/>
      <c r="EP1479" s="66"/>
      <c r="EQ1479" s="66"/>
    </row>
    <row r="1480" spans="4:147" x14ac:dyDescent="0.2">
      <c r="AX1480" s="66"/>
      <c r="AY1480" s="66"/>
      <c r="AZ1480" s="66"/>
      <c r="BA1480" s="66"/>
      <c r="BB1480" s="66"/>
      <c r="BC1480" s="66"/>
      <c r="BD1480" s="289"/>
      <c r="BE1480" s="289"/>
      <c r="DG1480" s="66"/>
      <c r="DH1480" s="66"/>
      <c r="EP1480" s="66"/>
      <c r="EQ1480" s="66"/>
    </row>
    <row r="1481" spans="4:147" x14ac:dyDescent="0.2">
      <c r="BB1481" s="66"/>
      <c r="BC1481" s="66"/>
      <c r="BD1481" s="289"/>
      <c r="BE1481" s="289"/>
      <c r="DG1481" s="66"/>
      <c r="DH1481" s="66"/>
    </row>
    <row r="1482" spans="4:147" x14ac:dyDescent="0.2">
      <c r="BB1482" s="66"/>
      <c r="BC1482" s="66"/>
      <c r="BD1482" s="289"/>
      <c r="BE1482" s="289"/>
      <c r="DG1482" s="66"/>
      <c r="DH1482" s="66"/>
    </row>
    <row r="1483" spans="4:147" x14ac:dyDescent="0.2">
      <c r="DG1483" s="66"/>
      <c r="DH1483" s="66"/>
    </row>
    <row r="1484" spans="4:147" x14ac:dyDescent="0.2">
      <c r="DG1484" s="66"/>
      <c r="DH1484" s="66"/>
    </row>
    <row r="1485" spans="4:147" x14ac:dyDescent="0.2">
      <c r="DG1485" s="66"/>
      <c r="DH1485" s="66"/>
    </row>
    <row r="1486" spans="4:147" x14ac:dyDescent="0.2">
      <c r="DG1486" s="66"/>
      <c r="DH1486" s="66"/>
    </row>
    <row r="1487" spans="4:147" x14ac:dyDescent="0.2">
      <c r="DG1487" s="66"/>
      <c r="DH1487" s="66"/>
    </row>
    <row r="1488" spans="4:147" x14ac:dyDescent="0.2">
      <c r="DG1488" s="66"/>
      <c r="DH1488" s="66"/>
    </row>
    <row r="1489" spans="111:112" x14ac:dyDescent="0.2">
      <c r="DG1489" s="66"/>
      <c r="DH1489" s="66"/>
    </row>
    <row r="1490" spans="111:112" x14ac:dyDescent="0.2">
      <c r="DG1490" s="66"/>
      <c r="DH1490" s="66"/>
    </row>
    <row r="1491" spans="111:112" x14ac:dyDescent="0.2">
      <c r="DG1491" s="66"/>
      <c r="DH1491" s="66"/>
    </row>
    <row r="1492" spans="111:112" x14ac:dyDescent="0.2">
      <c r="DG1492" s="66"/>
      <c r="DH1492" s="66"/>
    </row>
    <row r="1493" spans="111:112" x14ac:dyDescent="0.2">
      <c r="DG1493" s="66"/>
      <c r="DH1493" s="66"/>
    </row>
    <row r="1494" spans="111:112" x14ac:dyDescent="0.2">
      <c r="DG1494" s="66"/>
      <c r="DH1494" s="66"/>
    </row>
    <row r="1495" spans="111:112" x14ac:dyDescent="0.2">
      <c r="DG1495" s="66"/>
      <c r="DH1495" s="66"/>
    </row>
    <row r="1496" spans="111:112" x14ac:dyDescent="0.2">
      <c r="DG1496" s="66"/>
      <c r="DH1496" s="66"/>
    </row>
    <row r="1497" spans="111:112" x14ac:dyDescent="0.2">
      <c r="DG1497" s="66"/>
      <c r="DH1497" s="66"/>
    </row>
  </sheetData>
  <mergeCells count="67">
    <mergeCell ref="AZ6:BA6"/>
    <mergeCell ref="ER6:ES6"/>
    <mergeCell ref="AN6:AO6"/>
    <mergeCell ref="BG6:BH6"/>
    <mergeCell ref="BI6:BJ6"/>
    <mergeCell ref="BW6:BX6"/>
    <mergeCell ref="BS6:BT6"/>
    <mergeCell ref="BU6:BV6"/>
    <mergeCell ref="ET6:EU6"/>
    <mergeCell ref="EV6:EW6"/>
    <mergeCell ref="DM6:DN6"/>
    <mergeCell ref="DS6:DT6"/>
    <mergeCell ref="EN6:EO6"/>
    <mergeCell ref="EP6:EQ6"/>
    <mergeCell ref="DU6:DV6"/>
    <mergeCell ref="EL6:EM6"/>
    <mergeCell ref="EA6:EB6"/>
    <mergeCell ref="EJ6:EK6"/>
    <mergeCell ref="A3:B8"/>
    <mergeCell ref="DW6:DX6"/>
    <mergeCell ref="DQ6:DR6"/>
    <mergeCell ref="AT4:AU4"/>
    <mergeCell ref="AX4:AY4"/>
    <mergeCell ref="BB4:BC4"/>
    <mergeCell ref="BK6:BL6"/>
    <mergeCell ref="AF4:AG4"/>
    <mergeCell ref="AN4:AO4"/>
    <mergeCell ref="AV6:AW6"/>
    <mergeCell ref="L6:M6"/>
    <mergeCell ref="AF6:AG6"/>
    <mergeCell ref="AT6:AU6"/>
    <mergeCell ref="AH6:AI6"/>
    <mergeCell ref="AP4:AQ4"/>
    <mergeCell ref="AR4:AS4"/>
    <mergeCell ref="AP6:AQ6"/>
    <mergeCell ref="AR6:AS6"/>
    <mergeCell ref="AJ6:AK6"/>
    <mergeCell ref="AL6:AM6"/>
    <mergeCell ref="BM6:BN6"/>
    <mergeCell ref="BO6:BP6"/>
    <mergeCell ref="BB6:BC6"/>
    <mergeCell ref="BQ6:BR6"/>
    <mergeCell ref="E6:J6"/>
    <mergeCell ref="Z6:AA6"/>
    <mergeCell ref="AB6:AC6"/>
    <mergeCell ref="AX6:AY6"/>
    <mergeCell ref="X6:Y6"/>
    <mergeCell ref="Q6:R6"/>
    <mergeCell ref="DA6:DB6"/>
    <mergeCell ref="BY6:BZ6"/>
    <mergeCell ref="CA6:CB6"/>
    <mergeCell ref="CS6:CT6"/>
    <mergeCell ref="CJ6:CK6"/>
    <mergeCell ref="CL6:CM6"/>
    <mergeCell ref="CN6:CO6"/>
    <mergeCell ref="CC6:CD6"/>
    <mergeCell ref="CE6:CF6"/>
    <mergeCell ref="DI6:DJ6"/>
    <mergeCell ref="DO6:DP6"/>
    <mergeCell ref="DK6:DL6"/>
    <mergeCell ref="DY6:DZ6"/>
    <mergeCell ref="CU6:CV6"/>
    <mergeCell ref="CW6:CX6"/>
    <mergeCell ref="CY6:CZ6"/>
    <mergeCell ref="DG6:DH6"/>
    <mergeCell ref="DC6:DD6"/>
    <mergeCell ref="DE6:DF6"/>
  </mergeCells>
  <pageMargins left="0.2" right="0.23" top="0.52" bottom="0.54" header="0.5" footer="0.5"/>
  <pageSetup scale="60" orientation="landscape" r:id="rId1"/>
  <headerFooter alignWithMargins="0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3:AG68"/>
  <sheetViews>
    <sheetView topLeftCell="B1" workbookViewId="0">
      <selection activeCell="I12" sqref="I12"/>
    </sheetView>
  </sheetViews>
  <sheetFormatPr defaultColWidth="11.6640625" defaultRowHeight="10.199999999999999" x14ac:dyDescent="0.2"/>
  <cols>
    <col min="1" max="16384" width="11.6640625" style="21"/>
  </cols>
  <sheetData>
    <row r="3" spans="2:33" ht="10.8" thickBot="1" x14ac:dyDescent="0.25"/>
    <row r="4" spans="2:33" x14ac:dyDescent="0.2">
      <c r="C4" s="348" t="s">
        <v>25</v>
      </c>
      <c r="D4" s="216" t="s">
        <v>25</v>
      </c>
      <c r="E4" s="216" t="s">
        <v>25</v>
      </c>
      <c r="F4" s="216" t="s">
        <v>25</v>
      </c>
      <c r="G4" s="216" t="s">
        <v>25</v>
      </c>
      <c r="H4" s="216" t="s">
        <v>25</v>
      </c>
      <c r="I4" s="347" t="s">
        <v>25</v>
      </c>
      <c r="J4" s="344" t="s">
        <v>26</v>
      </c>
      <c r="K4" s="346" t="s">
        <v>26</v>
      </c>
      <c r="L4" s="345" t="s">
        <v>26</v>
      </c>
      <c r="M4" s="349" t="s">
        <v>22</v>
      </c>
      <c r="N4" s="351" t="s">
        <v>22</v>
      </c>
      <c r="O4" s="351" t="s">
        <v>22</v>
      </c>
      <c r="P4" s="351" t="s">
        <v>22</v>
      </c>
      <c r="Q4" s="351" t="s">
        <v>22</v>
      </c>
      <c r="R4" s="351" t="s">
        <v>22</v>
      </c>
      <c r="S4" s="351" t="s">
        <v>22</v>
      </c>
      <c r="T4" s="351" t="s">
        <v>22</v>
      </c>
      <c r="U4" s="351" t="s">
        <v>22</v>
      </c>
      <c r="V4" s="351" t="s">
        <v>22</v>
      </c>
      <c r="W4" s="351" t="s">
        <v>22</v>
      </c>
      <c r="X4" s="351" t="s">
        <v>22</v>
      </c>
      <c r="Y4" s="350" t="s">
        <v>22</v>
      </c>
      <c r="Z4" s="352"/>
      <c r="AA4" s="353"/>
      <c r="AB4" s="353"/>
      <c r="AC4" s="353"/>
      <c r="AD4" s="353"/>
      <c r="AE4" s="353"/>
      <c r="AF4" s="353"/>
      <c r="AG4" s="354"/>
    </row>
    <row r="5" spans="2:33" ht="10.8" thickBot="1" x14ac:dyDescent="0.25">
      <c r="C5" s="355">
        <v>2001</v>
      </c>
      <c r="D5" s="356">
        <v>37043</v>
      </c>
      <c r="E5" s="357">
        <v>2002</v>
      </c>
      <c r="F5" s="356">
        <v>37469</v>
      </c>
      <c r="G5" s="356">
        <v>37591</v>
      </c>
      <c r="H5" s="356">
        <v>37773</v>
      </c>
      <c r="I5" s="358">
        <v>2004</v>
      </c>
      <c r="J5" s="359">
        <v>37135</v>
      </c>
      <c r="K5" s="360">
        <v>2002</v>
      </c>
      <c r="L5" s="361">
        <v>2003</v>
      </c>
      <c r="M5" s="362">
        <v>37135</v>
      </c>
      <c r="N5" s="363">
        <v>2001</v>
      </c>
      <c r="O5" s="364">
        <v>37012</v>
      </c>
      <c r="P5" s="364">
        <v>37104</v>
      </c>
      <c r="Q5" s="364">
        <v>37043</v>
      </c>
      <c r="R5" s="363">
        <v>2002</v>
      </c>
      <c r="S5" s="364">
        <v>37438</v>
      </c>
      <c r="T5" s="364">
        <v>37408</v>
      </c>
      <c r="U5" s="364">
        <v>37773</v>
      </c>
      <c r="V5" s="363">
        <v>2003</v>
      </c>
      <c r="W5" s="363">
        <v>2003</v>
      </c>
      <c r="X5" s="363">
        <v>2004</v>
      </c>
      <c r="Y5" s="365">
        <v>38139</v>
      </c>
      <c r="Z5" s="366">
        <v>37226</v>
      </c>
      <c r="AA5" s="367">
        <v>2001</v>
      </c>
      <c r="AB5" s="367">
        <v>2002</v>
      </c>
      <c r="AC5" s="367">
        <v>2002</v>
      </c>
      <c r="AD5" s="367">
        <v>2002</v>
      </c>
      <c r="AE5" s="367">
        <v>2002</v>
      </c>
      <c r="AF5" s="367">
        <v>2003</v>
      </c>
      <c r="AG5" s="368">
        <v>2003</v>
      </c>
    </row>
    <row r="6" spans="2:33" ht="51" x14ac:dyDescent="0.2">
      <c r="C6" s="369" t="s">
        <v>228</v>
      </c>
      <c r="D6" s="369" t="s">
        <v>229</v>
      </c>
      <c r="E6" s="369" t="s">
        <v>230</v>
      </c>
      <c r="F6" s="369" t="s">
        <v>231</v>
      </c>
      <c r="G6" s="369" t="s">
        <v>232</v>
      </c>
      <c r="H6" s="369" t="s">
        <v>233</v>
      </c>
      <c r="I6" s="369" t="s">
        <v>234</v>
      </c>
      <c r="J6" s="369" t="s">
        <v>235</v>
      </c>
      <c r="K6" s="369" t="s">
        <v>236</v>
      </c>
      <c r="L6" s="369" t="s">
        <v>237</v>
      </c>
      <c r="M6" s="369" t="s">
        <v>238</v>
      </c>
      <c r="N6" s="369" t="s">
        <v>239</v>
      </c>
      <c r="O6" s="369" t="s">
        <v>240</v>
      </c>
      <c r="P6" s="369" t="s">
        <v>241</v>
      </c>
      <c r="Q6" s="369" t="s">
        <v>242</v>
      </c>
      <c r="R6" s="369" t="s">
        <v>243</v>
      </c>
      <c r="S6" s="369" t="s">
        <v>244</v>
      </c>
      <c r="T6" s="369" t="s">
        <v>245</v>
      </c>
      <c r="U6" s="369" t="s">
        <v>246</v>
      </c>
      <c r="V6" s="369" t="s">
        <v>247</v>
      </c>
      <c r="W6" s="369" t="s">
        <v>248</v>
      </c>
      <c r="X6" s="369" t="s">
        <v>249</v>
      </c>
      <c r="Y6" s="369" t="s">
        <v>250</v>
      </c>
      <c r="Z6" s="369" t="s">
        <v>251</v>
      </c>
      <c r="AA6" s="369" t="s">
        <v>252</v>
      </c>
      <c r="AB6" s="369" t="s">
        <v>253</v>
      </c>
      <c r="AC6" s="369" t="s">
        <v>254</v>
      </c>
      <c r="AD6" s="369" t="s">
        <v>239</v>
      </c>
      <c r="AE6" s="369" t="s">
        <v>255</v>
      </c>
      <c r="AF6" s="369" t="s">
        <v>256</v>
      </c>
      <c r="AG6" s="369" t="s">
        <v>257</v>
      </c>
    </row>
    <row r="7" spans="2:33" x14ac:dyDescent="0.2">
      <c r="C7" s="370" t="s">
        <v>258</v>
      </c>
      <c r="D7" s="370" t="s">
        <v>259</v>
      </c>
      <c r="E7" s="370" t="s">
        <v>260</v>
      </c>
      <c r="F7" s="370" t="s">
        <v>258</v>
      </c>
      <c r="G7" s="370" t="s">
        <v>259</v>
      </c>
      <c r="H7" s="370" t="s">
        <v>258</v>
      </c>
      <c r="I7" s="370" t="s">
        <v>258</v>
      </c>
      <c r="J7" s="370" t="s">
        <v>259</v>
      </c>
      <c r="K7" s="370" t="s">
        <v>258</v>
      </c>
      <c r="L7" s="370" t="s">
        <v>260</v>
      </c>
      <c r="M7" s="370" t="s">
        <v>259</v>
      </c>
      <c r="N7" s="370" t="s">
        <v>260</v>
      </c>
      <c r="O7" s="370" t="s">
        <v>259</v>
      </c>
      <c r="P7" s="370" t="s">
        <v>259</v>
      </c>
      <c r="Q7" s="370" t="s">
        <v>259</v>
      </c>
      <c r="R7" s="370" t="s">
        <v>260</v>
      </c>
      <c r="S7" s="370" t="s">
        <v>259</v>
      </c>
      <c r="T7" s="370" t="s">
        <v>259</v>
      </c>
      <c r="U7" s="370" t="s">
        <v>259</v>
      </c>
      <c r="V7" s="370" t="s">
        <v>260</v>
      </c>
      <c r="W7" s="370" t="s">
        <v>260</v>
      </c>
      <c r="X7" s="370" t="s">
        <v>258</v>
      </c>
      <c r="Y7" s="370" t="s">
        <v>258</v>
      </c>
      <c r="Z7" s="370" t="s">
        <v>259</v>
      </c>
      <c r="AA7" s="370" t="s">
        <v>259</v>
      </c>
      <c r="AB7" s="370" t="s">
        <v>260</v>
      </c>
      <c r="AC7" s="370" t="s">
        <v>260</v>
      </c>
      <c r="AD7" s="370" t="s">
        <v>260</v>
      </c>
      <c r="AE7" s="370" t="s">
        <v>258</v>
      </c>
      <c r="AF7" s="370" t="s">
        <v>258</v>
      </c>
      <c r="AG7" s="370" t="s">
        <v>258</v>
      </c>
    </row>
    <row r="8" spans="2:33" x14ac:dyDescent="0.2">
      <c r="B8" s="22" t="s">
        <v>83</v>
      </c>
      <c r="C8" s="370">
        <v>400</v>
      </c>
      <c r="D8" s="370">
        <v>49</v>
      </c>
      <c r="E8" s="370">
        <v>500</v>
      </c>
      <c r="F8" s="370">
        <v>450</v>
      </c>
      <c r="G8" s="370">
        <v>500</v>
      </c>
      <c r="H8" s="370">
        <v>510</v>
      </c>
      <c r="I8" s="370">
        <v>1100</v>
      </c>
      <c r="J8" s="370">
        <v>1048</v>
      </c>
      <c r="K8" s="370">
        <v>960</v>
      </c>
      <c r="L8" s="370">
        <v>1000</v>
      </c>
      <c r="M8" s="370">
        <v>520</v>
      </c>
      <c r="N8" s="370">
        <v>170</v>
      </c>
      <c r="O8" s="370">
        <v>500</v>
      </c>
      <c r="P8" s="370">
        <v>51</v>
      </c>
      <c r="Q8" s="370">
        <v>88</v>
      </c>
      <c r="R8" s="370">
        <v>500</v>
      </c>
      <c r="S8" s="370">
        <v>1060</v>
      </c>
      <c r="T8" s="370">
        <v>880</v>
      </c>
      <c r="U8" s="370">
        <v>720</v>
      </c>
      <c r="V8" s="370">
        <v>530</v>
      </c>
      <c r="W8" s="370">
        <v>520</v>
      </c>
      <c r="X8" s="370">
        <v>1000</v>
      </c>
      <c r="Y8" s="370">
        <v>1100</v>
      </c>
      <c r="Z8" s="370">
        <v>300</v>
      </c>
      <c r="AA8" s="370">
        <v>86.4</v>
      </c>
      <c r="AB8" s="370">
        <v>800</v>
      </c>
      <c r="AC8" s="370">
        <v>260</v>
      </c>
      <c r="AD8" s="370">
        <v>345</v>
      </c>
      <c r="AE8" s="370">
        <v>600</v>
      </c>
      <c r="AF8" s="370">
        <v>600</v>
      </c>
      <c r="AG8" s="370">
        <v>600</v>
      </c>
    </row>
    <row r="9" spans="2:33" x14ac:dyDescent="0.2">
      <c r="B9" s="97">
        <v>36892</v>
      </c>
    </row>
    <row r="10" spans="2:33" x14ac:dyDescent="0.2">
      <c r="B10" s="97">
        <v>36923</v>
      </c>
    </row>
    <row r="11" spans="2:33" x14ac:dyDescent="0.2">
      <c r="B11" s="97">
        <v>36951</v>
      </c>
    </row>
    <row r="12" spans="2:33" x14ac:dyDescent="0.2">
      <c r="B12" s="97">
        <v>36982</v>
      </c>
    </row>
    <row r="13" spans="2:33" x14ac:dyDescent="0.2">
      <c r="B13" s="97">
        <v>37012</v>
      </c>
    </row>
    <row r="14" spans="2:33" x14ac:dyDescent="0.2">
      <c r="B14" s="97">
        <v>37043</v>
      </c>
    </row>
    <row r="15" spans="2:33" x14ac:dyDescent="0.2">
      <c r="B15" s="97">
        <v>37073</v>
      </c>
    </row>
    <row r="16" spans="2:33" x14ac:dyDescent="0.2">
      <c r="B16" s="97">
        <v>37104</v>
      </c>
    </row>
    <row r="17" spans="2:2" x14ac:dyDescent="0.2">
      <c r="B17" s="97">
        <v>37135</v>
      </c>
    </row>
    <row r="18" spans="2:2" x14ac:dyDescent="0.2">
      <c r="B18" s="97">
        <v>37165</v>
      </c>
    </row>
    <row r="19" spans="2:2" x14ac:dyDescent="0.2">
      <c r="B19" s="97">
        <v>37196</v>
      </c>
    </row>
    <row r="20" spans="2:2" x14ac:dyDescent="0.2">
      <c r="B20" s="97">
        <v>37226</v>
      </c>
    </row>
    <row r="21" spans="2:2" x14ac:dyDescent="0.2">
      <c r="B21" s="97">
        <v>37257</v>
      </c>
    </row>
    <row r="22" spans="2:2" x14ac:dyDescent="0.2">
      <c r="B22" s="97">
        <v>37288</v>
      </c>
    </row>
    <row r="23" spans="2:2" x14ac:dyDescent="0.2">
      <c r="B23" s="97">
        <v>37316</v>
      </c>
    </row>
    <row r="24" spans="2:2" x14ac:dyDescent="0.2">
      <c r="B24" s="97">
        <v>37347</v>
      </c>
    </row>
    <row r="25" spans="2:2" x14ac:dyDescent="0.2">
      <c r="B25" s="97">
        <v>37377</v>
      </c>
    </row>
    <row r="26" spans="2:2" x14ac:dyDescent="0.2">
      <c r="B26" s="97">
        <v>37408</v>
      </c>
    </row>
    <row r="27" spans="2:2" x14ac:dyDescent="0.2">
      <c r="B27" s="97">
        <v>37438</v>
      </c>
    </row>
    <row r="28" spans="2:2" x14ac:dyDescent="0.2">
      <c r="B28" s="97">
        <v>37469</v>
      </c>
    </row>
    <row r="29" spans="2:2" x14ac:dyDescent="0.2">
      <c r="B29" s="97">
        <v>37500</v>
      </c>
    </row>
    <row r="30" spans="2:2" x14ac:dyDescent="0.2">
      <c r="B30" s="97">
        <v>37530</v>
      </c>
    </row>
    <row r="31" spans="2:2" x14ac:dyDescent="0.2">
      <c r="B31" s="97">
        <v>37561</v>
      </c>
    </row>
    <row r="32" spans="2:2" x14ac:dyDescent="0.2">
      <c r="B32" s="97">
        <v>37591</v>
      </c>
    </row>
    <row r="33" spans="2:2" x14ac:dyDescent="0.2">
      <c r="B33" s="97">
        <v>37622</v>
      </c>
    </row>
    <row r="34" spans="2:2" x14ac:dyDescent="0.2">
      <c r="B34" s="97">
        <v>37653</v>
      </c>
    </row>
    <row r="35" spans="2:2" x14ac:dyDescent="0.2">
      <c r="B35" s="97">
        <v>37681</v>
      </c>
    </row>
    <row r="36" spans="2:2" x14ac:dyDescent="0.2">
      <c r="B36" s="97">
        <v>37712</v>
      </c>
    </row>
    <row r="37" spans="2:2" x14ac:dyDescent="0.2">
      <c r="B37" s="97">
        <v>37742</v>
      </c>
    </row>
    <row r="38" spans="2:2" x14ac:dyDescent="0.2">
      <c r="B38" s="97">
        <v>37773</v>
      </c>
    </row>
    <row r="39" spans="2:2" x14ac:dyDescent="0.2">
      <c r="B39" s="97">
        <v>37803</v>
      </c>
    </row>
    <row r="40" spans="2:2" x14ac:dyDescent="0.2">
      <c r="B40" s="97">
        <v>37834</v>
      </c>
    </row>
    <row r="41" spans="2:2" x14ac:dyDescent="0.2">
      <c r="B41" s="97">
        <v>37865</v>
      </c>
    </row>
    <row r="42" spans="2:2" x14ac:dyDescent="0.2">
      <c r="B42" s="97">
        <v>37895</v>
      </c>
    </row>
    <row r="43" spans="2:2" x14ac:dyDescent="0.2">
      <c r="B43" s="97">
        <v>37926</v>
      </c>
    </row>
    <row r="44" spans="2:2" x14ac:dyDescent="0.2">
      <c r="B44" s="97">
        <v>37956</v>
      </c>
    </row>
    <row r="45" spans="2:2" x14ac:dyDescent="0.2">
      <c r="B45" s="97">
        <v>37987</v>
      </c>
    </row>
    <row r="46" spans="2:2" x14ac:dyDescent="0.2">
      <c r="B46" s="97">
        <v>38018</v>
      </c>
    </row>
    <row r="47" spans="2:2" x14ac:dyDescent="0.2">
      <c r="B47" s="97">
        <v>38047</v>
      </c>
    </row>
    <row r="48" spans="2:2" x14ac:dyDescent="0.2">
      <c r="B48" s="97">
        <v>38078</v>
      </c>
    </row>
    <row r="49" spans="2:2" x14ac:dyDescent="0.2">
      <c r="B49" s="97">
        <v>38108</v>
      </c>
    </row>
    <row r="50" spans="2:2" x14ac:dyDescent="0.2">
      <c r="B50" s="97">
        <v>38139</v>
      </c>
    </row>
    <row r="51" spans="2:2" x14ac:dyDescent="0.2">
      <c r="B51" s="97">
        <v>38169</v>
      </c>
    </row>
    <row r="52" spans="2:2" x14ac:dyDescent="0.2">
      <c r="B52" s="97">
        <v>38200</v>
      </c>
    </row>
    <row r="53" spans="2:2" x14ac:dyDescent="0.2">
      <c r="B53" s="97">
        <v>38231</v>
      </c>
    </row>
    <row r="54" spans="2:2" x14ac:dyDescent="0.2">
      <c r="B54" s="97">
        <v>38261</v>
      </c>
    </row>
    <row r="55" spans="2:2" x14ac:dyDescent="0.2">
      <c r="B55" s="97">
        <v>38292</v>
      </c>
    </row>
    <row r="56" spans="2:2" x14ac:dyDescent="0.2">
      <c r="B56" s="97">
        <v>38322</v>
      </c>
    </row>
    <row r="57" spans="2:2" x14ac:dyDescent="0.2">
      <c r="B57" s="97">
        <v>38353</v>
      </c>
    </row>
    <row r="58" spans="2:2" x14ac:dyDescent="0.2">
      <c r="B58" s="97">
        <v>38384</v>
      </c>
    </row>
    <row r="59" spans="2:2" x14ac:dyDescent="0.2">
      <c r="B59" s="97">
        <v>38412</v>
      </c>
    </row>
    <row r="60" spans="2:2" x14ac:dyDescent="0.2">
      <c r="B60" s="97">
        <v>38443</v>
      </c>
    </row>
    <row r="61" spans="2:2" x14ac:dyDescent="0.2">
      <c r="B61" s="97">
        <v>38473</v>
      </c>
    </row>
    <row r="62" spans="2:2" x14ac:dyDescent="0.2">
      <c r="B62" s="97">
        <v>38504</v>
      </c>
    </row>
    <row r="63" spans="2:2" x14ac:dyDescent="0.2">
      <c r="B63" s="97">
        <v>38534</v>
      </c>
    </row>
    <row r="64" spans="2:2" x14ac:dyDescent="0.2">
      <c r="B64" s="97">
        <v>38565</v>
      </c>
    </row>
    <row r="65" spans="2:2" x14ac:dyDescent="0.2">
      <c r="B65" s="97">
        <v>38596</v>
      </c>
    </row>
    <row r="66" spans="2:2" x14ac:dyDescent="0.2">
      <c r="B66" s="97">
        <v>38626</v>
      </c>
    </row>
    <row r="67" spans="2:2" x14ac:dyDescent="0.2">
      <c r="B67" s="97">
        <v>38657</v>
      </c>
    </row>
    <row r="68" spans="2:2" x14ac:dyDescent="0.2">
      <c r="B68" s="97">
        <v>38687</v>
      </c>
    </row>
  </sheetData>
  <pageMargins left="0.2" right="0.23" top="1" bottom="1" header="0.5" footer="0.5"/>
  <pageSetup paperSize="5" scale="45" orientation="landscape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10</vt:i4>
      </vt:variant>
    </vt:vector>
  </HeadingPairs>
  <TitlesOfParts>
    <vt:vector size="20" baseType="lpstr">
      <vt:lpstr>Lavo Fcst</vt:lpstr>
      <vt:lpstr>Sheet1</vt:lpstr>
      <vt:lpstr>Forecast</vt:lpstr>
      <vt:lpstr>Gas Demand Outlook</vt:lpstr>
      <vt:lpstr>Curves</vt:lpstr>
      <vt:lpstr>Spark Spread</vt:lpstr>
      <vt:lpstr>Storage Curve</vt:lpstr>
      <vt:lpstr>Power Curve</vt:lpstr>
      <vt:lpstr>Sheet2</vt:lpstr>
      <vt:lpstr>Sheet1 (2)</vt:lpstr>
      <vt:lpstr>Curves!Print_Area</vt:lpstr>
      <vt:lpstr>Forecast!Print_Area</vt:lpstr>
      <vt:lpstr>'Gas Demand Outlook'!Print_Area</vt:lpstr>
      <vt:lpstr>'Lavo Fcst'!Print_Area</vt:lpstr>
      <vt:lpstr>'Power Curve'!Print_Area</vt:lpstr>
      <vt:lpstr>Sheet1!Print_Area</vt:lpstr>
      <vt:lpstr>'Sheet1 (2)'!Print_Area</vt:lpstr>
      <vt:lpstr>Sheet2!Print_Area</vt:lpstr>
      <vt:lpstr>Forecast!Print_Titles</vt:lpstr>
      <vt:lpstr>'Power Curve'!Print_Titles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jreitme</dc:creator>
  <cp:lastModifiedBy>Havlíček Jan</cp:lastModifiedBy>
  <cp:lastPrinted>2001-01-12T19:45:25Z</cp:lastPrinted>
  <dcterms:created xsi:type="dcterms:W3CDTF">2000-07-21T18:13:33Z</dcterms:created>
  <dcterms:modified xsi:type="dcterms:W3CDTF">2023-09-10T11:47:53Z</dcterms:modified>
</cp:coreProperties>
</file>