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4796" windowHeight="4680" tabRatio="740"/>
  </bookViews>
  <sheets>
    <sheet name="Harbor Cogen" sheetId="1" r:id="rId1"/>
  </sheets>
  <definedNames>
    <definedName name="BaseloadMarkets">#REF!</definedName>
    <definedName name="CanFibre">#REF!</definedName>
    <definedName name="EES">#REF!</definedName>
    <definedName name="EOLMarkets">#REF!</definedName>
    <definedName name="EOLMarkets2">#REF!</definedName>
    <definedName name="EOLMarkets3">#REF!</definedName>
    <definedName name="EOLMarkets4">#REF!</definedName>
    <definedName name="EOLMarkets5">#REF!</definedName>
    <definedName name="EOLMarkets6">#REF!</definedName>
    <definedName name="EOLSuplies4">#REF!</definedName>
    <definedName name="EOLSuppies3">#REF!</definedName>
    <definedName name="EOLSupplies">#REF!</definedName>
    <definedName name="EOLSupplies2">#REF!</definedName>
    <definedName name="EOLSupplies3">#REF!</definedName>
    <definedName name="EOLSupplies4">#REF!</definedName>
    <definedName name="EOLSupplies5">#REF!</definedName>
    <definedName name="Filtrol">#REF!</definedName>
    <definedName name="Harbor">#REF!</definedName>
    <definedName name="Hub">#REF!</definedName>
    <definedName name="Oxy">#REF!</definedName>
    <definedName name="Pasadena">#REF!</definedName>
    <definedName name="_xlnm.Print_Area" localSheetId="0">'Harbor Cogen'!$A$1:$K$42</definedName>
    <definedName name="Smurfit" localSheetId="0">'Harbor Cogen'!$A$1:$E$40</definedName>
    <definedName name="Smurfit">#REF!</definedName>
    <definedName name="Supplies">#REF!</definedName>
    <definedName name="Top">#REF!</definedName>
  </definedNames>
  <calcPr calcId="0"/>
</workbook>
</file>

<file path=xl/calcChain.xml><?xml version="1.0" encoding="utf-8"?>
<calcChain xmlns="http://schemas.openxmlformats.org/spreadsheetml/2006/main">
  <c r="E8" i="1" l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H13" i="1"/>
  <c r="I13" i="1"/>
  <c r="E14" i="1"/>
  <c r="F14" i="1"/>
  <c r="G14" i="1"/>
  <c r="H14" i="1"/>
  <c r="I14" i="1"/>
  <c r="E15" i="1"/>
  <c r="F15" i="1"/>
  <c r="G15" i="1"/>
  <c r="E16" i="1"/>
  <c r="F16" i="1"/>
  <c r="G16" i="1"/>
  <c r="E17" i="1"/>
  <c r="F17" i="1"/>
  <c r="G17" i="1"/>
  <c r="E18" i="1"/>
  <c r="F18" i="1"/>
  <c r="G18" i="1"/>
  <c r="H18" i="1"/>
  <c r="I18" i="1"/>
  <c r="E19" i="1"/>
  <c r="F19" i="1"/>
  <c r="G19" i="1"/>
  <c r="H19" i="1"/>
  <c r="I19" i="1"/>
  <c r="E20" i="1"/>
  <c r="F20" i="1"/>
  <c r="G20" i="1"/>
  <c r="H20" i="1"/>
  <c r="I20" i="1"/>
  <c r="E21" i="1"/>
  <c r="F21" i="1"/>
  <c r="G21" i="1"/>
  <c r="H21" i="1"/>
  <c r="I21" i="1"/>
  <c r="E22" i="1"/>
  <c r="F22" i="1"/>
  <c r="G22" i="1"/>
  <c r="H22" i="1"/>
  <c r="I22" i="1"/>
  <c r="E23" i="1"/>
  <c r="F23" i="1"/>
  <c r="G23" i="1"/>
  <c r="H23" i="1"/>
  <c r="I23" i="1"/>
  <c r="E24" i="1"/>
  <c r="F24" i="1"/>
  <c r="G24" i="1"/>
  <c r="H24" i="1"/>
  <c r="I24" i="1"/>
  <c r="E25" i="1"/>
  <c r="F25" i="1"/>
  <c r="G25" i="1"/>
  <c r="H25" i="1"/>
  <c r="I25" i="1"/>
  <c r="E26" i="1"/>
  <c r="F26" i="1"/>
  <c r="G26" i="1"/>
  <c r="H26" i="1"/>
  <c r="I26" i="1"/>
  <c r="E27" i="1"/>
  <c r="F27" i="1"/>
  <c r="G27" i="1"/>
  <c r="H27" i="1"/>
  <c r="I27" i="1"/>
  <c r="E28" i="1"/>
  <c r="F28" i="1"/>
  <c r="G28" i="1"/>
  <c r="H28" i="1"/>
  <c r="I28" i="1"/>
  <c r="E29" i="1"/>
  <c r="F29" i="1"/>
  <c r="G29" i="1"/>
  <c r="H29" i="1"/>
  <c r="I29" i="1"/>
  <c r="E30" i="1"/>
  <c r="F30" i="1"/>
  <c r="G30" i="1"/>
  <c r="H30" i="1"/>
  <c r="I30" i="1"/>
  <c r="E31" i="1"/>
  <c r="F31" i="1"/>
  <c r="G31" i="1"/>
  <c r="H31" i="1"/>
  <c r="I31" i="1"/>
  <c r="E32" i="1"/>
  <c r="F32" i="1"/>
  <c r="G32" i="1"/>
  <c r="H32" i="1"/>
  <c r="I32" i="1"/>
  <c r="E33" i="1"/>
  <c r="F33" i="1"/>
  <c r="G33" i="1"/>
  <c r="H33" i="1"/>
  <c r="I33" i="1"/>
  <c r="E34" i="1"/>
  <c r="F34" i="1"/>
  <c r="G34" i="1"/>
  <c r="H34" i="1"/>
  <c r="I34" i="1"/>
  <c r="E35" i="1"/>
  <c r="F35" i="1"/>
  <c r="G35" i="1"/>
  <c r="H35" i="1"/>
  <c r="I35" i="1"/>
  <c r="E36" i="1"/>
  <c r="F36" i="1"/>
  <c r="G36" i="1"/>
  <c r="H36" i="1"/>
  <c r="I36" i="1"/>
  <c r="E37" i="1"/>
  <c r="F37" i="1"/>
  <c r="G37" i="1"/>
  <c r="H37" i="1"/>
  <c r="I37" i="1"/>
  <c r="E38" i="1"/>
  <c r="F38" i="1"/>
  <c r="G38" i="1"/>
  <c r="H38" i="1"/>
  <c r="I38" i="1"/>
  <c r="B40" i="1"/>
  <c r="C40" i="1"/>
  <c r="D40" i="1"/>
  <c r="E40" i="1"/>
  <c r="F40" i="1"/>
  <c r="G40" i="1"/>
  <c r="H40" i="1"/>
  <c r="I40" i="1"/>
  <c r="J40" i="1"/>
  <c r="K40" i="1"/>
  <c r="E41" i="1"/>
  <c r="F41" i="1"/>
  <c r="G41" i="1"/>
  <c r="H41" i="1"/>
  <c r="I41" i="1"/>
  <c r="H42" i="1"/>
</calcChain>
</file>

<file path=xl/sharedStrings.xml><?xml version="1.0" encoding="utf-8"?>
<sst xmlns="http://schemas.openxmlformats.org/spreadsheetml/2006/main" count="19" uniqueCount="13">
  <si>
    <t>Demand</t>
  </si>
  <si>
    <t>Usage</t>
  </si>
  <si>
    <t>Harbor Cogen</t>
  </si>
  <si>
    <t>Gas Daily</t>
  </si>
  <si>
    <t>MMBtu</t>
  </si>
  <si>
    <t>$/MMBtu</t>
  </si>
  <si>
    <t>EPMI Cost</t>
  </si>
  <si>
    <t>Harbor Cost</t>
  </si>
  <si>
    <t>$</t>
  </si>
  <si>
    <t>July Gas Costs</t>
  </si>
  <si>
    <t>EPMI Order</t>
  </si>
  <si>
    <t>Imbalance</t>
  </si>
  <si>
    <t>EPMI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</si>
</sst>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8" formatCode="_(* #,##0_);_(* \(#,##0\);_(* &quot;-&quot;??_);_(@_)"/>
    <numFmt numFmtId="173" formatCode="dd\-mmm\-yy"/>
    <numFmt numFmtId="174" formatCode="mmmm\-yy"/>
    <numFmt numFmtId="182" formatCode="#,##0.0000"/>
    <numFmt numFmtId="184" formatCode="_(* #,##0.0000_);_(* \(#,##0.0000\);_(* &quot;-&quot;??_);_(@_)"/>
    <numFmt numFmtId="187" formatCode="#,##0.000_);[Red]\(#,##0.000\)"/>
  </numFmts>
  <fonts count="5" x14ac:knownFonts="1">
    <font>
      <sz val="10"/>
      <name val="Times New Roman"/>
    </font>
    <font>
      <sz val="10"/>
      <name val="Times New Roman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38" fontId="3" fillId="0" borderId="0" xfId="0" applyNumberFormat="1" applyFont="1"/>
    <xf numFmtId="0" fontId="4" fillId="0" borderId="0" xfId="0" applyFont="1"/>
    <xf numFmtId="1" fontId="4" fillId="0" borderId="0" xfId="0" applyNumberFormat="1" applyFont="1" applyAlignment="1">
      <alignment horizontal="center"/>
    </xf>
    <xf numFmtId="173" fontId="4" fillId="0" borderId="0" xfId="0" applyNumberFormat="1" applyFont="1"/>
    <xf numFmtId="1" fontId="3" fillId="0" borderId="0" xfId="0" applyNumberFormat="1" applyFont="1"/>
    <xf numFmtId="174" fontId="2" fillId="0" borderId="0" xfId="0" applyNumberFormat="1" applyFont="1" applyAlignment="1">
      <alignment horizontal="center"/>
    </xf>
    <xf numFmtId="187" fontId="3" fillId="0" borderId="0" xfId="0" applyNumberFormat="1" applyFont="1"/>
    <xf numFmtId="38" fontId="4" fillId="0" borderId="0" xfId="0" applyNumberFormat="1" applyFont="1" applyFill="1" applyAlignment="1">
      <alignment horizontal="center"/>
    </xf>
    <xf numFmtId="49" fontId="4" fillId="0" borderId="0" xfId="1" applyNumberFormat="1" applyFont="1" applyFill="1" applyAlignment="1">
      <alignment horizontal="center"/>
    </xf>
    <xf numFmtId="187" fontId="4" fillId="0" borderId="0" xfId="0" applyNumberFormat="1" applyFont="1" applyFill="1" applyAlignment="1">
      <alignment horizontal="center"/>
    </xf>
    <xf numFmtId="38" fontId="3" fillId="0" borderId="0" xfId="0" applyNumberFormat="1" applyFont="1" applyFill="1"/>
    <xf numFmtId="187" fontId="3" fillId="0" borderId="0" xfId="0" applyNumberFormat="1" applyFont="1" applyFill="1"/>
    <xf numFmtId="38" fontId="4" fillId="0" borderId="1" xfId="0" applyNumberFormat="1" applyFont="1" applyFill="1" applyBorder="1"/>
    <xf numFmtId="187" fontId="4" fillId="0" borderId="1" xfId="0" applyNumberFormat="1" applyFont="1" applyFill="1" applyBorder="1"/>
    <xf numFmtId="38" fontId="3" fillId="0" borderId="0" xfId="0" applyNumberFormat="1" applyFont="1" applyAlignment="1">
      <alignment horizontal="center"/>
    </xf>
    <xf numFmtId="38" fontId="3" fillId="0" borderId="0" xfId="0" applyNumberFormat="1" applyFont="1" applyFill="1" applyAlignment="1">
      <alignment horizontal="center"/>
    </xf>
    <xf numFmtId="38" fontId="4" fillId="0" borderId="1" xfId="0" applyNumberFormat="1" applyFont="1" applyFill="1" applyBorder="1" applyAlignment="1">
      <alignment horizontal="center"/>
    </xf>
    <xf numFmtId="168" fontId="3" fillId="0" borderId="0" xfId="1" applyNumberFormat="1" applyFont="1"/>
    <xf numFmtId="168" fontId="3" fillId="0" borderId="2" xfId="1" applyNumberFormat="1" applyFont="1" applyBorder="1"/>
    <xf numFmtId="168" fontId="3" fillId="0" borderId="0" xfId="0" applyNumberFormat="1" applyFont="1"/>
    <xf numFmtId="184" fontId="3" fillId="0" borderId="0" xfId="0" applyNumberFormat="1" applyFont="1"/>
    <xf numFmtId="3" fontId="3" fillId="0" borderId="0" xfId="0" applyNumberFormat="1" applyFont="1"/>
    <xf numFmtId="43" fontId="3" fillId="0" borderId="0" xfId="0" applyNumberFormat="1" applyFont="1"/>
    <xf numFmtId="168" fontId="4" fillId="0" borderId="0" xfId="1" applyNumberFormat="1" applyFont="1" applyAlignment="1">
      <alignment horizontal="center"/>
    </xf>
    <xf numFmtId="168" fontId="3" fillId="0" borderId="3" xfId="1" applyNumberFormat="1" applyFont="1" applyBorder="1"/>
    <xf numFmtId="182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pageSetUpPr fitToPage="1"/>
  </sheetPr>
  <dimension ref="A1:AR45"/>
  <sheetViews>
    <sheetView tabSelected="1" workbookViewId="0">
      <pane xSplit="1" ySplit="6" topLeftCell="B22" activePane="bottomRight" state="frozen"/>
      <selection activeCell="AP2" sqref="AP2"/>
      <selection pane="topRight" activeCell="AP2" sqref="AP2"/>
      <selection pane="bottomLeft" activeCell="AP2" sqref="AP2"/>
      <selection pane="bottomRight" activeCell="C40" sqref="C40"/>
    </sheetView>
  </sheetViews>
  <sheetFormatPr defaultColWidth="12.77734375" defaultRowHeight="13.2" x14ac:dyDescent="0.25"/>
  <cols>
    <col min="1" max="1" width="14.44140625" style="1" customWidth="1"/>
    <col min="2" max="2" width="12.6640625" style="18" customWidth="1"/>
    <col min="3" max="3" width="15.33203125" style="4" customWidth="1"/>
    <col min="4" max="4" width="12.77734375" style="10" customWidth="1"/>
    <col min="5" max="5" width="11.109375" style="4" customWidth="1"/>
    <col min="6" max="6" width="13.6640625" style="1" customWidth="1"/>
    <col min="7" max="7" width="12.77734375" style="1" customWidth="1"/>
    <col min="8" max="8" width="12.77734375" style="21" customWidth="1"/>
    <col min="9" max="16384" width="12.77734375" style="1"/>
  </cols>
  <sheetData>
    <row r="1" spans="1:44" x14ac:dyDescent="0.25">
      <c r="A1" s="5" t="s">
        <v>2</v>
      </c>
      <c r="B1" s="9"/>
    </row>
    <row r="2" spans="1:44" x14ac:dyDescent="0.25">
      <c r="A2" s="5" t="s">
        <v>9</v>
      </c>
    </row>
    <row r="3" spans="1:44" x14ac:dyDescent="0.25">
      <c r="A3" s="5"/>
    </row>
    <row r="4" spans="1:44" s="3" customFormat="1" x14ac:dyDescent="0.25">
      <c r="A4" s="2"/>
      <c r="B4" s="11"/>
      <c r="C4" s="12">
        <v>322113</v>
      </c>
      <c r="D4" s="13"/>
      <c r="E4" s="11"/>
      <c r="F4" s="6"/>
      <c r="G4" s="6"/>
      <c r="H4" s="27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</row>
    <row r="5" spans="1:44" s="3" customFormat="1" x14ac:dyDescent="0.25">
      <c r="A5" s="2"/>
      <c r="B5" s="11"/>
      <c r="C5" s="11" t="s">
        <v>10</v>
      </c>
      <c r="D5" s="13"/>
      <c r="E5" s="11" t="s">
        <v>12</v>
      </c>
      <c r="F5" s="6"/>
      <c r="G5" s="6"/>
      <c r="H5" s="27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</row>
    <row r="6" spans="1:44" s="3" customFormat="1" x14ac:dyDescent="0.25">
      <c r="A6" s="2"/>
      <c r="B6" s="11" t="s">
        <v>1</v>
      </c>
      <c r="C6" s="11" t="s">
        <v>0</v>
      </c>
      <c r="D6" s="13" t="s">
        <v>3</v>
      </c>
      <c r="E6" s="11" t="s">
        <v>11</v>
      </c>
      <c r="F6" s="6" t="s">
        <v>6</v>
      </c>
      <c r="G6" s="6" t="s">
        <v>7</v>
      </c>
      <c r="H6" s="27" t="s">
        <v>7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</row>
    <row r="7" spans="1:44" s="3" customFormat="1" x14ac:dyDescent="0.25">
      <c r="A7" s="2"/>
      <c r="B7" s="11" t="s">
        <v>4</v>
      </c>
      <c r="C7" s="11" t="s">
        <v>4</v>
      </c>
      <c r="D7" s="13" t="s">
        <v>5</v>
      </c>
      <c r="E7" s="11" t="s">
        <v>4</v>
      </c>
      <c r="F7" s="6" t="s">
        <v>8</v>
      </c>
      <c r="G7" s="6" t="s">
        <v>8</v>
      </c>
      <c r="H7" s="27" t="s">
        <v>8</v>
      </c>
      <c r="I7" s="6" t="s">
        <v>4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</row>
    <row r="8" spans="1:44" x14ac:dyDescent="0.25">
      <c r="A8" s="7">
        <v>183</v>
      </c>
      <c r="B8" s="11">
        <v>0</v>
      </c>
      <c r="C8" s="11">
        <v>0</v>
      </c>
      <c r="D8" s="13">
        <v>4.7300000000000004</v>
      </c>
      <c r="E8" s="11">
        <f t="shared" ref="E8:E38" si="0">-B8+C8</f>
        <v>0</v>
      </c>
      <c r="F8" s="21">
        <f>C8*D8</f>
        <v>0</v>
      </c>
      <c r="G8" s="21">
        <f t="shared" ref="G8:G38" si="1">B8*D8</f>
        <v>0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</row>
    <row r="9" spans="1:44" x14ac:dyDescent="0.25">
      <c r="A9" s="7">
        <v>184</v>
      </c>
      <c r="B9" s="11">
        <v>2488</v>
      </c>
      <c r="C9" s="11">
        <v>0</v>
      </c>
      <c r="D9" s="13">
        <v>4.7300000000000004</v>
      </c>
      <c r="E9" s="11">
        <f t="shared" si="0"/>
        <v>-2488</v>
      </c>
      <c r="F9" s="21">
        <f t="shared" ref="F9:F32" si="2">C9*D9</f>
        <v>0</v>
      </c>
      <c r="G9" s="21">
        <f t="shared" si="1"/>
        <v>11768.240000000002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</row>
    <row r="10" spans="1:44" x14ac:dyDescent="0.25">
      <c r="A10" s="7">
        <v>185</v>
      </c>
      <c r="B10" s="11">
        <v>6024</v>
      </c>
      <c r="C10" s="11">
        <v>0</v>
      </c>
      <c r="D10" s="13">
        <v>4.7300000000000004</v>
      </c>
      <c r="E10" s="11">
        <f t="shared" si="0"/>
        <v>-6024</v>
      </c>
      <c r="F10" s="21">
        <f t="shared" si="2"/>
        <v>0</v>
      </c>
      <c r="G10" s="21">
        <f t="shared" si="1"/>
        <v>28493.520000000004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</row>
    <row r="11" spans="1:44" x14ac:dyDescent="0.25">
      <c r="A11" s="7">
        <v>186</v>
      </c>
      <c r="B11" s="11">
        <v>6</v>
      </c>
      <c r="C11" s="11">
        <v>0</v>
      </c>
      <c r="D11" s="13">
        <v>4.7300000000000004</v>
      </c>
      <c r="E11" s="11">
        <f t="shared" si="0"/>
        <v>-6</v>
      </c>
      <c r="F11" s="21">
        <f t="shared" si="2"/>
        <v>0</v>
      </c>
      <c r="G11" s="21">
        <f t="shared" si="1"/>
        <v>28.380000000000003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</row>
    <row r="12" spans="1:44" x14ac:dyDescent="0.25">
      <c r="A12" s="7">
        <v>187</v>
      </c>
      <c r="B12" s="11">
        <v>1898</v>
      </c>
      <c r="C12" s="11">
        <v>0</v>
      </c>
      <c r="D12" s="13">
        <v>4.7300000000000004</v>
      </c>
      <c r="E12" s="11">
        <f t="shared" si="0"/>
        <v>-1898</v>
      </c>
      <c r="F12" s="21">
        <f t="shared" si="2"/>
        <v>0</v>
      </c>
      <c r="G12" s="21">
        <f t="shared" si="1"/>
        <v>8977.5400000000009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</row>
    <row r="13" spans="1:44" x14ac:dyDescent="0.25">
      <c r="A13" s="7">
        <v>188</v>
      </c>
      <c r="B13" s="11">
        <v>5</v>
      </c>
      <c r="C13" s="11">
        <v>20000</v>
      </c>
      <c r="D13" s="13">
        <v>4.84</v>
      </c>
      <c r="E13" s="11">
        <f t="shared" si="0"/>
        <v>19995</v>
      </c>
      <c r="F13" s="21">
        <f t="shared" si="2"/>
        <v>96800</v>
      </c>
      <c r="G13" s="21">
        <f t="shared" si="1"/>
        <v>24.2</v>
      </c>
      <c r="H13" s="21">
        <f>I13*D13</f>
        <v>50437.64</v>
      </c>
      <c r="I13" s="4">
        <f>SUM(B8:B13)</f>
        <v>10421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</row>
    <row r="14" spans="1:44" x14ac:dyDescent="0.25">
      <c r="A14" s="7">
        <v>189</v>
      </c>
      <c r="B14" s="11">
        <v>2922</v>
      </c>
      <c r="C14" s="11">
        <v>0</v>
      </c>
      <c r="D14" s="13">
        <v>4.5549999999999997</v>
      </c>
      <c r="E14" s="11">
        <f t="shared" si="0"/>
        <v>-2922</v>
      </c>
      <c r="F14" s="21">
        <f t="shared" si="2"/>
        <v>0</v>
      </c>
      <c r="G14" s="21">
        <f t="shared" si="1"/>
        <v>13309.71</v>
      </c>
      <c r="H14" s="21">
        <f>G14</f>
        <v>13309.71</v>
      </c>
      <c r="I14" s="4">
        <f>B14</f>
        <v>2922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</row>
    <row r="15" spans="1:44" x14ac:dyDescent="0.25">
      <c r="A15" s="7">
        <v>190</v>
      </c>
      <c r="B15" s="11">
        <v>2316</v>
      </c>
      <c r="C15" s="11">
        <v>0</v>
      </c>
      <c r="D15" s="13">
        <v>4.1349999999999998</v>
      </c>
      <c r="E15" s="11">
        <f t="shared" si="0"/>
        <v>-2316</v>
      </c>
      <c r="F15" s="21">
        <f t="shared" si="2"/>
        <v>0</v>
      </c>
      <c r="G15" s="21">
        <f t="shared" si="1"/>
        <v>9576.66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</row>
    <row r="16" spans="1:44" x14ac:dyDescent="0.25">
      <c r="A16" s="7">
        <v>191</v>
      </c>
      <c r="B16" s="11">
        <v>8221</v>
      </c>
      <c r="C16" s="11">
        <v>0</v>
      </c>
      <c r="D16" s="13">
        <v>4.1349999999999998</v>
      </c>
      <c r="E16" s="11">
        <f t="shared" si="0"/>
        <v>-8221</v>
      </c>
      <c r="F16" s="21">
        <f t="shared" si="2"/>
        <v>0</v>
      </c>
      <c r="G16" s="21">
        <f t="shared" si="1"/>
        <v>33993.834999999999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</row>
    <row r="17" spans="1:44" x14ac:dyDescent="0.25">
      <c r="A17" s="7">
        <v>192</v>
      </c>
      <c r="B17" s="11">
        <v>9923</v>
      </c>
      <c r="C17" s="11">
        <v>0</v>
      </c>
      <c r="D17" s="13">
        <v>4.1349999999999998</v>
      </c>
      <c r="E17" s="11">
        <f t="shared" si="0"/>
        <v>-9923</v>
      </c>
      <c r="F17" s="21">
        <f t="shared" si="2"/>
        <v>0</v>
      </c>
      <c r="G17" s="21">
        <f t="shared" si="1"/>
        <v>41031.604999999996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</row>
    <row r="18" spans="1:44" x14ac:dyDescent="0.25">
      <c r="A18" s="7">
        <v>193</v>
      </c>
      <c r="B18" s="11">
        <v>3524</v>
      </c>
      <c r="C18" s="11">
        <v>10000</v>
      </c>
      <c r="D18" s="13">
        <v>4.74</v>
      </c>
      <c r="E18" s="11">
        <f t="shared" si="0"/>
        <v>6476</v>
      </c>
      <c r="F18" s="21">
        <f t="shared" si="2"/>
        <v>47400</v>
      </c>
      <c r="G18" s="21">
        <f t="shared" si="1"/>
        <v>16703.760000000002</v>
      </c>
      <c r="H18" s="21">
        <f>(B14+B15+B16+B17+B18)*D18</f>
        <v>127534.44</v>
      </c>
      <c r="I18" s="4">
        <f>B15+B16+B17+B18</f>
        <v>23984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</row>
    <row r="19" spans="1:44" x14ac:dyDescent="0.25">
      <c r="A19" s="7">
        <v>194</v>
      </c>
      <c r="B19" s="11">
        <v>2043</v>
      </c>
      <c r="C19" s="11">
        <v>10000</v>
      </c>
      <c r="D19" s="13">
        <v>4.6900000000000004</v>
      </c>
      <c r="E19" s="11">
        <f t="shared" si="0"/>
        <v>7957</v>
      </c>
      <c r="F19" s="21">
        <f t="shared" si="2"/>
        <v>46900.000000000007</v>
      </c>
      <c r="G19" s="21">
        <f t="shared" si="1"/>
        <v>9581.67</v>
      </c>
      <c r="H19" s="21">
        <f>G19</f>
        <v>9581.67</v>
      </c>
      <c r="I19" s="4">
        <f>B19</f>
        <v>2043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</row>
    <row r="20" spans="1:44" x14ac:dyDescent="0.25">
      <c r="A20" s="7">
        <v>195</v>
      </c>
      <c r="B20" s="11">
        <v>10235</v>
      </c>
      <c r="C20" s="11">
        <v>10000</v>
      </c>
      <c r="D20" s="13">
        <v>4.72</v>
      </c>
      <c r="E20" s="11">
        <f t="shared" si="0"/>
        <v>-235</v>
      </c>
      <c r="F20" s="21">
        <f t="shared" si="2"/>
        <v>47200</v>
      </c>
      <c r="G20" s="21">
        <f t="shared" si="1"/>
        <v>48309.2</v>
      </c>
      <c r="H20" s="21">
        <f t="shared" ref="H20:H38" si="3">G20</f>
        <v>48309.2</v>
      </c>
      <c r="I20" s="4">
        <f t="shared" ref="I20:I38" si="4">B20</f>
        <v>10235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</row>
    <row r="21" spans="1:44" x14ac:dyDescent="0.25">
      <c r="A21" s="7">
        <v>196</v>
      </c>
      <c r="B21" s="11">
        <v>11983</v>
      </c>
      <c r="C21" s="11">
        <v>10000</v>
      </c>
      <c r="D21" s="13">
        <v>4.6399999999999997</v>
      </c>
      <c r="E21" s="11">
        <f t="shared" si="0"/>
        <v>-1983</v>
      </c>
      <c r="F21" s="21">
        <f t="shared" si="2"/>
        <v>46400</v>
      </c>
      <c r="G21" s="21">
        <f t="shared" si="1"/>
        <v>55601.119999999995</v>
      </c>
      <c r="H21" s="21">
        <f t="shared" si="3"/>
        <v>55601.119999999995</v>
      </c>
      <c r="I21" s="4">
        <f t="shared" si="4"/>
        <v>11983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</row>
    <row r="22" spans="1:44" x14ac:dyDescent="0.25">
      <c r="A22" s="7">
        <v>197</v>
      </c>
      <c r="B22" s="11">
        <v>13034</v>
      </c>
      <c r="C22" s="11">
        <v>0</v>
      </c>
      <c r="D22" s="13">
        <v>4.6550000000000002</v>
      </c>
      <c r="E22" s="11">
        <f t="shared" si="0"/>
        <v>-13034</v>
      </c>
      <c r="F22" s="21">
        <f t="shared" si="2"/>
        <v>0</v>
      </c>
      <c r="G22" s="21">
        <f t="shared" si="1"/>
        <v>60673.270000000004</v>
      </c>
      <c r="H22" s="21">
        <f t="shared" si="3"/>
        <v>60673.270000000004</v>
      </c>
      <c r="I22" s="4">
        <f t="shared" si="4"/>
        <v>13034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</row>
    <row r="23" spans="1:44" x14ac:dyDescent="0.25">
      <c r="A23" s="7">
        <v>198</v>
      </c>
      <c r="B23" s="11">
        <v>4507</v>
      </c>
      <c r="C23" s="11">
        <v>0</v>
      </c>
      <c r="D23" s="13">
        <v>4.6550000000000002</v>
      </c>
      <c r="E23" s="11">
        <f t="shared" si="0"/>
        <v>-4507</v>
      </c>
      <c r="F23" s="21">
        <f t="shared" si="2"/>
        <v>0</v>
      </c>
      <c r="G23" s="21">
        <f t="shared" si="1"/>
        <v>20980.085000000003</v>
      </c>
      <c r="H23" s="21">
        <f t="shared" si="3"/>
        <v>20980.085000000003</v>
      </c>
      <c r="I23" s="4">
        <f t="shared" si="4"/>
        <v>4507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</row>
    <row r="24" spans="1:44" x14ac:dyDescent="0.25">
      <c r="A24" s="7">
        <v>199</v>
      </c>
      <c r="B24" s="11">
        <v>11382.5</v>
      </c>
      <c r="C24" s="11">
        <v>0</v>
      </c>
      <c r="D24" s="13">
        <v>4.6550000000000002</v>
      </c>
      <c r="E24" s="11">
        <f t="shared" si="0"/>
        <v>-11382.5</v>
      </c>
      <c r="F24" s="21">
        <f t="shared" si="2"/>
        <v>0</v>
      </c>
      <c r="G24" s="21">
        <f t="shared" si="1"/>
        <v>52985.537500000006</v>
      </c>
      <c r="H24" s="21">
        <f t="shared" si="3"/>
        <v>52985.537500000006</v>
      </c>
      <c r="I24" s="4">
        <f t="shared" si="4"/>
        <v>11382.5</v>
      </c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</row>
    <row r="25" spans="1:44" x14ac:dyDescent="0.25">
      <c r="A25" s="7">
        <v>200</v>
      </c>
      <c r="B25" s="11">
        <v>17214.5</v>
      </c>
      <c r="C25" s="11">
        <v>20000</v>
      </c>
      <c r="D25" s="13">
        <v>4.7050000000000001</v>
      </c>
      <c r="E25" s="11">
        <f t="shared" si="0"/>
        <v>2785.5</v>
      </c>
      <c r="F25" s="21">
        <f t="shared" si="2"/>
        <v>94100</v>
      </c>
      <c r="G25" s="21">
        <f t="shared" si="1"/>
        <v>80994.222500000003</v>
      </c>
      <c r="H25" s="21">
        <f t="shared" si="3"/>
        <v>80994.222500000003</v>
      </c>
      <c r="I25" s="4">
        <f t="shared" si="4"/>
        <v>17214.5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</row>
    <row r="26" spans="1:44" x14ac:dyDescent="0.25">
      <c r="A26" s="7">
        <v>201</v>
      </c>
      <c r="B26" s="11">
        <v>15829.8</v>
      </c>
      <c r="C26" s="11">
        <v>15000</v>
      </c>
      <c r="D26" s="13">
        <v>4.6749999999999998</v>
      </c>
      <c r="E26" s="11">
        <f t="shared" si="0"/>
        <v>-829.79999999999927</v>
      </c>
      <c r="F26" s="21">
        <f t="shared" si="2"/>
        <v>70125</v>
      </c>
      <c r="G26" s="21">
        <f t="shared" si="1"/>
        <v>74004.314999999988</v>
      </c>
      <c r="H26" s="21">
        <f t="shared" si="3"/>
        <v>74004.314999999988</v>
      </c>
      <c r="I26" s="4">
        <f t="shared" si="4"/>
        <v>15829.8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</row>
    <row r="27" spans="1:44" x14ac:dyDescent="0.25">
      <c r="A27" s="7">
        <v>202</v>
      </c>
      <c r="B27" s="11">
        <v>11130</v>
      </c>
      <c r="C27" s="11">
        <v>20000</v>
      </c>
      <c r="D27" s="13">
        <v>4.76</v>
      </c>
      <c r="E27" s="11">
        <f t="shared" si="0"/>
        <v>8870</v>
      </c>
      <c r="F27" s="21">
        <f t="shared" si="2"/>
        <v>95200</v>
      </c>
      <c r="G27" s="21">
        <f t="shared" si="1"/>
        <v>52978.799999999996</v>
      </c>
      <c r="H27" s="21">
        <f t="shared" si="3"/>
        <v>52978.799999999996</v>
      </c>
      <c r="I27" s="4">
        <f t="shared" si="4"/>
        <v>11130</v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</row>
    <row r="28" spans="1:44" x14ac:dyDescent="0.25">
      <c r="A28" s="7">
        <v>203</v>
      </c>
      <c r="B28" s="11">
        <v>12062</v>
      </c>
      <c r="C28" s="11">
        <v>25000</v>
      </c>
      <c r="D28" s="13">
        <v>4.62</v>
      </c>
      <c r="E28" s="11">
        <f t="shared" si="0"/>
        <v>12938</v>
      </c>
      <c r="F28" s="21">
        <f t="shared" si="2"/>
        <v>115500</v>
      </c>
      <c r="G28" s="21">
        <f t="shared" si="1"/>
        <v>55726.44</v>
      </c>
      <c r="H28" s="21">
        <f t="shared" si="3"/>
        <v>55726.44</v>
      </c>
      <c r="I28" s="4">
        <f t="shared" si="4"/>
        <v>12062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</row>
    <row r="29" spans="1:44" x14ac:dyDescent="0.25">
      <c r="A29" s="7">
        <v>204</v>
      </c>
      <c r="B29" s="11">
        <v>13470</v>
      </c>
      <c r="C29" s="11">
        <v>17500</v>
      </c>
      <c r="D29" s="13">
        <v>4.62</v>
      </c>
      <c r="E29" s="11">
        <f t="shared" si="0"/>
        <v>4030</v>
      </c>
      <c r="F29" s="21">
        <f t="shared" si="2"/>
        <v>80850</v>
      </c>
      <c r="G29" s="21">
        <f t="shared" si="1"/>
        <v>62231.4</v>
      </c>
      <c r="H29" s="21">
        <f t="shared" si="3"/>
        <v>62231.4</v>
      </c>
      <c r="I29" s="4">
        <f t="shared" si="4"/>
        <v>13470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</row>
    <row r="30" spans="1:44" x14ac:dyDescent="0.25">
      <c r="A30" s="7">
        <v>205</v>
      </c>
      <c r="B30" s="11">
        <v>14245</v>
      </c>
      <c r="C30" s="11">
        <v>17500</v>
      </c>
      <c r="D30" s="13">
        <v>4.62</v>
      </c>
      <c r="E30" s="11">
        <f t="shared" si="0"/>
        <v>3255</v>
      </c>
      <c r="F30" s="21">
        <f t="shared" si="2"/>
        <v>80850</v>
      </c>
      <c r="G30" s="21">
        <f t="shared" si="1"/>
        <v>65811.900000000009</v>
      </c>
      <c r="H30" s="21">
        <f t="shared" si="3"/>
        <v>65811.900000000009</v>
      </c>
      <c r="I30" s="4">
        <f t="shared" si="4"/>
        <v>14245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</row>
    <row r="31" spans="1:44" x14ac:dyDescent="0.25">
      <c r="A31" s="7">
        <v>206</v>
      </c>
      <c r="B31" s="11">
        <v>15003</v>
      </c>
      <c r="C31" s="11">
        <v>17500</v>
      </c>
      <c r="D31" s="13">
        <v>4.62</v>
      </c>
      <c r="E31" s="11">
        <f t="shared" si="0"/>
        <v>2497</v>
      </c>
      <c r="F31" s="21">
        <f t="shared" si="2"/>
        <v>80850</v>
      </c>
      <c r="G31" s="21">
        <f t="shared" si="1"/>
        <v>69313.86</v>
      </c>
      <c r="H31" s="21">
        <f t="shared" si="3"/>
        <v>69313.86</v>
      </c>
      <c r="I31" s="4">
        <f t="shared" si="4"/>
        <v>15003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</row>
    <row r="32" spans="1:44" x14ac:dyDescent="0.25">
      <c r="A32" s="7">
        <v>207</v>
      </c>
      <c r="B32" s="11">
        <v>14937</v>
      </c>
      <c r="C32" s="11">
        <v>15000</v>
      </c>
      <c r="D32" s="13">
        <v>4.625</v>
      </c>
      <c r="E32" s="11">
        <f t="shared" si="0"/>
        <v>63</v>
      </c>
      <c r="F32" s="21">
        <f t="shared" si="2"/>
        <v>69375</v>
      </c>
      <c r="G32" s="21">
        <f t="shared" si="1"/>
        <v>69083.625</v>
      </c>
      <c r="H32" s="21">
        <f t="shared" si="3"/>
        <v>69083.625</v>
      </c>
      <c r="I32" s="4">
        <f t="shared" si="4"/>
        <v>14937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</row>
    <row r="33" spans="1:44" x14ac:dyDescent="0.25">
      <c r="A33" s="7">
        <v>208</v>
      </c>
      <c r="B33" s="11">
        <v>14083</v>
      </c>
      <c r="C33" s="11">
        <v>15000</v>
      </c>
      <c r="D33" s="13">
        <v>4.53</v>
      </c>
      <c r="E33" s="11">
        <f t="shared" si="0"/>
        <v>917</v>
      </c>
      <c r="F33" s="21">
        <f t="shared" ref="F33:F38" si="5">C33*D33</f>
        <v>67950</v>
      </c>
      <c r="G33" s="21">
        <f t="shared" si="1"/>
        <v>63795.990000000005</v>
      </c>
      <c r="H33" s="21">
        <f t="shared" si="3"/>
        <v>63795.990000000005</v>
      </c>
      <c r="I33" s="4">
        <f t="shared" si="4"/>
        <v>14083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</row>
    <row r="34" spans="1:44" x14ac:dyDescent="0.25">
      <c r="A34" s="7">
        <v>209</v>
      </c>
      <c r="B34" s="11">
        <v>15083</v>
      </c>
      <c r="C34" s="11">
        <v>15000</v>
      </c>
      <c r="D34" s="13">
        <v>4.5</v>
      </c>
      <c r="E34" s="11">
        <f t="shared" si="0"/>
        <v>-83</v>
      </c>
      <c r="F34" s="21">
        <f t="shared" si="5"/>
        <v>67500</v>
      </c>
      <c r="G34" s="21">
        <f t="shared" si="1"/>
        <v>67873.5</v>
      </c>
      <c r="H34" s="21">
        <f t="shared" si="3"/>
        <v>67873.5</v>
      </c>
      <c r="I34" s="4">
        <f t="shared" si="4"/>
        <v>15083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</row>
    <row r="35" spans="1:44" x14ac:dyDescent="0.25">
      <c r="A35" s="7">
        <v>210</v>
      </c>
      <c r="B35" s="11">
        <v>16101</v>
      </c>
      <c r="C35" s="11">
        <v>10000</v>
      </c>
      <c r="D35" s="13">
        <v>4.59</v>
      </c>
      <c r="E35" s="11">
        <f t="shared" si="0"/>
        <v>-6101</v>
      </c>
      <c r="F35" s="21">
        <f t="shared" si="5"/>
        <v>45900</v>
      </c>
      <c r="G35" s="21">
        <f t="shared" si="1"/>
        <v>73903.59</v>
      </c>
      <c r="H35" s="21">
        <f t="shared" si="3"/>
        <v>73903.59</v>
      </c>
      <c r="I35" s="4">
        <f t="shared" si="4"/>
        <v>16101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spans="1:44" x14ac:dyDescent="0.25">
      <c r="A36" s="7">
        <v>211</v>
      </c>
      <c r="B36" s="11">
        <v>12346</v>
      </c>
      <c r="C36" s="11">
        <v>15000</v>
      </c>
      <c r="D36" s="13">
        <v>4.6050000000000004</v>
      </c>
      <c r="E36" s="11">
        <f t="shared" si="0"/>
        <v>2654</v>
      </c>
      <c r="F36" s="21">
        <f t="shared" si="5"/>
        <v>69075</v>
      </c>
      <c r="G36" s="21">
        <f t="shared" si="1"/>
        <v>56853.33</v>
      </c>
      <c r="H36" s="21">
        <f t="shared" si="3"/>
        <v>56853.33</v>
      </c>
      <c r="I36" s="4">
        <f t="shared" si="4"/>
        <v>12346</v>
      </c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</row>
    <row r="37" spans="1:44" x14ac:dyDescent="0.25">
      <c r="A37" s="7">
        <v>212</v>
      </c>
      <c r="B37" s="11">
        <v>13179</v>
      </c>
      <c r="C37" s="11">
        <v>15000</v>
      </c>
      <c r="D37" s="13">
        <v>4.6050000000000004</v>
      </c>
      <c r="E37" s="11">
        <f t="shared" si="0"/>
        <v>1821</v>
      </c>
      <c r="F37" s="21">
        <f t="shared" si="5"/>
        <v>69075</v>
      </c>
      <c r="G37" s="21">
        <f t="shared" si="1"/>
        <v>60689.295000000006</v>
      </c>
      <c r="H37" s="21">
        <f t="shared" si="3"/>
        <v>60689.295000000006</v>
      </c>
      <c r="I37" s="4">
        <f t="shared" si="4"/>
        <v>13179</v>
      </c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</row>
    <row r="38" spans="1:44" x14ac:dyDescent="0.25">
      <c r="A38" s="7">
        <v>213</v>
      </c>
      <c r="B38" s="11">
        <v>13379</v>
      </c>
      <c r="C38" s="11">
        <v>15000</v>
      </c>
      <c r="D38" s="13">
        <v>4.6050000000000004</v>
      </c>
      <c r="E38" s="11">
        <f t="shared" si="0"/>
        <v>1621</v>
      </c>
      <c r="F38" s="21">
        <f t="shared" si="5"/>
        <v>69075</v>
      </c>
      <c r="G38" s="21">
        <f t="shared" si="1"/>
        <v>61610.295000000006</v>
      </c>
      <c r="H38" s="21">
        <f t="shared" si="3"/>
        <v>61610.295000000006</v>
      </c>
      <c r="I38" s="4">
        <f t="shared" si="4"/>
        <v>13379</v>
      </c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</row>
    <row r="39" spans="1:44" ht="13.8" thickBot="1" x14ac:dyDescent="0.3">
      <c r="B39" s="19"/>
      <c r="C39" s="14"/>
      <c r="D39" s="15"/>
      <c r="E39" s="14"/>
      <c r="F39" s="22"/>
      <c r="G39" s="22"/>
      <c r="I39" s="25"/>
    </row>
    <row r="40" spans="1:44" ht="13.8" thickTop="1" x14ac:dyDescent="0.25">
      <c r="B40" s="20">
        <f>SUM(B8:B38)</f>
        <v>288573.8</v>
      </c>
      <c r="C40" s="16">
        <f>SUM(C8:C38)</f>
        <v>292500</v>
      </c>
      <c r="D40" s="17">
        <f>AVERAGE(D8:D38)</f>
        <v>4.6091935483870961</v>
      </c>
      <c r="E40" s="16">
        <f>SUM(E8:E39)</f>
        <v>3926.2000000000007</v>
      </c>
      <c r="F40" s="23">
        <f>SUM(F8:F38)</f>
        <v>1360125</v>
      </c>
      <c r="G40" s="23">
        <f>SUM(G8:G38)</f>
        <v>1326908.8950000003</v>
      </c>
      <c r="H40" s="23">
        <f>SUM(H8:H38)</f>
        <v>1354283.2350000001</v>
      </c>
      <c r="I40" s="23">
        <f>SUM(I8:I38)</f>
        <v>288573.8</v>
      </c>
      <c r="J40" s="23">
        <f>F40-H40</f>
        <v>5841.7649999998976</v>
      </c>
      <c r="K40" s="26">
        <f>J40/E40</f>
        <v>1.4878928735163508</v>
      </c>
    </row>
    <row r="41" spans="1:44" x14ac:dyDescent="0.25">
      <c r="E41" s="4">
        <f>E40*F41</f>
        <v>18256.830000000005</v>
      </c>
      <c r="F41" s="24">
        <f>F40/C40</f>
        <v>4.6500000000000004</v>
      </c>
      <c r="G41" s="24">
        <f>G40/B40</f>
        <v>4.5981613542185755</v>
      </c>
      <c r="H41" s="28">
        <f>E41</f>
        <v>18256.830000000005</v>
      </c>
      <c r="I41" s="29">
        <f>H40/I40</f>
        <v>4.6930221489268957</v>
      </c>
    </row>
    <row r="42" spans="1:44" x14ac:dyDescent="0.25">
      <c r="H42" s="21">
        <f>H40-H41</f>
        <v>1336026.405</v>
      </c>
    </row>
    <row r="44" spans="1:44" x14ac:dyDescent="0.25">
      <c r="F44" s="26"/>
    </row>
    <row r="45" spans="1:44" x14ac:dyDescent="0.25">
      <c r="G45" s="23"/>
    </row>
  </sheetData>
  <printOptions gridLines="1"/>
  <pageMargins left="0.25" right="0.25" top="1" bottom="1" header="0.5" footer="0.5"/>
  <pageSetup scale="7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Harbor Cogen</vt:lpstr>
      <vt:lpstr>'Harbor Cogen'!Print_Area</vt:lpstr>
      <vt:lpstr>'Harbor Cogen'!Smurfit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dsquirr</dc:creator>
  <cp:lastModifiedBy>Havlíček Jan</cp:lastModifiedBy>
  <cp:lastPrinted>2000-08-07T18:10:11Z</cp:lastPrinted>
  <dcterms:created xsi:type="dcterms:W3CDTF">1999-12-20T20:52:21Z</dcterms:created>
  <dcterms:modified xsi:type="dcterms:W3CDTF">2023-09-10T11:48:58Z</dcterms:modified>
</cp:coreProperties>
</file>