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36" windowWidth="11280" windowHeight="6612"/>
  </bookViews>
  <sheets>
    <sheet name="Sheet 1" sheetId="1" r:id="rId1"/>
  </sheets>
  <definedNames>
    <definedName name="_xlnm.Print_Area" localSheetId="0">'Sheet 1'!$A$1:$E$42</definedName>
  </definedNames>
  <calcPr calcId="0"/>
</workbook>
</file>

<file path=xl/calcChain.xml><?xml version="1.0" encoding="utf-8"?>
<calcChain xmlns="http://schemas.openxmlformats.org/spreadsheetml/2006/main">
  <c r="J7" i="1" l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B11" i="1"/>
  <c r="J11" i="1"/>
  <c r="L11" i="1"/>
  <c r="M11" i="1"/>
  <c r="N11" i="1"/>
  <c r="O11" i="1"/>
  <c r="P11" i="1"/>
  <c r="B12" i="1"/>
  <c r="J12" i="1"/>
  <c r="L12" i="1"/>
  <c r="M12" i="1"/>
  <c r="N12" i="1"/>
  <c r="O12" i="1"/>
  <c r="P12" i="1"/>
  <c r="B13" i="1"/>
  <c r="J13" i="1"/>
  <c r="L13" i="1"/>
  <c r="M13" i="1"/>
  <c r="N13" i="1"/>
  <c r="O13" i="1"/>
  <c r="P13" i="1"/>
  <c r="J14" i="1"/>
  <c r="L14" i="1"/>
  <c r="M14" i="1"/>
  <c r="N14" i="1"/>
  <c r="O14" i="1"/>
  <c r="P14" i="1"/>
  <c r="B15" i="1"/>
  <c r="J15" i="1"/>
  <c r="L15" i="1"/>
  <c r="M15" i="1"/>
  <c r="N15" i="1"/>
  <c r="O15" i="1"/>
  <c r="P15" i="1"/>
  <c r="B16" i="1"/>
  <c r="J16" i="1"/>
  <c r="L16" i="1"/>
  <c r="M16" i="1"/>
  <c r="N16" i="1"/>
  <c r="O16" i="1"/>
  <c r="P16" i="1"/>
  <c r="B17" i="1"/>
  <c r="J17" i="1"/>
  <c r="L17" i="1"/>
  <c r="M17" i="1"/>
  <c r="N17" i="1"/>
  <c r="O17" i="1"/>
  <c r="P17" i="1"/>
  <c r="J18" i="1"/>
  <c r="L18" i="1"/>
  <c r="M18" i="1"/>
  <c r="N18" i="1"/>
  <c r="O18" i="1"/>
  <c r="P18" i="1"/>
  <c r="J19" i="1"/>
  <c r="L19" i="1"/>
  <c r="M19" i="1"/>
  <c r="N19" i="1"/>
  <c r="O19" i="1"/>
  <c r="P19" i="1"/>
  <c r="B20" i="1"/>
  <c r="D20" i="1"/>
  <c r="E20" i="1"/>
  <c r="J20" i="1"/>
  <c r="L20" i="1"/>
  <c r="M20" i="1"/>
  <c r="N20" i="1"/>
  <c r="O20" i="1"/>
  <c r="P20" i="1"/>
  <c r="E21" i="1"/>
  <c r="J21" i="1"/>
  <c r="L21" i="1"/>
  <c r="M21" i="1"/>
  <c r="N21" i="1"/>
  <c r="O21" i="1"/>
  <c r="P21" i="1"/>
  <c r="B22" i="1"/>
  <c r="D22" i="1"/>
  <c r="E22" i="1"/>
  <c r="J22" i="1"/>
  <c r="L22" i="1"/>
  <c r="M22" i="1"/>
  <c r="N22" i="1"/>
  <c r="O22" i="1"/>
  <c r="P22" i="1"/>
  <c r="B23" i="1"/>
  <c r="D23" i="1"/>
  <c r="E23" i="1"/>
  <c r="J23" i="1"/>
  <c r="L23" i="1"/>
  <c r="M23" i="1"/>
  <c r="N23" i="1"/>
  <c r="O23" i="1"/>
  <c r="P23" i="1"/>
  <c r="B24" i="1"/>
  <c r="J24" i="1"/>
  <c r="L24" i="1"/>
  <c r="M24" i="1"/>
  <c r="N24" i="1"/>
  <c r="O24" i="1"/>
  <c r="P24" i="1"/>
  <c r="J25" i="1"/>
  <c r="L25" i="1"/>
  <c r="M25" i="1"/>
  <c r="N25" i="1"/>
  <c r="O25" i="1"/>
  <c r="P25" i="1"/>
  <c r="D26" i="1"/>
  <c r="E26" i="1"/>
  <c r="J26" i="1"/>
  <c r="L26" i="1"/>
  <c r="M26" i="1"/>
  <c r="N26" i="1"/>
  <c r="O26" i="1"/>
  <c r="P26" i="1"/>
  <c r="B27" i="1"/>
  <c r="J27" i="1"/>
  <c r="L27" i="1"/>
  <c r="M27" i="1"/>
  <c r="N27" i="1"/>
  <c r="O27" i="1"/>
  <c r="P27" i="1"/>
  <c r="J28" i="1"/>
  <c r="L28" i="1"/>
  <c r="M28" i="1"/>
  <c r="N28" i="1"/>
  <c r="O28" i="1"/>
  <c r="P28" i="1"/>
  <c r="D29" i="1"/>
  <c r="E29" i="1"/>
  <c r="J29" i="1"/>
  <c r="L29" i="1"/>
  <c r="M29" i="1"/>
  <c r="N29" i="1"/>
  <c r="O29" i="1"/>
  <c r="P29" i="1"/>
  <c r="B30" i="1"/>
  <c r="D30" i="1"/>
  <c r="E30" i="1"/>
  <c r="J30" i="1"/>
  <c r="L30" i="1"/>
  <c r="M30" i="1"/>
  <c r="N30" i="1"/>
  <c r="O30" i="1"/>
  <c r="P30" i="1"/>
  <c r="J31" i="1"/>
  <c r="L31" i="1"/>
  <c r="M31" i="1"/>
  <c r="N31" i="1"/>
  <c r="O31" i="1"/>
  <c r="P31" i="1"/>
  <c r="E32" i="1"/>
  <c r="J32" i="1"/>
  <c r="L32" i="1"/>
  <c r="M32" i="1"/>
  <c r="N32" i="1"/>
  <c r="O32" i="1"/>
  <c r="P32" i="1"/>
  <c r="J33" i="1"/>
  <c r="L33" i="1"/>
  <c r="M33" i="1"/>
  <c r="N33" i="1"/>
  <c r="O33" i="1"/>
  <c r="P33" i="1"/>
  <c r="J34" i="1"/>
  <c r="L34" i="1"/>
  <c r="M34" i="1"/>
  <c r="N34" i="1"/>
  <c r="O34" i="1"/>
  <c r="P34" i="1"/>
  <c r="J35" i="1"/>
  <c r="L35" i="1"/>
  <c r="M35" i="1"/>
  <c r="N35" i="1"/>
  <c r="O35" i="1"/>
  <c r="P35" i="1"/>
  <c r="B36" i="1"/>
  <c r="J36" i="1"/>
  <c r="L36" i="1"/>
  <c r="M36" i="1"/>
  <c r="N36" i="1"/>
  <c r="O36" i="1"/>
  <c r="P36" i="1"/>
  <c r="B37" i="1"/>
  <c r="L37" i="1"/>
  <c r="M37" i="1"/>
  <c r="N37" i="1"/>
  <c r="O37" i="1"/>
  <c r="P37" i="1"/>
  <c r="B38" i="1"/>
  <c r="H38" i="1"/>
  <c r="I38" i="1"/>
  <c r="J38" i="1"/>
  <c r="K38" i="1"/>
  <c r="L38" i="1"/>
  <c r="M38" i="1"/>
  <c r="N38" i="1"/>
  <c r="O38" i="1"/>
  <c r="P38" i="1"/>
  <c r="B40" i="1"/>
  <c r="B42" i="1"/>
</calcChain>
</file>

<file path=xl/sharedStrings.xml><?xml version="1.0" encoding="utf-8"?>
<sst xmlns="http://schemas.openxmlformats.org/spreadsheetml/2006/main" count="71" uniqueCount="48">
  <si>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</si>
  <si>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</si>
  <si>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</si>
  <si>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</si>
  <si>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</si>
  <si>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</si>
  <si>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</si>
  <si>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</si>
  <si>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</si>
  <si>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</si>
  <si>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</si>
  <si>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</si>
  <si>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</si>
  <si>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</si>
  <si>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</si>
  <si>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</si>
  <si>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</si>
  <si>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</si>
  <si>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</si>
  <si>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</si>
  <si>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</si>
  <si>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</si>
  <si>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</si>
  <si>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</si>
  <si>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</si>
  <si>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</si>
  <si>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</si>
  <si>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</si>
  <si>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</si>
  <si>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</si>
  <si>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</si>
  <si>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</si>
  <si>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</si>
  <si>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</si>
  <si>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Indexed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</si>
  <si>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</si>
  <si>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</si>
  <si>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</si>
  <si>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</si>
  <si>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</si>
  <si>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</si>
  <si>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</si>
  <si>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</si>
  <si>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</si>
  <si>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</si>
  <si>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</si>
  <si>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</si>
  <si>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Sept 2000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</si>
</sst>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0" fontId="0" fillId="2" borderId="0" xfId="0" applyFill="1" applyBorder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tabSelected="1" topLeftCell="A3" workbookViewId="0">
      <selection activeCell="A17" sqref="A17"/>
    </sheetView>
  </sheetViews>
  <sheetFormatPr defaultRowHeight="13.2" x14ac:dyDescent="0.25"/>
  <cols>
    <col min="1" max="1" width="36.6640625" bestFit="1" customWidth="1"/>
    <col min="2" max="2" width="11.88671875" bestFit="1" customWidth="1"/>
    <col min="3" max="3" width="12.6640625" customWidth="1"/>
    <col min="4" max="4" width="11.109375" customWidth="1"/>
    <col min="5" max="5" width="13.88671875" style="32" customWidth="1"/>
    <col min="8" max="8" width="9.33203125" bestFit="1" customWidth="1"/>
    <col min="9" max="9" width="11.5546875" bestFit="1" customWidth="1"/>
    <col min="10" max="10" width="10.5546875" bestFit="1" customWidth="1"/>
    <col min="11" max="11" width="10.5546875" customWidth="1"/>
    <col min="12" max="12" width="11" customWidth="1"/>
    <col min="13" max="13" width="11.33203125" bestFit="1" customWidth="1"/>
    <col min="14" max="14" width="11.33203125" customWidth="1"/>
    <col min="15" max="15" width="12.109375" customWidth="1"/>
    <col min="16" max="16" width="13.33203125" customWidth="1"/>
  </cols>
  <sheetData>
    <row r="1" spans="1:16" x14ac:dyDescent="0.25">
      <c r="A1" s="1" t="s">
        <v>0</v>
      </c>
      <c r="C1" s="2"/>
      <c r="D1" s="3"/>
      <c r="E1" s="33"/>
      <c r="F1" s="5"/>
      <c r="G1" s="6"/>
    </row>
    <row r="2" spans="1:16" x14ac:dyDescent="0.25">
      <c r="A2" s="1" t="s">
        <v>47</v>
      </c>
      <c r="G2" s="6"/>
      <c r="O2" s="7"/>
      <c r="P2" s="7"/>
    </row>
    <row r="3" spans="1:16" x14ac:dyDescent="0.25">
      <c r="A3" s="1"/>
      <c r="G3" s="6"/>
      <c r="M3" s="7" t="s">
        <v>41</v>
      </c>
      <c r="N3" s="7" t="s">
        <v>41</v>
      </c>
      <c r="O3" s="7" t="s">
        <v>41</v>
      </c>
      <c r="P3" s="7" t="s">
        <v>41</v>
      </c>
    </row>
    <row r="4" spans="1:16" x14ac:dyDescent="0.25">
      <c r="A4" s="1"/>
      <c r="G4" s="6"/>
      <c r="H4" s="6" t="s">
        <v>41</v>
      </c>
      <c r="I4" s="7" t="s">
        <v>42</v>
      </c>
      <c r="J4" s="7" t="s">
        <v>10</v>
      </c>
      <c r="L4" s="7" t="s">
        <v>38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5">
      <c r="A5" s="1" t="s">
        <v>2</v>
      </c>
      <c r="B5" s="8">
        <v>6.31</v>
      </c>
      <c r="G5" s="6" t="s">
        <v>3</v>
      </c>
      <c r="H5" s="7" t="s">
        <v>1</v>
      </c>
      <c r="I5" s="7" t="s">
        <v>15</v>
      </c>
      <c r="J5" s="7" t="s">
        <v>40</v>
      </c>
      <c r="K5" s="7" t="s">
        <v>31</v>
      </c>
      <c r="L5" s="7" t="s">
        <v>39</v>
      </c>
      <c r="M5" s="7" t="s">
        <v>37</v>
      </c>
      <c r="N5" s="7" t="s">
        <v>37</v>
      </c>
      <c r="O5" s="7" t="s">
        <v>36</v>
      </c>
      <c r="P5" s="7" t="s">
        <v>36</v>
      </c>
    </row>
    <row r="6" spans="1:16" x14ac:dyDescent="0.25">
      <c r="A6" s="1" t="s">
        <v>5</v>
      </c>
      <c r="B6" s="8">
        <v>3.45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5">
      <c r="A7" s="1"/>
      <c r="B7" s="8"/>
      <c r="C7" s="9"/>
      <c r="G7" s="41">
        <v>36770</v>
      </c>
      <c r="H7" s="60">
        <v>6.18</v>
      </c>
      <c r="I7" s="61">
        <v>6659</v>
      </c>
      <c r="J7" s="44">
        <f>$B$13/30</f>
        <v>12000</v>
      </c>
      <c r="K7" s="45">
        <v>3000</v>
      </c>
      <c r="L7" s="53">
        <f>I7-K7-J7</f>
        <v>-8341</v>
      </c>
      <c r="M7" s="52">
        <f>IF(L7&gt;0,L7,0)</f>
        <v>0</v>
      </c>
      <c r="N7" s="58">
        <f>M7*H7</f>
        <v>0</v>
      </c>
      <c r="O7" s="52">
        <f>IF(L7&gt;0,0,L7)</f>
        <v>-8341</v>
      </c>
      <c r="P7" s="46">
        <f>O7*H7</f>
        <v>-51547.38</v>
      </c>
    </row>
    <row r="8" spans="1:16" x14ac:dyDescent="0.25">
      <c r="B8" s="9"/>
      <c r="C8" s="9"/>
      <c r="E8" s="34" t="s">
        <v>6</v>
      </c>
      <c r="G8" s="41">
        <v>36771</v>
      </c>
      <c r="H8" s="60">
        <v>5.875</v>
      </c>
      <c r="I8" s="61">
        <v>5485</v>
      </c>
      <c r="J8" s="44">
        <f t="shared" ref="J8:J36" si="0">$B$13/30</f>
        <v>12000</v>
      </c>
      <c r="K8" s="45">
        <v>3000</v>
      </c>
      <c r="L8" s="53">
        <f>I8-K8-J8</f>
        <v>-9515</v>
      </c>
      <c r="M8" s="52">
        <f t="shared" ref="M8:M37" si="1">IF(L8&gt;0,L8,0)</f>
        <v>0</v>
      </c>
      <c r="N8" s="58">
        <f t="shared" ref="N8:N37" si="2">M8*H8</f>
        <v>0</v>
      </c>
      <c r="O8" s="52">
        <f t="shared" ref="O8:O37" si="3">IF(L8&gt;0,0,L8)</f>
        <v>-9515</v>
      </c>
      <c r="P8" s="46">
        <f t="shared" ref="P8:P37" si="4">O8*H8</f>
        <v>-55900.625</v>
      </c>
    </row>
    <row r="9" spans="1:16" x14ac:dyDescent="0.25">
      <c r="B9" s="10" t="s">
        <v>7</v>
      </c>
      <c r="C9" s="10" t="s">
        <v>8</v>
      </c>
      <c r="E9" s="34" t="s">
        <v>9</v>
      </c>
      <c r="G9" s="41">
        <v>36772</v>
      </c>
      <c r="H9" s="60">
        <v>5.875</v>
      </c>
      <c r="I9" s="61">
        <v>6844</v>
      </c>
      <c r="J9" s="44">
        <f t="shared" si="0"/>
        <v>12000</v>
      </c>
      <c r="K9" s="45">
        <v>3000</v>
      </c>
      <c r="L9" s="53">
        <f t="shared" ref="L9:L37" si="5">I9-K9-J9</f>
        <v>-8156</v>
      </c>
      <c r="M9" s="52">
        <f t="shared" si="1"/>
        <v>0</v>
      </c>
      <c r="N9" s="58">
        <f t="shared" si="2"/>
        <v>0</v>
      </c>
      <c r="O9" s="52">
        <f t="shared" si="3"/>
        <v>-8156</v>
      </c>
      <c r="P9" s="46">
        <f t="shared" si="4"/>
        <v>-47916.5</v>
      </c>
    </row>
    <row r="10" spans="1:16" x14ac:dyDescent="0.25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36773</v>
      </c>
      <c r="H10" s="60">
        <v>5.875</v>
      </c>
      <c r="I10" s="61">
        <v>9755</v>
      </c>
      <c r="J10" s="44">
        <f t="shared" si="0"/>
        <v>12000</v>
      </c>
      <c r="K10" s="45">
        <v>3000</v>
      </c>
      <c r="L10" s="53">
        <f t="shared" si="5"/>
        <v>-5245</v>
      </c>
      <c r="M10" s="52">
        <f t="shared" si="1"/>
        <v>0</v>
      </c>
      <c r="N10" s="58">
        <f t="shared" si="2"/>
        <v>0</v>
      </c>
      <c r="O10" s="52">
        <f t="shared" si="3"/>
        <v>-5245</v>
      </c>
      <c r="P10" s="46">
        <f t="shared" si="4"/>
        <v>-30814.375</v>
      </c>
    </row>
    <row r="11" spans="1:16" x14ac:dyDescent="0.25">
      <c r="A11" t="s">
        <v>13</v>
      </c>
      <c r="B11" s="39">
        <f>15000*30</f>
        <v>450000</v>
      </c>
      <c r="C11" s="9"/>
      <c r="D11" s="9"/>
      <c r="E11" s="9"/>
      <c r="F11" s="9"/>
      <c r="G11" s="41">
        <v>36774</v>
      </c>
      <c r="H11" s="60">
        <v>5.875</v>
      </c>
      <c r="I11" s="61">
        <v>12445</v>
      </c>
      <c r="J11" s="44">
        <f t="shared" si="0"/>
        <v>12000</v>
      </c>
      <c r="K11" s="45">
        <v>3000</v>
      </c>
      <c r="L11" s="53">
        <f t="shared" si="5"/>
        <v>-2555</v>
      </c>
      <c r="M11" s="52">
        <f t="shared" si="1"/>
        <v>0</v>
      </c>
      <c r="N11" s="58">
        <f t="shared" si="2"/>
        <v>0</v>
      </c>
      <c r="O11" s="52">
        <f t="shared" si="3"/>
        <v>-2555</v>
      </c>
      <c r="P11" s="46">
        <f t="shared" si="4"/>
        <v>-15010.625</v>
      </c>
    </row>
    <row r="12" spans="1:16" x14ac:dyDescent="0.25">
      <c r="A12" t="s">
        <v>45</v>
      </c>
      <c r="B12" s="12">
        <f>3000*30</f>
        <v>90000</v>
      </c>
      <c r="C12" s="9"/>
      <c r="D12" s="9"/>
      <c r="E12" s="9"/>
      <c r="F12" s="9"/>
      <c r="G12" s="41">
        <v>36775</v>
      </c>
      <c r="H12" s="60">
        <v>6.2050000000000001</v>
      </c>
      <c r="I12" s="61">
        <v>8421</v>
      </c>
      <c r="J12" s="44">
        <f t="shared" si="0"/>
        <v>12000</v>
      </c>
      <c r="K12" s="45">
        <v>3000</v>
      </c>
      <c r="L12" s="53">
        <f t="shared" si="5"/>
        <v>-6579</v>
      </c>
      <c r="M12" s="52">
        <f t="shared" si="1"/>
        <v>0</v>
      </c>
      <c r="N12" s="58">
        <f t="shared" si="2"/>
        <v>0</v>
      </c>
      <c r="O12" s="52">
        <f t="shared" si="3"/>
        <v>-6579</v>
      </c>
      <c r="P12" s="46">
        <f t="shared" si="4"/>
        <v>-40822.695</v>
      </c>
    </row>
    <row r="13" spans="1:16" x14ac:dyDescent="0.25">
      <c r="A13" t="s">
        <v>14</v>
      </c>
      <c r="B13" s="11">
        <f>B11-B12</f>
        <v>360000</v>
      </c>
      <c r="C13" s="9"/>
      <c r="D13" s="9"/>
      <c r="E13" s="9"/>
      <c r="F13" s="9"/>
      <c r="G13" s="41">
        <v>36776</v>
      </c>
      <c r="H13" s="60">
        <v>6.34</v>
      </c>
      <c r="I13" s="61">
        <v>11010</v>
      </c>
      <c r="J13" s="44">
        <f t="shared" si="0"/>
        <v>12000</v>
      </c>
      <c r="K13" s="45">
        <v>3000</v>
      </c>
      <c r="L13" s="53">
        <f t="shared" si="5"/>
        <v>-3990</v>
      </c>
      <c r="M13" s="52">
        <f t="shared" si="1"/>
        <v>0</v>
      </c>
      <c r="N13" s="58">
        <f t="shared" si="2"/>
        <v>0</v>
      </c>
      <c r="O13" s="52">
        <f t="shared" si="3"/>
        <v>-3990</v>
      </c>
      <c r="P13" s="46">
        <f t="shared" si="4"/>
        <v>-25296.6</v>
      </c>
    </row>
    <row r="14" spans="1:16" x14ac:dyDescent="0.25">
      <c r="B14" s="13"/>
      <c r="C14" s="9"/>
      <c r="D14" s="9"/>
      <c r="E14" s="9"/>
      <c r="F14" s="9"/>
      <c r="G14" s="41">
        <v>36777</v>
      </c>
      <c r="H14" s="60">
        <v>6.2249999999999996</v>
      </c>
      <c r="I14" s="61">
        <v>7768</v>
      </c>
      <c r="J14" s="44">
        <f t="shared" si="0"/>
        <v>12000</v>
      </c>
      <c r="K14" s="45">
        <v>3000</v>
      </c>
      <c r="L14" s="53">
        <f t="shared" si="5"/>
        <v>-7232</v>
      </c>
      <c r="M14" s="52">
        <f t="shared" si="1"/>
        <v>0</v>
      </c>
      <c r="N14" s="58">
        <f t="shared" si="2"/>
        <v>0</v>
      </c>
      <c r="O14" s="52">
        <f t="shared" si="3"/>
        <v>-7232</v>
      </c>
      <c r="P14" s="46">
        <f t="shared" si="4"/>
        <v>-45019.199999999997</v>
      </c>
    </row>
    <row r="15" spans="1:16" x14ac:dyDescent="0.25">
      <c r="A15" t="s">
        <v>15</v>
      </c>
      <c r="B15" s="40">
        <f>I38</f>
        <v>306921</v>
      </c>
      <c r="C15" s="9"/>
      <c r="D15" s="9"/>
      <c r="E15" s="9"/>
      <c r="F15" s="9"/>
      <c r="G15" s="41">
        <v>36778</v>
      </c>
      <c r="H15" s="60">
        <v>6.15</v>
      </c>
      <c r="I15" s="61">
        <v>6088</v>
      </c>
      <c r="J15" s="44">
        <f t="shared" si="0"/>
        <v>12000</v>
      </c>
      <c r="K15" s="45">
        <v>3000</v>
      </c>
      <c r="L15" s="53">
        <f t="shared" si="5"/>
        <v>-8912</v>
      </c>
      <c r="M15" s="52">
        <f t="shared" si="1"/>
        <v>0</v>
      </c>
      <c r="N15" s="58">
        <f t="shared" si="2"/>
        <v>0</v>
      </c>
      <c r="O15" s="52">
        <f t="shared" si="3"/>
        <v>-8912</v>
      </c>
      <c r="P15" s="46">
        <f t="shared" si="4"/>
        <v>-54808.800000000003</v>
      </c>
    </row>
    <row r="16" spans="1:16" x14ac:dyDescent="0.25">
      <c r="A16" t="s">
        <v>46</v>
      </c>
      <c r="B16" s="12">
        <f>B12</f>
        <v>90000</v>
      </c>
      <c r="C16" s="9"/>
      <c r="D16" s="9"/>
      <c r="E16" s="9"/>
      <c r="F16" s="9"/>
      <c r="G16" s="41">
        <v>36779</v>
      </c>
      <c r="H16" s="60">
        <v>6.15</v>
      </c>
      <c r="I16" s="61">
        <v>7658</v>
      </c>
      <c r="J16" s="44">
        <f t="shared" si="0"/>
        <v>12000</v>
      </c>
      <c r="K16" s="45">
        <v>3000</v>
      </c>
      <c r="L16" s="53">
        <f t="shared" si="5"/>
        <v>-7342</v>
      </c>
      <c r="M16" s="52">
        <f t="shared" si="1"/>
        <v>0</v>
      </c>
      <c r="N16" s="58">
        <f t="shared" si="2"/>
        <v>0</v>
      </c>
      <c r="O16" s="52">
        <f t="shared" si="3"/>
        <v>-7342</v>
      </c>
      <c r="P16" s="46">
        <f t="shared" si="4"/>
        <v>-45153.3</v>
      </c>
    </row>
    <row r="17" spans="1:16" x14ac:dyDescent="0.25">
      <c r="A17" t="s">
        <v>16</v>
      </c>
      <c r="B17" s="13">
        <f>B15-B16</f>
        <v>216921</v>
      </c>
      <c r="C17" s="9"/>
      <c r="D17" s="9"/>
      <c r="E17" s="9"/>
      <c r="F17" s="9"/>
      <c r="G17" s="41">
        <v>36780</v>
      </c>
      <c r="H17" s="60">
        <v>6.15</v>
      </c>
      <c r="I17" s="61">
        <v>11416</v>
      </c>
      <c r="J17" s="44">
        <f t="shared" si="0"/>
        <v>12000</v>
      </c>
      <c r="K17" s="45">
        <v>3000</v>
      </c>
      <c r="L17" s="53">
        <f t="shared" si="5"/>
        <v>-3584</v>
      </c>
      <c r="M17" s="52">
        <f t="shared" si="1"/>
        <v>0</v>
      </c>
      <c r="N17" s="58">
        <f t="shared" si="2"/>
        <v>0</v>
      </c>
      <c r="O17" s="52">
        <f t="shared" si="3"/>
        <v>-3584</v>
      </c>
      <c r="P17" s="46">
        <f t="shared" si="4"/>
        <v>-22041.600000000002</v>
      </c>
    </row>
    <row r="18" spans="1:16" x14ac:dyDescent="0.25">
      <c r="B18" s="13"/>
      <c r="C18" s="9"/>
      <c r="D18" s="9"/>
      <c r="E18" s="9"/>
      <c r="F18" s="9"/>
      <c r="G18" s="41">
        <v>36781</v>
      </c>
      <c r="H18" s="60">
        <v>6.3250000000000002</v>
      </c>
      <c r="I18" s="61">
        <v>12411</v>
      </c>
      <c r="J18" s="44">
        <f t="shared" si="0"/>
        <v>12000</v>
      </c>
      <c r="K18" s="45">
        <v>3000</v>
      </c>
      <c r="L18" s="53">
        <f t="shared" si="5"/>
        <v>-2589</v>
      </c>
      <c r="M18" s="52">
        <f t="shared" si="1"/>
        <v>0</v>
      </c>
      <c r="N18" s="58">
        <f t="shared" si="2"/>
        <v>0</v>
      </c>
      <c r="O18" s="52">
        <f t="shared" si="3"/>
        <v>-2589</v>
      </c>
      <c r="P18" s="46">
        <f t="shared" si="4"/>
        <v>-16375.425000000001</v>
      </c>
    </row>
    <row r="19" spans="1:16" x14ac:dyDescent="0.25">
      <c r="A19" s="6" t="s">
        <v>29</v>
      </c>
      <c r="B19" s="50"/>
      <c r="C19" s="9"/>
      <c r="D19" s="9"/>
      <c r="E19" s="9"/>
      <c r="F19" s="9"/>
      <c r="G19" s="41">
        <v>36782</v>
      </c>
      <c r="H19" s="60">
        <v>6.36</v>
      </c>
      <c r="I19" s="61">
        <v>21200</v>
      </c>
      <c r="J19" s="44">
        <f t="shared" si="0"/>
        <v>12000</v>
      </c>
      <c r="K19" s="45">
        <v>3000</v>
      </c>
      <c r="L19" s="53">
        <f t="shared" si="5"/>
        <v>6200</v>
      </c>
      <c r="M19" s="52">
        <f t="shared" si="1"/>
        <v>6200</v>
      </c>
      <c r="N19" s="58">
        <f t="shared" si="2"/>
        <v>39432</v>
      </c>
      <c r="O19" s="52">
        <f t="shared" si="3"/>
        <v>0</v>
      </c>
      <c r="P19" s="46">
        <f t="shared" si="4"/>
        <v>0</v>
      </c>
    </row>
    <row r="20" spans="1:16" x14ac:dyDescent="0.25">
      <c r="A20" t="s">
        <v>30</v>
      </c>
      <c r="B20" s="43">
        <f>B13-B21</f>
        <v>330000</v>
      </c>
      <c r="D20" s="15">
        <f>B5-0.015</f>
        <v>6.2949999999999999</v>
      </c>
      <c r="E20" s="32">
        <f>D20*B20</f>
        <v>2077350</v>
      </c>
      <c r="G20" s="41">
        <v>36783</v>
      </c>
      <c r="H20" s="60">
        <v>6.39</v>
      </c>
      <c r="I20" s="61">
        <v>17583</v>
      </c>
      <c r="J20" s="44">
        <f t="shared" si="0"/>
        <v>12000</v>
      </c>
      <c r="K20" s="45">
        <v>3000</v>
      </c>
      <c r="L20" s="53">
        <f t="shared" si="5"/>
        <v>2583</v>
      </c>
      <c r="M20" s="52">
        <f t="shared" si="1"/>
        <v>2583</v>
      </c>
      <c r="N20" s="58">
        <f t="shared" si="2"/>
        <v>16505.37</v>
      </c>
      <c r="O20" s="52">
        <f t="shared" si="3"/>
        <v>0</v>
      </c>
      <c r="P20" s="46">
        <f t="shared" si="4"/>
        <v>0</v>
      </c>
    </row>
    <row r="21" spans="1:16" x14ac:dyDescent="0.25">
      <c r="A21" t="s">
        <v>33</v>
      </c>
      <c r="B21" s="43">
        <v>30000</v>
      </c>
      <c r="D21" s="65">
        <v>3.0150000000000001</v>
      </c>
      <c r="E21" s="32">
        <f>B21*D21</f>
        <v>90450</v>
      </c>
      <c r="G21" s="41">
        <v>36784</v>
      </c>
      <c r="H21" s="60">
        <v>6.37</v>
      </c>
      <c r="I21" s="61">
        <v>12862</v>
      </c>
      <c r="J21" s="44">
        <f t="shared" si="0"/>
        <v>12000</v>
      </c>
      <c r="K21" s="45">
        <v>3000</v>
      </c>
      <c r="L21" s="53">
        <f t="shared" si="5"/>
        <v>-2138</v>
      </c>
      <c r="M21" s="52">
        <f t="shared" si="1"/>
        <v>0</v>
      </c>
      <c r="N21" s="58">
        <f t="shared" si="2"/>
        <v>0</v>
      </c>
      <c r="O21" s="52">
        <f t="shared" si="3"/>
        <v>-2138</v>
      </c>
      <c r="P21" s="46">
        <f t="shared" si="4"/>
        <v>-13619.06</v>
      </c>
    </row>
    <row r="22" spans="1:16" x14ac:dyDescent="0.25">
      <c r="A22" t="s">
        <v>43</v>
      </c>
      <c r="B22" s="42">
        <f>M38</f>
        <v>15622</v>
      </c>
      <c r="D22" s="15">
        <f>E22/B22</f>
        <v>6.3436864678018177</v>
      </c>
      <c r="E22" s="32">
        <f>N38</f>
        <v>99101.069999999992</v>
      </c>
      <c r="G22" s="41">
        <v>36785</v>
      </c>
      <c r="H22" s="60">
        <v>6.3949999999999996</v>
      </c>
      <c r="I22" s="61">
        <v>13631</v>
      </c>
      <c r="J22" s="44">
        <f t="shared" si="0"/>
        <v>12000</v>
      </c>
      <c r="K22" s="45">
        <v>3000</v>
      </c>
      <c r="L22" s="53">
        <f t="shared" si="5"/>
        <v>-1369</v>
      </c>
      <c r="M22" s="52">
        <f t="shared" si="1"/>
        <v>0</v>
      </c>
      <c r="N22" s="58">
        <f t="shared" si="2"/>
        <v>0</v>
      </c>
      <c r="O22" s="52">
        <f t="shared" si="3"/>
        <v>-1369</v>
      </c>
      <c r="P22" s="46">
        <f t="shared" si="4"/>
        <v>-8754.7549999999992</v>
      </c>
    </row>
    <row r="23" spans="1:16" x14ac:dyDescent="0.25">
      <c r="A23" t="s">
        <v>44</v>
      </c>
      <c r="B23" s="47">
        <f>O38</f>
        <v>-158701</v>
      </c>
      <c r="D23" s="15">
        <f>E23/B23</f>
        <v>5.8760020730808247</v>
      </c>
      <c r="E23" s="32">
        <f>P38</f>
        <v>-932527.40499999991</v>
      </c>
      <c r="G23" s="41">
        <v>36786</v>
      </c>
      <c r="H23" s="60">
        <v>6.3949999999999996</v>
      </c>
      <c r="I23" s="61">
        <v>9974</v>
      </c>
      <c r="J23" s="44">
        <f t="shared" si="0"/>
        <v>12000</v>
      </c>
      <c r="K23" s="45">
        <v>3000</v>
      </c>
      <c r="L23" s="53">
        <f t="shared" si="5"/>
        <v>-5026</v>
      </c>
      <c r="M23" s="52">
        <f t="shared" si="1"/>
        <v>0</v>
      </c>
      <c r="N23" s="58">
        <f t="shared" si="2"/>
        <v>0</v>
      </c>
      <c r="O23" s="52">
        <f t="shared" si="3"/>
        <v>-5026</v>
      </c>
      <c r="P23" s="46">
        <f t="shared" si="4"/>
        <v>-32141.269999999997</v>
      </c>
    </row>
    <row r="24" spans="1:16" x14ac:dyDescent="0.25">
      <c r="B24" s="42">
        <f>SUM(B20:B23)</f>
        <v>216921</v>
      </c>
      <c r="C24" s="2"/>
      <c r="F24" s="9"/>
      <c r="G24" s="41">
        <v>36787</v>
      </c>
      <c r="H24" s="60">
        <v>6.3949999999999996</v>
      </c>
      <c r="I24" s="61">
        <v>17722</v>
      </c>
      <c r="J24" s="44">
        <f t="shared" si="0"/>
        <v>12000</v>
      </c>
      <c r="K24" s="45">
        <v>3000</v>
      </c>
      <c r="L24" s="53">
        <f t="shared" si="5"/>
        <v>2722</v>
      </c>
      <c r="M24" s="52">
        <f t="shared" si="1"/>
        <v>2722</v>
      </c>
      <c r="N24" s="58">
        <f t="shared" si="2"/>
        <v>17407.189999999999</v>
      </c>
      <c r="O24" s="52">
        <f t="shared" si="3"/>
        <v>0</v>
      </c>
      <c r="P24" s="46">
        <f t="shared" si="4"/>
        <v>0</v>
      </c>
    </row>
    <row r="25" spans="1:16" x14ac:dyDescent="0.25">
      <c r="A25" t="s">
        <v>17</v>
      </c>
      <c r="B25" s="40"/>
      <c r="C25" s="9"/>
      <c r="D25" s="20"/>
      <c r="E25" s="33"/>
      <c r="G25" s="41">
        <v>36788</v>
      </c>
      <c r="H25" s="60">
        <v>6.31</v>
      </c>
      <c r="I25" s="61">
        <v>15421</v>
      </c>
      <c r="J25" s="44">
        <f t="shared" si="0"/>
        <v>12000</v>
      </c>
      <c r="K25" s="45">
        <v>3000</v>
      </c>
      <c r="L25" s="53">
        <f t="shared" si="5"/>
        <v>421</v>
      </c>
      <c r="M25" s="52">
        <f t="shared" si="1"/>
        <v>421</v>
      </c>
      <c r="N25" s="58">
        <f t="shared" si="2"/>
        <v>2656.5099999999998</v>
      </c>
      <c r="O25" s="52">
        <f t="shared" si="3"/>
        <v>0</v>
      </c>
      <c r="P25" s="46">
        <f t="shared" si="4"/>
        <v>0</v>
      </c>
    </row>
    <row r="26" spans="1:16" x14ac:dyDescent="0.25">
      <c r="A26" t="s">
        <v>34</v>
      </c>
      <c r="B26" s="12">
        <v>118510</v>
      </c>
      <c r="C26" s="9"/>
      <c r="D26" s="20">
        <f>B5-0.015</f>
        <v>6.2949999999999999</v>
      </c>
      <c r="E26" s="33">
        <f>-D26*B26</f>
        <v>-746020.45</v>
      </c>
      <c r="G26" s="41">
        <v>36789</v>
      </c>
      <c r="H26" s="60">
        <v>6.25</v>
      </c>
      <c r="I26" s="61">
        <v>18696</v>
      </c>
      <c r="J26" s="44">
        <f t="shared" si="0"/>
        <v>12000</v>
      </c>
      <c r="K26" s="45">
        <v>3000</v>
      </c>
      <c r="L26" s="53">
        <f t="shared" si="5"/>
        <v>3696</v>
      </c>
      <c r="M26" s="52">
        <f t="shared" si="1"/>
        <v>3696</v>
      </c>
      <c r="N26" s="58">
        <f t="shared" si="2"/>
        <v>23100</v>
      </c>
      <c r="O26" s="52">
        <f t="shared" si="3"/>
        <v>0</v>
      </c>
      <c r="P26" s="46">
        <f t="shared" si="4"/>
        <v>0</v>
      </c>
    </row>
    <row r="27" spans="1:16" x14ac:dyDescent="0.25">
      <c r="A27" t="s">
        <v>35</v>
      </c>
      <c r="B27" s="43">
        <f>B26</f>
        <v>118510</v>
      </c>
      <c r="G27" s="41">
        <v>36790</v>
      </c>
      <c r="H27" s="60">
        <v>6.0750000000000002</v>
      </c>
      <c r="I27" s="61">
        <v>7620</v>
      </c>
      <c r="J27" s="44">
        <f t="shared" si="0"/>
        <v>12000</v>
      </c>
      <c r="K27" s="45">
        <v>3000</v>
      </c>
      <c r="L27" s="53">
        <f t="shared" si="5"/>
        <v>-7380</v>
      </c>
      <c r="M27" s="52">
        <f t="shared" si="1"/>
        <v>0</v>
      </c>
      <c r="N27" s="58">
        <f t="shared" si="2"/>
        <v>0</v>
      </c>
      <c r="O27" s="52">
        <f t="shared" si="3"/>
        <v>-7380</v>
      </c>
      <c r="P27" s="46">
        <f t="shared" si="4"/>
        <v>-44833.5</v>
      </c>
    </row>
    <row r="28" spans="1:16" x14ac:dyDescent="0.25">
      <c r="A28" t="s">
        <v>18</v>
      </c>
      <c r="B28" s="40"/>
      <c r="C28" s="9"/>
      <c r="D28" s="20"/>
      <c r="E28" s="35"/>
      <c r="G28" s="41">
        <v>36791</v>
      </c>
      <c r="H28" s="60">
        <v>5.7</v>
      </c>
      <c r="I28" s="61">
        <v>6432</v>
      </c>
      <c r="J28" s="44">
        <f t="shared" si="0"/>
        <v>12000</v>
      </c>
      <c r="K28" s="45">
        <v>3000</v>
      </c>
      <c r="L28" s="53">
        <f t="shared" si="5"/>
        <v>-8568</v>
      </c>
      <c r="M28" s="52">
        <f t="shared" si="1"/>
        <v>0</v>
      </c>
      <c r="N28" s="58">
        <f t="shared" si="2"/>
        <v>0</v>
      </c>
      <c r="O28" s="52">
        <f t="shared" si="3"/>
        <v>-8568</v>
      </c>
      <c r="P28" s="46">
        <f t="shared" si="4"/>
        <v>-48837.599999999999</v>
      </c>
    </row>
    <row r="29" spans="1:16" x14ac:dyDescent="0.25">
      <c r="A29" t="s">
        <v>19</v>
      </c>
      <c r="B29" s="40">
        <v>105145</v>
      </c>
      <c r="C29" s="9"/>
      <c r="D29" s="20">
        <f>B42</f>
        <v>2.6850999999999998</v>
      </c>
      <c r="E29" s="35">
        <f>-B29*D29</f>
        <v>-282324.8395</v>
      </c>
      <c r="G29" s="41">
        <v>36792</v>
      </c>
      <c r="H29" s="60">
        <v>5.34</v>
      </c>
      <c r="I29" s="61">
        <v>6679</v>
      </c>
      <c r="J29" s="44">
        <f t="shared" si="0"/>
        <v>12000</v>
      </c>
      <c r="K29" s="45">
        <v>3000</v>
      </c>
      <c r="L29" s="53">
        <f t="shared" si="5"/>
        <v>-8321</v>
      </c>
      <c r="M29" s="52">
        <f t="shared" si="1"/>
        <v>0</v>
      </c>
      <c r="N29" s="58">
        <f t="shared" si="2"/>
        <v>0</v>
      </c>
      <c r="O29" s="52">
        <f t="shared" si="3"/>
        <v>-8321</v>
      </c>
      <c r="P29" s="46">
        <f t="shared" si="4"/>
        <v>-44434.14</v>
      </c>
    </row>
    <row r="30" spans="1:16" x14ac:dyDescent="0.25">
      <c r="A30" t="s">
        <v>20</v>
      </c>
      <c r="B30" s="40">
        <f>B29</f>
        <v>105145</v>
      </c>
      <c r="C30" s="9"/>
      <c r="D30" s="20">
        <f>-B41</f>
        <v>2.5999999999999999E-2</v>
      </c>
      <c r="E30" s="35">
        <f>-B30*D30</f>
        <v>-2733.77</v>
      </c>
      <c r="G30" s="41">
        <v>36793</v>
      </c>
      <c r="H30" s="60">
        <v>5.34</v>
      </c>
      <c r="I30" s="61">
        <v>8185</v>
      </c>
      <c r="J30" s="44">
        <f t="shared" si="0"/>
        <v>12000</v>
      </c>
      <c r="K30" s="45">
        <v>3000</v>
      </c>
      <c r="L30" s="53">
        <f t="shared" si="5"/>
        <v>-6815</v>
      </c>
      <c r="M30" s="52">
        <f t="shared" si="1"/>
        <v>0</v>
      </c>
      <c r="N30" s="58">
        <f t="shared" si="2"/>
        <v>0</v>
      </c>
      <c r="O30" s="52">
        <f t="shared" si="3"/>
        <v>-6815</v>
      </c>
      <c r="P30" s="46">
        <f t="shared" si="4"/>
        <v>-36392.1</v>
      </c>
    </row>
    <row r="31" spans="1:16" x14ac:dyDescent="0.25">
      <c r="B31" s="2"/>
      <c r="C31" s="9"/>
      <c r="D31" s="15"/>
      <c r="E31" s="36"/>
      <c r="G31" s="41">
        <v>36794</v>
      </c>
      <c r="H31" s="60">
        <v>5.34</v>
      </c>
      <c r="I31" s="61">
        <v>8473</v>
      </c>
      <c r="J31" s="44">
        <f t="shared" si="0"/>
        <v>12000</v>
      </c>
      <c r="K31" s="45">
        <v>3000</v>
      </c>
      <c r="L31" s="53">
        <f t="shared" si="5"/>
        <v>-6527</v>
      </c>
      <c r="M31" s="52">
        <f t="shared" si="1"/>
        <v>0</v>
      </c>
      <c r="N31" s="58">
        <f t="shared" si="2"/>
        <v>0</v>
      </c>
      <c r="O31" s="52">
        <f t="shared" si="3"/>
        <v>-6527</v>
      </c>
      <c r="P31" s="46">
        <f t="shared" si="4"/>
        <v>-34854.18</v>
      </c>
    </row>
    <row r="32" spans="1:16" x14ac:dyDescent="0.25">
      <c r="A32" s="6" t="s">
        <v>21</v>
      </c>
      <c r="B32" s="2"/>
      <c r="C32" s="9"/>
      <c r="D32" s="15"/>
      <c r="E32" s="37">
        <f>SUM(E20:E30)</f>
        <v>303294.60550000006</v>
      </c>
      <c r="G32" s="41">
        <v>36795</v>
      </c>
      <c r="H32" s="60">
        <v>5.415</v>
      </c>
      <c r="I32" s="61">
        <v>7526</v>
      </c>
      <c r="J32" s="44">
        <f t="shared" si="0"/>
        <v>12000</v>
      </c>
      <c r="K32" s="45">
        <v>3000</v>
      </c>
      <c r="L32" s="53">
        <f t="shared" si="5"/>
        <v>-7474</v>
      </c>
      <c r="M32" s="52">
        <f t="shared" si="1"/>
        <v>0</v>
      </c>
      <c r="N32" s="58">
        <f t="shared" si="2"/>
        <v>0</v>
      </c>
      <c r="O32" s="52">
        <f t="shared" si="3"/>
        <v>-7474</v>
      </c>
      <c r="P32" s="46">
        <f t="shared" si="4"/>
        <v>-40471.71</v>
      </c>
    </row>
    <row r="33" spans="1:16" x14ac:dyDescent="0.25">
      <c r="B33" s="2"/>
      <c r="C33" s="9"/>
      <c r="E33" s="35"/>
      <c r="G33" s="41">
        <v>36796</v>
      </c>
      <c r="H33" s="60">
        <v>5.64</v>
      </c>
      <c r="I33" s="61">
        <v>5867</v>
      </c>
      <c r="J33" s="44">
        <f t="shared" si="0"/>
        <v>12000</v>
      </c>
      <c r="K33" s="45">
        <v>3000</v>
      </c>
      <c r="L33" s="53">
        <f t="shared" si="5"/>
        <v>-9133</v>
      </c>
      <c r="M33" s="52">
        <f t="shared" si="1"/>
        <v>0</v>
      </c>
      <c r="N33" s="58">
        <f t="shared" si="2"/>
        <v>0</v>
      </c>
      <c r="O33" s="52">
        <f t="shared" si="3"/>
        <v>-9133</v>
      </c>
      <c r="P33" s="46">
        <f t="shared" si="4"/>
        <v>-51510.119999999995</v>
      </c>
    </row>
    <row r="34" spans="1:16" x14ac:dyDescent="0.25">
      <c r="A34" s="6" t="s">
        <v>18</v>
      </c>
      <c r="B34" s="16" t="s">
        <v>4</v>
      </c>
      <c r="E34" s="35"/>
      <c r="G34" s="41">
        <v>36797</v>
      </c>
      <c r="H34" s="60">
        <v>5.75</v>
      </c>
      <c r="I34" s="61">
        <v>8431</v>
      </c>
      <c r="J34" s="44">
        <f t="shared" si="0"/>
        <v>12000</v>
      </c>
      <c r="K34" s="45">
        <v>3000</v>
      </c>
      <c r="L34" s="53">
        <f t="shared" si="5"/>
        <v>-6569</v>
      </c>
      <c r="M34" s="52">
        <f t="shared" si="1"/>
        <v>0</v>
      </c>
      <c r="N34" s="58">
        <f t="shared" si="2"/>
        <v>0</v>
      </c>
      <c r="O34" s="52">
        <f t="shared" si="3"/>
        <v>-6569</v>
      </c>
      <c r="P34" s="46">
        <f t="shared" si="4"/>
        <v>-37771.75</v>
      </c>
    </row>
    <row r="35" spans="1:16" x14ac:dyDescent="0.25">
      <c r="B35" s="9"/>
      <c r="E35" s="35"/>
      <c r="G35" s="41">
        <v>36798</v>
      </c>
      <c r="H35" s="60">
        <v>5.8449999999999998</v>
      </c>
      <c r="I35" s="61">
        <v>9446</v>
      </c>
      <c r="J35" s="44">
        <f t="shared" si="0"/>
        <v>12000</v>
      </c>
      <c r="K35" s="45">
        <v>3000</v>
      </c>
      <c r="L35" s="53">
        <f t="shared" si="5"/>
        <v>-5554</v>
      </c>
      <c r="M35" s="52">
        <f t="shared" si="1"/>
        <v>0</v>
      </c>
      <c r="N35" s="58">
        <f t="shared" si="2"/>
        <v>0</v>
      </c>
      <c r="O35" s="52">
        <f t="shared" si="3"/>
        <v>-5554</v>
      </c>
      <c r="P35" s="46">
        <f t="shared" si="4"/>
        <v>-32463.129999999997</v>
      </c>
    </row>
    <row r="36" spans="1:16" x14ac:dyDescent="0.25">
      <c r="A36" t="s">
        <v>2</v>
      </c>
      <c r="B36" s="17">
        <f>B5</f>
        <v>6.31</v>
      </c>
      <c r="E36" s="35"/>
      <c r="G36" s="41">
        <v>36799</v>
      </c>
      <c r="H36" s="60">
        <v>5.6950000000000003</v>
      </c>
      <c r="I36" s="61">
        <v>5213</v>
      </c>
      <c r="J36" s="44">
        <f t="shared" si="0"/>
        <v>12000</v>
      </c>
      <c r="K36" s="45">
        <v>3000</v>
      </c>
      <c r="L36" s="53">
        <f t="shared" si="5"/>
        <v>-9787</v>
      </c>
      <c r="M36" s="52">
        <f t="shared" si="1"/>
        <v>0</v>
      </c>
      <c r="N36" s="58">
        <f t="shared" si="2"/>
        <v>0</v>
      </c>
      <c r="O36" s="52">
        <f t="shared" si="3"/>
        <v>-9787</v>
      </c>
      <c r="P36" s="46">
        <f t="shared" si="4"/>
        <v>-55736.965000000004</v>
      </c>
    </row>
    <row r="37" spans="1:16" x14ac:dyDescent="0.25">
      <c r="A37" t="s">
        <v>22</v>
      </c>
      <c r="B37" s="18">
        <f>B6</f>
        <v>3.45</v>
      </c>
      <c r="E37" s="35"/>
      <c r="G37" s="41"/>
      <c r="H37" s="64"/>
      <c r="I37" s="63"/>
      <c r="J37" s="62"/>
      <c r="K37" s="48"/>
      <c r="L37" s="57">
        <f t="shared" si="5"/>
        <v>0</v>
      </c>
      <c r="M37" s="55">
        <f t="shared" si="1"/>
        <v>0</v>
      </c>
      <c r="N37" s="59">
        <f t="shared" si="2"/>
        <v>0</v>
      </c>
      <c r="O37" s="55">
        <f t="shared" si="3"/>
        <v>0</v>
      </c>
      <c r="P37" s="54">
        <f t="shared" si="4"/>
        <v>0</v>
      </c>
    </row>
    <row r="38" spans="1:16" x14ac:dyDescent="0.25">
      <c r="A38" t="s">
        <v>23</v>
      </c>
      <c r="B38" s="17">
        <f>B36-B37</f>
        <v>2.8599999999999994</v>
      </c>
      <c r="E38" s="35"/>
      <c r="G38" t="s">
        <v>27</v>
      </c>
      <c r="H38" s="20">
        <f>AVERAGE(H7:H35)</f>
        <v>6.0184482758620677</v>
      </c>
      <c r="I38" s="56">
        <f t="shared" ref="I38:P38" si="6">SUM(I7:I37)</f>
        <v>306921</v>
      </c>
      <c r="J38" s="49">
        <f t="shared" si="6"/>
        <v>360000</v>
      </c>
      <c r="K38" s="43">
        <f t="shared" si="6"/>
        <v>90000</v>
      </c>
      <c r="L38" s="43">
        <f t="shared" si="6"/>
        <v>-143079</v>
      </c>
      <c r="M38" s="43">
        <f t="shared" si="6"/>
        <v>15622</v>
      </c>
      <c r="N38" s="14">
        <f t="shared" si="6"/>
        <v>99101.069999999992</v>
      </c>
      <c r="O38" s="42">
        <f t="shared" si="6"/>
        <v>-158701</v>
      </c>
      <c r="P38" s="14">
        <f t="shared" si="6"/>
        <v>-932527.40499999991</v>
      </c>
    </row>
    <row r="39" spans="1:16" x14ac:dyDescent="0.25">
      <c r="B39" s="19">
        <v>-1.4999999999999999E-2</v>
      </c>
      <c r="E39" s="35"/>
      <c r="I39" s="14"/>
      <c r="M39" s="5"/>
      <c r="N39" s="5"/>
      <c r="O39" s="51"/>
      <c r="P39" s="4"/>
    </row>
    <row r="40" spans="1:16" x14ac:dyDescent="0.25">
      <c r="A40" t="s">
        <v>24</v>
      </c>
      <c r="B40" s="17">
        <f>-0.0388*B6</f>
        <v>-0.13386000000000001</v>
      </c>
      <c r="E40" s="35"/>
      <c r="M40" s="43"/>
      <c r="N40" s="43"/>
    </row>
    <row r="41" spans="1:16" x14ac:dyDescent="0.25">
      <c r="A41" t="s">
        <v>25</v>
      </c>
      <c r="B41" s="18">
        <v>-2.5999999999999999E-2</v>
      </c>
      <c r="E41" s="35"/>
      <c r="M41" s="14"/>
      <c r="N41" s="14"/>
    </row>
    <row r="42" spans="1:16" x14ac:dyDescent="0.25">
      <c r="A42" t="s">
        <v>26</v>
      </c>
      <c r="B42" s="19">
        <f>ROUND(SUM(B38:B41),4)</f>
        <v>2.6850999999999998</v>
      </c>
      <c r="C42" s="17"/>
      <c r="E42" s="35"/>
    </row>
    <row r="47" spans="1:16" x14ac:dyDescent="0.25">
      <c r="A47" s="21"/>
      <c r="B47" s="4"/>
      <c r="C47" s="4"/>
      <c r="D47" s="4"/>
    </row>
    <row r="48" spans="1:16" x14ac:dyDescent="0.25">
      <c r="A48" s="4"/>
      <c r="B48" s="4"/>
      <c r="C48" s="4"/>
      <c r="D48" s="22"/>
    </row>
    <row r="49" spans="1:7" x14ac:dyDescent="0.25">
      <c r="A49" s="4"/>
      <c r="B49" s="2"/>
      <c r="C49" s="4"/>
      <c r="D49" s="22"/>
    </row>
    <row r="50" spans="1:7" x14ac:dyDescent="0.25">
      <c r="A50" s="4"/>
      <c r="B50" s="5"/>
      <c r="C50" s="4"/>
      <c r="D50" s="23"/>
    </row>
    <row r="51" spans="1:7" x14ac:dyDescent="0.25">
      <c r="A51" s="24"/>
      <c r="B51" s="13"/>
      <c r="C51" s="4"/>
      <c r="D51" s="22"/>
      <c r="F51" s="4"/>
    </row>
    <row r="52" spans="1:7" x14ac:dyDescent="0.25">
      <c r="B52" s="2"/>
      <c r="C52" s="25"/>
      <c r="D52" s="22"/>
      <c r="F52" s="4"/>
    </row>
    <row r="53" spans="1:7" x14ac:dyDescent="0.25">
      <c r="A53" s="4"/>
      <c r="B53" s="2"/>
      <c r="C53" s="2"/>
      <c r="D53" s="22"/>
      <c r="F53" s="4"/>
    </row>
    <row r="54" spans="1:7" x14ac:dyDescent="0.25">
      <c r="A54" s="4"/>
      <c r="B54" s="2"/>
      <c r="C54" s="2"/>
      <c r="D54" s="22"/>
      <c r="F54" s="4"/>
    </row>
    <row r="55" spans="1:7" x14ac:dyDescent="0.25">
      <c r="A55" s="4"/>
      <c r="B55" s="4"/>
      <c r="C55" s="28"/>
      <c r="D55" s="29"/>
      <c r="E55" s="38"/>
      <c r="F55" s="31"/>
      <c r="G55" s="30"/>
    </row>
    <row r="56" spans="1:7" x14ac:dyDescent="0.25">
      <c r="A56" s="4"/>
      <c r="B56" s="2"/>
      <c r="C56" s="26"/>
      <c r="D56" s="19"/>
      <c r="F56" s="4"/>
    </row>
    <row r="57" spans="1:7" x14ac:dyDescent="0.25">
      <c r="A57" s="4"/>
      <c r="B57" s="4"/>
      <c r="C57" s="26"/>
      <c r="D57" s="19"/>
      <c r="F57" s="4"/>
    </row>
    <row r="58" spans="1:7" x14ac:dyDescent="0.25">
      <c r="A58" s="4"/>
      <c r="B58" s="2"/>
      <c r="C58" s="2"/>
      <c r="D58" s="3"/>
      <c r="F58" s="4"/>
    </row>
    <row r="59" spans="1:7" x14ac:dyDescent="0.25">
      <c r="A59" s="4"/>
      <c r="B59" s="2"/>
      <c r="C59" s="2"/>
      <c r="D59" s="3"/>
      <c r="F59" s="4"/>
    </row>
    <row r="60" spans="1:7" x14ac:dyDescent="0.25">
      <c r="A60" s="4"/>
      <c r="F60" s="4"/>
    </row>
    <row r="61" spans="1:7" x14ac:dyDescent="0.25">
      <c r="A61" s="4"/>
      <c r="F61" s="4"/>
    </row>
    <row r="64" spans="1:7" x14ac:dyDescent="0.25">
      <c r="B64" s="27"/>
      <c r="C64" s="27"/>
    </row>
    <row r="65" spans="3:3" x14ac:dyDescent="0.25">
      <c r="C65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Havlíček Jan</cp:lastModifiedBy>
  <cp:lastPrinted>2000-11-15T18:41:18Z</cp:lastPrinted>
  <dcterms:created xsi:type="dcterms:W3CDTF">1999-07-01T15:58:30Z</dcterms:created>
  <dcterms:modified xsi:type="dcterms:W3CDTF">2023-09-10T11:53:20Z</dcterms:modified>
</cp:coreProperties>
</file>