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Data!$A$2199:$Y$2564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B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B24" i="10"/>
  <c r="B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<sst xmlns="http://schemas.openxmlformats.org/spreadsheetml/2006/main" count="24954" uniqueCount="228">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</sst>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7" xfId="0" applyNumberFormat="1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6016449051854676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34636785077346E-2"/>
          <c:y val="9.1703130093207963E-2"/>
          <c:w val="0.9276964149720146"/>
          <c:h val="0.79912727652652649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4-4859-BB63-A9C40959A1D8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4-4859-BB63-A9C40959A1D8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4-4859-BB63-A9C40959A1D8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4-4859-BB63-A9C40959A1D8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4-4859-BB63-A9C40959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2688"/>
        <c:axId val="1"/>
      </c:lineChart>
      <c:dateAx>
        <c:axId val="19388268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2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58725939564573"/>
          <c:y val="0.12663765584300146"/>
          <c:w val="0.53206117917512596"/>
          <c:h val="3.49345257497935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7174242372231708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595658077587E-2"/>
          <c:y val="0.12814666786595597"/>
          <c:w val="0.8834026600633661"/>
          <c:h val="0.78947500738847876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2-4657-969E-16BA1D0E1162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2-4657-969E-16BA1D0E1162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2-4657-969E-16BA1D0E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6672"/>
        <c:axId val="1"/>
      </c:lineChart>
      <c:dateAx>
        <c:axId val="20102667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6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25545067844528"/>
          <c:y val="0.60869667236329073"/>
          <c:w val="0.25377250327907258"/>
          <c:h val="3.66133336759874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129540</xdr:rowOff>
    </xdr:from>
    <xdr:to>
      <xdr:col>9</xdr:col>
      <xdr:colOff>541020</xdr:colOff>
      <xdr:row>28</xdr:row>
      <xdr:rowOff>53340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943100" y="403860"/>
          <a:ext cx="6522720" cy="348996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312420</xdr:colOff>
      <xdr:row>3</xdr:row>
      <xdr:rowOff>7620</xdr:rowOff>
    </xdr:from>
    <xdr:to>
      <xdr:col>7</xdr:col>
      <xdr:colOff>99060</xdr:colOff>
      <xdr:row>28</xdr:row>
      <xdr:rowOff>15240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910840" y="419100"/>
          <a:ext cx="2956560" cy="343662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28</xdr:row>
      <xdr:rowOff>15240</xdr:rowOff>
    </xdr:from>
    <xdr:to>
      <xdr:col>3</xdr:col>
      <xdr:colOff>358140</xdr:colOff>
      <xdr:row>42</xdr:row>
      <xdr:rowOff>60960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80260" y="3855720"/>
          <a:ext cx="876300" cy="194310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518160</xdr:colOff>
      <xdr:row>28</xdr:row>
      <xdr:rowOff>38100</xdr:rowOff>
    </xdr:from>
    <xdr:to>
      <xdr:col>12</xdr:col>
      <xdr:colOff>289560</xdr:colOff>
      <xdr:row>47</xdr:row>
      <xdr:rowOff>15240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442960" y="3878580"/>
          <a:ext cx="2468880" cy="2560320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243840</xdr:colOff>
      <xdr:row>46</xdr:row>
      <xdr:rowOff>83820</xdr:rowOff>
    </xdr:from>
    <xdr:to>
      <xdr:col>13</xdr:col>
      <xdr:colOff>350520</xdr:colOff>
      <xdr:row>60</xdr:row>
      <xdr:rowOff>114300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866120" y="6370320"/>
          <a:ext cx="906780" cy="1950720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42</xdr:row>
      <xdr:rowOff>68580</xdr:rowOff>
    </xdr:from>
    <xdr:to>
      <xdr:col>3</xdr:col>
      <xdr:colOff>7620</xdr:colOff>
      <xdr:row>66</xdr:row>
      <xdr:rowOff>91440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80260" y="5806440"/>
          <a:ext cx="525780" cy="3314700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655320</xdr:colOff>
      <xdr:row>66</xdr:row>
      <xdr:rowOff>68580</xdr:rowOff>
    </xdr:from>
    <xdr:to>
      <xdr:col>4</xdr:col>
      <xdr:colOff>342900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75560" y="9098280"/>
          <a:ext cx="1371600" cy="3810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350520</xdr:colOff>
      <xdr:row>67</xdr:row>
      <xdr:rowOff>7620</xdr:rowOff>
    </xdr:from>
    <xdr:to>
      <xdr:col>4</xdr:col>
      <xdr:colOff>792480</xdr:colOff>
      <xdr:row>73</xdr:row>
      <xdr:rowOff>68580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34440" y="9174480"/>
          <a:ext cx="3162300" cy="87630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312420</xdr:colOff>
      <xdr:row>68</xdr:row>
      <xdr:rowOff>53340</xdr:rowOff>
    </xdr:from>
    <xdr:to>
      <xdr:col>20</xdr:col>
      <xdr:colOff>784860</xdr:colOff>
      <xdr:row>73</xdr:row>
      <xdr:rowOff>60960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916680" y="9357360"/>
          <a:ext cx="15651480" cy="6858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548640</xdr:colOff>
      <xdr:row>57</xdr:row>
      <xdr:rowOff>38100</xdr:rowOff>
    </xdr:from>
    <xdr:to>
      <xdr:col>12</xdr:col>
      <xdr:colOff>381000</xdr:colOff>
      <xdr:row>69</xdr:row>
      <xdr:rowOff>15240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479280" y="7833360"/>
          <a:ext cx="1524000" cy="162306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175260</xdr:colOff>
      <xdr:row>60</xdr:row>
      <xdr:rowOff>76200</xdr:rowOff>
    </xdr:from>
    <xdr:to>
      <xdr:col>13</xdr:col>
      <xdr:colOff>617220</xdr:colOff>
      <xdr:row>68</xdr:row>
      <xdr:rowOff>76200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597640" y="8282940"/>
          <a:ext cx="441960" cy="109728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792480</xdr:colOff>
      <xdr:row>73</xdr:row>
      <xdr:rowOff>68580</xdr:rowOff>
    </xdr:from>
    <xdr:to>
      <xdr:col>21</xdr:col>
      <xdr:colOff>76200</xdr:colOff>
      <xdr:row>81</xdr:row>
      <xdr:rowOff>91440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396740" y="10050780"/>
          <a:ext cx="15361920" cy="1120140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449580</xdr:colOff>
      <xdr:row>69</xdr:row>
      <xdr:rowOff>15240</xdr:rowOff>
    </xdr:from>
    <xdr:to>
      <xdr:col>9</xdr:col>
      <xdr:colOff>137160</xdr:colOff>
      <xdr:row>74</xdr:row>
      <xdr:rowOff>22860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376160" y="9456420"/>
          <a:ext cx="685800" cy="6858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68</xdr:row>
      <xdr:rowOff>121920</xdr:rowOff>
    </xdr:from>
    <xdr:to>
      <xdr:col>12</xdr:col>
      <xdr:colOff>198120</xdr:colOff>
      <xdr:row>75</xdr:row>
      <xdr:rowOff>15240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614660" y="9425940"/>
          <a:ext cx="205740" cy="845820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198120</xdr:colOff>
      <xdr:row>47</xdr:row>
      <xdr:rowOff>38100</xdr:rowOff>
    </xdr:from>
    <xdr:to>
      <xdr:col>19</xdr:col>
      <xdr:colOff>304800</xdr:colOff>
      <xdr:row>79</xdr:row>
      <xdr:rowOff>15240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874240" y="6461760"/>
          <a:ext cx="3154680" cy="4358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36</xdr:row>
      <xdr:rowOff>91440</xdr:rowOff>
    </xdr:from>
    <xdr:to>
      <xdr:col>18</xdr:col>
      <xdr:colOff>0</xdr:colOff>
      <xdr:row>36</xdr:row>
      <xdr:rowOff>106680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951720" y="5021580"/>
          <a:ext cx="6705600" cy="15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121920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45720</xdr:rowOff>
    </xdr:from>
    <xdr:to>
      <xdr:col>24</xdr:col>
      <xdr:colOff>601980</xdr:colOff>
      <xdr:row>55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8.9659999999999993</v>
          </cell>
          <cell r="F8">
            <v>-0.52</v>
          </cell>
          <cell r="G8">
            <v>-7.0000000000000007E-2</v>
          </cell>
          <cell r="H8">
            <v>-0.61</v>
          </cell>
          <cell r="I8">
            <v>-0.15473156844159</v>
          </cell>
          <cell r="J8">
            <v>1.25</v>
          </cell>
          <cell r="K8">
            <v>0.75</v>
          </cell>
          <cell r="L8">
            <v>1.2</v>
          </cell>
          <cell r="M8">
            <v>5.0000000000000001E-3</v>
          </cell>
          <cell r="N8">
            <v>6.2193318167299998E-2</v>
          </cell>
          <cell r="O8">
            <v>0.45</v>
          </cell>
          <cell r="P8">
            <v>-7.0000000000000007E-2</v>
          </cell>
          <cell r="R8">
            <v>-6.5000000000000002E-2</v>
          </cell>
          <cell r="S8">
            <v>145</v>
          </cell>
        </row>
        <row r="9">
          <cell r="D9">
            <v>36951</v>
          </cell>
          <cell r="E9">
            <v>8.2669999999999995</v>
          </cell>
          <cell r="F9">
            <v>-0.49</v>
          </cell>
          <cell r="G9">
            <v>-0.09</v>
          </cell>
          <cell r="H9">
            <v>-0.56000000000000005</v>
          </cell>
          <cell r="I9">
            <v>-0.15726482292409</v>
          </cell>
          <cell r="J9">
            <v>1.05</v>
          </cell>
          <cell r="K9">
            <v>0.55000000000000004</v>
          </cell>
          <cell r="L9">
            <v>1</v>
          </cell>
          <cell r="M9">
            <v>5.0000000000000001E-3</v>
          </cell>
          <cell r="N9">
            <v>6.1337659979066997E-2</v>
          </cell>
          <cell r="O9">
            <v>0.15</v>
          </cell>
          <cell r="P9">
            <v>-7.0000000000000007E-2</v>
          </cell>
          <cell r="R9">
            <v>-0.08</v>
          </cell>
          <cell r="S9">
            <v>140</v>
          </cell>
        </row>
        <row r="10">
          <cell r="D10">
            <v>36982</v>
          </cell>
          <cell r="E10">
            <v>6.06</v>
          </cell>
          <cell r="F10">
            <v>-0.44</v>
          </cell>
          <cell r="G10">
            <v>-6.5000000000000002E-2</v>
          </cell>
          <cell r="H10">
            <v>-0.56000000000000005</v>
          </cell>
          <cell r="I10">
            <v>-0.20499999999999999</v>
          </cell>
          <cell r="J10">
            <v>1.4450000000000001</v>
          </cell>
          <cell r="K10">
            <v>1.095</v>
          </cell>
          <cell r="L10">
            <v>1.5449999999999999</v>
          </cell>
          <cell r="M10">
            <v>5.0000000000000001E-3</v>
          </cell>
          <cell r="N10">
            <v>6.0373211530024E-2</v>
          </cell>
          <cell r="O10">
            <v>-6.5000000000000002E-2</v>
          </cell>
          <cell r="P10">
            <v>-0.11</v>
          </cell>
          <cell r="R10">
            <v>-0.03</v>
          </cell>
          <cell r="S10">
            <v>150</v>
          </cell>
        </row>
        <row r="11">
          <cell r="D11">
            <v>37012</v>
          </cell>
          <cell r="E11">
            <v>5.4450000000000003</v>
          </cell>
          <cell r="F11">
            <v>-0.44</v>
          </cell>
          <cell r="G11">
            <v>-8.5000000000000006E-2</v>
          </cell>
          <cell r="H11">
            <v>-0.56000000000000005</v>
          </cell>
          <cell r="I11">
            <v>-0.20499999999999999</v>
          </cell>
          <cell r="J11">
            <v>1.925</v>
          </cell>
          <cell r="K11">
            <v>1.575</v>
          </cell>
          <cell r="L11">
            <v>2.0249999999999999</v>
          </cell>
          <cell r="M11">
            <v>5.0000000000000001E-3</v>
          </cell>
          <cell r="N11">
            <v>5.9268200068603998E-2</v>
          </cell>
          <cell r="O11">
            <v>-6.5000000000000002E-2</v>
          </cell>
          <cell r="P11">
            <v>-9.5000000000000001E-2</v>
          </cell>
          <cell r="R11">
            <v>-0.02</v>
          </cell>
          <cell r="S11">
            <v>165</v>
          </cell>
        </row>
        <row r="12">
          <cell r="D12">
            <v>37043</v>
          </cell>
          <cell r="E12">
            <v>5.375</v>
          </cell>
          <cell r="F12">
            <v>-0.44</v>
          </cell>
          <cell r="G12">
            <v>-8.5000000000000006E-2</v>
          </cell>
          <cell r="H12">
            <v>-0.56000000000000005</v>
          </cell>
          <cell r="I12">
            <v>-0.20499999999999999</v>
          </cell>
          <cell r="J12">
            <v>2.3250000000000002</v>
          </cell>
          <cell r="K12">
            <v>1.9750000000000001</v>
          </cell>
          <cell r="L12">
            <v>2.4249999999999998</v>
          </cell>
          <cell r="M12">
            <v>5.0000000000000001E-3</v>
          </cell>
          <cell r="N12">
            <v>5.8181261297013002E-2</v>
          </cell>
          <cell r="O12">
            <v>-6.5000000000000002E-2</v>
          </cell>
          <cell r="P12">
            <v>-0.09</v>
          </cell>
          <cell r="R12">
            <v>-0.02</v>
          </cell>
          <cell r="S12">
            <v>240</v>
          </cell>
        </row>
        <row r="13">
          <cell r="D13">
            <v>37073</v>
          </cell>
          <cell r="E13">
            <v>5.3550000000000004</v>
          </cell>
          <cell r="F13">
            <v>-0.43</v>
          </cell>
          <cell r="G13">
            <v>-5.0000000000000001E-3</v>
          </cell>
          <cell r="H13">
            <v>-0.77</v>
          </cell>
          <cell r="I13">
            <v>-0.20499999999999999</v>
          </cell>
          <cell r="J13">
            <v>3.01</v>
          </cell>
          <cell r="K13">
            <v>2.56</v>
          </cell>
          <cell r="L13">
            <v>2.91</v>
          </cell>
          <cell r="M13">
            <v>5.0000000000000001E-3</v>
          </cell>
          <cell r="N13">
            <v>5.7260463806946001E-2</v>
          </cell>
          <cell r="O13">
            <v>-6.5000000000000002E-2</v>
          </cell>
          <cell r="P13">
            <v>-0.09</v>
          </cell>
          <cell r="R13">
            <v>0</v>
          </cell>
          <cell r="S13">
            <v>325</v>
          </cell>
        </row>
        <row r="14">
          <cell r="D14">
            <v>37104</v>
          </cell>
          <cell r="E14">
            <v>5.33</v>
          </cell>
          <cell r="F14">
            <v>-0.43</v>
          </cell>
          <cell r="G14">
            <v>1.4999999999999999E-2</v>
          </cell>
          <cell r="H14">
            <v>-0.77</v>
          </cell>
          <cell r="I14">
            <v>-0.20499999999999999</v>
          </cell>
          <cell r="J14">
            <v>3.12</v>
          </cell>
          <cell r="K14">
            <v>2.67</v>
          </cell>
          <cell r="L14">
            <v>3.02</v>
          </cell>
          <cell r="M14">
            <v>5.0000000000000001E-3</v>
          </cell>
          <cell r="N14">
            <v>5.6556290064852001E-2</v>
          </cell>
          <cell r="O14">
            <v>-6.5000000000000002E-2</v>
          </cell>
          <cell r="P14">
            <v>-0.09</v>
          </cell>
          <cell r="R14">
            <v>0.03</v>
          </cell>
          <cell r="S14">
            <v>340</v>
          </cell>
        </row>
        <row r="15">
          <cell r="D15">
            <v>37135</v>
          </cell>
          <cell r="E15">
            <v>5.2949999999999999</v>
          </cell>
          <cell r="F15">
            <v>-0.43</v>
          </cell>
          <cell r="G15">
            <v>1.4999999999999999E-2</v>
          </cell>
          <cell r="H15">
            <v>-0.77</v>
          </cell>
          <cell r="I15">
            <v>-0.20499999999999999</v>
          </cell>
          <cell r="J15">
            <v>3.02</v>
          </cell>
          <cell r="K15">
            <v>2.57</v>
          </cell>
          <cell r="L15">
            <v>2.92</v>
          </cell>
          <cell r="M15">
            <v>5.0000000000000001E-3</v>
          </cell>
          <cell r="N15">
            <v>5.5852116487788997E-2</v>
          </cell>
          <cell r="O15">
            <v>-6.5000000000000002E-2</v>
          </cell>
          <cell r="P15">
            <v>-8.5000000000000006E-2</v>
          </cell>
          <cell r="R15">
            <v>0.03</v>
          </cell>
          <cell r="S15">
            <v>330</v>
          </cell>
        </row>
        <row r="16">
          <cell r="D16">
            <v>37165</v>
          </cell>
          <cell r="E16">
            <v>5.2949999999999999</v>
          </cell>
          <cell r="F16">
            <v>-0.44500000000000001</v>
          </cell>
          <cell r="G16">
            <v>-5.0000000000000001E-3</v>
          </cell>
          <cell r="H16">
            <v>-0.71</v>
          </cell>
          <cell r="I16">
            <v>-0.20499999999999999</v>
          </cell>
          <cell r="J16">
            <v>1.35</v>
          </cell>
          <cell r="K16">
            <v>0.95</v>
          </cell>
          <cell r="L16">
            <v>1.4</v>
          </cell>
          <cell r="M16">
            <v>5.0000000000000001E-3</v>
          </cell>
          <cell r="N16">
            <v>5.5296177935793001E-2</v>
          </cell>
          <cell r="O16">
            <v>-6.5000000000000002E-2</v>
          </cell>
          <cell r="P16">
            <v>-0.08</v>
          </cell>
          <cell r="R16">
            <v>-0.02</v>
          </cell>
          <cell r="S16">
            <v>138</v>
          </cell>
        </row>
        <row r="17">
          <cell r="D17">
            <v>37196</v>
          </cell>
          <cell r="E17">
            <v>5.39</v>
          </cell>
          <cell r="F17">
            <v>-0.245</v>
          </cell>
          <cell r="G17">
            <v>-0.02</v>
          </cell>
          <cell r="H17">
            <v>-0.33</v>
          </cell>
          <cell r="I17">
            <v>-0.14000000000000001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5.4925284533871001E-2</v>
          </cell>
          <cell r="O17">
            <v>1.0129999999999999</v>
          </cell>
          <cell r="P17">
            <v>-0.12</v>
          </cell>
          <cell r="R17">
            <v>-0.01</v>
          </cell>
          <cell r="S17">
            <v>108</v>
          </cell>
        </row>
        <row r="18">
          <cell r="D18">
            <v>37226</v>
          </cell>
          <cell r="E18">
            <v>5.5</v>
          </cell>
          <cell r="F18">
            <v>-0.245</v>
          </cell>
          <cell r="G18">
            <v>-0.02</v>
          </cell>
          <cell r="H18">
            <v>-0.33</v>
          </cell>
          <cell r="I18">
            <v>-0.14000000000000001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5.4566355478864001E-2</v>
          </cell>
          <cell r="O18">
            <v>1.1180000000000001</v>
          </cell>
          <cell r="P18">
            <v>-0.1225</v>
          </cell>
          <cell r="R18">
            <v>-0.01</v>
          </cell>
          <cell r="S18">
            <v>93</v>
          </cell>
        </row>
        <row r="19">
          <cell r="D19">
            <v>37257</v>
          </cell>
          <cell r="E19">
            <v>5.5</v>
          </cell>
          <cell r="F19">
            <v>-0.245</v>
          </cell>
          <cell r="G19">
            <v>-0.02</v>
          </cell>
          <cell r="H19">
            <v>-0.33</v>
          </cell>
          <cell r="I19">
            <v>-0.14000000000000001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5.4320980021924002E-2</v>
          </cell>
          <cell r="O19">
            <v>1.1379999999999999</v>
          </cell>
          <cell r="P19">
            <v>-0.125</v>
          </cell>
          <cell r="R19">
            <v>-0.01</v>
          </cell>
          <cell r="S19">
            <v>95</v>
          </cell>
        </row>
        <row r="20">
          <cell r="D20">
            <v>37288</v>
          </cell>
          <cell r="E20">
            <v>5.2450000000000001</v>
          </cell>
          <cell r="F20">
            <v>-0.245</v>
          </cell>
          <cell r="G20">
            <v>-0.02</v>
          </cell>
          <cell r="H20">
            <v>-0.33</v>
          </cell>
          <cell r="I20">
            <v>-0.14000000000000001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5.4249398532318999E-2</v>
          </cell>
          <cell r="O20">
            <v>1.0329999999999999</v>
          </cell>
          <cell r="P20">
            <v>-0.11749999999999999</v>
          </cell>
          <cell r="R20">
            <v>-0.01</v>
          </cell>
          <cell r="S20">
            <v>85</v>
          </cell>
        </row>
        <row r="21">
          <cell r="D21">
            <v>37316</v>
          </cell>
          <cell r="E21">
            <v>4.915</v>
          </cell>
          <cell r="F21">
            <v>-0.245</v>
          </cell>
          <cell r="G21">
            <v>-0.02</v>
          </cell>
          <cell r="H21">
            <v>-0.33</v>
          </cell>
          <cell r="I21">
            <v>-0.14000000000000001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5.4184744285109998E-2</v>
          </cell>
          <cell r="O21">
            <v>0.82299999999999995</v>
          </cell>
          <cell r="P21">
            <v>-0.115</v>
          </cell>
          <cell r="R21">
            <v>-0.01</v>
          </cell>
          <cell r="S21">
            <v>75</v>
          </cell>
        </row>
        <row r="22">
          <cell r="D22">
            <v>37347</v>
          </cell>
          <cell r="E22">
            <v>4.2949999999999999</v>
          </cell>
          <cell r="F22">
            <v>-0.28999999999999998</v>
          </cell>
          <cell r="G22">
            <v>-0.04</v>
          </cell>
          <cell r="H22">
            <v>-0.64</v>
          </cell>
          <cell r="I22">
            <v>-0.36499999999999999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6.0000000000000001E-3</v>
          </cell>
          <cell r="N22">
            <v>5.4136611365537997E-2</v>
          </cell>
          <cell r="O22">
            <v>-7.4999999999999997E-2</v>
          </cell>
          <cell r="P22">
            <v>-0.13</v>
          </cell>
          <cell r="R22">
            <v>-0.02</v>
          </cell>
          <cell r="S22">
            <v>75</v>
          </cell>
        </row>
        <row r="23">
          <cell r="D23">
            <v>37377</v>
          </cell>
          <cell r="E23">
            <v>4.13</v>
          </cell>
          <cell r="F23">
            <v>-0.28999999999999998</v>
          </cell>
          <cell r="G23">
            <v>-0.04</v>
          </cell>
          <cell r="H23">
            <v>-0.64</v>
          </cell>
          <cell r="I23">
            <v>-0.36499999999999999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6.0000000000000001E-3</v>
          </cell>
          <cell r="N23">
            <v>5.4119835403815E-2</v>
          </cell>
          <cell r="O23">
            <v>-7.4999999999999997E-2</v>
          </cell>
          <cell r="P23">
            <v>-0.13</v>
          </cell>
          <cell r="R23">
            <v>-0.02</v>
          </cell>
          <cell r="S23">
            <v>80</v>
          </cell>
        </row>
        <row r="24">
          <cell r="D24">
            <v>37408</v>
          </cell>
          <cell r="E24">
            <v>4.09</v>
          </cell>
          <cell r="F24">
            <v>-0.28999999999999998</v>
          </cell>
          <cell r="G24">
            <v>-0.04</v>
          </cell>
          <cell r="H24">
            <v>-0.64</v>
          </cell>
          <cell r="I24">
            <v>-0.36499999999999999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6.0000000000000001E-3</v>
          </cell>
          <cell r="N24">
            <v>5.4102500243467001E-2</v>
          </cell>
          <cell r="O24">
            <v>-7.4999999999999997E-2</v>
          </cell>
          <cell r="P24">
            <v>-0.13</v>
          </cell>
          <cell r="R24">
            <v>-0.02</v>
          </cell>
          <cell r="S24">
            <v>105</v>
          </cell>
        </row>
        <row r="25">
          <cell r="D25">
            <v>37438</v>
          </cell>
          <cell r="E25">
            <v>4.093</v>
          </cell>
          <cell r="F25">
            <v>-0.28999999999999998</v>
          </cell>
          <cell r="G25">
            <v>-0.04</v>
          </cell>
          <cell r="H25">
            <v>-0.64</v>
          </cell>
          <cell r="I25">
            <v>-0.36499999999999999</v>
          </cell>
          <cell r="J25">
            <v>1.74</v>
          </cell>
          <cell r="K25">
            <v>1.34</v>
          </cell>
          <cell r="L25">
            <v>1.84</v>
          </cell>
          <cell r="M25">
            <v>6.0000000000000001E-3</v>
          </cell>
          <cell r="N25">
            <v>5.4113650379366003E-2</v>
          </cell>
          <cell r="O25">
            <v>-7.4999999999999997E-2</v>
          </cell>
          <cell r="P25">
            <v>-0.13</v>
          </cell>
          <cell r="R25">
            <v>-0.02</v>
          </cell>
          <cell r="S25">
            <v>165</v>
          </cell>
        </row>
        <row r="26">
          <cell r="D26">
            <v>37469</v>
          </cell>
          <cell r="E26">
            <v>4.0949999999999998</v>
          </cell>
          <cell r="F26">
            <v>-0.28999999999999998</v>
          </cell>
          <cell r="G26">
            <v>-0.04</v>
          </cell>
          <cell r="H26">
            <v>-0.64</v>
          </cell>
          <cell r="I26">
            <v>-0.36499999999999999</v>
          </cell>
          <cell r="J26">
            <v>1.74</v>
          </cell>
          <cell r="K26">
            <v>1.34</v>
          </cell>
          <cell r="L26">
            <v>1.84</v>
          </cell>
          <cell r="M26">
            <v>6.0000000000000001E-3</v>
          </cell>
          <cell r="N26">
            <v>5.4171027303039999E-2</v>
          </cell>
          <cell r="O26">
            <v>-7.4999999999999997E-2</v>
          </cell>
          <cell r="P26">
            <v>-0.13</v>
          </cell>
          <cell r="R26">
            <v>-0.02</v>
          </cell>
          <cell r="S26">
            <v>180</v>
          </cell>
        </row>
        <row r="27">
          <cell r="D27">
            <v>37500</v>
          </cell>
          <cell r="E27">
            <v>4.0949999999999998</v>
          </cell>
          <cell r="F27">
            <v>-0.28999999999999998</v>
          </cell>
          <cell r="G27">
            <v>-0.04</v>
          </cell>
          <cell r="H27">
            <v>-0.64</v>
          </cell>
          <cell r="I27">
            <v>-0.36499999999999999</v>
          </cell>
          <cell r="J27">
            <v>1.74</v>
          </cell>
          <cell r="K27">
            <v>1.34</v>
          </cell>
          <cell r="L27">
            <v>1.84</v>
          </cell>
          <cell r="M27">
            <v>6.0000000000000001E-3</v>
          </cell>
          <cell r="N27">
            <v>5.4228404227811E-2</v>
          </cell>
          <cell r="O27">
            <v>-7.4999999999999997E-2</v>
          </cell>
          <cell r="P27">
            <v>-0.13</v>
          </cell>
          <cell r="R27">
            <v>-0.02</v>
          </cell>
          <cell r="S27">
            <v>170</v>
          </cell>
        </row>
        <row r="28">
          <cell r="D28">
            <v>37530</v>
          </cell>
          <cell r="E28">
            <v>4.12</v>
          </cell>
          <cell r="F28">
            <v>-0.28999999999999998</v>
          </cell>
          <cell r="G28">
            <v>-0.04</v>
          </cell>
          <cell r="H28">
            <v>-0.64</v>
          </cell>
          <cell r="I28">
            <v>-0.36499999999999999</v>
          </cell>
          <cell r="J28">
            <v>1.1399999999999999</v>
          </cell>
          <cell r="K28">
            <v>0.74</v>
          </cell>
          <cell r="L28">
            <v>1.24</v>
          </cell>
          <cell r="M28">
            <v>6.0000000000000001E-3</v>
          </cell>
          <cell r="N28">
            <v>5.4293868125501001E-2</v>
          </cell>
          <cell r="O28">
            <v>-7.4999999999999997E-2</v>
          </cell>
          <cell r="P28">
            <v>-0.13</v>
          </cell>
          <cell r="R28">
            <v>-0.02</v>
          </cell>
          <cell r="S28">
            <v>103</v>
          </cell>
        </row>
        <row r="29">
          <cell r="D29">
            <v>37561</v>
          </cell>
          <cell r="E29">
            <v>4.2229999999999999</v>
          </cell>
          <cell r="F29">
            <v>-0.21</v>
          </cell>
          <cell r="G29">
            <v>-0.01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5.4375748541693997E-2</v>
          </cell>
          <cell r="O29">
            <v>0.35399999999999998</v>
          </cell>
          <cell r="P29">
            <v>-0.13</v>
          </cell>
          <cell r="R29">
            <v>-0.01</v>
          </cell>
          <cell r="S29">
            <v>73</v>
          </cell>
        </row>
        <row r="30">
          <cell r="D30">
            <v>37591</v>
          </cell>
          <cell r="E30">
            <v>4.3259999999999996</v>
          </cell>
          <cell r="F30">
            <v>-0.21</v>
          </cell>
          <cell r="G30">
            <v>-0.01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5.4454987656266003E-2</v>
          </cell>
          <cell r="O30">
            <v>0.41399999999999998</v>
          </cell>
          <cell r="P30">
            <v>-0.13250000000000001</v>
          </cell>
          <cell r="R30">
            <v>-0.01</v>
          </cell>
          <cell r="S30">
            <v>58</v>
          </cell>
        </row>
        <row r="31">
          <cell r="D31">
            <v>37622</v>
          </cell>
          <cell r="E31">
            <v>4.3579999999999997</v>
          </cell>
          <cell r="F31">
            <v>-0.21</v>
          </cell>
          <cell r="G31">
            <v>-0.01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5.4549541914902001E-2</v>
          </cell>
          <cell r="O31">
            <v>0.49399999999999999</v>
          </cell>
          <cell r="P31">
            <v>-0.13500000000000001</v>
          </cell>
          <cell r="R31">
            <v>-0.01</v>
          </cell>
          <cell r="S31">
            <v>69.732600000000005</v>
          </cell>
        </row>
        <row r="32">
          <cell r="D32">
            <v>37653</v>
          </cell>
          <cell r="E32">
            <v>4.1929999999999996</v>
          </cell>
          <cell r="F32">
            <v>-0.21</v>
          </cell>
          <cell r="G32">
            <v>-0.01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5.4659485837559002E-2</v>
          </cell>
          <cell r="O32">
            <v>0.35399999999999998</v>
          </cell>
          <cell r="P32">
            <v>-0.1275</v>
          </cell>
          <cell r="R32">
            <v>-0.01</v>
          </cell>
          <cell r="S32">
            <v>59.732599999999998</v>
          </cell>
        </row>
        <row r="33">
          <cell r="D33">
            <v>37681</v>
          </cell>
          <cell r="E33">
            <v>3.9780000000000002</v>
          </cell>
          <cell r="F33">
            <v>-0.21</v>
          </cell>
          <cell r="G33">
            <v>-0.01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5.4758790029226997E-2</v>
          </cell>
          <cell r="O33">
            <v>0.13400000000000001</v>
          </cell>
          <cell r="P33">
            <v>-0.125</v>
          </cell>
          <cell r="R33">
            <v>-0.01</v>
          </cell>
          <cell r="S33">
            <v>49.732599999999998</v>
          </cell>
        </row>
        <row r="34">
          <cell r="D34">
            <v>37712</v>
          </cell>
          <cell r="E34">
            <v>3.7130000000000001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-0.36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5.4858097567601002E-2</v>
          </cell>
          <cell r="O34">
            <v>-0.1</v>
          </cell>
          <cell r="P34">
            <v>-0.14000000000000001</v>
          </cell>
          <cell r="R34">
            <v>-0.02</v>
          </cell>
          <cell r="S34">
            <v>49.546599999999998</v>
          </cell>
        </row>
        <row r="35">
          <cell r="D35">
            <v>37742</v>
          </cell>
          <cell r="E35">
            <v>3.65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-0.36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5.4939951409601999E-2</v>
          </cell>
          <cell r="O35">
            <v>-0.1</v>
          </cell>
          <cell r="P35">
            <v>-0.14000000000000001</v>
          </cell>
          <cell r="R35">
            <v>-0.02</v>
          </cell>
          <cell r="S35">
            <v>54.546599999999998</v>
          </cell>
        </row>
        <row r="36">
          <cell r="D36">
            <v>37773</v>
          </cell>
          <cell r="E36">
            <v>3.6579999999999999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-0.36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5.5024533715347997E-2</v>
          </cell>
          <cell r="O36">
            <v>-0.1</v>
          </cell>
          <cell r="P36">
            <v>-0.14000000000000001</v>
          </cell>
          <cell r="R36">
            <v>-0.02</v>
          </cell>
          <cell r="S36">
            <v>79.546599999999998</v>
          </cell>
        </row>
        <row r="37">
          <cell r="D37">
            <v>37803</v>
          </cell>
          <cell r="E37">
            <v>3.673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-0.36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5.5106218225445001E-2</v>
          </cell>
          <cell r="O37">
            <v>-0.1</v>
          </cell>
          <cell r="P37">
            <v>-0.14000000000000001</v>
          </cell>
          <cell r="R37">
            <v>-0.02</v>
          </cell>
          <cell r="S37">
            <v>122.29600000000001</v>
          </cell>
        </row>
        <row r="38">
          <cell r="D38">
            <v>37834</v>
          </cell>
          <cell r="E38">
            <v>3.6680000000000001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-0.36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5.5190382435518E-2</v>
          </cell>
          <cell r="O38">
            <v>-0.1</v>
          </cell>
          <cell r="P38">
            <v>-0.14000000000000001</v>
          </cell>
          <cell r="R38">
            <v>-0.02</v>
          </cell>
          <cell r="S38">
            <v>137.29599999999999</v>
          </cell>
        </row>
        <row r="39">
          <cell r="D39">
            <v>37865</v>
          </cell>
          <cell r="E39">
            <v>3.6880000000000002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-0.36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5.5274546647949001E-2</v>
          </cell>
          <cell r="O39">
            <v>-0.1</v>
          </cell>
          <cell r="P39">
            <v>-0.14000000000000001</v>
          </cell>
          <cell r="R39">
            <v>-0.02</v>
          </cell>
          <cell r="S39">
            <v>127.29600000000001</v>
          </cell>
        </row>
        <row r="40">
          <cell r="D40">
            <v>37895</v>
          </cell>
          <cell r="E40">
            <v>3.7130000000000001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-0.36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5.5355822246260997E-2</v>
          </cell>
          <cell r="O40">
            <v>-0.1</v>
          </cell>
          <cell r="P40">
            <v>-0.14000000000000001</v>
          </cell>
          <cell r="R40">
            <v>-0.02</v>
          </cell>
          <cell r="S40">
            <v>79.617500000000007</v>
          </cell>
        </row>
        <row r="41">
          <cell r="D41">
            <v>37926</v>
          </cell>
          <cell r="E41">
            <v>3.8479999999999999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5.5439589112854001E-2</v>
          </cell>
          <cell r="O41">
            <v>6.4000000000000001E-2</v>
          </cell>
          <cell r="P41">
            <v>-0.14000000000000001</v>
          </cell>
          <cell r="R41">
            <v>-0.01</v>
          </cell>
          <cell r="S41">
            <v>49.6175</v>
          </cell>
        </row>
        <row r="42">
          <cell r="D42">
            <v>37956</v>
          </cell>
          <cell r="E42">
            <v>3.9729999999999999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5.5520653824684997E-2</v>
          </cell>
          <cell r="O42">
            <v>0.14399999999999999</v>
          </cell>
          <cell r="P42">
            <v>-0.14249999999999999</v>
          </cell>
          <cell r="R42">
            <v>-0.01</v>
          </cell>
          <cell r="S42">
            <v>34.6175</v>
          </cell>
        </row>
        <row r="43">
          <cell r="D43">
            <v>37987</v>
          </cell>
          <cell r="E43">
            <v>3.988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5.5611442990000003E-2</v>
          </cell>
          <cell r="O43">
            <v>0.224</v>
          </cell>
          <cell r="P43">
            <v>-0.14499999999999999</v>
          </cell>
          <cell r="R43">
            <v>-0.01</v>
          </cell>
          <cell r="S43">
            <v>56.4544</v>
          </cell>
        </row>
        <row r="44">
          <cell r="D44">
            <v>38018</v>
          </cell>
          <cell r="E44">
            <v>3.883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5.5709722605353999E-2</v>
          </cell>
          <cell r="O44">
            <v>8.4000000000000005E-2</v>
          </cell>
          <cell r="P44">
            <v>-0.13750000000000001</v>
          </cell>
          <cell r="R44">
            <v>-0.01</v>
          </cell>
          <cell r="S44">
            <v>46.4544</v>
          </cell>
        </row>
        <row r="45">
          <cell r="D45">
            <v>38047</v>
          </cell>
          <cell r="E45">
            <v>3.738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5.5801661603278999E-2</v>
          </cell>
          <cell r="O45">
            <v>-0.11600000000000001</v>
          </cell>
          <cell r="P45">
            <v>-0.13500000000000001</v>
          </cell>
          <cell r="R45">
            <v>-0.01</v>
          </cell>
          <cell r="S45">
            <v>36.4544</v>
          </cell>
        </row>
        <row r="46">
          <cell r="D46">
            <v>38078</v>
          </cell>
          <cell r="E46">
            <v>3.5830000000000002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5.5888090463019999E-2</v>
          </cell>
          <cell r="O46">
            <v>-0.25</v>
          </cell>
          <cell r="P46">
            <v>-0.15</v>
          </cell>
          <cell r="R46">
            <v>0</v>
          </cell>
          <cell r="S46">
            <v>35.953200000000002</v>
          </cell>
        </row>
        <row r="47">
          <cell r="D47">
            <v>38108</v>
          </cell>
          <cell r="E47">
            <v>3.57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5.5959498252620997E-2</v>
          </cell>
          <cell r="O47">
            <v>-0.25</v>
          </cell>
          <cell r="P47">
            <v>-0.15</v>
          </cell>
          <cell r="R47">
            <v>0</v>
          </cell>
          <cell r="S47">
            <v>40.953200000000002</v>
          </cell>
        </row>
        <row r="48">
          <cell r="D48">
            <v>38139</v>
          </cell>
          <cell r="E48">
            <v>3.593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5.6033286303659002E-2</v>
          </cell>
          <cell r="O48">
            <v>-0.25</v>
          </cell>
          <cell r="P48">
            <v>-0.15</v>
          </cell>
          <cell r="R48">
            <v>0</v>
          </cell>
          <cell r="S48">
            <v>65.953199999999995</v>
          </cell>
        </row>
        <row r="49">
          <cell r="D49">
            <v>38169</v>
          </cell>
          <cell r="E49">
            <v>3.613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5.6104349303615998E-2</v>
          </cell>
          <cell r="O49">
            <v>-0.25</v>
          </cell>
          <cell r="P49">
            <v>-0.15</v>
          </cell>
          <cell r="R49">
            <v>0</v>
          </cell>
          <cell r="S49">
            <v>84.598399999999998</v>
          </cell>
        </row>
        <row r="50">
          <cell r="D50">
            <v>38200</v>
          </cell>
          <cell r="E50">
            <v>3.6280000000000001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5.6177402362271998E-2</v>
          </cell>
          <cell r="O50">
            <v>-0.25</v>
          </cell>
          <cell r="P50">
            <v>-0.15</v>
          </cell>
          <cell r="R50">
            <v>0</v>
          </cell>
          <cell r="S50">
            <v>99.598399999999998</v>
          </cell>
        </row>
        <row r="51">
          <cell r="D51">
            <v>38231</v>
          </cell>
          <cell r="E51">
            <v>3.6480000000000001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5.6250455422704002E-2</v>
          </cell>
          <cell r="O51">
            <v>-0.25</v>
          </cell>
          <cell r="P51">
            <v>-0.15</v>
          </cell>
          <cell r="R51">
            <v>0</v>
          </cell>
          <cell r="S51">
            <v>89.598399999999998</v>
          </cell>
        </row>
        <row r="52">
          <cell r="D52">
            <v>38261</v>
          </cell>
          <cell r="E52">
            <v>3.6779999999999999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5.6320482127216999E-2</v>
          </cell>
          <cell r="O52">
            <v>-0.25</v>
          </cell>
          <cell r="P52">
            <v>-0.15</v>
          </cell>
          <cell r="R52">
            <v>0</v>
          </cell>
          <cell r="S52">
            <v>68.772499999999994</v>
          </cell>
        </row>
        <row r="53">
          <cell r="D53">
            <v>38292</v>
          </cell>
          <cell r="E53">
            <v>3.8180000000000001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-0.41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5.6392198477815E-2</v>
          </cell>
          <cell r="O53">
            <v>0</v>
          </cell>
          <cell r="P53">
            <v>-0.15</v>
          </cell>
          <cell r="R53">
            <v>0.01</v>
          </cell>
          <cell r="S53">
            <v>38.772500000000001</v>
          </cell>
        </row>
        <row r="54">
          <cell r="D54">
            <v>38322</v>
          </cell>
          <cell r="E54">
            <v>3.9430000000000001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-0.41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5.6461601399379002E-2</v>
          </cell>
          <cell r="O54">
            <v>0.06</v>
          </cell>
          <cell r="P54">
            <v>-0.1525</v>
          </cell>
          <cell r="R54">
            <v>0.01</v>
          </cell>
          <cell r="S54">
            <v>23.772500000000001</v>
          </cell>
        </row>
        <row r="55">
          <cell r="D55">
            <v>38353</v>
          </cell>
          <cell r="E55">
            <v>3.988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-0.41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5.6538775903293002E-2</v>
          </cell>
          <cell r="O55">
            <v>0.13</v>
          </cell>
          <cell r="P55">
            <v>-0.155</v>
          </cell>
          <cell r="R55">
            <v>0.01</v>
          </cell>
          <cell r="S55">
            <v>53.374899999999997</v>
          </cell>
        </row>
        <row r="56">
          <cell r="D56">
            <v>38384</v>
          </cell>
          <cell r="E56">
            <v>3.883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-0.41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5.6620445356326002E-2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43.374899999999997</v>
          </cell>
        </row>
        <row r="57">
          <cell r="D57">
            <v>38412</v>
          </cell>
          <cell r="E57">
            <v>3.738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-0.41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5.6694211315813002E-2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33.374899999999997</v>
          </cell>
        </row>
        <row r="58">
          <cell r="D58">
            <v>38443</v>
          </cell>
          <cell r="E58">
            <v>3.5830000000000002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-0.49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5.6767806787219002E-2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32.680500000000002</v>
          </cell>
        </row>
        <row r="59">
          <cell r="D59">
            <v>38473</v>
          </cell>
          <cell r="E59">
            <v>3.57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-0.49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5.6832593537107998E-2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37.680500000000002</v>
          </cell>
        </row>
        <row r="60">
          <cell r="D60">
            <v>38504</v>
          </cell>
          <cell r="E60">
            <v>3.593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-0.49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5.6899539846794002E-2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62.680500000000002</v>
          </cell>
        </row>
        <row r="61">
          <cell r="D61">
            <v>38534</v>
          </cell>
          <cell r="E61">
            <v>3.613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-0.49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5.6964326599523003E-2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71.346100000000007</v>
          </cell>
        </row>
        <row r="62">
          <cell r="D62">
            <v>38565</v>
          </cell>
          <cell r="E62">
            <v>3.6280000000000001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-0.49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5.7031272912143001E-2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86.346100000000007</v>
          </cell>
        </row>
        <row r="63">
          <cell r="D63">
            <v>38596</v>
          </cell>
          <cell r="E63">
            <v>3.6480000000000001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-0.49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5.7098219226255E-2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76.346100000000007</v>
          </cell>
        </row>
        <row r="64">
          <cell r="D64">
            <v>38626</v>
          </cell>
          <cell r="E64">
            <v>3.6779999999999999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-0.49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5.7163005983266998E-2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66.521699999999996</v>
          </cell>
        </row>
        <row r="65">
          <cell r="D65">
            <v>38657</v>
          </cell>
          <cell r="E65">
            <v>3.8180000000000001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5.7229952300312997E-2</v>
          </cell>
          <cell r="O65">
            <v>0</v>
          </cell>
          <cell r="P65">
            <v>-0.15</v>
          </cell>
          <cell r="R65">
            <v>0.01</v>
          </cell>
          <cell r="S65">
            <v>36.521700000000003</v>
          </cell>
        </row>
        <row r="66">
          <cell r="D66">
            <v>38687</v>
          </cell>
          <cell r="E66">
            <v>3.9430000000000001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5.7294739060164003E-2</v>
          </cell>
          <cell r="O66">
            <v>0.06</v>
          </cell>
          <cell r="P66">
            <v>-0.1525</v>
          </cell>
          <cell r="R66">
            <v>0.01</v>
          </cell>
          <cell r="S66">
            <v>21.521699999999999</v>
          </cell>
        </row>
        <row r="67">
          <cell r="D67">
            <v>38718</v>
          </cell>
          <cell r="E67">
            <v>4.008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5.7361685380145001E-2</v>
          </cell>
          <cell r="O67">
            <v>0.13</v>
          </cell>
          <cell r="P67">
            <v>-0.155</v>
          </cell>
          <cell r="R67">
            <v>0.01</v>
          </cell>
          <cell r="S67">
            <v>52.940800000000003</v>
          </cell>
        </row>
        <row r="68">
          <cell r="D68">
            <v>38749</v>
          </cell>
          <cell r="E68">
            <v>3.903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5.7413944995030997E-2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42.940800000000003</v>
          </cell>
        </row>
        <row r="69">
          <cell r="D69">
            <v>38777</v>
          </cell>
          <cell r="E69">
            <v>3.758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5.7456533172068003E-2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32.940800000000003</v>
          </cell>
        </row>
        <row r="70">
          <cell r="D70">
            <v>38808</v>
          </cell>
          <cell r="E70">
            <v>3.6030000000000002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5.7503684368778001E-2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32.053800000000003</v>
          </cell>
        </row>
        <row r="71">
          <cell r="D71">
            <v>38838</v>
          </cell>
          <cell r="E71">
            <v>3.59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5.7549314559846999E-2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37.053800000000003</v>
          </cell>
        </row>
        <row r="72">
          <cell r="D72">
            <v>38869</v>
          </cell>
          <cell r="E72">
            <v>3.613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5.7596465758011001E-2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62.053800000000003</v>
          </cell>
        </row>
        <row r="73">
          <cell r="D73">
            <v>38899</v>
          </cell>
          <cell r="E73">
            <v>3.633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5.7642095950487998E-2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64.549499999999995</v>
          </cell>
        </row>
        <row r="74">
          <cell r="D74">
            <v>38930</v>
          </cell>
          <cell r="E74">
            <v>3.6480000000000001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5.7689247150109001E-2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79.549499999999995</v>
          </cell>
        </row>
        <row r="75">
          <cell r="D75">
            <v>38961</v>
          </cell>
          <cell r="E75">
            <v>3.6680000000000001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5.7736398350468003E-2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69.549499999999995</v>
          </cell>
        </row>
        <row r="76">
          <cell r="D76">
            <v>38991</v>
          </cell>
          <cell r="E76">
            <v>3.698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5.7782028545069003E-2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66.382199999999997</v>
          </cell>
        </row>
        <row r="77">
          <cell r="D77">
            <v>39022</v>
          </cell>
          <cell r="E77">
            <v>3.8380000000000001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5.7829179746884E-2</v>
          </cell>
          <cell r="O77">
            <v>0</v>
          </cell>
          <cell r="P77">
            <v>-0.15</v>
          </cell>
          <cell r="R77">
            <v>0.01</v>
          </cell>
          <cell r="S77">
            <v>36.382199999999997</v>
          </cell>
        </row>
        <row r="78">
          <cell r="D78">
            <v>39052</v>
          </cell>
          <cell r="E78">
            <v>3.9630000000000001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5.7874809942892999E-2</v>
          </cell>
          <cell r="O78">
            <v>0.06</v>
          </cell>
          <cell r="P78">
            <v>-0.1525</v>
          </cell>
          <cell r="R78">
            <v>0.01</v>
          </cell>
          <cell r="S78">
            <v>21.382200000000001</v>
          </cell>
        </row>
        <row r="79">
          <cell r="D79">
            <v>39083</v>
          </cell>
          <cell r="E79">
            <v>4.0430000000000001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5.7921961146162999E-2</v>
          </cell>
          <cell r="O79">
            <v>0.13</v>
          </cell>
          <cell r="P79">
            <v>-0.155</v>
          </cell>
          <cell r="R79">
            <v>0</v>
          </cell>
          <cell r="S79">
            <v>51.869100000000003</v>
          </cell>
        </row>
        <row r="80">
          <cell r="D80">
            <v>39114</v>
          </cell>
          <cell r="E80">
            <v>3.9380000000000002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5.7969112350171999E-2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41.869100000000003</v>
          </cell>
        </row>
        <row r="81">
          <cell r="D81">
            <v>39142</v>
          </cell>
          <cell r="E81">
            <v>3.7930000000000001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5.8011700535073998E-2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31.8691</v>
          </cell>
        </row>
        <row r="82">
          <cell r="D82">
            <v>39173</v>
          </cell>
          <cell r="E82">
            <v>3.6379999999999999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5.8058851740491003E-2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30.883700000000001</v>
          </cell>
        </row>
        <row r="83">
          <cell r="D83">
            <v>39203</v>
          </cell>
          <cell r="E83">
            <v>3.625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5.8104481939984999E-2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35.883699999999997</v>
          </cell>
        </row>
        <row r="84">
          <cell r="D84">
            <v>39234</v>
          </cell>
          <cell r="E84">
            <v>3.6480000000000001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5.8151633146856001E-2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60.883699999999997</v>
          </cell>
        </row>
        <row r="85">
          <cell r="D85">
            <v>39264</v>
          </cell>
          <cell r="E85">
            <v>3.6680000000000001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5.8197263347759001E-2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59.649799999999999</v>
          </cell>
        </row>
        <row r="86">
          <cell r="D86">
            <v>39295</v>
          </cell>
          <cell r="E86">
            <v>3.6829999999999998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5.8244414556085998E-2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74.649799999999999</v>
          </cell>
        </row>
        <row r="87">
          <cell r="D87">
            <v>39326</v>
          </cell>
          <cell r="E87">
            <v>3.7029999999999998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5.8291565765151002E-2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64.649799999999999</v>
          </cell>
        </row>
        <row r="88">
          <cell r="D88">
            <v>39356</v>
          </cell>
          <cell r="E88">
            <v>3.7330000000000001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5.8337195968176998E-2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65.543499999999995</v>
          </cell>
        </row>
        <row r="89">
          <cell r="D89">
            <v>39387</v>
          </cell>
          <cell r="E89">
            <v>3.8730000000000002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5.8384347178696998E-2</v>
          </cell>
          <cell r="O89">
            <v>0</v>
          </cell>
          <cell r="P89">
            <v>-0.15</v>
          </cell>
          <cell r="R89">
            <v>0</v>
          </cell>
          <cell r="S89">
            <v>35.543500000000002</v>
          </cell>
        </row>
        <row r="90">
          <cell r="D90">
            <v>39417</v>
          </cell>
          <cell r="E90">
            <v>3.9980000000000002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5.8429977383131E-2</v>
          </cell>
          <cell r="O90">
            <v>0.06</v>
          </cell>
          <cell r="P90">
            <v>-0.1525</v>
          </cell>
          <cell r="R90">
            <v>0</v>
          </cell>
          <cell r="S90">
            <v>20.543500000000002</v>
          </cell>
        </row>
        <row r="91">
          <cell r="D91">
            <v>39448</v>
          </cell>
          <cell r="E91">
            <v>4.0880000000000001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5.8477128595106002E-2</v>
          </cell>
          <cell r="O91">
            <v>0.13</v>
          </cell>
          <cell r="P91">
            <v>-0.155</v>
          </cell>
          <cell r="R91">
            <v>0</v>
          </cell>
          <cell r="S91">
            <v>50.989899999999999</v>
          </cell>
        </row>
        <row r="92">
          <cell r="D92">
            <v>39479</v>
          </cell>
          <cell r="E92">
            <v>3.9830000000000001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5.8517418373876001E-2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40.989899999999999</v>
          </cell>
        </row>
        <row r="93">
          <cell r="D93">
            <v>39508</v>
          </cell>
          <cell r="E93">
            <v>3.8380000000000001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5.8553236673985001E-2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30.989899999999999</v>
          </cell>
        </row>
        <row r="94">
          <cell r="D94">
            <v>39539</v>
          </cell>
          <cell r="E94">
            <v>3.6829999999999998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5.8591525202161002E-2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29.952200000000001</v>
          </cell>
        </row>
        <row r="95">
          <cell r="D95">
            <v>39569</v>
          </cell>
          <cell r="E95">
            <v>3.67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5.8628578616986997E-2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34.952199999999998</v>
          </cell>
        </row>
        <row r="96">
          <cell r="D96">
            <v>39600</v>
          </cell>
          <cell r="E96">
            <v>3.6930000000000001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5.8666867146121002E-2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59.952199999999998</v>
          </cell>
        </row>
        <row r="97">
          <cell r="D97">
            <v>39630</v>
          </cell>
          <cell r="E97">
            <v>3.7130000000000001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5.8703920561875997E-2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56.161299999999997</v>
          </cell>
        </row>
        <row r="98">
          <cell r="D98">
            <v>39661</v>
          </cell>
          <cell r="E98">
            <v>3.7280000000000002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5.8742209091968998E-2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71.161299999999997</v>
          </cell>
        </row>
        <row r="99">
          <cell r="D99">
            <v>39692</v>
          </cell>
          <cell r="E99">
            <v>3.7480000000000002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5.8780497622549999E-2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61.161299999999997</v>
          </cell>
        </row>
        <row r="100">
          <cell r="D100">
            <v>39722</v>
          </cell>
          <cell r="E100">
            <v>3.778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5.8817551039704999E-2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64.870199999999997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</row>
        <row r="497">
          <cell r="A497">
            <v>36897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R497">
            <v>0</v>
          </cell>
          <cell r="S497">
            <v>0</v>
          </cell>
        </row>
        <row r="498">
          <cell r="A498">
            <v>36898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R498">
            <v>0</v>
          </cell>
          <cell r="S498">
            <v>0</v>
          </cell>
        </row>
        <row r="499">
          <cell r="A499">
            <v>36899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R499">
            <v>0</v>
          </cell>
          <cell r="S499">
            <v>0</v>
          </cell>
        </row>
        <row r="500">
          <cell r="A500">
            <v>36900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R500">
            <v>0</v>
          </cell>
          <cell r="S500">
            <v>0</v>
          </cell>
        </row>
        <row r="501">
          <cell r="A501">
            <v>36901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R501">
            <v>0</v>
          </cell>
          <cell r="S501">
            <v>0</v>
          </cell>
        </row>
        <row r="502">
          <cell r="A502">
            <v>36902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R502">
            <v>0</v>
          </cell>
          <cell r="S502">
            <v>0</v>
          </cell>
        </row>
        <row r="503">
          <cell r="A503">
            <v>36903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R503">
            <v>0</v>
          </cell>
          <cell r="S503">
            <v>0</v>
          </cell>
        </row>
        <row r="504">
          <cell r="A504">
            <v>36904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R504">
            <v>0</v>
          </cell>
          <cell r="S504">
            <v>0</v>
          </cell>
        </row>
        <row r="505">
          <cell r="A505">
            <v>36905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R505">
            <v>0</v>
          </cell>
          <cell r="S505">
            <v>0</v>
          </cell>
        </row>
        <row r="506">
          <cell r="A506">
            <v>36906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R506">
            <v>0</v>
          </cell>
          <cell r="S506">
            <v>0</v>
          </cell>
        </row>
        <row r="507">
          <cell r="A507">
            <v>36907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R507">
            <v>0</v>
          </cell>
          <cell r="S507">
            <v>0</v>
          </cell>
        </row>
        <row r="508">
          <cell r="A508">
            <v>36908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R508">
            <v>0</v>
          </cell>
          <cell r="S508">
            <v>0</v>
          </cell>
        </row>
        <row r="509">
          <cell r="A509">
            <v>36909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R509">
            <v>0</v>
          </cell>
          <cell r="S509">
            <v>0</v>
          </cell>
        </row>
        <row r="510">
          <cell r="A510">
            <v>36910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R510">
            <v>0</v>
          </cell>
          <cell r="S510">
            <v>0</v>
          </cell>
        </row>
        <row r="511">
          <cell r="A511">
            <v>36911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R511">
            <v>0</v>
          </cell>
          <cell r="S511">
            <v>0</v>
          </cell>
        </row>
        <row r="512">
          <cell r="A512">
            <v>36912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R512">
            <v>0</v>
          </cell>
          <cell r="S512">
            <v>0</v>
          </cell>
        </row>
        <row r="513">
          <cell r="A513">
            <v>36913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R513">
            <v>0</v>
          </cell>
          <cell r="S513">
            <v>0</v>
          </cell>
        </row>
        <row r="514">
          <cell r="A514">
            <v>36914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R514">
            <v>0</v>
          </cell>
          <cell r="S514">
            <v>0</v>
          </cell>
        </row>
        <row r="515">
          <cell r="A515">
            <v>36915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R515">
            <v>0</v>
          </cell>
          <cell r="S515">
            <v>0</v>
          </cell>
        </row>
        <row r="516">
          <cell r="A516">
            <v>36916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R516">
            <v>0</v>
          </cell>
          <cell r="S516">
            <v>0</v>
          </cell>
        </row>
        <row r="517">
          <cell r="A517">
            <v>36917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R517">
            <v>0</v>
          </cell>
          <cell r="S517">
            <v>0</v>
          </cell>
        </row>
        <row r="518">
          <cell r="A518">
            <v>36918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R518">
            <v>0</v>
          </cell>
          <cell r="S518">
            <v>0</v>
          </cell>
        </row>
        <row r="519">
          <cell r="A519">
            <v>36919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R519">
            <v>0</v>
          </cell>
          <cell r="S519">
            <v>0</v>
          </cell>
        </row>
        <row r="520">
          <cell r="A520">
            <v>36920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R520">
            <v>0</v>
          </cell>
          <cell r="S520">
            <v>0</v>
          </cell>
        </row>
        <row r="521">
          <cell r="A521">
            <v>36921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R521">
            <v>0</v>
          </cell>
          <cell r="S521">
            <v>0</v>
          </cell>
        </row>
        <row r="522">
          <cell r="A522">
            <v>36922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R522">
            <v>0</v>
          </cell>
          <cell r="S522">
            <v>0</v>
          </cell>
        </row>
        <row r="523">
          <cell r="A523">
            <v>36923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R523">
            <v>0</v>
          </cell>
          <cell r="S523">
            <v>0</v>
          </cell>
        </row>
        <row r="524">
          <cell r="A524">
            <v>36924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R524">
            <v>0</v>
          </cell>
          <cell r="S524">
            <v>0</v>
          </cell>
        </row>
        <row r="525">
          <cell r="A525">
            <v>36925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R525">
            <v>0</v>
          </cell>
          <cell r="S525">
            <v>0</v>
          </cell>
        </row>
        <row r="526">
          <cell r="A526">
            <v>36926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R526">
            <v>0</v>
          </cell>
          <cell r="S526">
            <v>0</v>
          </cell>
        </row>
        <row r="527">
          <cell r="A527">
            <v>36927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R527">
            <v>0</v>
          </cell>
          <cell r="S527">
            <v>0</v>
          </cell>
        </row>
        <row r="528">
          <cell r="A528">
            <v>36928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R528">
            <v>0</v>
          </cell>
          <cell r="S528">
            <v>0</v>
          </cell>
        </row>
        <row r="529">
          <cell r="A529">
            <v>36929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R529">
            <v>0</v>
          </cell>
          <cell r="S529">
            <v>0</v>
          </cell>
        </row>
        <row r="530">
          <cell r="A530">
            <v>36930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R530">
            <v>0</v>
          </cell>
          <cell r="S530">
            <v>0</v>
          </cell>
        </row>
        <row r="531">
          <cell r="A531">
            <v>36931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R531">
            <v>0</v>
          </cell>
          <cell r="S531">
            <v>0</v>
          </cell>
        </row>
        <row r="532">
          <cell r="A532">
            <v>36932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R532">
            <v>0</v>
          </cell>
          <cell r="S532">
            <v>0</v>
          </cell>
        </row>
        <row r="533">
          <cell r="A533">
            <v>36933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R533">
            <v>0</v>
          </cell>
          <cell r="S533">
            <v>0</v>
          </cell>
        </row>
        <row r="534">
          <cell r="A534">
            <v>36934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R534">
            <v>0</v>
          </cell>
          <cell r="S534">
            <v>0</v>
          </cell>
        </row>
        <row r="535">
          <cell r="A535">
            <v>36935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R535">
            <v>0</v>
          </cell>
          <cell r="S535">
            <v>0</v>
          </cell>
        </row>
        <row r="536">
          <cell r="A536">
            <v>36936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R536">
            <v>0</v>
          </cell>
          <cell r="S536">
            <v>0</v>
          </cell>
        </row>
        <row r="537">
          <cell r="A537">
            <v>36937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R537">
            <v>0</v>
          </cell>
          <cell r="S537">
            <v>0</v>
          </cell>
        </row>
        <row r="538">
          <cell r="A538">
            <v>36938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R538">
            <v>0</v>
          </cell>
          <cell r="S538">
            <v>0</v>
          </cell>
        </row>
        <row r="539">
          <cell r="A539">
            <v>36939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R539">
            <v>0</v>
          </cell>
          <cell r="S539">
            <v>0</v>
          </cell>
        </row>
        <row r="540">
          <cell r="A540">
            <v>36940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R540">
            <v>0</v>
          </cell>
          <cell r="S540">
            <v>0</v>
          </cell>
        </row>
        <row r="541">
          <cell r="A541">
            <v>36941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R541">
            <v>0</v>
          </cell>
          <cell r="S541">
            <v>0</v>
          </cell>
        </row>
        <row r="542">
          <cell r="A542">
            <v>36942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R542">
            <v>0</v>
          </cell>
          <cell r="S542">
            <v>0</v>
          </cell>
        </row>
        <row r="543">
          <cell r="A543">
            <v>36943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R543">
            <v>0</v>
          </cell>
          <cell r="S543">
            <v>0</v>
          </cell>
        </row>
        <row r="544">
          <cell r="A544">
            <v>36944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R544">
            <v>0</v>
          </cell>
          <cell r="S544">
            <v>0</v>
          </cell>
        </row>
        <row r="545">
          <cell r="A545">
            <v>36945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R545">
            <v>0</v>
          </cell>
          <cell r="S545">
            <v>0</v>
          </cell>
        </row>
        <row r="546">
          <cell r="A546">
            <v>36946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R546">
            <v>0</v>
          </cell>
          <cell r="S546">
            <v>0</v>
          </cell>
        </row>
        <row r="547">
          <cell r="A547">
            <v>36947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R547">
            <v>0</v>
          </cell>
          <cell r="S547">
            <v>0</v>
          </cell>
        </row>
        <row r="548">
          <cell r="A548">
            <v>36948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R548">
            <v>0</v>
          </cell>
          <cell r="S548">
            <v>0</v>
          </cell>
        </row>
        <row r="549">
          <cell r="A549">
            <v>36949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R549">
            <v>0</v>
          </cell>
          <cell r="S549">
            <v>0</v>
          </cell>
        </row>
        <row r="550">
          <cell r="A550">
            <v>36950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R550">
            <v>0</v>
          </cell>
          <cell r="S550">
            <v>0</v>
          </cell>
        </row>
        <row r="551">
          <cell r="A551">
            <v>36951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R551">
            <v>0</v>
          </cell>
          <cell r="S551">
            <v>0</v>
          </cell>
        </row>
        <row r="552">
          <cell r="A552">
            <v>36952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R552">
            <v>0</v>
          </cell>
          <cell r="S552">
            <v>0</v>
          </cell>
        </row>
        <row r="553">
          <cell r="A553">
            <v>36953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R553">
            <v>0</v>
          </cell>
          <cell r="S553">
            <v>0</v>
          </cell>
        </row>
        <row r="554">
          <cell r="A554">
            <v>36954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R554">
            <v>0</v>
          </cell>
          <cell r="S554">
            <v>0</v>
          </cell>
        </row>
        <row r="555">
          <cell r="A555">
            <v>36955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R555">
            <v>0</v>
          </cell>
          <cell r="S555">
            <v>0</v>
          </cell>
        </row>
        <row r="556">
          <cell r="A556">
            <v>36956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R556">
            <v>0</v>
          </cell>
          <cell r="S556">
            <v>0</v>
          </cell>
        </row>
        <row r="557">
          <cell r="A557">
            <v>36957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R557">
            <v>0</v>
          </cell>
          <cell r="S557">
            <v>0</v>
          </cell>
        </row>
        <row r="558">
          <cell r="A558">
            <v>36958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R558">
            <v>0</v>
          </cell>
          <cell r="S558">
            <v>0</v>
          </cell>
        </row>
        <row r="559">
          <cell r="A559">
            <v>36959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R559">
            <v>0</v>
          </cell>
          <cell r="S559">
            <v>0</v>
          </cell>
        </row>
        <row r="560">
          <cell r="A560">
            <v>36960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R560">
            <v>0</v>
          </cell>
          <cell r="S560">
            <v>0</v>
          </cell>
        </row>
        <row r="561">
          <cell r="A561">
            <v>36961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R561">
            <v>0</v>
          </cell>
          <cell r="S561">
            <v>0</v>
          </cell>
        </row>
        <row r="562">
          <cell r="A562">
            <v>36962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R562">
            <v>0</v>
          </cell>
          <cell r="S562">
            <v>0</v>
          </cell>
        </row>
        <row r="563">
          <cell r="A563">
            <v>36963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R563">
            <v>0</v>
          </cell>
          <cell r="S563">
            <v>0</v>
          </cell>
        </row>
        <row r="564">
          <cell r="A564">
            <v>36964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R564">
            <v>0</v>
          </cell>
          <cell r="S564">
            <v>0</v>
          </cell>
        </row>
        <row r="565">
          <cell r="A565">
            <v>36965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R565">
            <v>0</v>
          </cell>
          <cell r="S565">
            <v>0</v>
          </cell>
        </row>
        <row r="566">
          <cell r="A566">
            <v>36966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R566">
            <v>0</v>
          </cell>
          <cell r="S566">
            <v>0</v>
          </cell>
        </row>
        <row r="567">
          <cell r="A567">
            <v>36967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R567">
            <v>0</v>
          </cell>
          <cell r="S567">
            <v>0</v>
          </cell>
        </row>
        <row r="568">
          <cell r="A568">
            <v>36968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R568">
            <v>0</v>
          </cell>
          <cell r="S568">
            <v>0</v>
          </cell>
        </row>
        <row r="569">
          <cell r="A569">
            <v>36969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R569">
            <v>0</v>
          </cell>
          <cell r="S569">
            <v>0</v>
          </cell>
        </row>
        <row r="570">
          <cell r="A570">
            <v>36970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R570">
            <v>0</v>
          </cell>
          <cell r="S570">
            <v>0</v>
          </cell>
        </row>
        <row r="571">
          <cell r="A571">
            <v>36971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R571">
            <v>0</v>
          </cell>
          <cell r="S571">
            <v>0</v>
          </cell>
        </row>
        <row r="572">
          <cell r="A572">
            <v>36972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R572">
            <v>0</v>
          </cell>
          <cell r="S572">
            <v>0</v>
          </cell>
        </row>
        <row r="573">
          <cell r="A573">
            <v>36973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R573">
            <v>0</v>
          </cell>
          <cell r="S573">
            <v>0</v>
          </cell>
        </row>
        <row r="574">
          <cell r="A574">
            <v>36974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R574">
            <v>0</v>
          </cell>
          <cell r="S574">
            <v>0</v>
          </cell>
        </row>
        <row r="575">
          <cell r="A575">
            <v>36975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R575">
            <v>0</v>
          </cell>
          <cell r="S575">
            <v>0</v>
          </cell>
        </row>
        <row r="576">
          <cell r="A576">
            <v>36976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R576">
            <v>0</v>
          </cell>
          <cell r="S576">
            <v>0</v>
          </cell>
        </row>
        <row r="577">
          <cell r="A577">
            <v>36977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R577">
            <v>0</v>
          </cell>
          <cell r="S577">
            <v>0</v>
          </cell>
        </row>
        <row r="578">
          <cell r="A578">
            <v>36978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R578">
            <v>0</v>
          </cell>
          <cell r="S578">
            <v>0</v>
          </cell>
        </row>
        <row r="579">
          <cell r="A579">
            <v>36979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R579">
            <v>0</v>
          </cell>
          <cell r="S579">
            <v>0</v>
          </cell>
        </row>
        <row r="580">
          <cell r="A580">
            <v>36980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R580">
            <v>0</v>
          </cell>
          <cell r="S580">
            <v>0</v>
          </cell>
        </row>
        <row r="581">
          <cell r="A581">
            <v>36981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R581">
            <v>0</v>
          </cell>
          <cell r="S581">
            <v>0</v>
          </cell>
        </row>
        <row r="582">
          <cell r="A582">
            <v>36982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R582">
            <v>0</v>
          </cell>
          <cell r="S582">
            <v>0</v>
          </cell>
        </row>
        <row r="583">
          <cell r="A583">
            <v>36983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R583">
            <v>0</v>
          </cell>
          <cell r="S583">
            <v>0</v>
          </cell>
        </row>
        <row r="584">
          <cell r="A584">
            <v>36984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R584">
            <v>0</v>
          </cell>
          <cell r="S584">
            <v>0</v>
          </cell>
        </row>
        <row r="585">
          <cell r="A585">
            <v>36985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R585">
            <v>0</v>
          </cell>
          <cell r="S585">
            <v>0</v>
          </cell>
        </row>
        <row r="586">
          <cell r="A586">
            <v>36986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R586">
            <v>0</v>
          </cell>
          <cell r="S586">
            <v>0</v>
          </cell>
        </row>
        <row r="587">
          <cell r="A587">
            <v>36987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R587">
            <v>0</v>
          </cell>
          <cell r="S587">
            <v>0</v>
          </cell>
        </row>
        <row r="588">
          <cell r="A588">
            <v>36988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R588">
            <v>0</v>
          </cell>
          <cell r="S588">
            <v>0</v>
          </cell>
        </row>
        <row r="589">
          <cell r="A589">
            <v>36989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R589">
            <v>0</v>
          </cell>
          <cell r="S589">
            <v>0</v>
          </cell>
        </row>
        <row r="590">
          <cell r="A590">
            <v>36990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R590">
            <v>0</v>
          </cell>
          <cell r="S590">
            <v>0</v>
          </cell>
        </row>
        <row r="591">
          <cell r="A591">
            <v>36991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R591">
            <v>0</v>
          </cell>
          <cell r="S591">
            <v>0</v>
          </cell>
        </row>
        <row r="592">
          <cell r="A592">
            <v>36992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R592">
            <v>0</v>
          </cell>
          <cell r="S592">
            <v>0</v>
          </cell>
        </row>
        <row r="593">
          <cell r="A593">
            <v>36993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R593">
            <v>0</v>
          </cell>
          <cell r="S593">
            <v>0</v>
          </cell>
        </row>
        <row r="594">
          <cell r="A594">
            <v>36994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R594">
            <v>0</v>
          </cell>
          <cell r="S594">
            <v>0</v>
          </cell>
        </row>
        <row r="595">
          <cell r="A595">
            <v>36995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R595">
            <v>0</v>
          </cell>
          <cell r="S595">
            <v>0</v>
          </cell>
        </row>
        <row r="596">
          <cell r="A596">
            <v>36996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R596">
            <v>0</v>
          </cell>
          <cell r="S596">
            <v>0</v>
          </cell>
        </row>
        <row r="597">
          <cell r="A597">
            <v>36997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R597">
            <v>0</v>
          </cell>
          <cell r="S597">
            <v>0</v>
          </cell>
        </row>
        <row r="598">
          <cell r="A598">
            <v>36998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R598">
            <v>0</v>
          </cell>
          <cell r="S598">
            <v>0</v>
          </cell>
        </row>
        <row r="599">
          <cell r="A599">
            <v>36999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R599">
            <v>0</v>
          </cell>
          <cell r="S599">
            <v>0</v>
          </cell>
        </row>
        <row r="600">
          <cell r="A600">
            <v>37000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R600">
            <v>0</v>
          </cell>
          <cell r="S600">
            <v>0</v>
          </cell>
        </row>
        <row r="601">
          <cell r="A601">
            <v>37001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R601">
            <v>0</v>
          </cell>
          <cell r="S601">
            <v>0</v>
          </cell>
        </row>
        <row r="602">
          <cell r="A602">
            <v>37002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R602">
            <v>0</v>
          </cell>
          <cell r="S602">
            <v>0</v>
          </cell>
        </row>
        <row r="603">
          <cell r="A603">
            <v>37003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R603">
            <v>0</v>
          </cell>
          <cell r="S603">
            <v>0</v>
          </cell>
        </row>
        <row r="604">
          <cell r="A604">
            <v>37004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R604">
            <v>0</v>
          </cell>
          <cell r="S604">
            <v>0</v>
          </cell>
        </row>
        <row r="605">
          <cell r="A605">
            <v>37005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R605">
            <v>0</v>
          </cell>
          <cell r="S605">
            <v>0</v>
          </cell>
        </row>
        <row r="606">
          <cell r="A606">
            <v>37006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R606">
            <v>0</v>
          </cell>
          <cell r="S606">
            <v>0</v>
          </cell>
        </row>
        <row r="607">
          <cell r="A607">
            <v>37007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R607">
            <v>0</v>
          </cell>
          <cell r="S607">
            <v>0</v>
          </cell>
        </row>
        <row r="608">
          <cell r="A608">
            <v>37008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R608">
            <v>0</v>
          </cell>
          <cell r="S608">
            <v>0</v>
          </cell>
        </row>
        <row r="609">
          <cell r="A609">
            <v>37009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R609">
            <v>0</v>
          </cell>
          <cell r="S609">
            <v>0</v>
          </cell>
        </row>
        <row r="610">
          <cell r="A610">
            <v>37010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R610">
            <v>0</v>
          </cell>
          <cell r="S610">
            <v>0</v>
          </cell>
        </row>
        <row r="611">
          <cell r="A611">
            <v>37011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R611">
            <v>0</v>
          </cell>
          <cell r="S611">
            <v>0</v>
          </cell>
        </row>
        <row r="612">
          <cell r="A612">
            <v>37012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R612">
            <v>0</v>
          </cell>
          <cell r="S612">
            <v>0</v>
          </cell>
        </row>
        <row r="613">
          <cell r="A613">
            <v>37013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R613">
            <v>0</v>
          </cell>
          <cell r="S613">
            <v>0</v>
          </cell>
        </row>
        <row r="614">
          <cell r="A614">
            <v>37014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R614">
            <v>0</v>
          </cell>
          <cell r="S614">
            <v>0</v>
          </cell>
        </row>
        <row r="615">
          <cell r="A615">
            <v>37015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R615">
            <v>0</v>
          </cell>
          <cell r="S615">
            <v>0</v>
          </cell>
        </row>
        <row r="616">
          <cell r="A616">
            <v>37016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R616">
            <v>0</v>
          </cell>
          <cell r="S616">
            <v>0</v>
          </cell>
        </row>
        <row r="617">
          <cell r="A617">
            <v>37017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R617">
            <v>0</v>
          </cell>
          <cell r="S617">
            <v>0</v>
          </cell>
        </row>
        <row r="618">
          <cell r="A618">
            <v>37018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R618">
            <v>0</v>
          </cell>
          <cell r="S618">
            <v>0</v>
          </cell>
        </row>
        <row r="619">
          <cell r="A619">
            <v>37019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R619">
            <v>0</v>
          </cell>
          <cell r="S619">
            <v>0</v>
          </cell>
        </row>
        <row r="620">
          <cell r="A620">
            <v>37020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R620">
            <v>0</v>
          </cell>
          <cell r="S620">
            <v>0</v>
          </cell>
        </row>
        <row r="621">
          <cell r="A621">
            <v>37021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R621">
            <v>0</v>
          </cell>
          <cell r="S621">
            <v>0</v>
          </cell>
        </row>
        <row r="622">
          <cell r="A622">
            <v>37022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</row>
        <row r="623">
          <cell r="A623">
            <v>37023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R623">
            <v>0</v>
          </cell>
          <cell r="S623">
            <v>0</v>
          </cell>
        </row>
        <row r="624">
          <cell r="A624">
            <v>37024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R624">
            <v>0</v>
          </cell>
          <cell r="S624">
            <v>0</v>
          </cell>
        </row>
        <row r="625">
          <cell r="A625">
            <v>37025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R625">
            <v>0</v>
          </cell>
          <cell r="S625">
            <v>0</v>
          </cell>
        </row>
        <row r="626">
          <cell r="A626">
            <v>37026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R626">
            <v>0</v>
          </cell>
          <cell r="S626">
            <v>0</v>
          </cell>
        </row>
        <row r="627">
          <cell r="A627">
            <v>37027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R627">
            <v>0</v>
          </cell>
          <cell r="S627">
            <v>0</v>
          </cell>
        </row>
        <row r="628">
          <cell r="A628">
            <v>37028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R628">
            <v>0</v>
          </cell>
          <cell r="S628">
            <v>0</v>
          </cell>
        </row>
        <row r="629">
          <cell r="A629">
            <v>37029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R629">
            <v>0</v>
          </cell>
          <cell r="S629">
            <v>0</v>
          </cell>
        </row>
        <row r="630">
          <cell r="A630">
            <v>37030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R630">
            <v>0</v>
          </cell>
          <cell r="S630">
            <v>0</v>
          </cell>
        </row>
        <row r="631">
          <cell r="A631">
            <v>37031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R631">
            <v>0</v>
          </cell>
          <cell r="S631">
            <v>0</v>
          </cell>
        </row>
        <row r="632">
          <cell r="A632">
            <v>37032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R632">
            <v>0</v>
          </cell>
          <cell r="S632">
            <v>0</v>
          </cell>
        </row>
        <row r="633">
          <cell r="A633">
            <v>37033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R633">
            <v>0</v>
          </cell>
          <cell r="S633">
            <v>0</v>
          </cell>
        </row>
        <row r="634">
          <cell r="A634">
            <v>37034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R634">
            <v>0</v>
          </cell>
          <cell r="S634">
            <v>0</v>
          </cell>
        </row>
        <row r="635">
          <cell r="A635">
            <v>37035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R635">
            <v>0</v>
          </cell>
          <cell r="S635">
            <v>0</v>
          </cell>
        </row>
        <row r="636">
          <cell r="A636">
            <v>37036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R636">
            <v>0</v>
          </cell>
          <cell r="S636">
            <v>0</v>
          </cell>
        </row>
        <row r="637">
          <cell r="A637">
            <v>37037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R637">
            <v>0</v>
          </cell>
          <cell r="S637">
            <v>0</v>
          </cell>
        </row>
        <row r="638">
          <cell r="A638">
            <v>37038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R638">
            <v>0</v>
          </cell>
          <cell r="S638">
            <v>0</v>
          </cell>
        </row>
        <row r="639">
          <cell r="A639">
            <v>37039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R639">
            <v>0</v>
          </cell>
          <cell r="S639">
            <v>0</v>
          </cell>
        </row>
        <row r="640">
          <cell r="A640">
            <v>37040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R640">
            <v>0</v>
          </cell>
          <cell r="S640">
            <v>0</v>
          </cell>
        </row>
        <row r="641">
          <cell r="A641">
            <v>37041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R641">
            <v>0</v>
          </cell>
          <cell r="S641">
            <v>0</v>
          </cell>
        </row>
        <row r="642">
          <cell r="A642">
            <v>37042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R642">
            <v>0</v>
          </cell>
          <cell r="S642">
            <v>0</v>
          </cell>
        </row>
        <row r="643">
          <cell r="A643">
            <v>37043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R643">
            <v>0</v>
          </cell>
          <cell r="S643">
            <v>0</v>
          </cell>
        </row>
        <row r="644">
          <cell r="A644">
            <v>37044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R644">
            <v>0</v>
          </cell>
          <cell r="S644">
            <v>0</v>
          </cell>
        </row>
        <row r="645">
          <cell r="A645">
            <v>37045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R645">
            <v>0</v>
          </cell>
          <cell r="S645">
            <v>0</v>
          </cell>
        </row>
        <row r="646">
          <cell r="A646">
            <v>37046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R646">
            <v>0</v>
          </cell>
          <cell r="S646">
            <v>0</v>
          </cell>
        </row>
        <row r="647">
          <cell r="A647">
            <v>37047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R647">
            <v>0</v>
          </cell>
          <cell r="S647">
            <v>0</v>
          </cell>
        </row>
        <row r="648">
          <cell r="A648">
            <v>37048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R648">
            <v>0</v>
          </cell>
          <cell r="S648">
            <v>0</v>
          </cell>
        </row>
        <row r="649">
          <cell r="A649">
            <v>37049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R649">
            <v>0</v>
          </cell>
          <cell r="S649">
            <v>0</v>
          </cell>
        </row>
        <row r="650">
          <cell r="A650">
            <v>37050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R650">
            <v>0</v>
          </cell>
          <cell r="S650">
            <v>0</v>
          </cell>
        </row>
        <row r="651">
          <cell r="A651">
            <v>37051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R651">
            <v>0</v>
          </cell>
          <cell r="S651">
            <v>0</v>
          </cell>
        </row>
        <row r="652">
          <cell r="A652">
            <v>37052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R652">
            <v>0</v>
          </cell>
          <cell r="S652">
            <v>0</v>
          </cell>
        </row>
        <row r="653">
          <cell r="A653">
            <v>37053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R653">
            <v>0</v>
          </cell>
          <cell r="S653">
            <v>0</v>
          </cell>
        </row>
        <row r="654">
          <cell r="A654">
            <v>37054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R654">
            <v>0</v>
          </cell>
          <cell r="S654">
            <v>0</v>
          </cell>
        </row>
        <row r="655">
          <cell r="A655">
            <v>37055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</row>
        <row r="656">
          <cell r="A656">
            <v>37056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R656">
            <v>0</v>
          </cell>
          <cell r="S656">
            <v>0</v>
          </cell>
        </row>
        <row r="657">
          <cell r="A657">
            <v>37057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R657">
            <v>0</v>
          </cell>
          <cell r="S657">
            <v>0</v>
          </cell>
        </row>
        <row r="658">
          <cell r="A658">
            <v>37058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R658">
            <v>0</v>
          </cell>
          <cell r="S658">
            <v>0</v>
          </cell>
        </row>
        <row r="659">
          <cell r="A659">
            <v>37059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R659">
            <v>0</v>
          </cell>
          <cell r="S659">
            <v>0</v>
          </cell>
        </row>
        <row r="660">
          <cell r="A660">
            <v>37060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R660">
            <v>0</v>
          </cell>
          <cell r="S660">
            <v>0</v>
          </cell>
        </row>
        <row r="661">
          <cell r="A661">
            <v>37061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R661">
            <v>0</v>
          </cell>
          <cell r="S661">
            <v>0</v>
          </cell>
        </row>
        <row r="662">
          <cell r="A662">
            <v>37062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R662">
            <v>0</v>
          </cell>
          <cell r="S662">
            <v>0</v>
          </cell>
        </row>
        <row r="663">
          <cell r="A663">
            <v>37063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R663">
            <v>0</v>
          </cell>
          <cell r="S663">
            <v>0</v>
          </cell>
        </row>
        <row r="664">
          <cell r="A664">
            <v>37064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R664">
            <v>0</v>
          </cell>
          <cell r="S664">
            <v>0</v>
          </cell>
        </row>
        <row r="665">
          <cell r="A665">
            <v>37065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R665">
            <v>0</v>
          </cell>
          <cell r="S665">
            <v>0</v>
          </cell>
        </row>
        <row r="666">
          <cell r="A666">
            <v>37066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R666">
            <v>0</v>
          </cell>
          <cell r="S666">
            <v>0</v>
          </cell>
        </row>
        <row r="667">
          <cell r="A667">
            <v>37067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R667">
            <v>0</v>
          </cell>
          <cell r="S667">
            <v>0</v>
          </cell>
        </row>
        <row r="668">
          <cell r="A668">
            <v>37068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R668">
            <v>0</v>
          </cell>
          <cell r="S668">
            <v>0</v>
          </cell>
        </row>
        <row r="669">
          <cell r="A669">
            <v>37069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R669">
            <v>0</v>
          </cell>
          <cell r="S669">
            <v>0</v>
          </cell>
        </row>
        <row r="670">
          <cell r="A670">
            <v>37070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R670">
            <v>0</v>
          </cell>
          <cell r="S670">
            <v>0</v>
          </cell>
        </row>
        <row r="671">
          <cell r="A671">
            <v>37071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R671">
            <v>0</v>
          </cell>
          <cell r="S671">
            <v>0</v>
          </cell>
        </row>
        <row r="672">
          <cell r="A672">
            <v>37072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R672">
            <v>0</v>
          </cell>
          <cell r="S672">
            <v>0</v>
          </cell>
        </row>
        <row r="673">
          <cell r="A673">
            <v>37073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R673">
            <v>0</v>
          </cell>
          <cell r="S673">
            <v>0</v>
          </cell>
        </row>
        <row r="674">
          <cell r="A674">
            <v>37074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R674">
            <v>0</v>
          </cell>
          <cell r="S674">
            <v>0</v>
          </cell>
        </row>
        <row r="675">
          <cell r="A675">
            <v>37075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R675">
            <v>0</v>
          </cell>
          <cell r="S675">
            <v>0</v>
          </cell>
        </row>
        <row r="676">
          <cell r="A676">
            <v>37076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R676">
            <v>0</v>
          </cell>
          <cell r="S676">
            <v>0</v>
          </cell>
        </row>
        <row r="677">
          <cell r="A677">
            <v>37077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R677">
            <v>0</v>
          </cell>
          <cell r="S677">
            <v>0</v>
          </cell>
        </row>
        <row r="678">
          <cell r="A678">
            <v>37078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R678">
            <v>0</v>
          </cell>
          <cell r="S678">
            <v>0</v>
          </cell>
        </row>
        <row r="679">
          <cell r="A679">
            <v>37079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R679">
            <v>0</v>
          </cell>
          <cell r="S679">
            <v>0</v>
          </cell>
        </row>
        <row r="680">
          <cell r="A680">
            <v>37080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R680">
            <v>0</v>
          </cell>
          <cell r="S680">
            <v>0</v>
          </cell>
        </row>
        <row r="681">
          <cell r="A681">
            <v>37081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R681">
            <v>0</v>
          </cell>
          <cell r="S681">
            <v>0</v>
          </cell>
        </row>
        <row r="682">
          <cell r="A682">
            <v>37082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R682">
            <v>0</v>
          </cell>
          <cell r="S682">
            <v>0</v>
          </cell>
        </row>
        <row r="683">
          <cell r="A683">
            <v>37083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R683">
            <v>0</v>
          </cell>
          <cell r="S683">
            <v>0</v>
          </cell>
        </row>
        <row r="684">
          <cell r="A684">
            <v>37084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R684">
            <v>0</v>
          </cell>
          <cell r="S684">
            <v>0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8.9659999999999993</v>
          </cell>
          <cell r="F8">
            <v>-0.52</v>
          </cell>
          <cell r="G8">
            <v>-7.0000000000000007E-2</v>
          </cell>
          <cell r="H8">
            <v>-0.61</v>
          </cell>
          <cell r="I8">
            <v>-0.15473156844159</v>
          </cell>
          <cell r="J8">
            <v>1.25</v>
          </cell>
          <cell r="K8">
            <v>0.75</v>
          </cell>
          <cell r="L8">
            <v>1.2</v>
          </cell>
          <cell r="M8">
            <v>5.0000000000000001E-3</v>
          </cell>
          <cell r="N8">
            <v>6.2193318167299998E-2</v>
          </cell>
          <cell r="O8">
            <v>0.45</v>
          </cell>
          <cell r="P8">
            <v>-7.0000000000000007E-2</v>
          </cell>
          <cell r="R8">
            <v>-6.5000000000000002E-2</v>
          </cell>
          <cell r="S8">
            <v>145</v>
          </cell>
        </row>
        <row r="9">
          <cell r="D9">
            <v>36951</v>
          </cell>
          <cell r="E9">
            <v>8.2669999999999995</v>
          </cell>
          <cell r="F9">
            <v>-0.49</v>
          </cell>
          <cell r="G9">
            <v>-0.09</v>
          </cell>
          <cell r="H9">
            <v>-0.56000000000000005</v>
          </cell>
          <cell r="I9">
            <v>-0.15726482292409</v>
          </cell>
          <cell r="J9">
            <v>1.05</v>
          </cell>
          <cell r="K9">
            <v>0.55000000000000004</v>
          </cell>
          <cell r="L9">
            <v>1</v>
          </cell>
          <cell r="M9">
            <v>5.0000000000000001E-3</v>
          </cell>
          <cell r="N9">
            <v>6.1337659979066997E-2</v>
          </cell>
          <cell r="O9">
            <v>0.15</v>
          </cell>
          <cell r="P9">
            <v>-7.0000000000000007E-2</v>
          </cell>
          <cell r="R9">
            <v>-0.08</v>
          </cell>
          <cell r="S9">
            <v>140</v>
          </cell>
        </row>
        <row r="10">
          <cell r="D10">
            <v>36982</v>
          </cell>
          <cell r="E10">
            <v>6.06</v>
          </cell>
          <cell r="F10">
            <v>-0.44</v>
          </cell>
          <cell r="G10">
            <v>-6.5000000000000002E-2</v>
          </cell>
          <cell r="H10">
            <v>-0.56000000000000005</v>
          </cell>
          <cell r="I10">
            <v>-0.20499999999999999</v>
          </cell>
          <cell r="J10">
            <v>1.4450000000000001</v>
          </cell>
          <cell r="K10">
            <v>1.095</v>
          </cell>
          <cell r="L10">
            <v>1.5449999999999999</v>
          </cell>
          <cell r="M10">
            <v>5.0000000000000001E-3</v>
          </cell>
          <cell r="N10">
            <v>6.0373211530024E-2</v>
          </cell>
          <cell r="O10">
            <v>-6.5000000000000002E-2</v>
          </cell>
          <cell r="P10">
            <v>-0.11</v>
          </cell>
          <cell r="R10">
            <v>-0.03</v>
          </cell>
          <cell r="S10">
            <v>150</v>
          </cell>
        </row>
        <row r="11">
          <cell r="D11">
            <v>37012</v>
          </cell>
          <cell r="E11">
            <v>5.4450000000000003</v>
          </cell>
          <cell r="F11">
            <v>-0.44</v>
          </cell>
          <cell r="G11">
            <v>-8.5000000000000006E-2</v>
          </cell>
          <cell r="H11">
            <v>-0.56000000000000005</v>
          </cell>
          <cell r="I11">
            <v>-0.20499999999999999</v>
          </cell>
          <cell r="J11">
            <v>1.925</v>
          </cell>
          <cell r="K11">
            <v>1.575</v>
          </cell>
          <cell r="L11">
            <v>2.0249999999999999</v>
          </cell>
          <cell r="M11">
            <v>5.0000000000000001E-3</v>
          </cell>
          <cell r="N11">
            <v>5.9268200068603998E-2</v>
          </cell>
          <cell r="O11">
            <v>-6.5000000000000002E-2</v>
          </cell>
          <cell r="P11">
            <v>-9.5000000000000001E-2</v>
          </cell>
          <cell r="R11">
            <v>-0.02</v>
          </cell>
          <cell r="S11">
            <v>165</v>
          </cell>
        </row>
        <row r="12">
          <cell r="D12">
            <v>37043</v>
          </cell>
          <cell r="E12">
            <v>5.375</v>
          </cell>
          <cell r="F12">
            <v>-0.44</v>
          </cell>
          <cell r="G12">
            <v>-8.5000000000000006E-2</v>
          </cell>
          <cell r="H12">
            <v>-0.56000000000000005</v>
          </cell>
          <cell r="I12">
            <v>-0.20499999999999999</v>
          </cell>
          <cell r="J12">
            <v>2.3250000000000002</v>
          </cell>
          <cell r="K12">
            <v>1.9750000000000001</v>
          </cell>
          <cell r="L12">
            <v>2.4249999999999998</v>
          </cell>
          <cell r="M12">
            <v>5.0000000000000001E-3</v>
          </cell>
          <cell r="N12">
            <v>5.8181261297013002E-2</v>
          </cell>
          <cell r="O12">
            <v>-6.5000000000000002E-2</v>
          </cell>
          <cell r="P12">
            <v>-0.09</v>
          </cell>
          <cell r="R12">
            <v>-0.02</v>
          </cell>
          <cell r="S12">
            <v>240</v>
          </cell>
        </row>
        <row r="13">
          <cell r="D13">
            <v>37073</v>
          </cell>
          <cell r="E13">
            <v>5.3550000000000004</v>
          </cell>
          <cell r="F13">
            <v>-0.43</v>
          </cell>
          <cell r="G13">
            <v>-5.0000000000000001E-3</v>
          </cell>
          <cell r="H13">
            <v>-0.77</v>
          </cell>
          <cell r="I13">
            <v>-0.20499999999999999</v>
          </cell>
          <cell r="J13">
            <v>3.01</v>
          </cell>
          <cell r="K13">
            <v>2.56</v>
          </cell>
          <cell r="L13">
            <v>2.91</v>
          </cell>
          <cell r="M13">
            <v>5.0000000000000001E-3</v>
          </cell>
          <cell r="N13">
            <v>5.7260463806946001E-2</v>
          </cell>
          <cell r="O13">
            <v>-6.5000000000000002E-2</v>
          </cell>
          <cell r="P13">
            <v>-0.09</v>
          </cell>
          <cell r="R13">
            <v>0</v>
          </cell>
          <cell r="S13">
            <v>325</v>
          </cell>
        </row>
        <row r="14">
          <cell r="D14">
            <v>37104</v>
          </cell>
          <cell r="E14">
            <v>5.33</v>
          </cell>
          <cell r="F14">
            <v>-0.43</v>
          </cell>
          <cell r="G14">
            <v>1.4999999999999999E-2</v>
          </cell>
          <cell r="H14">
            <v>-0.77</v>
          </cell>
          <cell r="I14">
            <v>-0.20499999999999999</v>
          </cell>
          <cell r="J14">
            <v>3.12</v>
          </cell>
          <cell r="K14">
            <v>2.67</v>
          </cell>
          <cell r="L14">
            <v>3.02</v>
          </cell>
          <cell r="M14">
            <v>5.0000000000000001E-3</v>
          </cell>
          <cell r="N14">
            <v>5.6556290064852001E-2</v>
          </cell>
          <cell r="O14">
            <v>-6.5000000000000002E-2</v>
          </cell>
          <cell r="P14">
            <v>-0.09</v>
          </cell>
          <cell r="R14">
            <v>0.03</v>
          </cell>
          <cell r="S14">
            <v>340</v>
          </cell>
        </row>
        <row r="15">
          <cell r="D15">
            <v>37135</v>
          </cell>
          <cell r="E15">
            <v>5.2949999999999999</v>
          </cell>
          <cell r="F15">
            <v>-0.43</v>
          </cell>
          <cell r="G15">
            <v>1.4999999999999999E-2</v>
          </cell>
          <cell r="H15">
            <v>-0.77</v>
          </cell>
          <cell r="I15">
            <v>-0.20499999999999999</v>
          </cell>
          <cell r="J15">
            <v>3.02</v>
          </cell>
          <cell r="K15">
            <v>2.57</v>
          </cell>
          <cell r="L15">
            <v>2.92</v>
          </cell>
          <cell r="M15">
            <v>5.0000000000000001E-3</v>
          </cell>
          <cell r="N15">
            <v>5.5852116487788997E-2</v>
          </cell>
          <cell r="O15">
            <v>-6.5000000000000002E-2</v>
          </cell>
          <cell r="P15">
            <v>-8.5000000000000006E-2</v>
          </cell>
          <cell r="R15">
            <v>0.03</v>
          </cell>
          <cell r="S15">
            <v>330</v>
          </cell>
        </row>
        <row r="16">
          <cell r="D16">
            <v>37165</v>
          </cell>
          <cell r="E16">
            <v>5.2949999999999999</v>
          </cell>
          <cell r="F16">
            <v>-0.44500000000000001</v>
          </cell>
          <cell r="G16">
            <v>-5.0000000000000001E-3</v>
          </cell>
          <cell r="H16">
            <v>-0.71</v>
          </cell>
          <cell r="I16">
            <v>-0.20499999999999999</v>
          </cell>
          <cell r="J16">
            <v>1.35</v>
          </cell>
          <cell r="K16">
            <v>0.95</v>
          </cell>
          <cell r="L16">
            <v>1.4</v>
          </cell>
          <cell r="M16">
            <v>5.0000000000000001E-3</v>
          </cell>
          <cell r="N16">
            <v>5.5296177935793001E-2</v>
          </cell>
          <cell r="O16">
            <v>-6.5000000000000002E-2</v>
          </cell>
          <cell r="P16">
            <v>-0.08</v>
          </cell>
          <cell r="R16">
            <v>-0.02</v>
          </cell>
          <cell r="S16">
            <v>138</v>
          </cell>
        </row>
        <row r="17">
          <cell r="D17">
            <v>37196</v>
          </cell>
          <cell r="E17">
            <v>5.39</v>
          </cell>
          <cell r="F17">
            <v>-0.245</v>
          </cell>
          <cell r="G17">
            <v>-0.02</v>
          </cell>
          <cell r="H17">
            <v>-0.33</v>
          </cell>
          <cell r="I17">
            <v>-0.14000000000000001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5.4925284533871001E-2</v>
          </cell>
          <cell r="O17">
            <v>1.0129999999999999</v>
          </cell>
          <cell r="P17">
            <v>-0.12</v>
          </cell>
          <cell r="R17">
            <v>-0.01</v>
          </cell>
          <cell r="S17">
            <v>108</v>
          </cell>
        </row>
        <row r="18">
          <cell r="D18">
            <v>37226</v>
          </cell>
          <cell r="E18">
            <v>5.5</v>
          </cell>
          <cell r="F18">
            <v>-0.245</v>
          </cell>
          <cell r="G18">
            <v>-0.02</v>
          </cell>
          <cell r="H18">
            <v>-0.33</v>
          </cell>
          <cell r="I18">
            <v>-0.14000000000000001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5.4566355478864001E-2</v>
          </cell>
          <cell r="O18">
            <v>1.1180000000000001</v>
          </cell>
          <cell r="P18">
            <v>-0.1225</v>
          </cell>
          <cell r="R18">
            <v>-0.01</v>
          </cell>
          <cell r="S18">
            <v>93</v>
          </cell>
        </row>
        <row r="19">
          <cell r="D19">
            <v>37257</v>
          </cell>
          <cell r="E19">
            <v>5.5</v>
          </cell>
          <cell r="F19">
            <v>-0.245</v>
          </cell>
          <cell r="G19">
            <v>-0.02</v>
          </cell>
          <cell r="H19">
            <v>-0.33</v>
          </cell>
          <cell r="I19">
            <v>-0.14000000000000001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5.4320980021924002E-2</v>
          </cell>
          <cell r="O19">
            <v>1.1379999999999999</v>
          </cell>
          <cell r="P19">
            <v>-0.125</v>
          </cell>
          <cell r="R19">
            <v>-0.01</v>
          </cell>
          <cell r="S19">
            <v>95</v>
          </cell>
        </row>
        <row r="20">
          <cell r="D20">
            <v>37288</v>
          </cell>
          <cell r="E20">
            <v>5.2450000000000001</v>
          </cell>
          <cell r="F20">
            <v>-0.245</v>
          </cell>
          <cell r="G20">
            <v>-0.02</v>
          </cell>
          <cell r="H20">
            <v>-0.33</v>
          </cell>
          <cell r="I20">
            <v>-0.14000000000000001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5.4249398532318999E-2</v>
          </cell>
          <cell r="O20">
            <v>1.0329999999999999</v>
          </cell>
          <cell r="P20">
            <v>-0.11749999999999999</v>
          </cell>
          <cell r="R20">
            <v>-0.01</v>
          </cell>
          <cell r="S20">
            <v>85</v>
          </cell>
        </row>
        <row r="21">
          <cell r="D21">
            <v>37316</v>
          </cell>
          <cell r="E21">
            <v>4.915</v>
          </cell>
          <cell r="F21">
            <v>-0.245</v>
          </cell>
          <cell r="G21">
            <v>-0.02</v>
          </cell>
          <cell r="H21">
            <v>-0.33</v>
          </cell>
          <cell r="I21">
            <v>-0.14000000000000001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5.4184744285109998E-2</v>
          </cell>
          <cell r="O21">
            <v>0.82299999999999995</v>
          </cell>
          <cell r="P21">
            <v>-0.115</v>
          </cell>
          <cell r="R21">
            <v>-0.01</v>
          </cell>
          <cell r="S21">
            <v>75</v>
          </cell>
        </row>
        <row r="22">
          <cell r="D22">
            <v>37347</v>
          </cell>
          <cell r="E22">
            <v>4.2949999999999999</v>
          </cell>
          <cell r="F22">
            <v>-0.28999999999999998</v>
          </cell>
          <cell r="G22">
            <v>-0.04</v>
          </cell>
          <cell r="H22">
            <v>-0.64</v>
          </cell>
          <cell r="I22">
            <v>-0.36499999999999999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6.0000000000000001E-3</v>
          </cell>
          <cell r="N22">
            <v>5.4136611365537997E-2</v>
          </cell>
          <cell r="O22">
            <v>-7.4999999999999997E-2</v>
          </cell>
          <cell r="P22">
            <v>-0.13</v>
          </cell>
          <cell r="R22">
            <v>-0.02</v>
          </cell>
          <cell r="S22">
            <v>75</v>
          </cell>
        </row>
        <row r="23">
          <cell r="D23">
            <v>37377</v>
          </cell>
          <cell r="E23">
            <v>4.13</v>
          </cell>
          <cell r="F23">
            <v>-0.28999999999999998</v>
          </cell>
          <cell r="G23">
            <v>-0.04</v>
          </cell>
          <cell r="H23">
            <v>-0.64</v>
          </cell>
          <cell r="I23">
            <v>-0.36499999999999999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6.0000000000000001E-3</v>
          </cell>
          <cell r="N23">
            <v>5.4119835403815E-2</v>
          </cell>
          <cell r="O23">
            <v>-7.4999999999999997E-2</v>
          </cell>
          <cell r="P23">
            <v>-0.13</v>
          </cell>
          <cell r="R23">
            <v>-0.02</v>
          </cell>
          <cell r="S23">
            <v>80</v>
          </cell>
        </row>
        <row r="24">
          <cell r="D24">
            <v>37408</v>
          </cell>
          <cell r="E24">
            <v>4.09</v>
          </cell>
          <cell r="F24">
            <v>-0.28999999999999998</v>
          </cell>
          <cell r="G24">
            <v>-0.04</v>
          </cell>
          <cell r="H24">
            <v>-0.64</v>
          </cell>
          <cell r="I24">
            <v>-0.36499999999999999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6.0000000000000001E-3</v>
          </cell>
          <cell r="N24">
            <v>5.4102500243467001E-2</v>
          </cell>
          <cell r="O24">
            <v>-7.4999999999999997E-2</v>
          </cell>
          <cell r="P24">
            <v>-0.13</v>
          </cell>
          <cell r="R24">
            <v>-0.02</v>
          </cell>
          <cell r="S24">
            <v>105</v>
          </cell>
        </row>
        <row r="25">
          <cell r="D25">
            <v>37438</v>
          </cell>
          <cell r="E25">
            <v>4.093</v>
          </cell>
          <cell r="F25">
            <v>-0.28999999999999998</v>
          </cell>
          <cell r="G25">
            <v>-0.04</v>
          </cell>
          <cell r="H25">
            <v>-0.64</v>
          </cell>
          <cell r="I25">
            <v>-0.36499999999999999</v>
          </cell>
          <cell r="J25">
            <v>1.74</v>
          </cell>
          <cell r="K25">
            <v>1.34</v>
          </cell>
          <cell r="L25">
            <v>1.84</v>
          </cell>
          <cell r="M25">
            <v>6.0000000000000001E-3</v>
          </cell>
          <cell r="N25">
            <v>5.4113650379366003E-2</v>
          </cell>
          <cell r="O25">
            <v>-7.4999999999999997E-2</v>
          </cell>
          <cell r="P25">
            <v>-0.13</v>
          </cell>
          <cell r="R25">
            <v>-0.02</v>
          </cell>
          <cell r="S25">
            <v>165</v>
          </cell>
        </row>
        <row r="26">
          <cell r="D26">
            <v>37469</v>
          </cell>
          <cell r="E26">
            <v>4.0949999999999998</v>
          </cell>
          <cell r="F26">
            <v>-0.28999999999999998</v>
          </cell>
          <cell r="G26">
            <v>-0.04</v>
          </cell>
          <cell r="H26">
            <v>-0.64</v>
          </cell>
          <cell r="I26">
            <v>-0.36499999999999999</v>
          </cell>
          <cell r="J26">
            <v>1.74</v>
          </cell>
          <cell r="K26">
            <v>1.34</v>
          </cell>
          <cell r="L26">
            <v>1.84</v>
          </cell>
          <cell r="M26">
            <v>6.0000000000000001E-3</v>
          </cell>
          <cell r="N26">
            <v>5.4171027303039999E-2</v>
          </cell>
          <cell r="O26">
            <v>-7.4999999999999997E-2</v>
          </cell>
          <cell r="P26">
            <v>-0.13</v>
          </cell>
          <cell r="R26">
            <v>-0.02</v>
          </cell>
          <cell r="S26">
            <v>180</v>
          </cell>
        </row>
        <row r="27">
          <cell r="D27">
            <v>37500</v>
          </cell>
          <cell r="E27">
            <v>4.0949999999999998</v>
          </cell>
          <cell r="F27">
            <v>-0.28999999999999998</v>
          </cell>
          <cell r="G27">
            <v>-0.04</v>
          </cell>
          <cell r="H27">
            <v>-0.64</v>
          </cell>
          <cell r="I27">
            <v>-0.36499999999999999</v>
          </cell>
          <cell r="J27">
            <v>1.74</v>
          </cell>
          <cell r="K27">
            <v>1.34</v>
          </cell>
          <cell r="L27">
            <v>1.84</v>
          </cell>
          <cell r="M27">
            <v>6.0000000000000001E-3</v>
          </cell>
          <cell r="N27">
            <v>5.4228404227811E-2</v>
          </cell>
          <cell r="O27">
            <v>-7.4999999999999997E-2</v>
          </cell>
          <cell r="P27">
            <v>-0.13</v>
          </cell>
          <cell r="R27">
            <v>-0.02</v>
          </cell>
          <cell r="S27">
            <v>170</v>
          </cell>
        </row>
        <row r="28">
          <cell r="D28">
            <v>37530</v>
          </cell>
          <cell r="E28">
            <v>4.12</v>
          </cell>
          <cell r="F28">
            <v>-0.28999999999999998</v>
          </cell>
          <cell r="G28">
            <v>-0.04</v>
          </cell>
          <cell r="H28">
            <v>-0.64</v>
          </cell>
          <cell r="I28">
            <v>-0.36499999999999999</v>
          </cell>
          <cell r="J28">
            <v>1.1399999999999999</v>
          </cell>
          <cell r="K28">
            <v>0.74</v>
          </cell>
          <cell r="L28">
            <v>1.24</v>
          </cell>
          <cell r="M28">
            <v>6.0000000000000001E-3</v>
          </cell>
          <cell r="N28">
            <v>5.4293868125501001E-2</v>
          </cell>
          <cell r="O28">
            <v>-7.4999999999999997E-2</v>
          </cell>
          <cell r="P28">
            <v>-0.13</v>
          </cell>
          <cell r="R28">
            <v>-0.02</v>
          </cell>
          <cell r="S28">
            <v>103</v>
          </cell>
        </row>
        <row r="29">
          <cell r="D29">
            <v>37561</v>
          </cell>
          <cell r="E29">
            <v>4.2229999999999999</v>
          </cell>
          <cell r="F29">
            <v>-0.21</v>
          </cell>
          <cell r="G29">
            <v>-0.01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5.4375748541693997E-2</v>
          </cell>
          <cell r="O29">
            <v>0.35399999999999998</v>
          </cell>
          <cell r="P29">
            <v>-0.13</v>
          </cell>
          <cell r="R29">
            <v>-0.01</v>
          </cell>
          <cell r="S29">
            <v>73</v>
          </cell>
        </row>
        <row r="30">
          <cell r="D30">
            <v>37591</v>
          </cell>
          <cell r="E30">
            <v>4.3259999999999996</v>
          </cell>
          <cell r="F30">
            <v>-0.21</v>
          </cell>
          <cell r="G30">
            <v>-0.01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5.4454987656266003E-2</v>
          </cell>
          <cell r="O30">
            <v>0.41399999999999998</v>
          </cell>
          <cell r="P30">
            <v>-0.13250000000000001</v>
          </cell>
          <cell r="R30">
            <v>-0.01</v>
          </cell>
          <cell r="S30">
            <v>58</v>
          </cell>
        </row>
        <row r="31">
          <cell r="D31">
            <v>37622</v>
          </cell>
          <cell r="E31">
            <v>4.3579999999999997</v>
          </cell>
          <cell r="F31">
            <v>-0.21</v>
          </cell>
          <cell r="G31">
            <v>-0.01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5.4549541914902001E-2</v>
          </cell>
          <cell r="O31">
            <v>0.49399999999999999</v>
          </cell>
          <cell r="P31">
            <v>-0.13500000000000001</v>
          </cell>
          <cell r="R31">
            <v>-0.01</v>
          </cell>
          <cell r="S31">
            <v>69.732600000000005</v>
          </cell>
        </row>
        <row r="32">
          <cell r="D32">
            <v>37653</v>
          </cell>
          <cell r="E32">
            <v>4.1929999999999996</v>
          </cell>
          <cell r="F32">
            <v>-0.21</v>
          </cell>
          <cell r="G32">
            <v>-0.01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5.4659485837559002E-2</v>
          </cell>
          <cell r="O32">
            <v>0.35399999999999998</v>
          </cell>
          <cell r="P32">
            <v>-0.1275</v>
          </cell>
          <cell r="R32">
            <v>-0.01</v>
          </cell>
          <cell r="S32">
            <v>59.732599999999998</v>
          </cell>
        </row>
        <row r="33">
          <cell r="D33">
            <v>37681</v>
          </cell>
          <cell r="E33">
            <v>3.9780000000000002</v>
          </cell>
          <cell r="F33">
            <v>-0.21</v>
          </cell>
          <cell r="G33">
            <v>-0.01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5.4758790029226997E-2</v>
          </cell>
          <cell r="O33">
            <v>0.13400000000000001</v>
          </cell>
          <cell r="P33">
            <v>-0.125</v>
          </cell>
          <cell r="R33">
            <v>-0.01</v>
          </cell>
          <cell r="S33">
            <v>49.732599999999998</v>
          </cell>
        </row>
        <row r="34">
          <cell r="D34">
            <v>37712</v>
          </cell>
          <cell r="E34">
            <v>3.7130000000000001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-0.36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5.4858097567601002E-2</v>
          </cell>
          <cell r="O34">
            <v>-0.1</v>
          </cell>
          <cell r="P34">
            <v>-0.14000000000000001</v>
          </cell>
          <cell r="R34">
            <v>-0.02</v>
          </cell>
          <cell r="S34">
            <v>49.546599999999998</v>
          </cell>
        </row>
        <row r="35">
          <cell r="D35">
            <v>37742</v>
          </cell>
          <cell r="E35">
            <v>3.65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-0.36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5.4939951409601999E-2</v>
          </cell>
          <cell r="O35">
            <v>-0.1</v>
          </cell>
          <cell r="P35">
            <v>-0.14000000000000001</v>
          </cell>
          <cell r="R35">
            <v>-0.02</v>
          </cell>
          <cell r="S35">
            <v>54.546599999999998</v>
          </cell>
        </row>
        <row r="36">
          <cell r="D36">
            <v>37773</v>
          </cell>
          <cell r="E36">
            <v>3.6579999999999999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-0.36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5.5024533715347997E-2</v>
          </cell>
          <cell r="O36">
            <v>-0.1</v>
          </cell>
          <cell r="P36">
            <v>-0.14000000000000001</v>
          </cell>
          <cell r="R36">
            <v>-0.02</v>
          </cell>
          <cell r="S36">
            <v>79.546599999999998</v>
          </cell>
        </row>
        <row r="37">
          <cell r="D37">
            <v>37803</v>
          </cell>
          <cell r="E37">
            <v>3.673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-0.36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5.5106218225445001E-2</v>
          </cell>
          <cell r="O37">
            <v>-0.1</v>
          </cell>
          <cell r="P37">
            <v>-0.14000000000000001</v>
          </cell>
          <cell r="R37">
            <v>-0.02</v>
          </cell>
          <cell r="S37">
            <v>122.29600000000001</v>
          </cell>
        </row>
        <row r="38">
          <cell r="D38">
            <v>37834</v>
          </cell>
          <cell r="E38">
            <v>3.6680000000000001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-0.36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5.5190382435518E-2</v>
          </cell>
          <cell r="O38">
            <v>-0.1</v>
          </cell>
          <cell r="P38">
            <v>-0.14000000000000001</v>
          </cell>
          <cell r="R38">
            <v>-0.02</v>
          </cell>
          <cell r="S38">
            <v>137.29599999999999</v>
          </cell>
        </row>
        <row r="39">
          <cell r="D39">
            <v>37865</v>
          </cell>
          <cell r="E39">
            <v>3.6880000000000002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-0.36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5.5274546647949001E-2</v>
          </cell>
          <cell r="O39">
            <v>-0.1</v>
          </cell>
          <cell r="P39">
            <v>-0.14000000000000001</v>
          </cell>
          <cell r="R39">
            <v>-0.02</v>
          </cell>
          <cell r="S39">
            <v>127.29600000000001</v>
          </cell>
        </row>
        <row r="40">
          <cell r="D40">
            <v>37895</v>
          </cell>
          <cell r="E40">
            <v>3.7130000000000001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-0.36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5.5355822246260997E-2</v>
          </cell>
          <cell r="O40">
            <v>-0.1</v>
          </cell>
          <cell r="P40">
            <v>-0.14000000000000001</v>
          </cell>
          <cell r="R40">
            <v>-0.02</v>
          </cell>
          <cell r="S40">
            <v>79.617500000000007</v>
          </cell>
        </row>
        <row r="41">
          <cell r="D41">
            <v>37926</v>
          </cell>
          <cell r="E41">
            <v>3.8479999999999999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5.5439589112854001E-2</v>
          </cell>
          <cell r="O41">
            <v>6.4000000000000001E-2</v>
          </cell>
          <cell r="P41">
            <v>-0.14000000000000001</v>
          </cell>
          <cell r="R41">
            <v>-0.01</v>
          </cell>
          <cell r="S41">
            <v>49.6175</v>
          </cell>
        </row>
        <row r="42">
          <cell r="D42">
            <v>37956</v>
          </cell>
          <cell r="E42">
            <v>3.9729999999999999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5.5520653824684997E-2</v>
          </cell>
          <cell r="O42">
            <v>0.14399999999999999</v>
          </cell>
          <cell r="P42">
            <v>-0.14249999999999999</v>
          </cell>
          <cell r="R42">
            <v>-0.01</v>
          </cell>
          <cell r="S42">
            <v>34.6175</v>
          </cell>
        </row>
        <row r="43">
          <cell r="D43">
            <v>37987</v>
          </cell>
          <cell r="E43">
            <v>3.988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5.5611442990000003E-2</v>
          </cell>
          <cell r="O43">
            <v>0.224</v>
          </cell>
          <cell r="P43">
            <v>-0.14499999999999999</v>
          </cell>
          <cell r="R43">
            <v>-0.01</v>
          </cell>
          <cell r="S43">
            <v>56.4544</v>
          </cell>
        </row>
        <row r="44">
          <cell r="D44">
            <v>38018</v>
          </cell>
          <cell r="E44">
            <v>3.883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5.5709722605353999E-2</v>
          </cell>
          <cell r="O44">
            <v>8.4000000000000005E-2</v>
          </cell>
          <cell r="P44">
            <v>-0.13750000000000001</v>
          </cell>
          <cell r="R44">
            <v>-0.01</v>
          </cell>
          <cell r="S44">
            <v>46.4544</v>
          </cell>
        </row>
        <row r="45">
          <cell r="D45">
            <v>38047</v>
          </cell>
          <cell r="E45">
            <v>3.738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5.5801661603278999E-2</v>
          </cell>
          <cell r="O45">
            <v>-0.11600000000000001</v>
          </cell>
          <cell r="P45">
            <v>-0.13500000000000001</v>
          </cell>
          <cell r="R45">
            <v>-0.01</v>
          </cell>
          <cell r="S45">
            <v>36.4544</v>
          </cell>
        </row>
        <row r="46">
          <cell r="D46">
            <v>38078</v>
          </cell>
          <cell r="E46">
            <v>3.5830000000000002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5.5888090463019999E-2</v>
          </cell>
          <cell r="O46">
            <v>-0.25</v>
          </cell>
          <cell r="P46">
            <v>-0.15</v>
          </cell>
          <cell r="R46">
            <v>0</v>
          </cell>
          <cell r="S46">
            <v>35.953200000000002</v>
          </cell>
        </row>
        <row r="47">
          <cell r="D47">
            <v>38108</v>
          </cell>
          <cell r="E47">
            <v>3.57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5.5959498252620997E-2</v>
          </cell>
          <cell r="O47">
            <v>-0.25</v>
          </cell>
          <cell r="P47">
            <v>-0.15</v>
          </cell>
          <cell r="R47">
            <v>0</v>
          </cell>
          <cell r="S47">
            <v>40.953200000000002</v>
          </cell>
        </row>
        <row r="48">
          <cell r="D48">
            <v>38139</v>
          </cell>
          <cell r="E48">
            <v>3.593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5.6033286303659002E-2</v>
          </cell>
          <cell r="O48">
            <v>-0.25</v>
          </cell>
          <cell r="P48">
            <v>-0.15</v>
          </cell>
          <cell r="R48">
            <v>0</v>
          </cell>
          <cell r="S48">
            <v>65.953199999999995</v>
          </cell>
        </row>
        <row r="49">
          <cell r="D49">
            <v>38169</v>
          </cell>
          <cell r="E49">
            <v>3.613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5.6104349303615998E-2</v>
          </cell>
          <cell r="O49">
            <v>-0.25</v>
          </cell>
          <cell r="P49">
            <v>-0.15</v>
          </cell>
          <cell r="R49">
            <v>0</v>
          </cell>
          <cell r="S49">
            <v>84.598399999999998</v>
          </cell>
        </row>
        <row r="50">
          <cell r="D50">
            <v>38200</v>
          </cell>
          <cell r="E50">
            <v>3.6280000000000001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5.6177402362271998E-2</v>
          </cell>
          <cell r="O50">
            <v>-0.25</v>
          </cell>
          <cell r="P50">
            <v>-0.15</v>
          </cell>
          <cell r="R50">
            <v>0</v>
          </cell>
          <cell r="S50">
            <v>99.598399999999998</v>
          </cell>
        </row>
        <row r="51">
          <cell r="D51">
            <v>38231</v>
          </cell>
          <cell r="E51">
            <v>3.6480000000000001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5.6250455422704002E-2</v>
          </cell>
          <cell r="O51">
            <v>-0.25</v>
          </cell>
          <cell r="P51">
            <v>-0.15</v>
          </cell>
          <cell r="R51">
            <v>0</v>
          </cell>
          <cell r="S51">
            <v>89.598399999999998</v>
          </cell>
        </row>
        <row r="52">
          <cell r="D52">
            <v>38261</v>
          </cell>
          <cell r="E52">
            <v>3.6779999999999999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5.6320482127216999E-2</v>
          </cell>
          <cell r="O52">
            <v>-0.25</v>
          </cell>
          <cell r="P52">
            <v>-0.15</v>
          </cell>
          <cell r="R52">
            <v>0</v>
          </cell>
          <cell r="S52">
            <v>68.772499999999994</v>
          </cell>
        </row>
        <row r="53">
          <cell r="D53">
            <v>38292</v>
          </cell>
          <cell r="E53">
            <v>3.8180000000000001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-0.41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5.6392198477815E-2</v>
          </cell>
          <cell r="O53">
            <v>0</v>
          </cell>
          <cell r="P53">
            <v>-0.15</v>
          </cell>
          <cell r="R53">
            <v>0.01</v>
          </cell>
          <cell r="S53">
            <v>38.772500000000001</v>
          </cell>
        </row>
        <row r="54">
          <cell r="D54">
            <v>38322</v>
          </cell>
          <cell r="E54">
            <v>3.9430000000000001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-0.41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5.6461601399379002E-2</v>
          </cell>
          <cell r="O54">
            <v>0.06</v>
          </cell>
          <cell r="P54">
            <v>-0.1525</v>
          </cell>
          <cell r="R54">
            <v>0.01</v>
          </cell>
          <cell r="S54">
            <v>23.772500000000001</v>
          </cell>
        </row>
        <row r="55">
          <cell r="D55">
            <v>38353</v>
          </cell>
          <cell r="E55">
            <v>3.988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-0.41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5.6538775903293002E-2</v>
          </cell>
          <cell r="O55">
            <v>0.13</v>
          </cell>
          <cell r="P55">
            <v>-0.155</v>
          </cell>
          <cell r="R55">
            <v>0.01</v>
          </cell>
          <cell r="S55">
            <v>53.374899999999997</v>
          </cell>
        </row>
        <row r="56">
          <cell r="D56">
            <v>38384</v>
          </cell>
          <cell r="E56">
            <v>3.883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-0.41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5.6620445356326002E-2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43.374899999999997</v>
          </cell>
        </row>
        <row r="57">
          <cell r="D57">
            <v>38412</v>
          </cell>
          <cell r="E57">
            <v>3.738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-0.41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5.6694211315813002E-2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33.374899999999997</v>
          </cell>
        </row>
        <row r="58">
          <cell r="D58">
            <v>38443</v>
          </cell>
          <cell r="E58">
            <v>3.5830000000000002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-0.49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5.6767806787219002E-2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32.680500000000002</v>
          </cell>
        </row>
        <row r="59">
          <cell r="D59">
            <v>38473</v>
          </cell>
          <cell r="E59">
            <v>3.57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-0.49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5.6832593537107998E-2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37.680500000000002</v>
          </cell>
        </row>
        <row r="60">
          <cell r="D60">
            <v>38504</v>
          </cell>
          <cell r="E60">
            <v>3.593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-0.49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5.6899539846794002E-2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62.680500000000002</v>
          </cell>
        </row>
        <row r="61">
          <cell r="D61">
            <v>38534</v>
          </cell>
          <cell r="E61">
            <v>3.613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-0.49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5.6964326599523003E-2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71.346100000000007</v>
          </cell>
        </row>
        <row r="62">
          <cell r="D62">
            <v>38565</v>
          </cell>
          <cell r="E62">
            <v>3.6280000000000001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-0.49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5.7031272912143001E-2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86.346100000000007</v>
          </cell>
        </row>
        <row r="63">
          <cell r="D63">
            <v>38596</v>
          </cell>
          <cell r="E63">
            <v>3.6480000000000001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-0.49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5.7098219226255E-2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76.346100000000007</v>
          </cell>
        </row>
        <row r="64">
          <cell r="D64">
            <v>38626</v>
          </cell>
          <cell r="E64">
            <v>3.6779999999999999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-0.49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5.7163005983266998E-2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66.521699999999996</v>
          </cell>
        </row>
        <row r="65">
          <cell r="D65">
            <v>38657</v>
          </cell>
          <cell r="E65">
            <v>3.8180000000000001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5.7229952300312997E-2</v>
          </cell>
          <cell r="O65">
            <v>0</v>
          </cell>
          <cell r="P65">
            <v>-0.15</v>
          </cell>
          <cell r="R65">
            <v>0.01</v>
          </cell>
          <cell r="S65">
            <v>36.521700000000003</v>
          </cell>
        </row>
        <row r="66">
          <cell r="D66">
            <v>38687</v>
          </cell>
          <cell r="E66">
            <v>3.9430000000000001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5.7294739060164003E-2</v>
          </cell>
          <cell r="O66">
            <v>0.06</v>
          </cell>
          <cell r="P66">
            <v>-0.1525</v>
          </cell>
          <cell r="R66">
            <v>0.01</v>
          </cell>
          <cell r="S66">
            <v>21.521699999999999</v>
          </cell>
        </row>
        <row r="67">
          <cell r="D67">
            <v>38718</v>
          </cell>
          <cell r="E67">
            <v>4.008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5.7361685380145001E-2</v>
          </cell>
          <cell r="O67">
            <v>0.13</v>
          </cell>
          <cell r="P67">
            <v>-0.155</v>
          </cell>
          <cell r="R67">
            <v>0.01</v>
          </cell>
          <cell r="S67">
            <v>52.940800000000003</v>
          </cell>
        </row>
        <row r="68">
          <cell r="D68">
            <v>38749</v>
          </cell>
          <cell r="E68">
            <v>3.903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5.7413944995030997E-2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42.940800000000003</v>
          </cell>
        </row>
        <row r="69">
          <cell r="D69">
            <v>38777</v>
          </cell>
          <cell r="E69">
            <v>3.758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5.7456533172068003E-2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32.940800000000003</v>
          </cell>
        </row>
        <row r="70">
          <cell r="D70">
            <v>38808</v>
          </cell>
          <cell r="E70">
            <v>3.6030000000000002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5.7503684368778001E-2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32.053800000000003</v>
          </cell>
        </row>
        <row r="71">
          <cell r="D71">
            <v>38838</v>
          </cell>
          <cell r="E71">
            <v>3.59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5.7549314559846999E-2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37.053800000000003</v>
          </cell>
        </row>
        <row r="72">
          <cell r="D72">
            <v>38869</v>
          </cell>
          <cell r="E72">
            <v>3.613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5.7596465758011001E-2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62.053800000000003</v>
          </cell>
        </row>
        <row r="73">
          <cell r="D73">
            <v>38899</v>
          </cell>
          <cell r="E73">
            <v>3.633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5.7642095950487998E-2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64.549499999999995</v>
          </cell>
        </row>
        <row r="74">
          <cell r="D74">
            <v>38930</v>
          </cell>
          <cell r="E74">
            <v>3.6480000000000001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5.7689247150109001E-2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79.549499999999995</v>
          </cell>
        </row>
        <row r="75">
          <cell r="D75">
            <v>38961</v>
          </cell>
          <cell r="E75">
            <v>3.6680000000000001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5.7736398350468003E-2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69.549499999999995</v>
          </cell>
        </row>
        <row r="76">
          <cell r="D76">
            <v>38991</v>
          </cell>
          <cell r="E76">
            <v>3.698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5.7782028545069003E-2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66.382199999999997</v>
          </cell>
        </row>
        <row r="77">
          <cell r="D77">
            <v>39022</v>
          </cell>
          <cell r="E77">
            <v>3.8380000000000001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5.7829179746884E-2</v>
          </cell>
          <cell r="O77">
            <v>0</v>
          </cell>
          <cell r="P77">
            <v>-0.15</v>
          </cell>
          <cell r="R77">
            <v>0.01</v>
          </cell>
          <cell r="S77">
            <v>36.382199999999997</v>
          </cell>
        </row>
        <row r="78">
          <cell r="D78">
            <v>39052</v>
          </cell>
          <cell r="E78">
            <v>3.9630000000000001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5.7874809942892999E-2</v>
          </cell>
          <cell r="O78">
            <v>0.06</v>
          </cell>
          <cell r="P78">
            <v>-0.1525</v>
          </cell>
          <cell r="R78">
            <v>0.01</v>
          </cell>
          <cell r="S78">
            <v>21.382200000000001</v>
          </cell>
        </row>
        <row r="79">
          <cell r="D79">
            <v>39083</v>
          </cell>
          <cell r="E79">
            <v>4.0430000000000001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5.7921961146162999E-2</v>
          </cell>
          <cell r="O79">
            <v>0.13</v>
          </cell>
          <cell r="P79">
            <v>-0.155</v>
          </cell>
          <cell r="R79">
            <v>0</v>
          </cell>
          <cell r="S79">
            <v>51.869100000000003</v>
          </cell>
        </row>
        <row r="80">
          <cell r="D80">
            <v>39114</v>
          </cell>
          <cell r="E80">
            <v>3.9380000000000002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5.7969112350171999E-2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41.869100000000003</v>
          </cell>
        </row>
        <row r="81">
          <cell r="D81">
            <v>39142</v>
          </cell>
          <cell r="E81">
            <v>3.7930000000000001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5.8011700535073998E-2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31.8691</v>
          </cell>
        </row>
        <row r="82">
          <cell r="D82">
            <v>39173</v>
          </cell>
          <cell r="E82">
            <v>3.6379999999999999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5.8058851740491003E-2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30.883700000000001</v>
          </cell>
        </row>
        <row r="83">
          <cell r="D83">
            <v>39203</v>
          </cell>
          <cell r="E83">
            <v>3.625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5.8104481939984999E-2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35.883699999999997</v>
          </cell>
        </row>
        <row r="84">
          <cell r="D84">
            <v>39234</v>
          </cell>
          <cell r="E84">
            <v>3.6480000000000001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5.8151633146856001E-2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60.883699999999997</v>
          </cell>
        </row>
        <row r="85">
          <cell r="D85">
            <v>39264</v>
          </cell>
          <cell r="E85">
            <v>3.6680000000000001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5.8197263347759001E-2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59.649799999999999</v>
          </cell>
        </row>
        <row r="86">
          <cell r="D86">
            <v>39295</v>
          </cell>
          <cell r="E86">
            <v>3.6829999999999998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5.8244414556085998E-2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74.649799999999999</v>
          </cell>
        </row>
        <row r="87">
          <cell r="D87">
            <v>39326</v>
          </cell>
          <cell r="E87">
            <v>3.7029999999999998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5.8291565765151002E-2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64.649799999999999</v>
          </cell>
        </row>
        <row r="88">
          <cell r="D88">
            <v>39356</v>
          </cell>
          <cell r="E88">
            <v>3.7330000000000001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5.8337195968176998E-2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65.543499999999995</v>
          </cell>
        </row>
        <row r="89">
          <cell r="D89">
            <v>39387</v>
          </cell>
          <cell r="E89">
            <v>3.8730000000000002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5.8384347178696998E-2</v>
          </cell>
          <cell r="O89">
            <v>0</v>
          </cell>
          <cell r="P89">
            <v>-0.15</v>
          </cell>
          <cell r="R89">
            <v>0</v>
          </cell>
          <cell r="S89">
            <v>35.543500000000002</v>
          </cell>
        </row>
        <row r="90">
          <cell r="D90">
            <v>39417</v>
          </cell>
          <cell r="E90">
            <v>3.9980000000000002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5.8429977383131E-2</v>
          </cell>
          <cell r="O90">
            <v>0.06</v>
          </cell>
          <cell r="P90">
            <v>-0.1525</v>
          </cell>
          <cell r="R90">
            <v>0</v>
          </cell>
          <cell r="S90">
            <v>20.543500000000002</v>
          </cell>
        </row>
        <row r="91">
          <cell r="D91">
            <v>39448</v>
          </cell>
          <cell r="E91">
            <v>4.0880000000000001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5.8477128595106002E-2</v>
          </cell>
          <cell r="O91">
            <v>0.13</v>
          </cell>
          <cell r="P91">
            <v>-0.155</v>
          </cell>
          <cell r="R91">
            <v>0</v>
          </cell>
          <cell r="S91">
            <v>50.989899999999999</v>
          </cell>
        </row>
        <row r="92">
          <cell r="D92">
            <v>39479</v>
          </cell>
          <cell r="E92">
            <v>3.9830000000000001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5.8517418373876001E-2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40.989899999999999</v>
          </cell>
        </row>
        <row r="93">
          <cell r="D93">
            <v>39508</v>
          </cell>
          <cell r="E93">
            <v>3.8380000000000001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5.8553236673985001E-2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30.989899999999999</v>
          </cell>
        </row>
        <row r="94">
          <cell r="D94">
            <v>39539</v>
          </cell>
          <cell r="E94">
            <v>3.6829999999999998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5.8591525202161002E-2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29.952200000000001</v>
          </cell>
        </row>
        <row r="95">
          <cell r="D95">
            <v>39569</v>
          </cell>
          <cell r="E95">
            <v>3.67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5.8628578616986997E-2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34.952199999999998</v>
          </cell>
        </row>
        <row r="96">
          <cell r="D96">
            <v>39600</v>
          </cell>
          <cell r="E96">
            <v>3.6930000000000001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5.8666867146121002E-2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59.952199999999998</v>
          </cell>
        </row>
        <row r="97">
          <cell r="D97">
            <v>39630</v>
          </cell>
          <cell r="E97">
            <v>3.7130000000000001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5.8703920561875997E-2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56.161299999999997</v>
          </cell>
        </row>
        <row r="98">
          <cell r="D98">
            <v>39661</v>
          </cell>
          <cell r="E98">
            <v>3.7280000000000002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5.8742209091968998E-2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71.161299999999997</v>
          </cell>
        </row>
        <row r="99">
          <cell r="D99">
            <v>39692</v>
          </cell>
          <cell r="E99">
            <v>3.7480000000000002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5.8780497622549999E-2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61.161299999999997</v>
          </cell>
        </row>
        <row r="100">
          <cell r="D100">
            <v>39722</v>
          </cell>
          <cell r="E100">
            <v>3.778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5.8817551039704999E-2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64.870199999999997</v>
          </cell>
        </row>
        <row r="101">
          <cell r="D101">
            <v>39753</v>
          </cell>
          <cell r="E101">
            <v>3.9180000000000001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5.8855839571245003E-2</v>
          </cell>
          <cell r="O101">
            <v>0</v>
          </cell>
          <cell r="P101">
            <v>-0.15</v>
          </cell>
          <cell r="R101">
            <v>0</v>
          </cell>
          <cell r="S101">
            <v>34.870199999999997</v>
          </cell>
        </row>
        <row r="102">
          <cell r="D102">
            <v>39783</v>
          </cell>
          <cell r="E102">
            <v>4.0430000000000001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5.8892892989327997E-2</v>
          </cell>
          <cell r="O102">
            <v>0.06</v>
          </cell>
          <cell r="P102">
            <v>-0.1525</v>
          </cell>
          <cell r="R102">
            <v>0</v>
          </cell>
          <cell r="S102">
            <v>19.870200000000001</v>
          </cell>
        </row>
        <row r="103">
          <cell r="D103">
            <v>39814</v>
          </cell>
          <cell r="E103">
            <v>4.1429999999999998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5.8931181521825998E-2</v>
          </cell>
          <cell r="O103">
            <v>0.13</v>
          </cell>
          <cell r="P103">
            <v>-0.155</v>
          </cell>
          <cell r="R103">
            <v>0</v>
          </cell>
          <cell r="S103">
            <v>50.713299999999997</v>
          </cell>
        </row>
        <row r="104">
          <cell r="D104">
            <v>39845</v>
          </cell>
          <cell r="E104">
            <v>4.0380000000000003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5.8969470054811998E-2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40.713299999999997</v>
          </cell>
        </row>
        <row r="105">
          <cell r="D105">
            <v>39873</v>
          </cell>
          <cell r="E105">
            <v>3.8929999999999998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5.9004053246314997E-2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30.7133</v>
          </cell>
        </row>
        <row r="106">
          <cell r="D106">
            <v>39904</v>
          </cell>
          <cell r="E106">
            <v>3.738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0.34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5.9042341780228998E-2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29.6416</v>
          </cell>
        </row>
        <row r="107">
          <cell r="D107">
            <v>39934</v>
          </cell>
          <cell r="E107">
            <v>3.7250000000000001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5.9079395200609001E-2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34.641599999999997</v>
          </cell>
        </row>
        <row r="108">
          <cell r="D108">
            <v>39965</v>
          </cell>
          <cell r="E108">
            <v>3.7480000000000002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5.9117683735481E-2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59.641599999999997</v>
          </cell>
        </row>
        <row r="109">
          <cell r="D109">
            <v>39995</v>
          </cell>
          <cell r="E109">
            <v>3.7679999999999998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5.9154737156789997E-2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53.871699999999997</v>
          </cell>
        </row>
        <row r="110">
          <cell r="D110">
            <v>40026</v>
          </cell>
          <cell r="E110">
            <v>3.7829999999999999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5.9193025692620999E-2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68.871700000000004</v>
          </cell>
        </row>
        <row r="111">
          <cell r="D111">
            <v>40057</v>
          </cell>
          <cell r="E111">
            <v>3.8029999999999999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5.9231314228939E-2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58.871699999999997</v>
          </cell>
        </row>
        <row r="112">
          <cell r="D112">
            <v>40087</v>
          </cell>
          <cell r="E112">
            <v>3.8330000000000002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5.9268367651647003E-2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64.773399999999995</v>
          </cell>
        </row>
        <row r="113">
          <cell r="D113">
            <v>40118</v>
          </cell>
          <cell r="E113">
            <v>3.9729999999999999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5.9306656188925E-2</v>
          </cell>
          <cell r="O113">
            <v>0</v>
          </cell>
          <cell r="P113">
            <v>-0.15</v>
          </cell>
          <cell r="R113">
            <v>0</v>
          </cell>
          <cell r="S113">
            <v>34.773400000000002</v>
          </cell>
        </row>
        <row r="114">
          <cell r="D114">
            <v>40148</v>
          </cell>
          <cell r="E114">
            <v>4.0979999999999999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5.9343709612559997E-2</v>
          </cell>
          <cell r="O114">
            <v>0.06</v>
          </cell>
          <cell r="P114">
            <v>-0.1525</v>
          </cell>
          <cell r="R114">
            <v>0</v>
          </cell>
          <cell r="S114">
            <v>19.773399999999999</v>
          </cell>
        </row>
        <row r="115">
          <cell r="D115">
            <v>40179</v>
          </cell>
          <cell r="E115">
            <v>4.2080000000000002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5.9381998150795999E-2</v>
          </cell>
          <cell r="O115">
            <v>0.13</v>
          </cell>
          <cell r="P115">
            <v>-0.155</v>
          </cell>
          <cell r="R115">
            <v>0</v>
          </cell>
          <cell r="S115">
            <v>51.0852</v>
          </cell>
        </row>
        <row r="116">
          <cell r="D116">
            <v>40210</v>
          </cell>
          <cell r="E116">
            <v>4.1029999999999998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5.9420286689519999E-2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41.0852</v>
          </cell>
        </row>
        <row r="117">
          <cell r="D117">
            <v>40238</v>
          </cell>
          <cell r="E117">
            <v>3.9580000000000002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5.9454869886204999E-2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31.0852</v>
          </cell>
        </row>
        <row r="118">
          <cell r="D118">
            <v>40269</v>
          </cell>
          <cell r="E118">
            <v>3.8029999999999999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0.34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5.9493158425856001E-2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29.979399999999998</v>
          </cell>
        </row>
        <row r="119">
          <cell r="D119">
            <v>40299</v>
          </cell>
          <cell r="E119">
            <v>3.79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5.9530211851788001E-2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34.979399999999998</v>
          </cell>
        </row>
        <row r="120">
          <cell r="D120">
            <v>40330</v>
          </cell>
          <cell r="E120">
            <v>3.8130000000000002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5.9568500392397999E-2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59.979399999999998</v>
          </cell>
        </row>
        <row r="121">
          <cell r="D121">
            <v>40360</v>
          </cell>
          <cell r="E121">
            <v>3.8330000000000002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5.9605553819258E-2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52.688000000000002</v>
          </cell>
        </row>
        <row r="122">
          <cell r="D122">
            <v>40391</v>
          </cell>
          <cell r="E122">
            <v>3.8479999999999999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5.9643842360825997E-2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67.688000000000002</v>
          </cell>
        </row>
        <row r="123">
          <cell r="D123">
            <v>40422</v>
          </cell>
          <cell r="E123">
            <v>3.8679999999999999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5.9682130902880999E-2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57.688000000000002</v>
          </cell>
        </row>
        <row r="124">
          <cell r="D124">
            <v>40452</v>
          </cell>
          <cell r="E124">
            <v>3.8980000000000001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5.9719184331140998E-2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65.259299999999996</v>
          </cell>
        </row>
        <row r="125">
          <cell r="D125">
            <v>40483</v>
          </cell>
          <cell r="E125">
            <v>4.0380000000000003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5.9757472874154997E-2</v>
          </cell>
          <cell r="O125">
            <v>0</v>
          </cell>
          <cell r="P125">
            <v>-0.15</v>
          </cell>
          <cell r="R125">
            <v>0</v>
          </cell>
          <cell r="S125">
            <v>35.259300000000003</v>
          </cell>
        </row>
        <row r="126">
          <cell r="D126">
            <v>40513</v>
          </cell>
          <cell r="E126">
            <v>4.1630000000000003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5.9794526303341998E-2</v>
          </cell>
          <cell r="O126">
            <v>0.06</v>
          </cell>
          <cell r="P126">
            <v>-0.1525</v>
          </cell>
          <cell r="R126">
            <v>0</v>
          </cell>
          <cell r="S126">
            <v>20.2593</v>
          </cell>
        </row>
        <row r="127">
          <cell r="D127">
            <v>40544</v>
          </cell>
          <cell r="E127">
            <v>4.2830000000000004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5.9832814847315001E-2</v>
          </cell>
          <cell r="O127">
            <v>0.13</v>
          </cell>
          <cell r="P127">
            <v>-0.155</v>
          </cell>
          <cell r="R127">
            <v>0</v>
          </cell>
          <cell r="S127">
            <v>51.761899999999997</v>
          </cell>
        </row>
        <row r="128">
          <cell r="D128">
            <v>40575</v>
          </cell>
          <cell r="E128">
            <v>4.1779999999999999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5.9859703737250997E-2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41.761899999999997</v>
          </cell>
        </row>
        <row r="129">
          <cell r="D129">
            <v>40603</v>
          </cell>
          <cell r="E129">
            <v>4.0330000000000004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5.9879778287671999E-2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31.761900000000001</v>
          </cell>
        </row>
        <row r="130">
          <cell r="D130">
            <v>40634</v>
          </cell>
          <cell r="E130">
            <v>3.8780000000000001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0.34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5.9902003682936002E-2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30.616199999999999</v>
          </cell>
        </row>
        <row r="131">
          <cell r="D131">
            <v>40664</v>
          </cell>
          <cell r="E131">
            <v>3.8650000000000002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5.9923512130123001E-2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35.616199999999999</v>
          </cell>
        </row>
        <row r="132">
          <cell r="D132">
            <v>40695</v>
          </cell>
          <cell r="E132">
            <v>3.8879999999999999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5.9945737525710002E-2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60.616199999999999</v>
          </cell>
        </row>
        <row r="133">
          <cell r="D133">
            <v>40725</v>
          </cell>
          <cell r="E133">
            <v>3.9079999999999999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5.9967245973209002E-2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52.034300000000002</v>
          </cell>
        </row>
        <row r="134">
          <cell r="D134">
            <v>40756</v>
          </cell>
          <cell r="E134">
            <v>3.923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5.9989471369119002E-2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67.034300000000002</v>
          </cell>
        </row>
        <row r="135">
          <cell r="D135">
            <v>40787</v>
          </cell>
          <cell r="E135">
            <v>3.9430000000000001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6.0011696765193003E-2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57.034300000000002</v>
          </cell>
        </row>
        <row r="136">
          <cell r="D136">
            <v>40817</v>
          </cell>
          <cell r="E136">
            <v>3.9729999999999999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6.0033205213164E-2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65.999399999999994</v>
          </cell>
        </row>
        <row r="137">
          <cell r="D137">
            <v>40848</v>
          </cell>
          <cell r="E137">
            <v>4.1130000000000004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6.0055430609560999E-2</v>
          </cell>
          <cell r="O137">
            <v>0</v>
          </cell>
          <cell r="P137">
            <v>-0.15</v>
          </cell>
          <cell r="R137">
            <v>0</v>
          </cell>
          <cell r="S137">
            <v>35.999400000000001</v>
          </cell>
        </row>
        <row r="138">
          <cell r="D138">
            <v>40878</v>
          </cell>
          <cell r="E138">
            <v>4.2380000000000004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6.0076939057844003E-2</v>
          </cell>
          <cell r="O138">
            <v>0.06</v>
          </cell>
          <cell r="P138">
            <v>-0.1525</v>
          </cell>
          <cell r="R138">
            <v>0</v>
          </cell>
          <cell r="S138">
            <v>20.999400000000001</v>
          </cell>
        </row>
        <row r="139">
          <cell r="D139">
            <v>40909</v>
          </cell>
          <cell r="E139">
            <v>4.3630000000000004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6.0099164454564001E-2</v>
          </cell>
          <cell r="O139">
            <v>0.13</v>
          </cell>
          <cell r="P139">
            <v>-0.155</v>
          </cell>
          <cell r="R139">
            <v>0</v>
          </cell>
          <cell r="S139">
            <v>52.414900000000003</v>
          </cell>
        </row>
        <row r="140">
          <cell r="D140">
            <v>40940</v>
          </cell>
          <cell r="E140">
            <v>4.258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6.0121389851448E-2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42.414900000000003</v>
          </cell>
        </row>
        <row r="141">
          <cell r="D141">
            <v>40969</v>
          </cell>
          <cell r="E141">
            <v>4.1130000000000004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6.0142181351907999E-2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32.414900000000003</v>
          </cell>
        </row>
        <row r="142">
          <cell r="D142">
            <v>41000</v>
          </cell>
          <cell r="E142">
            <v>3.9580000000000002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6.016440674911E-2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31.232299999999999</v>
          </cell>
        </row>
        <row r="143">
          <cell r="D143">
            <v>41030</v>
          </cell>
          <cell r="E143">
            <v>3.9449999999999998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6.0185915198171E-2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36.232300000000002</v>
          </cell>
        </row>
        <row r="144">
          <cell r="D144">
            <v>41061</v>
          </cell>
          <cell r="E144">
            <v>3.968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6.0208140595696E-2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61.232300000000002</v>
          </cell>
        </row>
        <row r="145">
          <cell r="D145">
            <v>41091</v>
          </cell>
          <cell r="E145">
            <v>3.988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6.022964904507E-2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51.453099999999999</v>
          </cell>
        </row>
        <row r="146">
          <cell r="D146">
            <v>41122</v>
          </cell>
          <cell r="E146">
            <v>4.0030000000000001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6.0251874442917998E-2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66.453100000000006</v>
          </cell>
        </row>
        <row r="147">
          <cell r="D147">
            <v>41153</v>
          </cell>
          <cell r="E147">
            <v>4.0229999999999997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6.0274099840929997E-2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56.453099999999999</v>
          </cell>
        </row>
        <row r="148">
          <cell r="D148">
            <v>41183</v>
          </cell>
          <cell r="E148">
            <v>4.0529999999999999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6.0295608290776001E-2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66.711299999999994</v>
          </cell>
        </row>
        <row r="149">
          <cell r="D149">
            <v>41214</v>
          </cell>
          <cell r="E149">
            <v>4.1929999999999996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6.0317833689109999E-2</v>
          </cell>
          <cell r="O149">
            <v>0</v>
          </cell>
          <cell r="P149">
            <v>-0.15</v>
          </cell>
          <cell r="R149">
            <v>0</v>
          </cell>
          <cell r="S149">
            <v>36.711300000000001</v>
          </cell>
        </row>
        <row r="150">
          <cell r="D150">
            <v>41244</v>
          </cell>
          <cell r="E150">
            <v>4.3179999999999996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6.0339342139267997E-2</v>
          </cell>
          <cell r="O150">
            <v>0.06</v>
          </cell>
          <cell r="P150">
            <v>-0.1525</v>
          </cell>
          <cell r="R150">
            <v>0</v>
          </cell>
          <cell r="S150">
            <v>21.711300000000001</v>
          </cell>
        </row>
        <row r="151">
          <cell r="D151">
            <v>41275</v>
          </cell>
          <cell r="E151">
            <v>4.4480000000000004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6.0361567537926E-2</v>
          </cell>
          <cell r="O151">
            <v>0.13</v>
          </cell>
          <cell r="P151">
            <v>-0.155</v>
          </cell>
          <cell r="R151">
            <v>0</v>
          </cell>
          <cell r="S151">
            <v>52.735799999999998</v>
          </cell>
        </row>
        <row r="152">
          <cell r="D152">
            <v>41306</v>
          </cell>
          <cell r="E152">
            <v>4.343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6.0383792936747997E-2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42.735799999999998</v>
          </cell>
        </row>
        <row r="153">
          <cell r="D153">
            <v>41334</v>
          </cell>
          <cell r="E153">
            <v>4.1980000000000004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6.0403867490663003E-2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32.735799999999998</v>
          </cell>
        </row>
        <row r="154">
          <cell r="D154">
            <v>41365</v>
          </cell>
          <cell r="E154">
            <v>4.0430000000000001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6.0426092889798E-2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31.556699999999999</v>
          </cell>
        </row>
        <row r="155">
          <cell r="D155">
            <v>41395</v>
          </cell>
          <cell r="E155">
            <v>4.03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6.0447601340728997E-2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36.556699999999999</v>
          </cell>
        </row>
        <row r="156">
          <cell r="D156">
            <v>41426</v>
          </cell>
          <cell r="E156">
            <v>4.0529999999999999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6.0469826740186E-2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61.556699999999999</v>
          </cell>
        </row>
        <row r="157">
          <cell r="D157">
            <v>41456</v>
          </cell>
          <cell r="E157">
            <v>4.0730000000000004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6.0491335191429997E-2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51.892499999999998</v>
          </cell>
        </row>
        <row r="158">
          <cell r="D158">
            <v>41487</v>
          </cell>
          <cell r="E158">
            <v>4.0880000000000001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6.0513560591209999E-2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66.892499999999998</v>
          </cell>
        </row>
        <row r="159">
          <cell r="D159">
            <v>41518</v>
          </cell>
          <cell r="E159">
            <v>4.1079999999999997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6.0535785991154001E-2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56.892499999999998</v>
          </cell>
        </row>
        <row r="160">
          <cell r="D160">
            <v>41548</v>
          </cell>
          <cell r="E160">
            <v>4.1379999999999999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6.0557294442869003E-2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67.026600000000002</v>
          </cell>
        </row>
        <row r="161">
          <cell r="D161">
            <v>41579</v>
          </cell>
          <cell r="E161">
            <v>4.2779999999999996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6.0579519843135997E-2</v>
          </cell>
          <cell r="O161">
            <v>0</v>
          </cell>
          <cell r="P161">
            <v>-0.15</v>
          </cell>
          <cell r="R161">
            <v>0</v>
          </cell>
          <cell r="S161">
            <v>37.026600000000002</v>
          </cell>
        </row>
        <row r="162">
          <cell r="D162">
            <v>41609</v>
          </cell>
          <cell r="E162">
            <v>4.4029999999999996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6.0601028295163999E-2</v>
          </cell>
          <cell r="O162">
            <v>0.06</v>
          </cell>
          <cell r="P162">
            <v>-0.1525</v>
          </cell>
          <cell r="R162">
            <v>0</v>
          </cell>
          <cell r="S162">
            <v>22.026599999999998</v>
          </cell>
        </row>
        <row r="163">
          <cell r="D163">
            <v>41640</v>
          </cell>
          <cell r="E163">
            <v>4.5380000000000003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6.0623253695753998E-2</v>
          </cell>
          <cell r="O163">
            <v>0.13</v>
          </cell>
          <cell r="P163">
            <v>-0.155</v>
          </cell>
          <cell r="R163">
            <v>0</v>
          </cell>
          <cell r="S163">
            <v>52.961599999999997</v>
          </cell>
        </row>
        <row r="164">
          <cell r="D164">
            <v>41671</v>
          </cell>
          <cell r="E164">
            <v>4.4329999999999998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6.0645479096506999E-2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42.961599999999997</v>
          </cell>
        </row>
        <row r="165">
          <cell r="D165">
            <v>41699</v>
          </cell>
          <cell r="E165">
            <v>4.2880000000000003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6.0665553652167997E-2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32.961599999999997</v>
          </cell>
        </row>
        <row r="166">
          <cell r="D166">
            <v>41730</v>
          </cell>
          <cell r="E166">
            <v>4.133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6.0687779053233998E-2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31.786899999999999</v>
          </cell>
        </row>
        <row r="167">
          <cell r="D167">
            <v>41760</v>
          </cell>
          <cell r="E167">
            <v>4.12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6.0709287506034999E-2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36.786900000000003</v>
          </cell>
        </row>
        <row r="168">
          <cell r="D168">
            <v>41791</v>
          </cell>
          <cell r="E168">
            <v>4.1429999999999998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6.0731512907423998E-2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61.786900000000003</v>
          </cell>
        </row>
        <row r="169">
          <cell r="D169">
            <v>41821</v>
          </cell>
          <cell r="E169">
            <v>4.1630000000000003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6.0753021360537E-2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52.232100000000003</v>
          </cell>
        </row>
        <row r="170">
          <cell r="D170">
            <v>41852</v>
          </cell>
          <cell r="E170">
            <v>4.1779999999999999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6.0775246762248998E-2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67.232100000000003</v>
          </cell>
        </row>
        <row r="171">
          <cell r="D171">
            <v>41883</v>
          </cell>
          <cell r="E171">
            <v>4.1980000000000004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6.0797472164126003E-2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57.232100000000003</v>
          </cell>
        </row>
        <row r="172">
          <cell r="D172">
            <v>41913</v>
          </cell>
          <cell r="E172">
            <v>4.2279999999999998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6.0818980617710003E-2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67.242099999999994</v>
          </cell>
        </row>
        <row r="173">
          <cell r="D173">
            <v>41944</v>
          </cell>
          <cell r="E173">
            <v>4.3680000000000003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6.0841206019909E-2</v>
          </cell>
          <cell r="O173">
            <v>0</v>
          </cell>
          <cell r="P173">
            <v>-0.15</v>
          </cell>
          <cell r="R173">
            <v>0</v>
          </cell>
          <cell r="S173">
            <v>37.242100000000001</v>
          </cell>
        </row>
        <row r="174">
          <cell r="D174">
            <v>41974</v>
          </cell>
          <cell r="E174">
            <v>4.4930000000000003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6.0862714473806E-2</v>
          </cell>
          <cell r="O174">
            <v>0.06</v>
          </cell>
          <cell r="P174">
            <v>-0.1525</v>
          </cell>
          <cell r="R174">
            <v>0</v>
          </cell>
          <cell r="S174">
            <v>22.242100000000001</v>
          </cell>
        </row>
        <row r="175">
          <cell r="D175">
            <v>42005</v>
          </cell>
          <cell r="E175">
            <v>4.633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6.0884939876328002E-2</v>
          </cell>
          <cell r="P175">
            <v>-0.155</v>
          </cell>
          <cell r="R175">
            <v>0</v>
          </cell>
          <cell r="S175">
            <v>53.187399999999997</v>
          </cell>
        </row>
        <row r="176">
          <cell r="D176">
            <v>42036</v>
          </cell>
          <cell r="E176">
            <v>4.5279999999999996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6.0907165279012999E-2</v>
          </cell>
          <cell r="P176">
            <v>-0.14749999999999999</v>
          </cell>
          <cell r="R176">
            <v>0</v>
          </cell>
          <cell r="S176">
            <v>43.187399999999997</v>
          </cell>
        </row>
        <row r="177">
          <cell r="D177">
            <v>42064</v>
          </cell>
          <cell r="E177">
            <v>4.383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6.0927239836417998E-2</v>
          </cell>
          <cell r="P177">
            <v>-0.14499999999999999</v>
          </cell>
          <cell r="R177">
            <v>0</v>
          </cell>
          <cell r="S177">
            <v>33.187399999999997</v>
          </cell>
        </row>
        <row r="178">
          <cell r="D178">
            <v>42095</v>
          </cell>
          <cell r="E178">
            <v>4.2279999999999998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6.0949465239416002E-2</v>
          </cell>
          <cell r="P178">
            <v>-0.15</v>
          </cell>
          <cell r="R178">
            <v>0</v>
          </cell>
          <cell r="S178">
            <v>32.017099999999999</v>
          </cell>
        </row>
        <row r="179">
          <cell r="D179">
            <v>42125</v>
          </cell>
          <cell r="E179">
            <v>4.2149999999999999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6.0970973694086002E-2</v>
          </cell>
          <cell r="P179">
            <v>-0.15</v>
          </cell>
          <cell r="R179">
            <v>0</v>
          </cell>
          <cell r="S179">
            <v>37.017099999999999</v>
          </cell>
        </row>
        <row r="180">
          <cell r="D180">
            <v>42156</v>
          </cell>
          <cell r="E180">
            <v>4.2380000000000004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6.0993199097406997E-2</v>
          </cell>
          <cell r="P180">
            <v>-0.15</v>
          </cell>
          <cell r="R180">
            <v>0</v>
          </cell>
          <cell r="S180">
            <v>62.017099999999999</v>
          </cell>
        </row>
        <row r="181">
          <cell r="D181">
            <v>42186</v>
          </cell>
          <cell r="E181">
            <v>4.258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6.1014707552391002E-2</v>
          </cell>
          <cell r="P181">
            <v>-0.15</v>
          </cell>
          <cell r="R181">
            <v>0</v>
          </cell>
          <cell r="S181">
            <v>52.571800000000003</v>
          </cell>
        </row>
        <row r="182">
          <cell r="D182">
            <v>42217</v>
          </cell>
          <cell r="E182">
            <v>4.2729999999999997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6.1036932956033997E-2</v>
          </cell>
          <cell r="P182">
            <v>-0.15</v>
          </cell>
          <cell r="R182">
            <v>0</v>
          </cell>
          <cell r="S182">
            <v>67.571799999999996</v>
          </cell>
        </row>
        <row r="183">
          <cell r="D183">
            <v>42248</v>
          </cell>
          <cell r="E183">
            <v>4.2930000000000001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6.1059158359841E-2</v>
          </cell>
          <cell r="P183">
            <v>-0.15</v>
          </cell>
          <cell r="R183">
            <v>0</v>
          </cell>
          <cell r="S183">
            <v>57.571800000000003</v>
          </cell>
        </row>
        <row r="184">
          <cell r="D184">
            <v>42278</v>
          </cell>
          <cell r="E184">
            <v>4.3230000000000004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6.1080666815294997E-2</v>
          </cell>
          <cell r="P184">
            <v>-0.15</v>
          </cell>
          <cell r="R184">
            <v>0</v>
          </cell>
          <cell r="S184">
            <v>67.457499999999996</v>
          </cell>
        </row>
        <row r="185">
          <cell r="D185">
            <v>42309</v>
          </cell>
          <cell r="E185">
            <v>4.4630000000000001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6.1102892219425997E-2</v>
          </cell>
          <cell r="P185">
            <v>-0.15</v>
          </cell>
          <cell r="R185">
            <v>0</v>
          </cell>
          <cell r="S185">
            <v>37.457500000000003</v>
          </cell>
        </row>
        <row r="186">
          <cell r="D186">
            <v>42339</v>
          </cell>
          <cell r="E186">
            <v>4.5880000000000001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6.1124400675192002E-2</v>
          </cell>
          <cell r="P186">
            <v>-0.1525</v>
          </cell>
          <cell r="R186">
            <v>0</v>
          </cell>
          <cell r="S186">
            <v>22.4575</v>
          </cell>
        </row>
        <row r="187">
          <cell r="D187">
            <v>42370</v>
          </cell>
          <cell r="E187">
            <v>4.7329999999999997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6.1146626079645001E-2</v>
          </cell>
          <cell r="P187">
            <v>-0.155</v>
          </cell>
          <cell r="R187">
            <v>0</v>
          </cell>
          <cell r="S187">
            <v>53.413200000000003</v>
          </cell>
        </row>
        <row r="188">
          <cell r="D188">
            <v>42401</v>
          </cell>
          <cell r="E188">
            <v>4.6280000000000001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6.1168851484262002E-2</v>
          </cell>
          <cell r="P188">
            <v>-0.14749999999999999</v>
          </cell>
          <cell r="R188">
            <v>0</v>
          </cell>
          <cell r="S188">
            <v>43.413200000000003</v>
          </cell>
        </row>
        <row r="189">
          <cell r="D189">
            <v>42430</v>
          </cell>
          <cell r="E189">
            <v>4.4829999999999997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6.1189642991955999E-2</v>
          </cell>
          <cell r="P189">
            <v>-0.14499999999999999</v>
          </cell>
          <cell r="R189">
            <v>0</v>
          </cell>
          <cell r="S189">
            <v>33.413200000000003</v>
          </cell>
        </row>
        <row r="190">
          <cell r="D190">
            <v>42461</v>
          </cell>
          <cell r="E190">
            <v>4.3280000000000003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6.1211868396891002E-2</v>
          </cell>
          <cell r="P190">
            <v>-0.15</v>
          </cell>
          <cell r="R190">
            <v>0</v>
          </cell>
          <cell r="S190">
            <v>32.247399999999999</v>
          </cell>
        </row>
        <row r="191">
          <cell r="D191">
            <v>42491</v>
          </cell>
          <cell r="E191">
            <v>4.3150000000000004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6.1233376853435002E-2</v>
          </cell>
          <cell r="P191">
            <v>0</v>
          </cell>
          <cell r="R191">
            <v>0</v>
          </cell>
          <cell r="S191">
            <v>37.247399999999999</v>
          </cell>
        </row>
        <row r="192">
          <cell r="D192">
            <v>42522</v>
          </cell>
          <cell r="E192">
            <v>4.3380000000000001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6.1255602258691998E-2</v>
          </cell>
          <cell r="P192">
            <v>0</v>
          </cell>
          <cell r="R192">
            <v>0</v>
          </cell>
          <cell r="S192">
            <v>62.247399999999999</v>
          </cell>
        </row>
        <row r="193">
          <cell r="D193">
            <v>42552</v>
          </cell>
          <cell r="E193">
            <v>4.3579999999999997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6.1277110715548998E-2</v>
          </cell>
          <cell r="P193">
            <v>0</v>
          </cell>
          <cell r="R193">
            <v>0</v>
          </cell>
          <cell r="S193">
            <v>52.9114</v>
          </cell>
        </row>
        <row r="194">
          <cell r="D194">
            <v>42583</v>
          </cell>
          <cell r="E194">
            <v>4.3730000000000002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6.1299336121128999E-2</v>
          </cell>
          <cell r="P194">
            <v>0</v>
          </cell>
          <cell r="R194">
            <v>0</v>
          </cell>
          <cell r="S194">
            <v>67.9114</v>
          </cell>
        </row>
        <row r="195">
          <cell r="D195">
            <v>42614</v>
          </cell>
          <cell r="E195">
            <v>4.3929999999999998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6.1321561526873999E-2</v>
          </cell>
          <cell r="P195">
            <v>0</v>
          </cell>
          <cell r="R195">
            <v>0</v>
          </cell>
          <cell r="S195">
            <v>57.9114</v>
          </cell>
        </row>
        <row r="196">
          <cell r="D196">
            <v>42644</v>
          </cell>
          <cell r="E196">
            <v>4.423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6.1343069984201998E-2</v>
          </cell>
          <cell r="P196">
            <v>0</v>
          </cell>
          <cell r="R196">
            <v>0</v>
          </cell>
          <cell r="S196">
            <v>67.673000000000002</v>
          </cell>
        </row>
        <row r="197">
          <cell r="D197">
            <v>42675</v>
          </cell>
          <cell r="E197">
            <v>4.5629999999999997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6.1365295390268998E-2</v>
          </cell>
          <cell r="P197">
            <v>0</v>
          </cell>
          <cell r="R197">
            <v>0</v>
          </cell>
          <cell r="S197">
            <v>37.673000000000002</v>
          </cell>
        </row>
        <row r="198">
          <cell r="D198">
            <v>42705</v>
          </cell>
          <cell r="E198">
            <v>4.6879999999999997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6.1386803847908997E-2</v>
          </cell>
          <cell r="P198">
            <v>0</v>
          </cell>
          <cell r="R198">
            <v>0</v>
          </cell>
          <cell r="S198">
            <v>22.672999999999998</v>
          </cell>
        </row>
        <row r="199">
          <cell r="D199">
            <v>42736</v>
          </cell>
          <cell r="E199">
            <v>4.8380000000000001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6.1409029254299002E-2</v>
          </cell>
          <cell r="P199">
            <v>0</v>
          </cell>
          <cell r="R199">
            <v>0</v>
          </cell>
          <cell r="S199">
            <v>53.639000000000003</v>
          </cell>
        </row>
        <row r="200">
          <cell r="D200">
            <v>42767</v>
          </cell>
          <cell r="E200">
            <v>4.7329999999999997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6.1431254660853002E-2</v>
          </cell>
          <cell r="P200">
            <v>0</v>
          </cell>
          <cell r="R200">
            <v>0</v>
          </cell>
          <cell r="S200">
            <v>43.639000000000003</v>
          </cell>
        </row>
        <row r="201">
          <cell r="D201">
            <v>42795</v>
          </cell>
          <cell r="E201">
            <v>4.5880000000000001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6.1451329221750998E-2</v>
          </cell>
          <cell r="P201">
            <v>0</v>
          </cell>
          <cell r="R201">
            <v>0</v>
          </cell>
          <cell r="S201">
            <v>33.639000000000003</v>
          </cell>
        </row>
        <row r="202">
          <cell r="D202">
            <v>42826</v>
          </cell>
          <cell r="E202">
            <v>4.4329999999999998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6.1473554628616998E-2</v>
          </cell>
          <cell r="P202">
            <v>0</v>
          </cell>
          <cell r="R202">
            <v>0</v>
          </cell>
          <cell r="S202">
            <v>32.477600000000002</v>
          </cell>
        </row>
        <row r="203">
          <cell r="D203">
            <v>42856</v>
          </cell>
          <cell r="E203">
            <v>4.42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6.1495063087031003E-2</v>
          </cell>
          <cell r="P203">
            <v>0</v>
          </cell>
          <cell r="R203">
            <v>0</v>
          </cell>
          <cell r="S203">
            <v>37.477600000000002</v>
          </cell>
        </row>
        <row r="204">
          <cell r="D204">
            <v>42887</v>
          </cell>
          <cell r="E204">
            <v>4.4429999999999996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6.1517288494219002E-2</v>
          </cell>
          <cell r="P204">
            <v>0</v>
          </cell>
          <cell r="R204">
            <v>0</v>
          </cell>
          <cell r="S204">
            <v>62.477600000000002</v>
          </cell>
        </row>
        <row r="205">
          <cell r="D205">
            <v>42917</v>
          </cell>
          <cell r="E205">
            <v>4.4630000000000001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6.1538796952945E-2</v>
          </cell>
          <cell r="P205">
            <v>0</v>
          </cell>
          <cell r="R205">
            <v>0</v>
          </cell>
          <cell r="S205">
            <v>53.251100000000001</v>
          </cell>
        </row>
        <row r="206">
          <cell r="D206">
            <v>42948</v>
          </cell>
          <cell r="E206">
            <v>4.4779999999999998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6.1561022360456998E-2</v>
          </cell>
          <cell r="P206">
            <v>0</v>
          </cell>
          <cell r="R206">
            <v>0</v>
          </cell>
          <cell r="S206">
            <v>68.251099999999994</v>
          </cell>
        </row>
        <row r="207">
          <cell r="D207">
            <v>42979</v>
          </cell>
          <cell r="E207">
            <v>4.4980000000000002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6.1583247768132003E-2</v>
          </cell>
          <cell r="P207">
            <v>0</v>
          </cell>
          <cell r="R207">
            <v>0</v>
          </cell>
          <cell r="S207">
            <v>58.251100000000001</v>
          </cell>
        </row>
        <row r="208">
          <cell r="D208">
            <v>43009</v>
          </cell>
          <cell r="E208">
            <v>4.5279999999999996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6.1604756227328999E-2</v>
          </cell>
          <cell r="P208">
            <v>0</v>
          </cell>
          <cell r="R208">
            <v>0</v>
          </cell>
          <cell r="S208">
            <v>67.888400000000004</v>
          </cell>
        </row>
        <row r="209">
          <cell r="D209">
            <v>43040</v>
          </cell>
          <cell r="E209">
            <v>4.6680000000000001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6.1626981635326997E-2</v>
          </cell>
          <cell r="R209">
            <v>0</v>
          </cell>
          <cell r="S209">
            <v>37.888399999999997</v>
          </cell>
        </row>
        <row r="210">
          <cell r="D210">
            <v>43070</v>
          </cell>
          <cell r="E210">
            <v>4.7930000000000001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6.1648490094837E-2</v>
          </cell>
          <cell r="R210">
            <v>0</v>
          </cell>
          <cell r="S210">
            <v>22.888400000000001</v>
          </cell>
        </row>
        <row r="211">
          <cell r="D211">
            <v>43101</v>
          </cell>
          <cell r="E211">
            <v>4.9480000000000004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6.1670715503157003E-2</v>
          </cell>
          <cell r="R211">
            <v>0</v>
          </cell>
          <cell r="S211">
            <v>53.864699999999999</v>
          </cell>
        </row>
        <row r="212">
          <cell r="D212">
            <v>43132</v>
          </cell>
          <cell r="E212">
            <v>4.843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6.1692940911642E-2</v>
          </cell>
          <cell r="R212">
            <v>0</v>
          </cell>
          <cell r="S212">
            <v>43.864699999999999</v>
          </cell>
        </row>
        <row r="213">
          <cell r="D213">
            <v>43160</v>
          </cell>
          <cell r="E213">
            <v>4.6980000000000004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6.1713015474285003E-2</v>
          </cell>
          <cell r="R213">
            <v>0</v>
          </cell>
          <cell r="S213">
            <v>33.864699999999999</v>
          </cell>
        </row>
        <row r="214">
          <cell r="D214">
            <v>43191</v>
          </cell>
          <cell r="E214">
            <v>4.5430000000000001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6.1735240883082E-2</v>
          </cell>
          <cell r="R214">
            <v>0</v>
          </cell>
          <cell r="S214">
            <v>32.707799999999999</v>
          </cell>
        </row>
        <row r="215">
          <cell r="D215">
            <v>43221</v>
          </cell>
          <cell r="E215">
            <v>4.53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6.1756749343363997E-2</v>
          </cell>
          <cell r="R215">
            <v>0</v>
          </cell>
          <cell r="S215">
            <v>37.707799999999999</v>
          </cell>
        </row>
        <row r="216">
          <cell r="D216">
            <v>43252</v>
          </cell>
          <cell r="E216">
            <v>4.5529999999999999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6.1778974752483999E-2</v>
          </cell>
          <cell r="R216">
            <v>0</v>
          </cell>
          <cell r="S216">
            <v>62.707799999999999</v>
          </cell>
        </row>
        <row r="217">
          <cell r="D217">
            <v>43282</v>
          </cell>
          <cell r="E217">
            <v>4.5730000000000004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6.1800483213078003E-2</v>
          </cell>
          <cell r="R217">
            <v>0</v>
          </cell>
          <cell r="S217">
            <v>53.590699999999998</v>
          </cell>
        </row>
        <row r="218">
          <cell r="D218">
            <v>43313</v>
          </cell>
          <cell r="E218">
            <v>4.5880000000000001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6.1822708622519998E-2</v>
          </cell>
          <cell r="R218">
            <v>0</v>
          </cell>
          <cell r="S218">
            <v>68.590699999999998</v>
          </cell>
        </row>
        <row r="219">
          <cell r="D219">
            <v>43344</v>
          </cell>
          <cell r="E219">
            <v>4.6079999999999997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6.1844934032127E-2</v>
          </cell>
          <cell r="R219">
            <v>0</v>
          </cell>
          <cell r="S219">
            <v>58.590699999999998</v>
          </cell>
        </row>
        <row r="220">
          <cell r="D220">
            <v>43374</v>
          </cell>
          <cell r="E220">
            <v>4.6379999999999999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6.1866442493192002E-2</v>
          </cell>
          <cell r="R220">
            <v>0</v>
          </cell>
          <cell r="S220">
            <v>68.103899999999996</v>
          </cell>
        </row>
        <row r="221">
          <cell r="D221">
            <v>43405</v>
          </cell>
          <cell r="E221">
            <v>4.7779999999999996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6.1888667903121003E-2</v>
          </cell>
          <cell r="R221">
            <v>0</v>
          </cell>
          <cell r="S221">
            <v>38.103900000000003</v>
          </cell>
        </row>
        <row r="222">
          <cell r="D222">
            <v>43435</v>
          </cell>
          <cell r="E222">
            <v>4.9029999999999996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6.1910176364498998E-2</v>
          </cell>
          <cell r="R222">
            <v>0</v>
          </cell>
          <cell r="S222">
            <v>23.103899999999999</v>
          </cell>
        </row>
        <row r="223">
          <cell r="D223">
            <v>43466</v>
          </cell>
          <cell r="E223">
            <v>5.0579999999999998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6.1932401774749998E-2</v>
          </cell>
          <cell r="R223">
            <v>0</v>
          </cell>
          <cell r="S223">
            <v>54.090499999999999</v>
          </cell>
        </row>
        <row r="224">
          <cell r="D224">
            <v>43497</v>
          </cell>
          <cell r="E224">
            <v>4.9530000000000003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6.1954627185165999E-2</v>
          </cell>
          <cell r="R224">
            <v>0</v>
          </cell>
          <cell r="S224">
            <v>44.090499999999999</v>
          </cell>
        </row>
        <row r="225">
          <cell r="D225">
            <v>43525</v>
          </cell>
          <cell r="E225">
            <v>4.8079999999999998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6.1974701749553003E-2</v>
          </cell>
          <cell r="R225">
            <v>0</v>
          </cell>
          <cell r="S225">
            <v>34.090499999999999</v>
          </cell>
        </row>
        <row r="226">
          <cell r="D226">
            <v>43556</v>
          </cell>
          <cell r="E226">
            <v>4.6529999999999996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6.1996927160279998E-2</v>
          </cell>
          <cell r="R226">
            <v>0</v>
          </cell>
          <cell r="S226">
            <v>32.938000000000002</v>
          </cell>
        </row>
        <row r="227">
          <cell r="D227">
            <v>43586</v>
          </cell>
          <cell r="E227">
            <v>4.6399999999999997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6.2018435622430999E-2</v>
          </cell>
          <cell r="R227">
            <v>0</v>
          </cell>
          <cell r="S227">
            <v>37.938000000000002</v>
          </cell>
        </row>
        <row r="228">
          <cell r="D228">
            <v>43617</v>
          </cell>
          <cell r="E228">
            <v>4.6630000000000003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6.2040661033481E-2</v>
          </cell>
          <cell r="R228">
            <v>0</v>
          </cell>
          <cell r="S228">
            <v>62.938000000000002</v>
          </cell>
        </row>
        <row r="229">
          <cell r="D229">
            <v>43647</v>
          </cell>
          <cell r="E229">
            <v>4.6829999999999998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6.2062169495944002E-2</v>
          </cell>
          <cell r="R229">
            <v>0</v>
          </cell>
          <cell r="S229">
            <v>53.930399999999999</v>
          </cell>
        </row>
        <row r="230">
          <cell r="D230">
            <v>43678</v>
          </cell>
          <cell r="E230">
            <v>4.6980000000000004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6.2084394907317E-2</v>
          </cell>
          <cell r="R230">
            <v>0</v>
          </cell>
          <cell r="S230">
            <v>68.930400000000006</v>
          </cell>
        </row>
        <row r="231">
          <cell r="D231">
            <v>43709</v>
          </cell>
          <cell r="E231">
            <v>4.718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6.2106620318854E-2</v>
          </cell>
          <cell r="R231">
            <v>0</v>
          </cell>
          <cell r="S231">
            <v>58.930399999999999</v>
          </cell>
        </row>
        <row r="232">
          <cell r="D232">
            <v>43739</v>
          </cell>
          <cell r="E232">
            <v>4.7480000000000002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6.2128128781788E-2</v>
          </cell>
          <cell r="R232">
            <v>0</v>
          </cell>
          <cell r="S232">
            <v>68.319400000000002</v>
          </cell>
        </row>
        <row r="233">
          <cell r="D233">
            <v>43770</v>
          </cell>
          <cell r="E233">
            <v>4.8879999999999999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6.2150354193646999E-2</v>
          </cell>
          <cell r="R233">
            <v>0</v>
          </cell>
          <cell r="S233">
            <v>38.319400000000002</v>
          </cell>
        </row>
        <row r="234">
          <cell r="D234">
            <v>43800</v>
          </cell>
          <cell r="E234">
            <v>5.0129999999999999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6.2171862656893E-2</v>
          </cell>
          <cell r="R234">
            <v>0</v>
          </cell>
          <cell r="S234">
            <v>23.319400000000002</v>
          </cell>
        </row>
        <row r="235">
          <cell r="D235">
            <v>43831</v>
          </cell>
          <cell r="E235">
            <v>5.1680000000000001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6.2194088069074997E-2</v>
          </cell>
          <cell r="R235">
            <v>0</v>
          </cell>
          <cell r="S235">
            <v>54.316299999999998</v>
          </cell>
        </row>
        <row r="236">
          <cell r="D236">
            <v>43862</v>
          </cell>
          <cell r="E236">
            <v>5.0629999999999997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6.2216313481421003E-2</v>
          </cell>
          <cell r="R236">
            <v>0</v>
          </cell>
          <cell r="S236">
            <v>44.316299999999998</v>
          </cell>
        </row>
        <row r="237">
          <cell r="D237">
            <v>43891</v>
          </cell>
          <cell r="E237">
            <v>4.9180000000000001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6.2237104996345001E-2</v>
          </cell>
          <cell r="R237">
            <v>0</v>
          </cell>
          <cell r="S237">
            <v>34.316299999999998</v>
          </cell>
        </row>
        <row r="238">
          <cell r="D238">
            <v>43922</v>
          </cell>
          <cell r="E238">
            <v>4.7629999999999999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6.2259330409009002E-2</v>
          </cell>
          <cell r="R238">
            <v>0</v>
          </cell>
          <cell r="S238">
            <v>33.168300000000002</v>
          </cell>
        </row>
        <row r="239">
          <cell r="D239">
            <v>43952</v>
          </cell>
          <cell r="E239">
            <v>4.75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6.2280838873031999E-2</v>
          </cell>
          <cell r="R239">
            <v>0</v>
          </cell>
          <cell r="S239">
            <v>38.168300000000002</v>
          </cell>
        </row>
        <row r="240">
          <cell r="D240">
            <v>43983</v>
          </cell>
          <cell r="E240">
            <v>4.7729999999999997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6.2303064286017999E-2</v>
          </cell>
          <cell r="R240">
            <v>0</v>
          </cell>
          <cell r="S240">
            <v>63.168300000000002</v>
          </cell>
        </row>
        <row r="241">
          <cell r="D241">
            <v>44013</v>
          </cell>
          <cell r="E241">
            <v>4.7930000000000001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6.2324572750355002E-2</v>
          </cell>
          <cell r="R241">
            <v>0</v>
          </cell>
          <cell r="S241">
            <v>54.27</v>
          </cell>
        </row>
        <row r="242">
          <cell r="D242">
            <v>44044</v>
          </cell>
          <cell r="E242">
            <v>4.8079999999999998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6.2346798163663002E-2</v>
          </cell>
          <cell r="R242">
            <v>0</v>
          </cell>
          <cell r="S242">
            <v>69.27</v>
          </cell>
        </row>
        <row r="243">
          <cell r="D243">
            <v>44075</v>
          </cell>
          <cell r="E243">
            <v>4.8280000000000003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6.2369023577136001E-2</v>
          </cell>
          <cell r="R243">
            <v>0</v>
          </cell>
          <cell r="S243">
            <v>59.27</v>
          </cell>
        </row>
        <row r="244">
          <cell r="D244">
            <v>44105</v>
          </cell>
          <cell r="E244">
            <v>4.8579999999999997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6.2390532041941997E-2</v>
          </cell>
          <cell r="R244">
            <v>0</v>
          </cell>
          <cell r="S244">
            <v>68.534800000000004</v>
          </cell>
        </row>
        <row r="245">
          <cell r="D245">
            <v>44136</v>
          </cell>
          <cell r="E245">
            <v>4.9980000000000002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6.2412757455737003E-2</v>
          </cell>
          <cell r="R245">
            <v>0</v>
          </cell>
          <cell r="S245">
            <v>38.534799999999997</v>
          </cell>
        </row>
        <row r="246">
          <cell r="D246">
            <v>44166</v>
          </cell>
          <cell r="E246">
            <v>5.1230000000000002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6.2434265920855998E-2</v>
          </cell>
          <cell r="R246">
            <v>0</v>
          </cell>
          <cell r="S246">
            <v>23.534800000000001</v>
          </cell>
        </row>
        <row r="247">
          <cell r="D247">
            <v>44197</v>
          </cell>
          <cell r="E247">
            <v>5.2779999999999996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6.2456491334974003E-2</v>
          </cell>
          <cell r="R247">
            <v>0</v>
          </cell>
          <cell r="S247">
            <v>54.542099999999998</v>
          </cell>
        </row>
        <row r="248">
          <cell r="D248">
            <v>44228</v>
          </cell>
          <cell r="E248">
            <v>5.173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6.2462606397859E-2</v>
          </cell>
          <cell r="R248">
            <v>0</v>
          </cell>
          <cell r="S248">
            <v>44.542099999999998</v>
          </cell>
        </row>
        <row r="249">
          <cell r="D249">
            <v>44256</v>
          </cell>
          <cell r="E249">
            <v>5.0279999999999996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6.2463885555652E-2</v>
          </cell>
          <cell r="R249">
            <v>0</v>
          </cell>
          <cell r="S249">
            <v>34.542099999999998</v>
          </cell>
        </row>
        <row r="250">
          <cell r="D250">
            <v>44287</v>
          </cell>
          <cell r="E250">
            <v>4.8730000000000002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6.2465301766064997E-2</v>
          </cell>
          <cell r="R250">
            <v>0</v>
          </cell>
          <cell r="S250">
            <v>33.398499999999999</v>
          </cell>
        </row>
        <row r="251">
          <cell r="D251">
            <v>44317</v>
          </cell>
          <cell r="E251">
            <v>4.8600000000000003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6.2466672292272998E-2</v>
          </cell>
          <cell r="R251">
            <v>0</v>
          </cell>
          <cell r="S251">
            <v>38.398499999999999</v>
          </cell>
        </row>
        <row r="252">
          <cell r="D252">
            <v>44348</v>
          </cell>
          <cell r="E252">
            <v>4.883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6.2468088502688E-2</v>
          </cell>
          <cell r="R252">
            <v>0</v>
          </cell>
          <cell r="S252">
            <v>63.398499999999999</v>
          </cell>
        </row>
        <row r="253">
          <cell r="D253">
            <v>44378</v>
          </cell>
          <cell r="E253">
            <v>4.9029999999999996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6.2469459028896002E-2</v>
          </cell>
          <cell r="R253">
            <v>0</v>
          </cell>
          <cell r="S253">
            <v>54.6096</v>
          </cell>
        </row>
        <row r="254">
          <cell r="D254">
            <v>44409</v>
          </cell>
          <cell r="E254">
            <v>4.9180000000000001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6.2470875239312003E-2</v>
          </cell>
          <cell r="R254">
            <v>0</v>
          </cell>
          <cell r="S254">
            <v>69.6096</v>
          </cell>
        </row>
        <row r="255">
          <cell r="D255">
            <v>44440</v>
          </cell>
          <cell r="E255">
            <v>4.9379999999999997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6.2472291449730002E-2</v>
          </cell>
          <cell r="R255">
            <v>0</v>
          </cell>
          <cell r="S255">
            <v>59.6096</v>
          </cell>
        </row>
        <row r="256">
          <cell r="D256">
            <v>44470</v>
          </cell>
          <cell r="E256">
            <v>4.968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6.2473661975940002E-2</v>
          </cell>
          <cell r="R256">
            <v>0</v>
          </cell>
          <cell r="S256">
            <v>68.750299999999996</v>
          </cell>
        </row>
        <row r="257">
          <cell r="D257">
            <v>44501</v>
          </cell>
          <cell r="E257">
            <v>5.1079999999999997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6.2475078186358002E-2</v>
          </cell>
          <cell r="R257">
            <v>0</v>
          </cell>
          <cell r="S257">
            <v>38.750300000000003</v>
          </cell>
        </row>
        <row r="258">
          <cell r="D258">
            <v>44531</v>
          </cell>
          <cell r="E258">
            <v>5.2329999999999997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6.247644871257E-2</v>
          </cell>
          <cell r="R258">
            <v>0</v>
          </cell>
          <cell r="S258">
            <v>23.750299999999999</v>
          </cell>
        </row>
        <row r="259">
          <cell r="D259">
            <v>44562</v>
          </cell>
          <cell r="E259">
            <v>5.3879999999999999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6.2477864922999997E-2</v>
          </cell>
          <cell r="R259">
            <v>0</v>
          </cell>
          <cell r="S259">
            <v>54.767899999999997</v>
          </cell>
        </row>
        <row r="260">
          <cell r="D260">
            <v>44593</v>
          </cell>
          <cell r="E260">
            <v>5.2830000000000004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6.2479281133410003E-2</v>
          </cell>
          <cell r="R260">
            <v>0</v>
          </cell>
          <cell r="S260">
            <v>44.767899999999997</v>
          </cell>
        </row>
        <row r="261">
          <cell r="D261">
            <v>44621</v>
          </cell>
          <cell r="E261">
            <v>5.1379999999999999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6.2480560291209998E-2</v>
          </cell>
          <cell r="R261">
            <v>0</v>
          </cell>
          <cell r="S261">
            <v>34.767899999999997</v>
          </cell>
        </row>
        <row r="262">
          <cell r="D262">
            <v>44652</v>
          </cell>
          <cell r="E262">
            <v>4.9829999999999997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6.2481976501631002E-2</v>
          </cell>
          <cell r="R262">
            <v>0</v>
          </cell>
          <cell r="S262">
            <v>33.628700000000002</v>
          </cell>
        </row>
        <row r="263">
          <cell r="D263">
            <v>44682</v>
          </cell>
          <cell r="E263">
            <v>4.97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6.2483347027845998E-2</v>
          </cell>
          <cell r="R263">
            <v>0</v>
          </cell>
          <cell r="S263">
            <v>38.628700000000002</v>
          </cell>
        </row>
        <row r="264">
          <cell r="D264">
            <v>44713</v>
          </cell>
          <cell r="E264">
            <v>4.9930000000000003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6.2484763238269E-2</v>
          </cell>
          <cell r="R264">
            <v>0</v>
          </cell>
          <cell r="S264">
            <v>63.628700000000002</v>
          </cell>
        </row>
        <row r="265">
          <cell r="D265">
            <v>44743</v>
          </cell>
          <cell r="E265">
            <v>5.0129999999999999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6.2486133764486002E-2</v>
          </cell>
          <cell r="R265">
            <v>0</v>
          </cell>
          <cell r="S265">
            <v>54.949300000000001</v>
          </cell>
        </row>
        <row r="266">
          <cell r="D266">
            <v>44774</v>
          </cell>
          <cell r="E266">
            <v>5.0279999999999996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6.2487549974910003E-2</v>
          </cell>
          <cell r="R266">
            <v>0</v>
          </cell>
          <cell r="S266">
            <v>69.949299999999994</v>
          </cell>
        </row>
        <row r="267">
          <cell r="D267">
            <v>44805</v>
          </cell>
          <cell r="E267">
            <v>5.048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6.2488966185333998E-2</v>
          </cell>
          <cell r="R267">
            <v>0</v>
          </cell>
          <cell r="S267">
            <v>59.949300000000001</v>
          </cell>
        </row>
        <row r="268">
          <cell r="D268">
            <v>44835</v>
          </cell>
          <cell r="E268">
            <v>5.0780000000000003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6.2490336711552998E-2</v>
          </cell>
          <cell r="R268">
            <v>0</v>
          </cell>
          <cell r="S268">
            <v>68.965800000000002</v>
          </cell>
        </row>
        <row r="269">
          <cell r="D269">
            <v>44866</v>
          </cell>
          <cell r="E269">
            <v>5.218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6.2491752921978998E-2</v>
          </cell>
          <cell r="R269">
            <v>0</v>
          </cell>
          <cell r="S269">
            <v>38.965800000000002</v>
          </cell>
        </row>
        <row r="270">
          <cell r="D270">
            <v>44896</v>
          </cell>
          <cell r="E270">
            <v>5.343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6.2493123448197997E-2</v>
          </cell>
          <cell r="R270">
            <v>0</v>
          </cell>
          <cell r="S270">
            <v>23.965800000000002</v>
          </cell>
        </row>
        <row r="271">
          <cell r="D271">
            <v>44927</v>
          </cell>
          <cell r="E271">
            <v>5.4980000000000002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6.2494539658624997E-2</v>
          </cell>
          <cell r="R271">
            <v>0</v>
          </cell>
          <cell r="S271">
            <v>54.993699999999997</v>
          </cell>
        </row>
        <row r="272">
          <cell r="D272">
            <v>44958</v>
          </cell>
          <cell r="E272">
            <v>5.3929999999999998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6.2495955869054001E-2</v>
          </cell>
          <cell r="R272">
            <v>0</v>
          </cell>
          <cell r="S272">
            <v>44.993699999999997</v>
          </cell>
        </row>
        <row r="273">
          <cell r="D273">
            <v>44986</v>
          </cell>
          <cell r="E273">
            <v>5.2480000000000002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6.2497235026859999E-2</v>
          </cell>
          <cell r="R273">
            <v>0</v>
          </cell>
          <cell r="S273">
            <v>34.993699999999997</v>
          </cell>
        </row>
        <row r="274">
          <cell r="D274">
            <v>45017</v>
          </cell>
          <cell r="E274">
            <v>5.093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6.2498651237290002E-2</v>
          </cell>
          <cell r="R274">
            <v>0</v>
          </cell>
          <cell r="S274">
            <v>33.858899999999998</v>
          </cell>
        </row>
        <row r="275">
          <cell r="D275">
            <v>45047</v>
          </cell>
          <cell r="E275">
            <v>5.08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6.2500021763512006E-2</v>
          </cell>
          <cell r="R275">
            <v>0</v>
          </cell>
          <cell r="S275">
            <v>38.858899999999998</v>
          </cell>
        </row>
        <row r="276">
          <cell r="D276">
            <v>45078</v>
          </cell>
          <cell r="E276">
            <v>5.1029999999999998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6.2501437973943003E-2</v>
          </cell>
          <cell r="R276">
            <v>0</v>
          </cell>
          <cell r="S276">
            <v>63.858899999999998</v>
          </cell>
        </row>
        <row r="277">
          <cell r="D277">
            <v>45108</v>
          </cell>
          <cell r="E277">
            <v>5.1230000000000002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6.2502808500166998E-2</v>
          </cell>
          <cell r="R277">
            <v>0</v>
          </cell>
          <cell r="S277">
            <v>55.288899999999998</v>
          </cell>
        </row>
        <row r="278">
          <cell r="D278">
            <v>45139</v>
          </cell>
          <cell r="E278">
            <v>5.1379999999999999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6.2504224710598993E-2</v>
          </cell>
          <cell r="R278">
            <v>0</v>
          </cell>
          <cell r="S278">
            <v>70.288899999999998</v>
          </cell>
        </row>
        <row r="279">
          <cell r="D279">
            <v>45170</v>
          </cell>
          <cell r="E279">
            <v>5.1580000000000004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6.2505640921031003E-2</v>
          </cell>
          <cell r="R279">
            <v>0</v>
          </cell>
          <cell r="S279">
            <v>60.288899999999998</v>
          </cell>
        </row>
        <row r="280">
          <cell r="D280">
            <v>45200</v>
          </cell>
          <cell r="E280">
            <v>5.1879999999999997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6.2507011447256997E-2</v>
          </cell>
          <cell r="R280">
            <v>0</v>
          </cell>
          <cell r="S280">
            <v>69.181200000000004</v>
          </cell>
        </row>
        <row r="281">
          <cell r="D281">
            <v>45231</v>
          </cell>
          <cell r="E281">
            <v>5.3280000000000003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6.2508427657691004E-2</v>
          </cell>
          <cell r="R281">
            <v>0</v>
          </cell>
          <cell r="S281">
            <v>39.181199999999997</v>
          </cell>
        </row>
        <row r="282">
          <cell r="D282">
            <v>45261</v>
          </cell>
          <cell r="E282">
            <v>5.4530000000000003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6.2509798183917997E-2</v>
          </cell>
          <cell r="R282">
            <v>0</v>
          </cell>
          <cell r="S282">
            <v>24.1812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6.2511214394354003E-2</v>
          </cell>
          <cell r="R283">
            <v>0</v>
          </cell>
          <cell r="S283">
            <v>55.219499999999996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6.2512630604789995E-2</v>
          </cell>
          <cell r="R284">
            <v>0</v>
          </cell>
          <cell r="S284">
            <v>45.219499999999996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6.2513955446810002E-2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6.2515371657248006E-2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6.2516742183477997E-2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6.2518158393916001E-2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6.2519528920148004E-2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6.2520945130587993E-2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6.2522361341028995E-2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6.2523731867261997E-2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6.2525148077703999E-2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6.2526518603938999E-2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6.2527934814382E-2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6.2529351024825E-2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6.2530630182645999E-2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6.2532046393090998E-2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6.2533416919328996E-2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6.2534833129775994E-2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6.2536203656014006E-2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6.2537619866462002E-2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6.2539036076910998E-2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6.2540406603151993E-2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6.2541822813601003E-2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6.2543193339842998E-2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6.2544609550295005E-2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6.2546025760745999E-2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6.2547304918574007E-2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6.2548721129026999E-2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6.2550091655272005E-2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6.2551507865725997E-2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6.2552878391973002E-2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6.2554294602428007E-2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6.2555710812884996E-2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6.2557081339133E-2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6.2558497549591002E-2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6.2559868075840006E-2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6.2561284286298993E-2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6.2562700496758994E-2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6.2563979654593996E-2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6.2565395865054996E-2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6.2566766391306997E-2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6.2568182601768996E-2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6.2569553128023994E-2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6.2570969338487006E-2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6.2572385548951004E-2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6.2573756075207002E-2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6.2575172285672997E-2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6.2576542811929994E-2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6.2577959022397003E-2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6.2579375232863999E-2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6.2580700074913995E-2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6.2582116285383002E-2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6.2583486811642997E-2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6.2584903022114002E-2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6.2586273548374996E-2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6.2587689758847001E-2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6.2589105969319006E-2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6.2590476495581998E-2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6.2591892706056002E-2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6.2593263232321006E-2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6.2594679442794995E-2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6.2596095653269998E-2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6.2597374811119003E-2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6.2598791021596004E-2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6.2600161547864006E-2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6.2601577758342006E-2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6.2602948284611007E-2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6.2604364495090006E-2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6.2605780705570005E-2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6.2607151231841005E-2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6.2608567442322002E-2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6.2609937968595E-2</v>
          </cell>
          <cell r="R354">
            <v>0</v>
          </cell>
        </row>
        <row r="355">
          <cell r="N355">
            <v>6.2611354179076997E-2</v>
          </cell>
        </row>
        <row r="356">
          <cell r="N356">
            <v>6.2612770389559994E-2</v>
          </cell>
        </row>
        <row r="357">
          <cell r="N357">
            <v>6.2614049547416006E-2</v>
          </cell>
        </row>
        <row r="358">
          <cell r="N358">
            <v>6.2615465757901001E-2</v>
          </cell>
        </row>
        <row r="359">
          <cell r="N359">
            <v>6.2616836284175997E-2</v>
          </cell>
        </row>
        <row r="360">
          <cell r="N360">
            <v>6.2618252494662005E-2</v>
          </cell>
        </row>
        <row r="361">
          <cell r="N361">
            <v>6.2619623020938001E-2</v>
          </cell>
        </row>
        <row r="362">
          <cell r="N362">
            <v>6.2621039231426007E-2</v>
          </cell>
        </row>
        <row r="363">
          <cell r="N363">
            <v>6.2622455441913999E-2</v>
          </cell>
        </row>
        <row r="364">
          <cell r="N364">
            <v>6.2623825968192007E-2</v>
          </cell>
        </row>
        <row r="365">
          <cell r="N365">
            <v>6.2625242178680998E-2</v>
          </cell>
        </row>
        <row r="366">
          <cell r="N366">
            <v>6.2626612704961004E-2</v>
          </cell>
        </row>
        <row r="367">
          <cell r="N367">
            <v>6.2628028915450995E-2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6640625" defaultRowHeight="10.199999999999999" x14ac:dyDescent="0.2"/>
  <cols>
    <col min="1" max="1" width="17" style="18" bestFit="1" customWidth="1"/>
    <col min="2" max="2" width="9.6640625" style="18" customWidth="1"/>
    <col min="3" max="4" width="12.33203125" style="18" customWidth="1"/>
    <col min="5" max="5" width="11.33203125" style="18" bestFit="1" customWidth="1"/>
    <col min="6" max="9" width="9.6640625" style="18" customWidth="1"/>
    <col min="10" max="10" width="18.5546875" style="18" customWidth="1"/>
    <col min="11" max="16384" width="9.6640625" style="18"/>
  </cols>
  <sheetData>
    <row r="1" spans="1:15" ht="10.8" thickBot="1" x14ac:dyDescent="0.25">
      <c r="A1" s="283">
        <f ca="1">TODAY()</f>
        <v>36896</v>
      </c>
    </row>
    <row r="2" spans="1:15" x14ac:dyDescent="0.2">
      <c r="A2" s="284">
        <f ca="1">DATE(YEAR($A$1),MONTH($A$1)+1,1)</f>
        <v>36923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VLOOKUP($A$1,Data!$A$1:$X$40001,15,0)</f>
        <v>11.38</v>
      </c>
      <c r="C4" s="187">
        <f ca="1">B4-$B$15</f>
        <v>1.9750000000000014</v>
      </c>
      <c r="D4" s="187">
        <f ca="1">VLOOKUP($A$2,[4]CurveFetch!$D$8:$R$1200,7)</f>
        <v>1.25</v>
      </c>
      <c r="E4" s="187">
        <f ca="1">HLOOKUP($A4,Map!$D$90:$R$106,17,0)</f>
        <v>1.2483333333333333</v>
      </c>
      <c r="F4" s="187">
        <f ca="1">HLOOKUP($A4,Map!$D$90:$R$106,16,0)</f>
        <v>2.2799999999999998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VLOOKUP($A$1,Data!$A$1:$X$40001,13,0)</f>
        <v>9.9600000000000009</v>
      </c>
      <c r="C5" s="187">
        <f t="shared" ref="C5:C15" ca="1" si="0">B5-$B$15</f>
        <v>0.55500000000000149</v>
      </c>
      <c r="D5" s="187">
        <f ca="1">VLOOKUP($A$2,[4]CurveFetch!$D$8:$R$1200,9)</f>
        <v>1.2</v>
      </c>
      <c r="E5" s="187">
        <f ca="1">HLOOKUP($A5,Map!$D$90:$R$106,17,0)</f>
        <v>1.2483333333333333</v>
      </c>
      <c r="F5" s="187">
        <f ca="1">HLOOKUP($A5,Map!$D$90:$R$106,16,0)</f>
        <v>2.3199999999999998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VLOOKUP($A$1,Data!$A$1:$X$40001,10,0)</f>
        <v>9.5350000000000001</v>
      </c>
      <c r="C6" s="187">
        <f t="shared" ca="1" si="0"/>
        <v>0.13000000000000078</v>
      </c>
      <c r="D6" s="187">
        <f ca="1">VLOOKUP($A$2,[4]CurveFetch!$D$8:$R$1200,8)</f>
        <v>0.75</v>
      </c>
      <c r="E6" s="187">
        <f ca="1">HLOOKUP($A6,Map!$D$90:$R$106,17,0)</f>
        <v>0.79833333333333334</v>
      </c>
      <c r="F6" s="187">
        <f ca="1">HLOOKUP($A6,Map!$D$90:$R$106,16,0)</f>
        <v>1.9299999999999997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VLOOKUP($A$1,Data!$A$1:$X$40001,8,0)</f>
        <v>9.0500000000000007</v>
      </c>
      <c r="C7" s="187">
        <f t="shared" ca="1" si="0"/>
        <v>-0.35499999999999865</v>
      </c>
      <c r="D7" s="187">
        <f ca="1">VLOOKUP($A$2,[4]CurveFetch!$D$8:$R$1200,3)</f>
        <v>-0.52</v>
      </c>
      <c r="E7" s="187">
        <f ca="1">HLOOKUP($A7,Map!$D$90:$R$106,17,0)</f>
        <v>-7.4999999999999997E-2</v>
      </c>
      <c r="F7" s="187">
        <f ca="1">HLOOKUP($A7,Map!$D$90:$R$106,16,0)</f>
        <v>-2.4285714285714289E-2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VLOOKUP($A$1,Data!$A$1:$X$40001,7,0)</f>
        <v>8.9550000000000001</v>
      </c>
      <c r="C8" s="187">
        <f t="shared" ca="1" si="0"/>
        <v>-0.44999999999999929</v>
      </c>
      <c r="D8" s="187">
        <f ca="1">VLOOKUP($A$2,[4]CurveFetch!$D$8:$R$1200,7)</f>
        <v>1.25</v>
      </c>
      <c r="E8" s="187">
        <f ca="1">HLOOKUP($A8,Map!$D$90:$R$106,17,0)</f>
        <v>-0.48333333333333334</v>
      </c>
      <c r="F8" s="187">
        <f ca="1">HLOOKUP($A8,Map!$D$90:$R$106,16,0)</f>
        <v>-0.40857142857142853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VLOOKUP($A$1,Data!$A$1:$X$40001,11,0)</f>
        <v>8.67</v>
      </c>
      <c r="C9" s="187">
        <f t="shared" ca="1" si="0"/>
        <v>-0.73499999999999943</v>
      </c>
      <c r="D9" s="187">
        <f ca="1">VLOOKUP($A$2,[4]CurveFetch!$D$8:$R$1200,5)</f>
        <v>-0.61</v>
      </c>
      <c r="E9" s="187">
        <f ca="1">HLOOKUP($A9,Map!$D$90:$R$106,17,0)</f>
        <v>-0.57666666666666666</v>
      </c>
      <c r="F9" s="187">
        <f ca="1">HLOOKUP($A9,Map!$D$90:$R$106,16,0)</f>
        <v>-0.63857142857142868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VLOOKUP($A$1,Data!$A$1:$X$40001,5,0)</f>
        <v>8.4</v>
      </c>
      <c r="C10" s="187">
        <f t="shared" ca="1" si="0"/>
        <v>-1.004999999999999</v>
      </c>
      <c r="D10" s="187">
        <f ca="1">VLOOKUP($A$2,[4]CurveFetch!$D$8:$R$1200,12)</f>
        <v>0.45</v>
      </c>
      <c r="E10" s="187">
        <f ca="1">HLOOKUP($A10,Map!$D$90:$R$106,17,0)</f>
        <v>0.17833333333333332</v>
      </c>
      <c r="F10" s="187">
        <f ca="1">HLOOKUP($A10,Map!$D$90:$R$106,16,0)</f>
        <v>8.8999999999999982E-2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VLOOKUP($A$1,Data!$A$1:$X$40001,4,0)</f>
        <v>11.21</v>
      </c>
      <c r="C11" s="187">
        <f t="shared" ca="1" si="0"/>
        <v>1.8050000000000015</v>
      </c>
      <c r="D11" s="187">
        <f ca="1">VLOOKUP($A$2,[4]CurveFetch!$D$8:$R$1200,6)</f>
        <v>-0.15473156844159</v>
      </c>
      <c r="E11" s="187">
        <f ca="1">HLOOKUP($A11,Map!$D$90:$R$106,17,0)</f>
        <v>-0.17233213045522666</v>
      </c>
      <c r="F11" s="187">
        <f ca="1">HLOOKUP($A11,Map!$D$90:$R$106,16,0)</f>
        <v>-0.19571428571428573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VLOOKUP($A$1,Data!$A$1:$X$40001,16,0)</f>
        <v>9.2050000000000001</v>
      </c>
      <c r="C12" s="187">
        <f t="shared" ca="1" si="0"/>
        <v>-0.19999999999999929</v>
      </c>
      <c r="D12" s="187">
        <f ca="1">VLOOKUP($A$2,[4]CurveFetch!$D$8:$R$1200,15)</f>
        <v>-6.5000000000000002E-2</v>
      </c>
      <c r="E12" s="187">
        <f ca="1">HLOOKUP($A12,Map!$D$90:$R$106,17,0)</f>
        <v>-5.8333333333333341E-2</v>
      </c>
      <c r="F12" s="187">
        <f ca="1">HLOOKUP($A12,Map!$D$90:$R$106,16,0)</f>
        <v>-1.428571428571429E-3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VLOOKUP($A$1,Data!$A$1:$X$40001,23,0)</f>
        <v>9.0150000000000006</v>
      </c>
      <c r="C13" s="187">
        <f t="shared" ca="1" si="0"/>
        <v>-0.38999999999999879</v>
      </c>
      <c r="D13" s="187">
        <f ca="1">VLOOKUP($A$2,[4]CurveFetch!$D$8:$R$1200,14)</f>
        <v>0</v>
      </c>
      <c r="E13" s="187">
        <f ca="1">HLOOKUP($A13,Map!$D$90:$R$106,17,0)</f>
        <v>0</v>
      </c>
      <c r="F13" s="187">
        <f ca="1">HLOOKUP($A13,Map!$D$90:$R$106,16,0)</f>
        <v>0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VLOOKUP($A$1,Data!$A$1:$X$40001,24,0)</f>
        <v>9.0500000000000007</v>
      </c>
      <c r="C14" s="187">
        <f t="shared" ca="1" si="0"/>
        <v>-0.35499999999999865</v>
      </c>
      <c r="D14" s="187">
        <f ca="1">VLOOKUP($A$2,[4]CurveFetch!$D$8:$T$1200,16)</f>
        <v>145</v>
      </c>
      <c r="E14" s="187">
        <f ca="1">HLOOKUP($A14,Map!$D$90:$R$106,17,0)</f>
        <v>145</v>
      </c>
      <c r="F14" s="187">
        <f ca="1">HLOOKUP($A14,Map!$D$90:$T$106,16,0)</f>
        <v>235.14285714285714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VLOOKUP($A$1,Data!$A$1:$X$40001,9,0)</f>
        <v>9.4049999999999994</v>
      </c>
      <c r="C15" s="187">
        <f t="shared" ca="1" si="0"/>
        <v>0</v>
      </c>
      <c r="D15" s="18">
        <f ca="1">VLOOKUP($A$2,[4]CurveFetch!$D$8:$R$1200,2)</f>
        <v>8.9659999999999993</v>
      </c>
      <c r="E15" s="187">
        <f ca="1">Map!$E$106</f>
        <v>7.7643333333333322</v>
      </c>
      <c r="F15" s="187">
        <f ca="1">Map!$E$105</f>
        <v>5.3550000000000013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0.8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0.8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>
        <f ca="1">Spreads!$G$3*Sheet2!$K$4+Sheet2!$L$4+Sheet2!$M$4</f>
        <v>0.36625400000000002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>
        <f ca="1">Spreads!$I$3*Sheet2!$K$5+Sheet2!$L$5+Sheet2!$M$5</f>
        <v>0.38744000000000006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>
        <f ca="1">Spreads!$C$3*Sheet2!$K$8</f>
        <v>0.12518000000000001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>
        <f ca="1">Spreads!$I$13*Sheet2!$K$9</f>
        <v>0.10488499999999999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>
        <f ca="1">VLOOKUP(Spreads!$A$1,Data!$A$1:$Y$20001,12)*Sheet2!$K$13*Sheet2!$O$13+Sheet2!$M$13</f>
        <v>0.14915943165000001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>
        <f ca="1">VLOOKUP(Spreads!$A$1,Data!$A$1:$W$30001,17)*Sheet2!$K$11*Sheet2!$O$11+Sheet2!$M$11</f>
        <v>0.25567312289999999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>
        <f ca="1">VLOOKUP(Spreads!$A$1,Data!$A$1:$W$30001,17)*Sheet2!$K$12*Sheet2!$O$12+Sheet2!$M$12</f>
        <v>0.12109595255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>
        <f ca="1">Spreads!$E$13*Sheet2!$K$10+Sheet2!$L$10+Sheet2!$M$10</f>
        <v>0.10275999999999999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>
        <f ca="1">Spreads!$C$13*Sheet2!$K$10+Sheet2!$L$10+Sheet2!$M$10</f>
        <v>0.10502799999999998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>
        <f ca="1">Spreads!$C$13*Sheet2!$K$10+Sheet2!$L$10+Sheet2!$M$10</f>
        <v>0.10502799999999998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C8" sqref="C8"/>
    </sheetView>
  </sheetViews>
  <sheetFormatPr defaultColWidth="16.6640625" defaultRowHeight="10.199999999999999" x14ac:dyDescent="0.2"/>
  <cols>
    <col min="1" max="1" width="16.6640625" style="29" customWidth="1"/>
    <col min="2" max="7" width="16.6640625" style="24" customWidth="1"/>
    <col min="8" max="17" width="16.6640625" style="18" customWidth="1"/>
    <col min="18" max="18" width="18.5546875" style="18" bestFit="1" customWidth="1"/>
    <col min="19" max="16384" width="16.6640625" style="18"/>
  </cols>
  <sheetData>
    <row r="1" spans="1:14" ht="14.4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36896</v>
      </c>
      <c r="C2" s="120">
        <f t="shared" ref="C2:I2" ca="1" si="0">C3</f>
        <v>36895</v>
      </c>
      <c r="D2" s="120">
        <f t="shared" ca="1" si="0"/>
        <v>36894</v>
      </c>
      <c r="E2" s="120">
        <f t="shared" ca="1" si="0"/>
        <v>36893</v>
      </c>
      <c r="F2" s="120">
        <f t="shared" ca="1" si="0"/>
        <v>36892</v>
      </c>
      <c r="G2" s="120">
        <f t="shared" ca="1" si="0"/>
        <v>36891</v>
      </c>
      <c r="H2" s="120">
        <f t="shared" ca="1" si="0"/>
        <v>36890</v>
      </c>
      <c r="I2" s="120">
        <f t="shared" ca="1" si="0"/>
        <v>36889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0.8" thickBot="1" x14ac:dyDescent="0.25">
      <c r="A3" s="191"/>
      <c r="B3" s="191">
        <f ca="1">TODAY()</f>
        <v>36896</v>
      </c>
      <c r="C3" s="190">
        <f ca="1">B3-1</f>
        <v>36895</v>
      </c>
      <c r="D3" s="190">
        <f t="shared" ref="D3:I3" ca="1" si="1">C3-1</f>
        <v>36894</v>
      </c>
      <c r="E3" s="190">
        <f t="shared" ca="1" si="1"/>
        <v>36893</v>
      </c>
      <c r="F3" s="190">
        <f t="shared" ca="1" si="1"/>
        <v>36892</v>
      </c>
      <c r="G3" s="190">
        <f t="shared" ca="1" si="1"/>
        <v>36891</v>
      </c>
      <c r="H3" s="190">
        <f t="shared" ca="1" si="1"/>
        <v>36890</v>
      </c>
      <c r="I3" s="190">
        <f t="shared" ca="1" si="1"/>
        <v>36889</v>
      </c>
      <c r="J3" s="155">
        <f ca="1">DATE(YEAR($B$3),MONTH($B$3),1)</f>
        <v>36892</v>
      </c>
      <c r="K3" s="156">
        <f ca="1">DATE(YEAR($B$3)-1,MONTH($B$3),1)</f>
        <v>36526</v>
      </c>
      <c r="L3" s="155">
        <f ca="1">$J$3</f>
        <v>36892</v>
      </c>
      <c r="M3" s="156">
        <f ca="1">K3</f>
        <v>36526</v>
      </c>
      <c r="N3" s="193"/>
    </row>
    <row r="4" spans="1:14" x14ac:dyDescent="0.2">
      <c r="A4" s="159" t="s">
        <v>63</v>
      </c>
      <c r="B4" s="123">
        <f ca="1">VLOOKUP(B$3,Data!$A$1:$W$17001,15,0)</f>
        <v>11.38</v>
      </c>
      <c r="C4" s="124">
        <f ca="1">VLOOKUP(C$3,Data!$A$1:$W$17001,15,0)</f>
        <v>11.74</v>
      </c>
      <c r="D4" s="124">
        <f ca="1">VLOOKUP(D$3,Data!$A$1:$W$17001,15,0)</f>
        <v>12.44</v>
      </c>
      <c r="E4" s="124">
        <f ca="1">VLOOKUP(E$3,Data!$A$1:$W$17001,15,0)</f>
        <v>14.33</v>
      </c>
      <c r="F4" s="124">
        <f ca="1">VLOOKUP(F$3,Data!$A$1:$W$17001,15,0)</f>
        <v>14.33</v>
      </c>
      <c r="G4" s="124">
        <f ca="1">VLOOKUP(G$3,Data!$A$1:$W$17001,15,0)</f>
        <v>14.44</v>
      </c>
      <c r="H4" s="124">
        <f ca="1">VLOOKUP(H$3,Data!$A$1:$W$17001,15,0)</f>
        <v>14.44</v>
      </c>
      <c r="I4" s="124">
        <f ca="1">VLOOKUP(I$3,Data!$A$1:$W$17001,15,0)</f>
        <v>14.44</v>
      </c>
      <c r="J4" s="130">
        <f ca="1">HLOOKUP(J$3,Data!$AB$2:$EJ$22,13)</f>
        <v>12.843999999999999</v>
      </c>
      <c r="K4" s="175">
        <f ca="1">HLOOKUP(K$3,Data!$AB$2:$EJ$22,13)</f>
        <v>2.4237096774193558</v>
      </c>
      <c r="L4" s="144">
        <f ca="1">VLOOKUP(L$3,Indicies!$A$2:$L$6000,2,0)</f>
        <v>0</v>
      </c>
      <c r="M4" s="145">
        <f ca="1">VLOOKUP(M$3,Indicies!$A$2:$L$6000,2,0)</f>
        <v>2.38</v>
      </c>
      <c r="N4" s="194"/>
    </row>
    <row r="5" spans="1:14" x14ac:dyDescent="0.2">
      <c r="A5" s="160" t="s">
        <v>61</v>
      </c>
      <c r="B5" s="125">
        <f ca="1">VLOOKUP(B$3,Data!$A$1:$W$17001,13,0)</f>
        <v>9.9600000000000009</v>
      </c>
      <c r="C5" s="126">
        <f ca="1">VLOOKUP(C$3,Data!$A$1:$W$17001,13,0)</f>
        <v>10.24</v>
      </c>
      <c r="D5" s="126">
        <f ca="1">VLOOKUP(D$3,Data!$A$1:$W$17001,13,0)</f>
        <v>10.82</v>
      </c>
      <c r="E5" s="126">
        <f ca="1">VLOOKUP(E$3,Data!$A$1:$W$17001,13,0)</f>
        <v>13.275</v>
      </c>
      <c r="F5" s="126">
        <f ca="1">VLOOKUP(F$3,Data!$A$1:$W$17001,13,0)</f>
        <v>13.275</v>
      </c>
      <c r="G5" s="126">
        <f ca="1">VLOOKUP(G$3,Data!$A$1:$W$17001,13,0)</f>
        <v>13.48</v>
      </c>
      <c r="H5" s="126">
        <f ca="1">VLOOKUP(H$3,Data!$A$1:$W$17001,13,0)</f>
        <v>13.48</v>
      </c>
      <c r="I5" s="126">
        <f ca="1">VLOOKUP(I$3,Data!$A$1:$W$17001,13,0)</f>
        <v>13.48</v>
      </c>
      <c r="J5" s="131">
        <f ca="1">HLOOKUP(J$3,Data!$AB$2:$EJ$22,11)</f>
        <v>11.514000000000001</v>
      </c>
      <c r="K5" s="132">
        <f ca="1">HLOOKUP(K$3,Data!$AB$2:$EJ$22,11)</f>
        <v>2.4787096774193551</v>
      </c>
      <c r="L5" s="146">
        <f ca="1">VLOOKUP(L$3,Indicies!$A$2:$L$6000,3,0)</f>
        <v>0</v>
      </c>
      <c r="M5" s="147">
        <f ca="1">VLOOKUP(M$3,Indicies!$A$2:$L$6000,3,0)</f>
        <v>2.2000000000000002</v>
      </c>
      <c r="N5" s="194"/>
    </row>
    <row r="6" spans="1:14" x14ac:dyDescent="0.2">
      <c r="A6" s="160" t="s">
        <v>58</v>
      </c>
      <c r="B6" s="121">
        <f ca="1">VLOOKUP(B$3,Data!$A$1:$W$17001,10,0)</f>
        <v>9.5350000000000001</v>
      </c>
      <c r="C6" s="122">
        <f ca="1">VLOOKUP(C$3,Data!$A$1:$W$17001,10,0)</f>
        <v>9.4700000000000006</v>
      </c>
      <c r="D6" s="122">
        <f ca="1">VLOOKUP(D$3,Data!$A$1:$W$17001,10,0)</f>
        <v>10.385</v>
      </c>
      <c r="E6" s="122">
        <f ca="1">VLOOKUP(E$3,Data!$A$1:$W$17001,10,0)</f>
        <v>12.865</v>
      </c>
      <c r="F6" s="122">
        <f ca="1">VLOOKUP(F$3,Data!$A$1:$W$17001,10,0)</f>
        <v>12.865</v>
      </c>
      <c r="G6" s="122">
        <f ca="1">VLOOKUP(G$3,Data!$A$1:$W$17001,10,0)</f>
        <v>13.16</v>
      </c>
      <c r="H6" s="122">
        <f ca="1">VLOOKUP(H$3,Data!$A$1:$W$17001,10,0)</f>
        <v>13.16</v>
      </c>
      <c r="I6" s="122">
        <f ca="1">VLOOKUP(I$3,Data!$A$1:$W$17001,10,0)</f>
        <v>13.16</v>
      </c>
      <c r="J6" s="129">
        <f ca="1">HLOOKUP(J$3,Data!$AB$2:$EJ$22,8)</f>
        <v>11.024000000000001</v>
      </c>
      <c r="K6" s="176">
        <f ca="1">HLOOKUP(K$3,Data!$AB$2:$EJ$22,8)</f>
        <v>2.3787096774193541</v>
      </c>
      <c r="L6" s="139">
        <f ca="1">VLOOKUP(L$3,Indicies!$A$2:$L$6000,4,0)</f>
        <v>0</v>
      </c>
      <c r="M6" s="140">
        <f ca="1">VLOOKUP(M$3,Indicies!$A$2:$L$6000,4,0)</f>
        <v>2.31</v>
      </c>
      <c r="N6" s="194"/>
    </row>
    <row r="7" spans="1:14" x14ac:dyDescent="0.2">
      <c r="A7" s="160" t="s">
        <v>134</v>
      </c>
      <c r="B7" s="121">
        <f ca="1">VLOOKUP(B$3,Data!$A$1:$W$17001,7,0)</f>
        <v>8.9550000000000001</v>
      </c>
      <c r="C7" s="122">
        <f ca="1">VLOOKUP(C$3,Data!$A$1:$W$17001,7,0)</f>
        <v>8.98</v>
      </c>
      <c r="D7" s="122">
        <f ca="1">VLOOKUP(D$3,Data!$A$1:$W$17001,7,0)</f>
        <v>8.56</v>
      </c>
      <c r="E7" s="122">
        <f ca="1">VLOOKUP(E$3,Data!$A$1:$W$17001,7,0)</f>
        <v>9.1649999999999991</v>
      </c>
      <c r="F7" s="122">
        <f ca="1">VLOOKUP(F$3,Data!$A$1:$W$17001,7,0)</f>
        <v>9.1649999999999991</v>
      </c>
      <c r="G7" s="122">
        <f ca="1">VLOOKUP(G$3,Data!$A$1:$W$17001,7,0)</f>
        <v>8.4049999999999994</v>
      </c>
      <c r="H7" s="122">
        <f ca="1">VLOOKUP(H$3,Data!$A$1:$W$17001,7,0)</f>
        <v>8.4049999999999994</v>
      </c>
      <c r="I7" s="122">
        <f ca="1">VLOOKUP(I$3,Data!$A$1:$W$17001,7,0)</f>
        <v>8.4049999999999994</v>
      </c>
      <c r="J7" s="129">
        <f ca="1">HLOOKUP(J$3,Data!$AB$2:$EJ$22,5)</f>
        <v>8.9649999999999999</v>
      </c>
      <c r="K7" s="176">
        <f ca="1">HLOOKUP(K$3,Data!$AB$2:$EJ$22,5)</f>
        <v>2.2464516129032264</v>
      </c>
      <c r="L7" s="139">
        <f ca="1">VLOOKUP(L$3,Indicies!$A$2:$L$6000,5,0)</f>
        <v>0</v>
      </c>
      <c r="M7" s="140">
        <f ca="1">VLOOKUP(M$3,Indicies!$A$2:$L$6000,5,0)</f>
        <v>2.1800000000000002</v>
      </c>
      <c r="N7" s="194"/>
    </row>
    <row r="8" spans="1:14" x14ac:dyDescent="0.2">
      <c r="A8" s="160" t="s">
        <v>135</v>
      </c>
      <c r="B8" s="125">
        <f ca="1">VLOOKUP(B$3,Data!$A$1:$W$17001,8,0)</f>
        <v>9.0500000000000007</v>
      </c>
      <c r="C8" s="126">
        <f ca="1">VLOOKUP(C$3,Data!$A$1:$W$17001,8,0)</f>
        <v>9.1750000000000007</v>
      </c>
      <c r="D8" s="126">
        <f ca="1">VLOOKUP(D$3,Data!$A$1:$W$17001,8,0)</f>
        <v>9.2449999999999992</v>
      </c>
      <c r="E8" s="126">
        <f ca="1">VLOOKUP(E$3,Data!$A$1:$W$17001,8,0)</f>
        <v>10.085000000000001</v>
      </c>
      <c r="F8" s="126">
        <f ca="1">VLOOKUP(F$3,Data!$A$1:$W$17001,8,0)</f>
        <v>10.085000000000001</v>
      </c>
      <c r="G8" s="126">
        <f ca="1">VLOOKUP(G$3,Data!$A$1:$W$17001,8,0)</f>
        <v>9.125</v>
      </c>
      <c r="H8" s="126">
        <f ca="1">VLOOKUP(H$3,Data!$A$1:$W$17001,8,0)</f>
        <v>9.125</v>
      </c>
      <c r="I8" s="126">
        <f ca="1">VLOOKUP(I$3,Data!$A$1:$W$17001,8,0)</f>
        <v>9.125</v>
      </c>
      <c r="J8" s="131">
        <f ca="1">HLOOKUP(J$3,Data!$AB$2:$EJ$22,6)</f>
        <v>9.5280000000000005</v>
      </c>
      <c r="K8" s="132">
        <f ca="1">HLOOKUP(K$3,Data!$AB$2:$EJ$22,6)</f>
        <v>2.2654838709677421</v>
      </c>
      <c r="L8" s="146">
        <f ca="1">VLOOKUP(L$3,Indicies!$A$2:$L$6000,6,0)</f>
        <v>0</v>
      </c>
      <c r="M8" s="147">
        <f ca="1">VLOOKUP(M$3,Indicies!$A$2:$L$6000,6,0)</f>
        <v>2.19</v>
      </c>
      <c r="N8" s="194"/>
    </row>
    <row r="9" spans="1:14" x14ac:dyDescent="0.2">
      <c r="A9" s="160" t="s">
        <v>16</v>
      </c>
      <c r="B9" s="125">
        <f ca="1">VLOOKUP(B$3,Data!$A$1:$W$17001,16,0)</f>
        <v>9.2050000000000001</v>
      </c>
      <c r="C9" s="126">
        <f ca="1">VLOOKUP(C$3,Data!$A$1:$W$17001,16,0)</f>
        <v>9.4499999999999993</v>
      </c>
      <c r="D9" s="126">
        <f ca="1">VLOOKUP(D$3,Data!$A$1:$W$17001,16,0)</f>
        <v>9.5749999999999993</v>
      </c>
      <c r="E9" s="126">
        <f ca="1">VLOOKUP(E$3,Data!$A$1:$W$17001,16,0)</f>
        <v>10.355</v>
      </c>
      <c r="F9" s="126">
        <f ca="1">VLOOKUP(F$3,Data!$A$1:$W$17001,16,0)</f>
        <v>10.355</v>
      </c>
      <c r="G9" s="126">
        <f ca="1">VLOOKUP(G$3,Data!$A$1:$W$17001,16,0)</f>
        <v>9.2349999999999994</v>
      </c>
      <c r="H9" s="126">
        <f ca="1">VLOOKUP(H$3,Data!$A$1:$W$17001,16,0)</f>
        <v>9.2349999999999994</v>
      </c>
      <c r="I9" s="126">
        <f ca="1">VLOOKUP(I$3,Data!$A$1:$W$17001,16,0)</f>
        <v>9.2349999999999994</v>
      </c>
      <c r="J9" s="131">
        <f ca="1">HLOOKUP(J$3,Data!$AB$2:$EJ$22,14)</f>
        <v>9.7880000000000003</v>
      </c>
      <c r="K9" s="132">
        <f ca="1">HLOOKUP(K$3,Data!$AB$2:$EJ$22,14)</f>
        <v>2.306129032258065</v>
      </c>
      <c r="L9" s="146">
        <f ca="1">VLOOKUP(L$3,Indicies!$A$2:$L$6000,7,0)</f>
        <v>0</v>
      </c>
      <c r="M9" s="147">
        <f ca="1">VLOOKUP(M$3,Indicies!$A$2:$L$6000,7,0)</f>
        <v>2.23</v>
      </c>
      <c r="N9" s="194"/>
    </row>
    <row r="10" spans="1:14" x14ac:dyDescent="0.2">
      <c r="A10" s="160" t="s">
        <v>190</v>
      </c>
      <c r="B10" s="121">
        <f ca="1">VLOOKUP(B$3,Data!$A$1:$W$17001,11,0)</f>
        <v>8.67</v>
      </c>
      <c r="C10" s="122">
        <f ca="1">VLOOKUP(C$3,Data!$A$1:$W$17001,11,0)</f>
        <v>8.7200000000000006</v>
      </c>
      <c r="D10" s="122">
        <f ca="1">VLOOKUP(D$3,Data!$A$1:$W$17001,11,0)</f>
        <v>8.31</v>
      </c>
      <c r="E10" s="122">
        <f ca="1">VLOOKUP(E$3,Data!$A$1:$W$17001,11,0)</f>
        <v>8.9849999999999994</v>
      </c>
      <c r="F10" s="122">
        <f ca="1">VLOOKUP(F$3,Data!$A$1:$W$17001,11,0)</f>
        <v>8.9849999999999994</v>
      </c>
      <c r="G10" s="122">
        <f ca="1">VLOOKUP(G$3,Data!$A$1:$W$17001,11,0)</f>
        <v>8.3849999999999998</v>
      </c>
      <c r="H10" s="122">
        <f ca="1">VLOOKUP(H$3,Data!$A$1:$W$17001,11,0)</f>
        <v>8.3849999999999998</v>
      </c>
      <c r="I10" s="122">
        <f ca="1">VLOOKUP(I$3,Data!$A$1:$W$17001,11,0)</f>
        <v>8.3849999999999998</v>
      </c>
      <c r="J10" s="129">
        <f ca="1">HLOOKUP(J$3,Data!$AB$2:$EJ$22,9)</f>
        <v>8.734</v>
      </c>
      <c r="K10" s="176">
        <f ca="1">HLOOKUP(K$3,Data!$AB$2:$EJ$22,9)</f>
        <v>2.2230645161290332</v>
      </c>
      <c r="L10" s="139">
        <f ca="1">VLOOKUP(L$3,Indicies!$A$2:$L$6000,8,0)</f>
        <v>0</v>
      </c>
      <c r="M10" s="140">
        <f ca="1">VLOOKUP(M$3,Indicies!$A$2:$L$6000,8,0)</f>
        <v>2.19</v>
      </c>
      <c r="N10" s="194"/>
    </row>
    <row r="11" spans="1:14" x14ac:dyDescent="0.2">
      <c r="A11" s="160" t="s">
        <v>22</v>
      </c>
      <c r="B11" s="121">
        <f ca="1">VLOOKUP(B$3,Data!$A$1:$W$17001,12,0)</f>
        <v>8.8550000000000004</v>
      </c>
      <c r="C11" s="122">
        <f ca="1">VLOOKUP(C$3,Data!$A$1:$W$17001,12,0)</f>
        <v>8.7249999999999996</v>
      </c>
      <c r="D11" s="122">
        <f ca="1">VLOOKUP(D$3,Data!$A$1:$W$17001,12,0)</f>
        <v>8.82</v>
      </c>
      <c r="E11" s="122">
        <f ca="1">VLOOKUP(E$3,Data!$A$1:$W$17001,12,0)</f>
        <v>11.24</v>
      </c>
      <c r="F11" s="122">
        <f ca="1">VLOOKUP(F$3,Data!$A$1:$W$17001,12,0)</f>
        <v>11.24</v>
      </c>
      <c r="G11" s="122">
        <f ca="1">VLOOKUP(G$3,Data!$A$1:$W$17001,12,0)</f>
        <v>11.845000000000001</v>
      </c>
      <c r="H11" s="122">
        <f ca="1">VLOOKUP(H$3,Data!$A$1:$W$17001,12,0)</f>
        <v>11.845000000000001</v>
      </c>
      <c r="I11" s="122">
        <f ca="1">VLOOKUP(I$3,Data!$A$1:$W$17001,12,0)</f>
        <v>11.845000000000001</v>
      </c>
      <c r="J11" s="129">
        <f ca="1">HLOOKUP(J$3,Data!$AB$2:$EJ$22,10)</f>
        <v>9.7759999999999998</v>
      </c>
      <c r="K11" s="176">
        <f ca="1">HLOOKUP(K$3,Data!$AB$2:$EJ$22,10)</f>
        <v>2.2798387096774193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VLOOKUP(B$3,Data!$A$1:$W$17001,5,0)</f>
        <v>8.4</v>
      </c>
      <c r="C12" s="126">
        <f ca="1">VLOOKUP(C$3,Data!$A$1:$W$17001,5,0)</f>
        <v>8.4749999999999996</v>
      </c>
      <c r="D12" s="126">
        <f ca="1">VLOOKUP(D$3,Data!$A$1:$W$17001,5,0)</f>
        <v>8.4499999999999993</v>
      </c>
      <c r="E12" s="126">
        <f ca="1">VLOOKUP(E$3,Data!$A$1:$W$17001,5,0)</f>
        <v>10.955</v>
      </c>
      <c r="F12" s="126">
        <f ca="1">VLOOKUP(F$3,Data!$A$1:$W$17001,5,0)</f>
        <v>10.955</v>
      </c>
      <c r="G12" s="126">
        <f ca="1">VLOOKUP(G$3,Data!$A$1:$W$17001,5,0)</f>
        <v>10.445</v>
      </c>
      <c r="H12" s="126">
        <f ca="1">VLOOKUP(H$3,Data!$A$1:$W$17001,5,0)</f>
        <v>10.445</v>
      </c>
      <c r="I12" s="126">
        <f ca="1">VLOOKUP(I$3,Data!$A$1:$W$17001,5,0)</f>
        <v>10.445</v>
      </c>
      <c r="J12" s="131">
        <f ca="1">HLOOKUP(J$3,Data!$AB$2:$EJ$22,3)</f>
        <v>9.4469999999999992</v>
      </c>
      <c r="K12" s="132">
        <f ca="1">HLOOKUP(K$3,Data!$AB$2:$EJ$22,3)</f>
        <v>2.2770967741935491</v>
      </c>
      <c r="L12" s="146">
        <f ca="1">VLOOKUP(L$3,Indicies!$A$2:$L$6000,10,0)</f>
        <v>0</v>
      </c>
      <c r="M12" s="147">
        <f ca="1">VLOOKUP(M$3,Indicies!$A$2:$L$6000,10,0)</f>
        <v>2.2999999999999998</v>
      </c>
      <c r="N12" s="194"/>
    </row>
    <row r="13" spans="1:14" x14ac:dyDescent="0.2">
      <c r="A13" s="160" t="s">
        <v>21</v>
      </c>
      <c r="B13" s="125">
        <f ca="1">VLOOKUP(B$3,Data!$A$1:$W$17001,4,0)</f>
        <v>11.21</v>
      </c>
      <c r="C13" s="126">
        <f ca="1">VLOOKUP(C$3,Data!$A$1:$W$17001,4,0)</f>
        <v>11.125</v>
      </c>
      <c r="D13" s="126">
        <f ca="1">VLOOKUP(D$3,Data!$A$1:$W$17001,4,0)</f>
        <v>12.05</v>
      </c>
      <c r="E13" s="126">
        <f ca="1">VLOOKUP(E$3,Data!$A$1:$W$17001,4,0)</f>
        <v>13.395</v>
      </c>
      <c r="F13" s="126">
        <f ca="1">VLOOKUP(F$3,Data!$A$1:$W$17001,4,0)</f>
        <v>13.395</v>
      </c>
      <c r="G13" s="126">
        <f ca="1">VLOOKUP(G$3,Data!$A$1:$W$17001,4,0)</f>
        <v>12.705</v>
      </c>
      <c r="H13" s="126">
        <f ca="1">VLOOKUP(H$3,Data!$A$1:$W$17001,4,0)</f>
        <v>12.705</v>
      </c>
      <c r="I13" s="126">
        <f ca="1">VLOOKUP(I$3,Data!$A$1:$W$17001,4,0)</f>
        <v>12.705</v>
      </c>
      <c r="J13" s="131">
        <f ca="1">HLOOKUP(J$3,Data!$AB$2:$EJ$22,2)</f>
        <v>12.235000000000001</v>
      </c>
      <c r="K13" s="132">
        <f ca="1">HLOOKUP(K$3,Data!$AB$2:$EJ$22,2)</f>
        <v>2.827096774193548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VLOOKUP(B$3,Data!$A$1:$W$17001,23,0)</f>
        <v>9.0150000000000006</v>
      </c>
      <c r="C14" s="194">
        <f ca="1">VLOOKUP(C$3,Data!$A$1:$W$17001,23,0)</f>
        <v>9.1050000000000004</v>
      </c>
      <c r="D14" s="194">
        <f ca="1">VLOOKUP(D$3,Data!$A$1:$W$17001,23,0)</f>
        <v>9.0050000000000008</v>
      </c>
      <c r="E14" s="194">
        <f ca="1">VLOOKUP(E$3,Data!$A$1:$W$17001,23,0)</f>
        <v>10.39</v>
      </c>
      <c r="F14" s="194">
        <f ca="1">VLOOKUP(F$3,Data!$A$1:$W$17001,23,0)</f>
        <v>10.39</v>
      </c>
      <c r="G14" s="194">
        <f ca="1">VLOOKUP(G$3,Data!$A$1:$W$17001,23,0)</f>
        <v>9.2799999999999994</v>
      </c>
      <c r="H14" s="194">
        <f ca="1">VLOOKUP(H$3,Data!$A$1:$W$17001,23,0)</f>
        <v>9.2799999999999994</v>
      </c>
      <c r="I14" s="194">
        <f ca="1">VLOOKUP(I$3,Data!$A$1:$W$17001,23,0)</f>
        <v>9.2799999999999994</v>
      </c>
      <c r="J14" s="149">
        <f ca="1">HLOOKUP(J$3,Data!$AB$2:$EJ$22,21)</f>
        <v>9.5809999999999995</v>
      </c>
      <c r="K14" s="150">
        <f ca="1">HLOOKUP(K$3,Data!$AB$2:$EJ$22,21)</f>
        <v>2.2816129032258066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VLOOKUP(B$3,Data!$A$1:$W$17001,19,0)</f>
        <v>9.17</v>
      </c>
      <c r="C15" s="194">
        <f ca="1">VLOOKUP(C$3,Data!$A$1:$W$17001,19,0)</f>
        <v>9.24</v>
      </c>
      <c r="D15" s="194">
        <f ca="1">VLOOKUP(D$3,Data!$A$1:$W$17001,19,0)</f>
        <v>9.2050000000000001</v>
      </c>
      <c r="E15" s="194">
        <f ca="1">VLOOKUP(E$3,Data!$A$1:$W$17001,19,0)</f>
        <v>10.67</v>
      </c>
      <c r="F15" s="194">
        <f ca="1">VLOOKUP(F$3,Data!$A$1:$W$17001,19,0)</f>
        <v>10.67</v>
      </c>
      <c r="G15" s="194">
        <f ca="1">VLOOKUP(G$3,Data!$A$1:$W$17001,19,0)</f>
        <v>9.8149999999999995</v>
      </c>
      <c r="H15" s="194">
        <f ca="1">VLOOKUP(H$3,Data!$A$1:$W$17001,19,0)</f>
        <v>9.8149999999999995</v>
      </c>
      <c r="I15" s="194">
        <f ca="1">VLOOKUP(I$3,Data!$A$1:$W$17001,19,0)</f>
        <v>9.8149999999999995</v>
      </c>
      <c r="J15" s="149">
        <f ca="1">HLOOKUP(J$3,Data!$AB$2:$EJ$22,17)</f>
        <v>9.7910000000000004</v>
      </c>
      <c r="K15" s="150">
        <f ca="1">HLOOKUP(K$3,Data!$AB$2:$EJ$22,17)</f>
        <v>2.4453225806451617</v>
      </c>
      <c r="L15" s="202"/>
      <c r="M15" s="208"/>
      <c r="N15" s="194"/>
    </row>
    <row r="16" spans="1:14" ht="10.8" thickBot="1" x14ac:dyDescent="0.25">
      <c r="A16" s="161" t="s">
        <v>57</v>
      </c>
      <c r="B16" s="203">
        <f ca="1">VLOOKUP(B$3,Data!$A$1:$W$17001,9,0)</f>
        <v>9.4049999999999994</v>
      </c>
      <c r="C16" s="204">
        <f ca="1">VLOOKUP(C$3,Data!$A$1:$W$17001,9,0)</f>
        <v>9.6649999999999991</v>
      </c>
      <c r="D16" s="204">
        <f ca="1">VLOOKUP(D$3,Data!$A$1:$W$17001,9,0)</f>
        <v>9.76</v>
      </c>
      <c r="E16" s="204">
        <f ca="1">VLOOKUP(E$3,Data!$A$1:$W$17001,9,0)</f>
        <v>10.53</v>
      </c>
      <c r="F16" s="204">
        <f ca="1">VLOOKUP(F$3,Data!$A$1:$W$17001,9,0)</f>
        <v>10.53</v>
      </c>
      <c r="G16" s="204">
        <f ca="1">VLOOKUP(G$3,Data!$A$1:$W$17001,9,0)</f>
        <v>9.23</v>
      </c>
      <c r="H16" s="204">
        <f ca="1">VLOOKUP(H$3,Data!$A$1:$W$17001,9,0)</f>
        <v>9.23</v>
      </c>
      <c r="I16" s="204">
        <f ca="1">VLOOKUP(I$3,Data!$A$1:$W$17001,9,0)</f>
        <v>9.23</v>
      </c>
      <c r="J16" s="205">
        <f ca="1">HLOOKUP(J$3,Data!$AB$2:$EJ$22,7)</f>
        <v>9.9779999999999998</v>
      </c>
      <c r="K16" s="174">
        <f ca="1">HLOOKUP(K$3,Data!$AB$2:$EJ$22,7)</f>
        <v>2.3987096774193541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2.4250000000000007</v>
      </c>
      <c r="C17" s="162">
        <f t="shared" ref="C17:I17" ca="1" si="2">C4-C7</f>
        <v>2.76</v>
      </c>
      <c r="D17" s="162">
        <f t="shared" ca="1" si="2"/>
        <v>3.879999999999999</v>
      </c>
      <c r="E17" s="162">
        <f t="shared" ca="1" si="2"/>
        <v>5.1650000000000009</v>
      </c>
      <c r="F17" s="162">
        <f t="shared" ca="1" si="2"/>
        <v>5.1650000000000009</v>
      </c>
      <c r="G17" s="162">
        <f t="shared" ca="1" si="2"/>
        <v>6.0350000000000001</v>
      </c>
      <c r="H17" s="162">
        <f t="shared" ca="1" si="2"/>
        <v>6.0350000000000001</v>
      </c>
      <c r="I17" s="162">
        <f t="shared" ca="1" si="2"/>
        <v>6.0350000000000001</v>
      </c>
      <c r="J17" s="196">
        <f ca="1">J4-J7</f>
        <v>3.8789999999999996</v>
      </c>
      <c r="K17" s="197">
        <f ca="1">K4-K7</f>
        <v>0.17725806451612947</v>
      </c>
      <c r="L17" s="196">
        <f ca="1">L4-L7</f>
        <v>0</v>
      </c>
      <c r="M17" s="197">
        <f ca="1">M4-M7</f>
        <v>0.19999999999999973</v>
      </c>
      <c r="N17" s="194"/>
    </row>
    <row r="18" spans="1:14" x14ac:dyDescent="0.2">
      <c r="A18" s="210" t="s">
        <v>155</v>
      </c>
      <c r="B18" s="163">
        <f ca="1">B4-B8</f>
        <v>2.33</v>
      </c>
      <c r="C18" s="164">
        <f t="shared" ref="C18:I18" ca="1" si="3">C4-C8</f>
        <v>2.5649999999999995</v>
      </c>
      <c r="D18" s="164">
        <f t="shared" ca="1" si="3"/>
        <v>3.1950000000000003</v>
      </c>
      <c r="E18" s="164">
        <f t="shared" ca="1" si="3"/>
        <v>4.2449999999999992</v>
      </c>
      <c r="F18" s="164">
        <f t="shared" ca="1" si="3"/>
        <v>4.2449999999999992</v>
      </c>
      <c r="G18" s="164">
        <f t="shared" ca="1" si="3"/>
        <v>5.3149999999999995</v>
      </c>
      <c r="H18" s="164">
        <f t="shared" ca="1" si="3"/>
        <v>5.3149999999999995</v>
      </c>
      <c r="I18" s="164">
        <f t="shared" ca="1" si="3"/>
        <v>5.3149999999999995</v>
      </c>
      <c r="J18" s="163">
        <f ca="1">J4-J8</f>
        <v>3.3159999999999989</v>
      </c>
      <c r="K18" s="165">
        <f ca="1">K4-K8</f>
        <v>0.15822580645161377</v>
      </c>
      <c r="L18" s="163">
        <f ca="1">L4-L8</f>
        <v>0</v>
      </c>
      <c r="M18" s="165">
        <f ca="1">M4-M8</f>
        <v>0.18999999999999995</v>
      </c>
      <c r="N18" s="194"/>
    </row>
    <row r="19" spans="1:14" x14ac:dyDescent="0.2">
      <c r="A19" s="210" t="s">
        <v>156</v>
      </c>
      <c r="B19" s="163">
        <f ca="1">B4-B6</f>
        <v>1.8450000000000006</v>
      </c>
      <c r="C19" s="164">
        <f t="shared" ref="C19:I19" ca="1" si="4">C4-C6</f>
        <v>2.2699999999999996</v>
      </c>
      <c r="D19" s="164">
        <f t="shared" ca="1" si="4"/>
        <v>2.0549999999999997</v>
      </c>
      <c r="E19" s="164">
        <f t="shared" ca="1" si="4"/>
        <v>1.4649999999999999</v>
      </c>
      <c r="F19" s="164">
        <f t="shared" ca="1" si="4"/>
        <v>1.4649999999999999</v>
      </c>
      <c r="G19" s="164">
        <f t="shared" ca="1" si="4"/>
        <v>1.2799999999999994</v>
      </c>
      <c r="H19" s="164">
        <f t="shared" ca="1" si="4"/>
        <v>1.2799999999999994</v>
      </c>
      <c r="I19" s="164">
        <f t="shared" ca="1" si="4"/>
        <v>1.2799999999999994</v>
      </c>
      <c r="J19" s="163">
        <f ca="1">J4-J6</f>
        <v>1.8199999999999985</v>
      </c>
      <c r="K19" s="165">
        <f ca="1">K4-K6</f>
        <v>4.5000000000001705E-2</v>
      </c>
      <c r="L19" s="163">
        <f ca="1">L4-L6</f>
        <v>0</v>
      </c>
      <c r="M19" s="165">
        <f ca="1">M4-M6</f>
        <v>6.999999999999984E-2</v>
      </c>
      <c r="N19" s="194"/>
    </row>
    <row r="20" spans="1:14" x14ac:dyDescent="0.2">
      <c r="A20" s="210" t="s">
        <v>157</v>
      </c>
      <c r="B20" s="163">
        <f ca="1">B5-B4</f>
        <v>-1.42</v>
      </c>
      <c r="C20" s="164">
        <f t="shared" ref="C20:I20" ca="1" si="5">C5-C4</f>
        <v>-1.5</v>
      </c>
      <c r="D20" s="164">
        <f t="shared" ca="1" si="5"/>
        <v>-1.6199999999999992</v>
      </c>
      <c r="E20" s="164">
        <f t="shared" ca="1" si="5"/>
        <v>-1.0549999999999997</v>
      </c>
      <c r="F20" s="164">
        <f t="shared" ca="1" si="5"/>
        <v>-1.0549999999999997</v>
      </c>
      <c r="G20" s="164">
        <f t="shared" ca="1" si="5"/>
        <v>-0.95999999999999908</v>
      </c>
      <c r="H20" s="164">
        <f t="shared" ca="1" si="5"/>
        <v>-0.95999999999999908</v>
      </c>
      <c r="I20" s="164">
        <f t="shared" ca="1" si="5"/>
        <v>-0.95999999999999908</v>
      </c>
      <c r="J20" s="163">
        <f ca="1">J5-J4</f>
        <v>-1.3299999999999983</v>
      </c>
      <c r="K20" s="165">
        <f ca="1">K5-K4</f>
        <v>5.4999999999999272E-2</v>
      </c>
      <c r="L20" s="163">
        <f ca="1">L5-L4</f>
        <v>0</v>
      </c>
      <c r="M20" s="165">
        <f ca="1">M5-M4</f>
        <v>-0.17999999999999972</v>
      </c>
      <c r="N20" s="194"/>
    </row>
    <row r="21" spans="1:14" x14ac:dyDescent="0.2">
      <c r="A21" s="211" t="s">
        <v>158</v>
      </c>
      <c r="B21" s="163">
        <f ca="1">B10-B12</f>
        <v>0.26999999999999957</v>
      </c>
      <c r="C21" s="164">
        <f t="shared" ref="C21:I21" ca="1" si="6">C10-C12</f>
        <v>0.24500000000000099</v>
      </c>
      <c r="D21" s="164">
        <f t="shared" ca="1" si="6"/>
        <v>-0.13999999999999879</v>
      </c>
      <c r="E21" s="164">
        <f t="shared" ca="1" si="6"/>
        <v>-1.9700000000000006</v>
      </c>
      <c r="F21" s="164">
        <f t="shared" ca="1" si="6"/>
        <v>-1.9700000000000006</v>
      </c>
      <c r="G21" s="164">
        <f t="shared" ca="1" si="6"/>
        <v>-2.0600000000000005</v>
      </c>
      <c r="H21" s="164">
        <f t="shared" ca="1" si="6"/>
        <v>-2.0600000000000005</v>
      </c>
      <c r="I21" s="164">
        <f t="shared" ca="1" si="6"/>
        <v>-2.0600000000000005</v>
      </c>
      <c r="J21" s="163">
        <f ca="1">J10-J12</f>
        <v>-0.71299999999999919</v>
      </c>
      <c r="K21" s="165">
        <f ca="1">K10-K12</f>
        <v>-5.4032258064515837E-2</v>
      </c>
      <c r="L21" s="163">
        <f ca="1">L10-L12</f>
        <v>0</v>
      </c>
      <c r="M21" s="165">
        <f ca="1">M10-M12</f>
        <v>-0.10999999999999988</v>
      </c>
      <c r="N21" s="194"/>
    </row>
    <row r="22" spans="1:14" s="177" customFormat="1" x14ac:dyDescent="0.2">
      <c r="A22" s="211" t="s">
        <v>159</v>
      </c>
      <c r="B22" s="163">
        <f ca="1">B7-B10</f>
        <v>0.28500000000000014</v>
      </c>
      <c r="C22" s="164">
        <f t="shared" ref="C22:I22" ca="1" si="7">C7-C10</f>
        <v>0.25999999999999979</v>
      </c>
      <c r="D22" s="164">
        <f t="shared" ca="1" si="7"/>
        <v>0.25</v>
      </c>
      <c r="E22" s="164">
        <f t="shared" ca="1" si="7"/>
        <v>0.17999999999999972</v>
      </c>
      <c r="F22" s="164">
        <f t="shared" ca="1" si="7"/>
        <v>0.17999999999999972</v>
      </c>
      <c r="G22" s="164">
        <f t="shared" ca="1" si="7"/>
        <v>1.9999999999999574E-2</v>
      </c>
      <c r="H22" s="164">
        <f t="shared" ca="1" si="7"/>
        <v>1.9999999999999574E-2</v>
      </c>
      <c r="I22" s="164">
        <f t="shared" ca="1" si="7"/>
        <v>1.9999999999999574E-2</v>
      </c>
      <c r="J22" s="163">
        <f ca="1">J7-J10</f>
        <v>0.23099999999999987</v>
      </c>
      <c r="K22" s="165">
        <f ca="1">K7-K10</f>
        <v>2.338709677419315E-2</v>
      </c>
      <c r="L22" s="163">
        <f ca="1">L7-L10</f>
        <v>0</v>
      </c>
      <c r="M22" s="165">
        <f ca="1">M7-M10</f>
        <v>-9.9999999999997868E-3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0.15499999999999936</v>
      </c>
      <c r="C23" s="164">
        <f t="shared" ca="1" si="8"/>
        <v>0.27499999999999858</v>
      </c>
      <c r="D23" s="164">
        <f t="shared" ca="1" si="8"/>
        <v>0.33000000000000007</v>
      </c>
      <c r="E23" s="164">
        <f t="shared" ca="1" si="8"/>
        <v>0.26999999999999957</v>
      </c>
      <c r="F23" s="164">
        <f t="shared" ca="1" si="8"/>
        <v>0.26999999999999957</v>
      </c>
      <c r="G23" s="164">
        <f t="shared" ca="1" si="8"/>
        <v>0.10999999999999943</v>
      </c>
      <c r="H23" s="164">
        <f t="shared" ca="1" si="8"/>
        <v>0.10999999999999943</v>
      </c>
      <c r="I23" s="164">
        <f t="shared" ca="1" si="8"/>
        <v>0.10999999999999943</v>
      </c>
      <c r="J23" s="163">
        <f t="shared" ca="1" si="8"/>
        <v>0.25999999999999979</v>
      </c>
      <c r="K23" s="165">
        <f t="shared" ca="1" si="8"/>
        <v>4.0645161290322918E-2</v>
      </c>
      <c r="L23" s="163">
        <f t="shared" ca="1" si="8"/>
        <v>0</v>
      </c>
      <c r="M23" s="165">
        <f t="shared" ca="1" si="8"/>
        <v>4.0000000000000036E-2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0.25</v>
      </c>
      <c r="C24" s="164">
        <f t="shared" ca="1" si="9"/>
        <v>0.46999999999999886</v>
      </c>
      <c r="D24" s="164">
        <f t="shared" ca="1" si="9"/>
        <v>1.0149999999999988</v>
      </c>
      <c r="E24" s="164">
        <f t="shared" ca="1" si="9"/>
        <v>1.1900000000000013</v>
      </c>
      <c r="F24" s="164">
        <f t="shared" ca="1" si="9"/>
        <v>1.1900000000000013</v>
      </c>
      <c r="G24" s="164">
        <f t="shared" ca="1" si="9"/>
        <v>0.83000000000000007</v>
      </c>
      <c r="H24" s="164">
        <f t="shared" ca="1" si="9"/>
        <v>0.83000000000000007</v>
      </c>
      <c r="I24" s="164">
        <f t="shared" ca="1" si="9"/>
        <v>0.83000000000000007</v>
      </c>
      <c r="J24" s="163">
        <f t="shared" ca="1" si="9"/>
        <v>0.8230000000000004</v>
      </c>
      <c r="K24" s="165">
        <f t="shared" ca="1" si="9"/>
        <v>5.9677419354838612E-2</v>
      </c>
      <c r="L24" s="163">
        <f t="shared" ca="1" si="9"/>
        <v>0</v>
      </c>
      <c r="M24" s="165">
        <f t="shared" ca="1" si="9"/>
        <v>4.9999999999999822E-2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9.5000000000000639E-2</v>
      </c>
      <c r="C25" s="164">
        <f t="shared" ca="1" si="10"/>
        <v>0.19500000000000028</v>
      </c>
      <c r="D25" s="164">
        <f t="shared" ca="1" si="10"/>
        <v>0.68499999999999872</v>
      </c>
      <c r="E25" s="164">
        <f t="shared" ca="1" si="10"/>
        <v>0.92000000000000171</v>
      </c>
      <c r="F25" s="164">
        <f t="shared" ca="1" si="10"/>
        <v>0.92000000000000171</v>
      </c>
      <c r="G25" s="164">
        <f t="shared" ca="1" si="10"/>
        <v>0.72000000000000064</v>
      </c>
      <c r="H25" s="164">
        <f t="shared" ca="1" si="10"/>
        <v>0.72000000000000064</v>
      </c>
      <c r="I25" s="164">
        <f t="shared" ca="1" si="10"/>
        <v>0.72000000000000064</v>
      </c>
      <c r="J25" s="163">
        <f t="shared" ca="1" si="10"/>
        <v>0.56300000000000061</v>
      </c>
      <c r="K25" s="165">
        <f t="shared" ca="1" si="10"/>
        <v>1.9032258064515695E-2</v>
      </c>
      <c r="L25" s="163">
        <f t="shared" ca="1" si="10"/>
        <v>0</v>
      </c>
      <c r="M25" s="165">
        <f t="shared" ca="1" si="10"/>
        <v>9.9999999999997868E-3</v>
      </c>
      <c r="N25" s="194"/>
    </row>
    <row r="26" spans="1:14" s="177" customFormat="1" x14ac:dyDescent="0.2">
      <c r="A26" s="211" t="s">
        <v>170</v>
      </c>
      <c r="B26" s="163">
        <f ca="1">B$14-B$8</f>
        <v>-3.5000000000000142E-2</v>
      </c>
      <c r="C26" s="164">
        <f t="shared" ref="C26:L26" ca="1" si="11">C$14-C$8</f>
        <v>-7.0000000000000284E-2</v>
      </c>
      <c r="D26" s="164">
        <f t="shared" ca="1" si="11"/>
        <v>-0.23999999999999844</v>
      </c>
      <c r="E26" s="164">
        <f t="shared" ca="1" si="11"/>
        <v>0.30499999999999972</v>
      </c>
      <c r="F26" s="164">
        <f t="shared" ca="1" si="11"/>
        <v>0.30499999999999972</v>
      </c>
      <c r="G26" s="164">
        <f t="shared" ca="1" si="11"/>
        <v>0.15499999999999936</v>
      </c>
      <c r="H26" s="164">
        <f t="shared" ca="1" si="11"/>
        <v>0.15499999999999936</v>
      </c>
      <c r="I26" s="164">
        <f t="shared" ca="1" si="11"/>
        <v>0.15499999999999936</v>
      </c>
      <c r="J26" s="163">
        <f t="shared" ca="1" si="11"/>
        <v>5.2999999999999048E-2</v>
      </c>
      <c r="K26" s="165">
        <f t="shared" ca="1" si="11"/>
        <v>1.6129032258064502E-2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0.34500000000000064</v>
      </c>
      <c r="C27" s="164">
        <f t="shared" ref="C27:L27" ca="1" si="12">C$14-C$10</f>
        <v>0.38499999999999979</v>
      </c>
      <c r="D27" s="164">
        <f t="shared" ca="1" si="12"/>
        <v>0.69500000000000028</v>
      </c>
      <c r="E27" s="164">
        <f t="shared" ca="1" si="12"/>
        <v>1.4050000000000011</v>
      </c>
      <c r="F27" s="164">
        <f t="shared" ca="1" si="12"/>
        <v>1.4050000000000011</v>
      </c>
      <c r="G27" s="164">
        <f t="shared" ca="1" si="12"/>
        <v>0.89499999999999957</v>
      </c>
      <c r="H27" s="164">
        <f t="shared" ca="1" si="12"/>
        <v>0.89499999999999957</v>
      </c>
      <c r="I27" s="164">
        <f t="shared" ca="1" si="12"/>
        <v>0.89499999999999957</v>
      </c>
      <c r="J27" s="163">
        <f t="shared" ca="1" si="12"/>
        <v>0.84699999999999953</v>
      </c>
      <c r="K27" s="165">
        <f t="shared" ca="1" si="12"/>
        <v>5.8548387096773347E-2</v>
      </c>
      <c r="L27" s="163">
        <f t="shared" ca="1" si="12"/>
        <v>0</v>
      </c>
      <c r="M27" s="165"/>
      <c r="N27" s="194"/>
    </row>
    <row r="28" spans="1:14" s="177" customFormat="1" ht="10.8" thickBot="1" x14ac:dyDescent="0.25">
      <c r="A28" s="212" t="s">
        <v>172</v>
      </c>
      <c r="B28" s="166">
        <f ca="1">B$15-B$6</f>
        <v>-0.36500000000000021</v>
      </c>
      <c r="C28" s="167">
        <f t="shared" ref="C28:L28" ca="1" si="13">C$15-C$6</f>
        <v>-0.23000000000000043</v>
      </c>
      <c r="D28" s="167">
        <f t="shared" ca="1" si="13"/>
        <v>-1.1799999999999997</v>
      </c>
      <c r="E28" s="167">
        <f t="shared" ca="1" si="13"/>
        <v>-2.1950000000000003</v>
      </c>
      <c r="F28" s="167">
        <f t="shared" ca="1" si="13"/>
        <v>-2.1950000000000003</v>
      </c>
      <c r="G28" s="167">
        <f t="shared" ca="1" si="13"/>
        <v>-3.3450000000000006</v>
      </c>
      <c r="H28" s="167">
        <f t="shared" ca="1" si="13"/>
        <v>-3.3450000000000006</v>
      </c>
      <c r="I28" s="167">
        <f t="shared" ca="1" si="13"/>
        <v>-3.3450000000000006</v>
      </c>
      <c r="J28" s="166">
        <f t="shared" ca="1" si="13"/>
        <v>-1.2330000000000005</v>
      </c>
      <c r="K28" s="168">
        <f t="shared" ca="1" si="13"/>
        <v>6.6612903225807596E-2</v>
      </c>
      <c r="L28" s="166">
        <f t="shared" ca="1" si="13"/>
        <v>0</v>
      </c>
      <c r="M28" s="168"/>
      <c r="N28" s="194"/>
    </row>
    <row r="29" spans="1:14" ht="10.8" thickBot="1" x14ac:dyDescent="0.25">
      <c r="A29" s="177"/>
    </row>
    <row r="30" spans="1:14" ht="13.5" customHeight="1" thickBot="1" x14ac:dyDescent="0.3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0.8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0.8" thickTop="1" x14ac:dyDescent="0.2">
      <c r="A32" s="199">
        <f t="shared" ref="A32:A54" ca="1" si="14">DATE(YEAR(A33),MONTH(A33)-1,1)</f>
        <v>36130</v>
      </c>
      <c r="B32" s="131">
        <f ca="1">HLOOKUP($A32,Data!$AB$2:$EJ$22,13)</f>
        <v>2.1232258064516127</v>
      </c>
      <c r="C32" s="138">
        <f ca="1">HLOOKUP($A32,Data!$AB$2:$EJ$22,11)</f>
        <v>2.5518965517241377</v>
      </c>
      <c r="D32" s="138">
        <f ca="1">HLOOKUP($A32,Data!$AB$2:$EJ$22,8)</f>
        <v>2.2320689655172412</v>
      </c>
      <c r="E32" s="138">
        <f ca="1">HLOOKUP($A32,Data!$AB$2:$EJ$22,5)</f>
        <v>1.6982758620689651</v>
      </c>
      <c r="F32" s="138">
        <f ca="1">HLOOKUP($A32,Data!$AB$2:$EJ$22,6)</f>
        <v>1.6836206896551729</v>
      </c>
      <c r="G32" s="138">
        <f ca="1">HLOOKUP($A32,Data!$AB$2:$EJ$22,14)</f>
        <v>1.6970689655172415</v>
      </c>
      <c r="H32" s="138">
        <f ca="1">HLOOKUP($A32,Data!$AB$2:$EJ$22,9)</f>
        <v>1.7058620689655175</v>
      </c>
      <c r="I32" s="138">
        <f ca="1">HLOOKUP($A32,Data!$AB$2:$EJ$22,10)</f>
        <v>2.1131034482758619</v>
      </c>
      <c r="J32" s="138">
        <f ca="1">HLOOKUP($A32,Data!$AB$2:$EJ$22,3)</f>
        <v>3.3312068965517247</v>
      </c>
      <c r="K32" s="138">
        <f ca="1">HLOOKUP($A32,Data!$AB$2:$EJ$22,2)</f>
        <v>2.222258064516129</v>
      </c>
      <c r="L32" s="138">
        <f ca="1">HLOOKUP($A32,Data!$AB$2:$EJ$22,21)</f>
        <v>1.691551724137931</v>
      </c>
      <c r="M32" s="138">
        <f ca="1">HLOOKUP($A32,Data!$AB$2:$EJ$22,17)</f>
        <v>1.7811290322580651</v>
      </c>
      <c r="N32" s="132">
        <f ca="1">HLOOKUP($A32,Data!$AB$2:$EJ$22,7)</f>
        <v>1.6705172413793103</v>
      </c>
    </row>
    <row r="33" spans="1:14" x14ac:dyDescent="0.2">
      <c r="A33" s="200">
        <f t="shared" ca="1" si="14"/>
        <v>36161</v>
      </c>
      <c r="B33" s="131">
        <f ca="1">HLOOKUP($A33,Data!$AB$2:$EJ$22,13)</f>
        <v>1.8974193548387093</v>
      </c>
      <c r="C33" s="138">
        <f ca="1">HLOOKUP($A33,Data!$AB$2:$EJ$22,11)</f>
        <v>2.0749999999999997</v>
      </c>
      <c r="D33" s="138">
        <f ca="1">HLOOKUP($A33,Data!$AB$2:$EJ$22,8)</f>
        <v>1.7677586206896554</v>
      </c>
      <c r="E33" s="138">
        <f ca="1">HLOOKUP($A33,Data!$AB$2:$EJ$22,5)</f>
        <v>1.7370689655172415</v>
      </c>
      <c r="F33" s="138">
        <f ca="1">HLOOKUP($A33,Data!$AB$2:$EJ$22,6)</f>
        <v>1.7429310344827591</v>
      </c>
      <c r="G33" s="138">
        <f ca="1">HLOOKUP($A33,Data!$AB$2:$EJ$22,14)</f>
        <v>1.7737931034482766</v>
      </c>
      <c r="H33" s="138">
        <f ca="1">HLOOKUP($A33,Data!$AB$2:$EJ$22,9)</f>
        <v>1.6737931034482754</v>
      </c>
      <c r="I33" s="138">
        <f ca="1">HLOOKUP($A33,Data!$AB$2:$EJ$22,10)</f>
        <v>1.7106896551724136</v>
      </c>
      <c r="J33" s="138">
        <f ca="1">HLOOKUP($A33,Data!$AB$2:$EJ$22,3)</f>
        <v>1.7448275862068967</v>
      </c>
      <c r="K33" s="138">
        <f ca="1">HLOOKUP($A33,Data!$AB$2:$EJ$22,2)</f>
        <v>2.3129032258064517</v>
      </c>
      <c r="L33" s="138">
        <f ca="1">HLOOKUP($A33,Data!$AB$2:$EJ$22,21)</f>
        <v>1.8005172413793105</v>
      </c>
      <c r="M33" s="138">
        <f ca="1">HLOOKUP($A33,Data!$AB$2:$EJ$22,17)</f>
        <v>1.9593548387096773</v>
      </c>
      <c r="N33" s="132">
        <f ca="1">HLOOKUP($A33,Data!$AB$2:$EJ$22,7)</f>
        <v>1.8444827586206898</v>
      </c>
    </row>
    <row r="34" spans="1:14" x14ac:dyDescent="0.2">
      <c r="A34" s="200">
        <f t="shared" ca="1" si="14"/>
        <v>36192</v>
      </c>
      <c r="B34" s="131">
        <f ca="1">HLOOKUP($A34,Data!$AB$2:$EJ$22,13)</f>
        <v>1.8169642857142863</v>
      </c>
      <c r="C34" s="138">
        <f ca="1">HLOOKUP($A34,Data!$AB$2:$EJ$22,11)</f>
        <v>1.9471428571428575</v>
      </c>
      <c r="D34" s="138">
        <f ca="1">HLOOKUP($A34,Data!$AB$2:$EJ$22,8)</f>
        <v>1.7157142857142851</v>
      </c>
      <c r="E34" s="138">
        <f ca="1">HLOOKUP($A34,Data!$AB$2:$EJ$22,5)</f>
        <v>1.594642857142857</v>
      </c>
      <c r="F34" s="138">
        <f ca="1">HLOOKUP($A34,Data!$AB$2:$EJ$22,6)</f>
        <v>1.6287500000000001</v>
      </c>
      <c r="G34" s="138">
        <f ca="1">HLOOKUP($A34,Data!$AB$2:$EJ$22,14)</f>
        <v>1.6710714285714285</v>
      </c>
      <c r="H34" s="138">
        <f ca="1">HLOOKUP($A34,Data!$AB$2:$EJ$22,9)</f>
        <v>1.58125</v>
      </c>
      <c r="I34" s="138">
        <f ca="1">HLOOKUP($A34,Data!$AB$2:$EJ$22,10)</f>
        <v>1.6242857142857141</v>
      </c>
      <c r="J34" s="138">
        <f ca="1">HLOOKUP($A34,Data!$AB$2:$EJ$22,3)</f>
        <v>1.5794642857142855</v>
      </c>
      <c r="K34" s="138">
        <f ca="1">HLOOKUP($A34,Data!$AB$2:$EJ$22,2)</f>
        <v>2.2437499999999999</v>
      </c>
      <c r="L34" s="138">
        <f ca="1">HLOOKUP($A34,Data!$AB$2:$EJ$22,21)</f>
        <v>1.7026785714285715</v>
      </c>
      <c r="M34" s="138">
        <f ca="1">HLOOKUP($A34,Data!$AB$2:$EJ$22,17)</f>
        <v>1.8000000000000005</v>
      </c>
      <c r="N34" s="132">
        <f ca="1">HLOOKUP($A34,Data!$AB$2:$EJ$22,7)</f>
        <v>1.779821428571428</v>
      </c>
    </row>
    <row r="35" spans="1:14" x14ac:dyDescent="0.2">
      <c r="A35" s="200">
        <f t="shared" ca="1" si="14"/>
        <v>36220</v>
      </c>
      <c r="B35" s="131">
        <f ca="1">HLOOKUP($A35,Data!$AB$2:$EJ$22,13)</f>
        <v>1.7133870967741935</v>
      </c>
      <c r="C35" s="138">
        <f ca="1">HLOOKUP($A35,Data!$AB$2:$EJ$22,11)</f>
        <v>1.9200000000000002</v>
      </c>
      <c r="D35" s="138">
        <f ca="1">HLOOKUP($A35,Data!$AB$2:$EJ$22,8)</f>
        <v>1.64758064516129</v>
      </c>
      <c r="E35" s="138">
        <f ca="1">HLOOKUP($A35,Data!$AB$2:$EJ$22,5)</f>
        <v>1.5562903225806455</v>
      </c>
      <c r="F35" s="138">
        <f ca="1">HLOOKUP($A35,Data!$AB$2:$EJ$22,6)</f>
        <v>1.6043548387096778</v>
      </c>
      <c r="G35" s="138">
        <f ca="1">HLOOKUP($A35,Data!$AB$2:$EJ$22,14)</f>
        <v>1.6604838709677423</v>
      </c>
      <c r="H35" s="138">
        <f ca="1">HLOOKUP($A35,Data!$AB$2:$EJ$22,9)</f>
        <v>1.524516129032258</v>
      </c>
      <c r="I35" s="138">
        <f ca="1">HLOOKUP($A35,Data!$AB$2:$EJ$22,10)</f>
        <v>1.5614516129032252</v>
      </c>
      <c r="J35" s="138">
        <f ca="1">HLOOKUP($A35,Data!$AB$2:$EJ$22,3)</f>
        <v>1.5366129032258069</v>
      </c>
      <c r="K35" s="138">
        <f ca="1">HLOOKUP($A35,Data!$AB$2:$EJ$22,2)</f>
        <v>2.2025806451612904</v>
      </c>
      <c r="L35" s="138">
        <f ca="1">HLOOKUP($A35,Data!$AB$2:$EJ$22,21)</f>
        <v>1.6667741935483873</v>
      </c>
      <c r="M35" s="138">
        <f ca="1">HLOOKUP($A35,Data!$AB$2:$EJ$22,17)</f>
        <v>1.7920967741935485</v>
      </c>
      <c r="N35" s="132">
        <f ca="1">HLOOKUP($A35,Data!$AB$2:$EJ$22,7)</f>
        <v>1.7741935483870972</v>
      </c>
    </row>
    <row r="36" spans="1:14" x14ac:dyDescent="0.2">
      <c r="A36" s="200">
        <f t="shared" ca="1" si="14"/>
        <v>36251</v>
      </c>
      <c r="B36" s="149">
        <f ca="1">HLOOKUP($A36,Data!$AB$2:$EJ$22,13)</f>
        <v>2.0803333333333329</v>
      </c>
      <c r="C36" s="148">
        <f ca="1">HLOOKUP($A36,Data!$AB$2:$EJ$22,11)</f>
        <v>2.2775000000000007</v>
      </c>
      <c r="D36" s="148">
        <f ca="1">HLOOKUP($A36,Data!$AB$2:$EJ$22,8)</f>
        <v>1.9538333333333331</v>
      </c>
      <c r="E36" s="148">
        <f ca="1">HLOOKUP($A36,Data!$AB$2:$EJ$22,5)</f>
        <v>1.9113333333333331</v>
      </c>
      <c r="F36" s="148">
        <f ca="1">HLOOKUP($A36,Data!$AB$2:$EJ$22,6)</f>
        <v>1.9618333333333335</v>
      </c>
      <c r="G36" s="148">
        <f ca="1">HLOOKUP($A36,Data!$AB$2:$EJ$22,14)</f>
        <v>2.0258333333333334</v>
      </c>
      <c r="H36" s="148">
        <f ca="1">HLOOKUP($A36,Data!$AB$2:$EJ$22,9)</f>
        <v>1.8385</v>
      </c>
      <c r="I36" s="148">
        <f ca="1">HLOOKUP($A36,Data!$AB$2:$EJ$22,10)</f>
        <v>1.8568333333333336</v>
      </c>
      <c r="J36" s="148">
        <f ca="1">HLOOKUP($A36,Data!$AB$2:$EJ$22,3)</f>
        <v>1.8251666666666668</v>
      </c>
      <c r="K36" s="148">
        <f ca="1">HLOOKUP($A36,Data!$AB$2:$EJ$22,2)</f>
        <v>2.5260000000000002</v>
      </c>
      <c r="L36" s="148">
        <f ca="1">HLOOKUP($A36,Data!$AB$2:$EJ$22,21)</f>
        <v>1.9973333333333334</v>
      </c>
      <c r="M36" s="148">
        <f ca="1">HLOOKUP($A36,Data!$AB$2:$EJ$22,17)</f>
        <v>2.1411666666666664</v>
      </c>
      <c r="N36" s="150">
        <f ca="1">HLOOKUP($A36,Data!$AB$2:$EJ$22,7)</f>
        <v>2.1244999999999994</v>
      </c>
    </row>
    <row r="37" spans="1:14" x14ac:dyDescent="0.2">
      <c r="A37" s="200">
        <f t="shared" ca="1" si="14"/>
        <v>36281</v>
      </c>
      <c r="B37" s="149">
        <f ca="1">HLOOKUP($A37,Data!$AB$2:$EJ$22,13)</f>
        <v>2.2151612903225808</v>
      </c>
      <c r="C37" s="148">
        <f ca="1">HLOOKUP($A37,Data!$AB$2:$EJ$22,11)</f>
        <v>2.4109677419354831</v>
      </c>
      <c r="D37" s="148">
        <f ca="1">HLOOKUP($A37,Data!$AB$2:$EJ$22,8)</f>
        <v>2.1056451612903224</v>
      </c>
      <c r="E37" s="148">
        <f ca="1">HLOOKUP($A37,Data!$AB$2:$EJ$22,5)</f>
        <v>1.9785483870967744</v>
      </c>
      <c r="F37" s="148">
        <f ca="1">HLOOKUP($A37,Data!$AB$2:$EJ$22,6)</f>
        <v>2.1083870967741936</v>
      </c>
      <c r="G37" s="148">
        <f ca="1">HLOOKUP($A37,Data!$AB$2:$EJ$22,14)</f>
        <v>2.1569354838709676</v>
      </c>
      <c r="H37" s="148">
        <f ca="1">HLOOKUP($A37,Data!$AB$2:$EJ$22,9)</f>
        <v>1.9770967741935488</v>
      </c>
      <c r="I37" s="148">
        <f ca="1">HLOOKUP($A37,Data!$AB$2:$EJ$22,10)</f>
        <v>2.0219354838709678</v>
      </c>
      <c r="J37" s="148">
        <f ca="1">HLOOKUP($A37,Data!$AB$2:$EJ$22,3)</f>
        <v>1.9408064516129027</v>
      </c>
      <c r="K37" s="148">
        <f ca="1">HLOOKUP($A37,Data!$AB$2:$EJ$22,2)</f>
        <v>2.6993548387096782</v>
      </c>
      <c r="L37" s="148">
        <f ca="1">HLOOKUP($A37,Data!$AB$2:$EJ$22,21)</f>
        <v>2.1301612903225799</v>
      </c>
      <c r="M37" s="148">
        <f ca="1">HLOOKUP($A37,Data!$AB$2:$EJ$22,17)</f>
        <v>2.3009677419354824</v>
      </c>
      <c r="N37" s="150">
        <f ca="1">HLOOKUP($A37,Data!$AB$2:$EJ$22,7)</f>
        <v>2.254838709677419</v>
      </c>
    </row>
    <row r="38" spans="1:14" x14ac:dyDescent="0.2">
      <c r="A38" s="200">
        <f t="shared" ca="1" si="14"/>
        <v>36312</v>
      </c>
      <c r="B38" s="149">
        <f ca="1">HLOOKUP($A38,Data!$AB$2:$EJ$22,13)</f>
        <v>2.2921666666666667</v>
      </c>
      <c r="C38" s="148">
        <f ca="1">HLOOKUP($A38,Data!$AB$2:$EJ$22,11)</f>
        <v>2.4586666666666668</v>
      </c>
      <c r="D38" s="148">
        <f ca="1">HLOOKUP($A38,Data!$AB$2:$EJ$22,8)</f>
        <v>2.1575000000000002</v>
      </c>
      <c r="E38" s="148">
        <f ca="1">HLOOKUP($A38,Data!$AB$2:$EJ$22,5)</f>
        <v>2.0229999999999997</v>
      </c>
      <c r="F38" s="148">
        <f ca="1">HLOOKUP($A38,Data!$AB$2:$EJ$22,6)</f>
        <v>2.1503333333333337</v>
      </c>
      <c r="G38" s="148">
        <f ca="1">HLOOKUP($A38,Data!$AB$2:$EJ$22,14)</f>
        <v>2.2069999999999999</v>
      </c>
      <c r="H38" s="148">
        <f ca="1">HLOOKUP($A38,Data!$AB$2:$EJ$22,9)</f>
        <v>1.9841666666666666</v>
      </c>
      <c r="I38" s="148">
        <f ca="1">HLOOKUP($A38,Data!$AB$2:$EJ$22,10)</f>
        <v>2.048</v>
      </c>
      <c r="J38" s="148">
        <f ca="1">HLOOKUP($A38,Data!$AB$2:$EJ$22,3)</f>
        <v>1.981166666666667</v>
      </c>
      <c r="K38" s="148">
        <f ca="1">HLOOKUP($A38,Data!$AB$2:$EJ$22,2)</f>
        <v>2.7919999999999998</v>
      </c>
      <c r="L38" s="148">
        <f ca="1">HLOOKUP($A38,Data!$AB$2:$EJ$22,21)</f>
        <v>2.1558333333333337</v>
      </c>
      <c r="M38" s="148">
        <f ca="1">HLOOKUP($A38,Data!$AB$2:$EJ$22,17)</f>
        <v>2.3133333333333335</v>
      </c>
      <c r="N38" s="150">
        <f ca="1">HLOOKUP($A38,Data!$AB$2:$EJ$22,7)</f>
        <v>2.2951666666666664</v>
      </c>
    </row>
    <row r="39" spans="1:14" x14ac:dyDescent="0.2">
      <c r="A39" s="200">
        <f t="shared" ca="1" si="14"/>
        <v>36342</v>
      </c>
      <c r="B39" s="149">
        <f ca="1">HLOOKUP($A39,Data!$AB$2:$EJ$22,13)</f>
        <v>2.3417741935483876</v>
      </c>
      <c r="C39" s="148">
        <f ca="1">HLOOKUP($A39,Data!$AB$2:$EJ$22,11)</f>
        <v>2.4770967741935483</v>
      </c>
      <c r="D39" s="148">
        <f ca="1">HLOOKUP($A39,Data!$AB$2:$EJ$22,8)</f>
        <v>2.1501612903225804</v>
      </c>
      <c r="E39" s="148">
        <f ca="1">HLOOKUP($A39,Data!$AB$2:$EJ$22,5)</f>
        <v>2.0091935483870973</v>
      </c>
      <c r="F39" s="148">
        <f ca="1">HLOOKUP($A39,Data!$AB$2:$EJ$22,6)</f>
        <v>2.1935483870967736</v>
      </c>
      <c r="G39" s="148">
        <f ca="1">HLOOKUP($A39,Data!$AB$2:$EJ$22,14)</f>
        <v>2.2443548387096781</v>
      </c>
      <c r="H39" s="148">
        <f ca="1">HLOOKUP($A39,Data!$AB$2:$EJ$22,9)</f>
        <v>1.9603225806451616</v>
      </c>
      <c r="I39" s="148">
        <f ca="1">HLOOKUP($A39,Data!$AB$2:$EJ$22,10)</f>
        <v>2.0151612903225802</v>
      </c>
      <c r="J39" s="148">
        <f ca="1">HLOOKUP($A39,Data!$AB$2:$EJ$22,3)</f>
        <v>1.9725806451612902</v>
      </c>
      <c r="K39" s="148">
        <f ca="1">HLOOKUP($A39,Data!$AB$2:$EJ$22,2)</f>
        <v>2.7812903225806451</v>
      </c>
      <c r="L39" s="148">
        <f ca="1">HLOOKUP($A39,Data!$AB$2:$EJ$22,21)</f>
        <v>2.1982258064516129</v>
      </c>
      <c r="M39" s="148">
        <f ca="1">HLOOKUP($A39,Data!$AB$2:$EJ$22,17)</f>
        <v>2.3361290322580652</v>
      </c>
      <c r="N39" s="150">
        <f ca="1">HLOOKUP($A39,Data!$AB$2:$EJ$22,7)</f>
        <v>2.2893548387096767</v>
      </c>
    </row>
    <row r="40" spans="1:14" x14ac:dyDescent="0.2">
      <c r="A40" s="200">
        <f t="shared" ca="1" si="14"/>
        <v>36373</v>
      </c>
      <c r="B40" s="131">
        <f ca="1">HLOOKUP($A40,Data!$AB$2:$EJ$22,13)</f>
        <v>2.7216129032258061</v>
      </c>
      <c r="C40" s="138">
        <f ca="1">HLOOKUP($A40,Data!$AB$2:$EJ$22,11)</f>
        <v>2.7438709677419348</v>
      </c>
      <c r="D40" s="138">
        <f ca="1">HLOOKUP($A40,Data!$AB$2:$EJ$22,8)</f>
        <v>2.4495161290322578</v>
      </c>
      <c r="E40" s="138">
        <f ca="1">HLOOKUP($A40,Data!$AB$2:$EJ$22,5)</f>
        <v>2.3998387096774199</v>
      </c>
      <c r="F40" s="138">
        <f ca="1">HLOOKUP($A40,Data!$AB$2:$EJ$22,6)</f>
        <v>2.6482258064516135</v>
      </c>
      <c r="G40" s="138">
        <f ca="1">HLOOKUP($A40,Data!$AB$2:$EJ$22,14)</f>
        <v>2.7211290322580646</v>
      </c>
      <c r="H40" s="138">
        <f ca="1">HLOOKUP($A40,Data!$AB$2:$EJ$22,9)</f>
        <v>2.3204838709677413</v>
      </c>
      <c r="I40" s="138">
        <f ca="1">HLOOKUP($A40,Data!$AB$2:$EJ$22,10)</f>
        <v>2.363387096774193</v>
      </c>
      <c r="J40" s="138">
        <f ca="1">HLOOKUP($A40,Data!$AB$2:$EJ$22,3)</f>
        <v>2.2596774193548388</v>
      </c>
      <c r="K40" s="138">
        <f ca="1">HLOOKUP($A40,Data!$AB$2:$EJ$22,2)</f>
        <v>3.250322580645161</v>
      </c>
      <c r="L40" s="138">
        <f ca="1">HLOOKUP($A40,Data!$AB$2:$EJ$22,21)</f>
        <v>2.660645161290323</v>
      </c>
      <c r="M40" s="138">
        <f ca="1">HLOOKUP($A40,Data!$AB$2:$EJ$22,17)</f>
        <v>2.8277419354838718</v>
      </c>
      <c r="N40" s="132">
        <f ca="1">HLOOKUP($A40,Data!$AB$2:$EJ$22,7)</f>
        <v>2.7796774193548388</v>
      </c>
    </row>
    <row r="41" spans="1:14" x14ac:dyDescent="0.2">
      <c r="A41" s="200">
        <f t="shared" ca="1" si="14"/>
        <v>36404</v>
      </c>
      <c r="B41" s="131">
        <f ca="1">HLOOKUP($A41,Data!$AB$2:$EJ$22,13)</f>
        <v>2.6663333333333341</v>
      </c>
      <c r="C41" s="138">
        <f ca="1">HLOOKUP($A41,Data!$AB$2:$EJ$22,11)</f>
        <v>2.7884999999999995</v>
      </c>
      <c r="D41" s="138">
        <f ca="1">HLOOKUP($A41,Data!$AB$2:$EJ$22,8)</f>
        <v>2.4374999999999996</v>
      </c>
      <c r="E41" s="138">
        <f ca="1">HLOOKUP($A41,Data!$AB$2:$EJ$22,5)</f>
        <v>2.2928333333333328</v>
      </c>
      <c r="F41" s="138">
        <f ca="1">HLOOKUP($A41,Data!$AB$2:$EJ$22,6)</f>
        <v>2.4149999999999991</v>
      </c>
      <c r="G41" s="138">
        <f ca="1">HLOOKUP($A41,Data!$AB$2:$EJ$22,14)</f>
        <v>2.4723333333333333</v>
      </c>
      <c r="H41" s="138">
        <f ca="1">HLOOKUP($A41,Data!$AB$2:$EJ$22,9)</f>
        <v>2.2628333333333339</v>
      </c>
      <c r="I41" s="138">
        <f ca="1">HLOOKUP($A41,Data!$AB$2:$EJ$22,10)</f>
        <v>2.3038333333333338</v>
      </c>
      <c r="J41" s="138">
        <f ca="1">HLOOKUP($A41,Data!$AB$2:$EJ$22,3)</f>
        <v>2.2366666666666668</v>
      </c>
      <c r="K41" s="138">
        <f ca="1">HLOOKUP($A41,Data!$AB$2:$EJ$22,2)</f>
        <v>3.1150000000000002</v>
      </c>
      <c r="L41" s="138">
        <f ca="1">HLOOKUP($A41,Data!$AB$2:$EJ$22,21)</f>
        <v>2.450499999999999</v>
      </c>
      <c r="M41" s="138">
        <f ca="1">HLOOKUP($A41,Data!$AB$2:$EJ$22,17)</f>
        <v>2.6531666666666669</v>
      </c>
      <c r="N41" s="132">
        <f ca="1">HLOOKUP($A41,Data!$AB$2:$EJ$22,7)</f>
        <v>2.5736666666666665</v>
      </c>
    </row>
    <row r="42" spans="1:14" x14ac:dyDescent="0.2">
      <c r="A42" s="200">
        <f t="shared" ca="1" si="14"/>
        <v>36434</v>
      </c>
      <c r="B42" s="131">
        <f ca="1">HLOOKUP($A42,Data!$AB$2:$EJ$22,13)</f>
        <v>2.9374193548387093</v>
      </c>
      <c r="C42" s="138">
        <f ca="1">HLOOKUP($A42,Data!$AB$2:$EJ$22,11)</f>
        <v>3.1562903225806451</v>
      </c>
      <c r="D42" s="138">
        <f ca="1">HLOOKUP($A42,Data!$AB$2:$EJ$22,8)</f>
        <v>2.7946774193548398</v>
      </c>
      <c r="E42" s="138">
        <f ca="1">HLOOKUP($A42,Data!$AB$2:$EJ$22,5)</f>
        <v>2.600161290322581</v>
      </c>
      <c r="F42" s="138">
        <f ca="1">HLOOKUP($A42,Data!$AB$2:$EJ$22,6)</f>
        <v>2.6064516129032262</v>
      </c>
      <c r="G42" s="138">
        <f ca="1">HLOOKUP($A42,Data!$AB$2:$EJ$22,14)</f>
        <v>2.6445161290322581</v>
      </c>
      <c r="H42" s="138">
        <f ca="1">HLOOKUP($A42,Data!$AB$2:$EJ$22,9)</f>
        <v>2.5670967741935486</v>
      </c>
      <c r="I42" s="138">
        <f ca="1">HLOOKUP($A42,Data!$AB$2:$EJ$22,10)</f>
        <v>2.6324193548387105</v>
      </c>
      <c r="J42" s="138">
        <f ca="1">HLOOKUP($A42,Data!$AB$2:$EJ$22,3)</f>
        <v>2.573064516129032</v>
      </c>
      <c r="K42" s="138">
        <f ca="1">HLOOKUP($A42,Data!$AB$2:$EJ$22,2)</f>
        <v>3.5780645161290319</v>
      </c>
      <c r="L42" s="138">
        <f ca="1">HLOOKUP($A42,Data!$AB$2:$EJ$22,21)</f>
        <v>2.6235483870967742</v>
      </c>
      <c r="M42" s="138">
        <f ca="1">HLOOKUP($A42,Data!$AB$2:$EJ$22,17)</f>
        <v>2.77725806451613</v>
      </c>
      <c r="N42" s="132">
        <f ca="1">HLOOKUP($A42,Data!$AB$2:$EJ$22,7)</f>
        <v>2.6833870967741937</v>
      </c>
    </row>
    <row r="43" spans="1:14" x14ac:dyDescent="0.2">
      <c r="A43" s="200">
        <f t="shared" ca="1" si="14"/>
        <v>36465</v>
      </c>
      <c r="B43" s="131">
        <f ca="1">HLOOKUP($A43,Data!$AB$2:$EJ$22,13)</f>
        <v>2.5641666666666656</v>
      </c>
      <c r="C43" s="138">
        <f ca="1">HLOOKUP($A43,Data!$AB$2:$EJ$22,11)</f>
        <v>2.6666666666666661</v>
      </c>
      <c r="D43" s="138">
        <f ca="1">HLOOKUP($A43,Data!$AB$2:$EJ$22,8)</f>
        <v>2.3978333333333337</v>
      </c>
      <c r="E43" s="138">
        <f ca="1">HLOOKUP($A43,Data!$AB$2:$EJ$22,5)</f>
        <v>2.1531666666666665</v>
      </c>
      <c r="F43" s="138">
        <f ca="1">HLOOKUP($A43,Data!$AB$2:$EJ$22,6)</f>
        <v>2.1678333333333328</v>
      </c>
      <c r="G43" s="138">
        <f ca="1">HLOOKUP($A43,Data!$AB$2:$EJ$22,14)</f>
        <v>2.2081666666666666</v>
      </c>
      <c r="H43" s="138">
        <f ca="1">HLOOKUP($A43,Data!$AB$2:$EJ$22,9)</f>
        <v>2.1171666666666669</v>
      </c>
      <c r="I43" s="138">
        <f ca="1">HLOOKUP($A43,Data!$AB$2:$EJ$22,10)</f>
        <v>2.1676666666666669</v>
      </c>
      <c r="J43" s="138">
        <f ca="1">HLOOKUP($A43,Data!$AB$2:$EJ$22,3)</f>
        <v>2.1288333333333336</v>
      </c>
      <c r="K43" s="138">
        <f ca="1">HLOOKUP($A43,Data!$AB$2:$EJ$22,2)</f>
        <v>2.8945000000000007</v>
      </c>
      <c r="L43" s="138">
        <f ca="1">HLOOKUP($A43,Data!$AB$2:$EJ$22,21)</f>
        <v>2.2153333333333336</v>
      </c>
      <c r="M43" s="138">
        <f ca="1">HLOOKUP($A43,Data!$AB$2:$EJ$22,17)</f>
        <v>2.369333333333334</v>
      </c>
      <c r="N43" s="132">
        <f ca="1">HLOOKUP($A43,Data!$AB$2:$EJ$22,7)</f>
        <v>2.3123333333333331</v>
      </c>
    </row>
    <row r="44" spans="1:14" x14ac:dyDescent="0.2">
      <c r="A44" s="200">
        <f t="shared" ca="1" si="14"/>
        <v>36495</v>
      </c>
      <c r="B44" s="149">
        <f ca="1">HLOOKUP($A44,Data!$AB$2:$EJ$22,13)</f>
        <v>2.4649999999999999</v>
      </c>
      <c r="C44" s="148">
        <f ca="1">HLOOKUP($A44,Data!$AB$2:$EJ$22,11)</f>
        <v>2.5098387096774193</v>
      </c>
      <c r="D44" s="148">
        <f ca="1">HLOOKUP($A44,Data!$AB$2:$EJ$22,8)</f>
        <v>2.3588709677419355</v>
      </c>
      <c r="E44" s="148">
        <f ca="1">HLOOKUP($A44,Data!$AB$2:$EJ$22,5)</f>
        <v>2.2322580645161287</v>
      </c>
      <c r="F44" s="148">
        <f ca="1">HLOOKUP($A44,Data!$AB$2:$EJ$22,6)</f>
        <v>2.2372580645161291</v>
      </c>
      <c r="G44" s="148">
        <f ca="1">HLOOKUP($A44,Data!$AB$2:$EJ$22,14)</f>
        <v>2.278225806451613</v>
      </c>
      <c r="H44" s="148">
        <f ca="1">HLOOKUP($A44,Data!$AB$2:$EJ$22,9)</f>
        <v>2.1874193548387093</v>
      </c>
      <c r="I44" s="148">
        <f ca="1">HLOOKUP($A44,Data!$AB$2:$EJ$22,10)</f>
        <v>2.229193548387097</v>
      </c>
      <c r="J44" s="148">
        <f ca="1">HLOOKUP($A44,Data!$AB$2:$EJ$22,3)</f>
        <v>2.2051612903225815</v>
      </c>
      <c r="K44" s="148">
        <f ca="1">HLOOKUP($A44,Data!$AB$2:$EJ$22,2)</f>
        <v>2.790322580645161</v>
      </c>
      <c r="L44" s="148">
        <f ca="1">HLOOKUP($A44,Data!$AB$2:$EJ$22,21)</f>
        <v>2.2749999999999999</v>
      </c>
      <c r="M44" s="148">
        <f ca="1">HLOOKUP($A44,Data!$AB$2:$EJ$22,17)</f>
        <v>2.3896774193548391</v>
      </c>
      <c r="N44" s="150">
        <f ca="1">HLOOKUP($A44,Data!$AB$2:$EJ$22,7)</f>
        <v>2.3546774193548381</v>
      </c>
    </row>
    <row r="45" spans="1:14" x14ac:dyDescent="0.2">
      <c r="A45" s="200">
        <f t="shared" ca="1" si="14"/>
        <v>36526</v>
      </c>
      <c r="B45" s="149">
        <f ca="1">HLOOKUP($A45,Data!$AB$2:$EJ$22,13)</f>
        <v>2.4237096774193558</v>
      </c>
      <c r="C45" s="148">
        <f ca="1">HLOOKUP($A45,Data!$AB$2:$EJ$22,11)</f>
        <v>2.4787096774193551</v>
      </c>
      <c r="D45" s="148">
        <f ca="1">HLOOKUP($A45,Data!$AB$2:$EJ$22,8)</f>
        <v>2.3787096774193541</v>
      </c>
      <c r="E45" s="148">
        <f ca="1">HLOOKUP($A45,Data!$AB$2:$EJ$22,5)</f>
        <v>2.2464516129032264</v>
      </c>
      <c r="F45" s="148">
        <f ca="1">HLOOKUP($A45,Data!$AB$2:$EJ$22,6)</f>
        <v>2.2654838709677421</v>
      </c>
      <c r="G45" s="148">
        <f ca="1">HLOOKUP($A45,Data!$AB$2:$EJ$22,14)</f>
        <v>2.306129032258065</v>
      </c>
      <c r="H45" s="148">
        <f ca="1">HLOOKUP($A45,Data!$AB$2:$EJ$22,9)</f>
        <v>2.2230645161290332</v>
      </c>
      <c r="I45" s="148">
        <f ca="1">HLOOKUP($A45,Data!$AB$2:$EJ$22,10)</f>
        <v>2.2798387096774193</v>
      </c>
      <c r="J45" s="148">
        <f ca="1">HLOOKUP($A45,Data!$AB$2:$EJ$22,3)</f>
        <v>2.2770967741935491</v>
      </c>
      <c r="K45" s="148">
        <f ca="1">HLOOKUP($A45,Data!$AB$2:$EJ$22,2)</f>
        <v>2.827096774193548</v>
      </c>
      <c r="L45" s="148">
        <f ca="1">HLOOKUP($A45,Data!$AB$2:$EJ$22,21)</f>
        <v>2.2816129032258066</v>
      </c>
      <c r="M45" s="148">
        <f ca="1">HLOOKUP($A45,Data!$AB$2:$EJ$22,17)</f>
        <v>2.4453225806451617</v>
      </c>
      <c r="N45" s="150">
        <f ca="1">HLOOKUP($A45,Data!$AB$2:$EJ$22,7)</f>
        <v>2.3987096774193541</v>
      </c>
    </row>
    <row r="46" spans="1:14" x14ac:dyDescent="0.2">
      <c r="A46" s="200">
        <f t="shared" ca="1" si="14"/>
        <v>36557</v>
      </c>
      <c r="B46" s="149">
        <f ca="1">HLOOKUP($A46,Data!$AB$2:$EJ$22,13)</f>
        <v>2.616896551724138</v>
      </c>
      <c r="C46" s="148">
        <f ca="1">HLOOKUP($A46,Data!$AB$2:$EJ$22,11)</f>
        <v>2.6960344827586225</v>
      </c>
      <c r="D46" s="148">
        <f ca="1">HLOOKUP($A46,Data!$AB$2:$EJ$22,8)</f>
        <v>2.4881034482758615</v>
      </c>
      <c r="E46" s="148">
        <f ca="1">HLOOKUP($A46,Data!$AB$2:$EJ$22,5)</f>
        <v>2.4037931034482756</v>
      </c>
      <c r="F46" s="148">
        <f ca="1">HLOOKUP($A46,Data!$AB$2:$EJ$22,6)</f>
        <v>2.4429310344827586</v>
      </c>
      <c r="G46" s="148">
        <f ca="1">HLOOKUP($A46,Data!$AB$2:$EJ$22,14)</f>
        <v>2.4948275862068963</v>
      </c>
      <c r="H46" s="148">
        <f ca="1">HLOOKUP($A46,Data!$AB$2:$EJ$22,9)</f>
        <v>2.365344827586207</v>
      </c>
      <c r="I46" s="148">
        <f ca="1">HLOOKUP($A46,Data!$AB$2:$EJ$22,10)</f>
        <v>2.3825862068965513</v>
      </c>
      <c r="J46" s="148">
        <f ca="1">HLOOKUP($A46,Data!$AB$2:$EJ$22,3)</f>
        <v>2.3600000000000003</v>
      </c>
      <c r="K46" s="148">
        <f ca="1">HLOOKUP($A46,Data!$AB$2:$EJ$22,2)</f>
        <v>3.1018965517241388</v>
      </c>
      <c r="L46" s="148">
        <f ca="1">HLOOKUP($A46,Data!$AB$2:$EJ$22,21)</f>
        <v>2.4824137931034476</v>
      </c>
      <c r="M46" s="148">
        <f ca="1">HLOOKUP($A46,Data!$AB$2:$EJ$22,17)</f>
        <v>2.6687931034482744</v>
      </c>
      <c r="N46" s="150">
        <f ca="1">HLOOKUP($A46,Data!$AB$2:$EJ$22,7)</f>
        <v>2.656896551724139</v>
      </c>
    </row>
    <row r="47" spans="1:14" x14ac:dyDescent="0.2">
      <c r="A47" s="200">
        <f t="shared" ca="1" si="14"/>
        <v>36586</v>
      </c>
      <c r="B47" s="149">
        <f ca="1">HLOOKUP($A47,Data!$AB$2:$EJ$22,13)</f>
        <v>2.8348387096774186</v>
      </c>
      <c r="C47" s="148">
        <f ca="1">HLOOKUP($A47,Data!$AB$2:$EJ$22,11)</f>
        <v>2.9650000000000007</v>
      </c>
      <c r="D47" s="148">
        <f ca="1">HLOOKUP($A47,Data!$AB$2:$EJ$22,8)</f>
        <v>2.7233870967741933</v>
      </c>
      <c r="E47" s="148">
        <f ca="1">HLOOKUP($A47,Data!$AB$2:$EJ$22,5)</f>
        <v>2.6214516129032264</v>
      </c>
      <c r="F47" s="148">
        <f ca="1">HLOOKUP($A47,Data!$AB$2:$EJ$22,6)</f>
        <v>2.6653225806451619</v>
      </c>
      <c r="G47" s="148">
        <f ca="1">HLOOKUP($A47,Data!$AB$2:$EJ$22,14)</f>
        <v>2.7187096774193558</v>
      </c>
      <c r="H47" s="148">
        <f ca="1">HLOOKUP($A47,Data!$AB$2:$EJ$22,9)</f>
        <v>2.560483870967742</v>
      </c>
      <c r="I47" s="148">
        <f ca="1">HLOOKUP($A47,Data!$AB$2:$EJ$22,10)</f>
        <v>2.6111290322580643</v>
      </c>
      <c r="J47" s="148">
        <f ca="1">HLOOKUP($A47,Data!$AB$2:$EJ$22,3)</f>
        <v>2.5746774193548383</v>
      </c>
      <c r="K47" s="148">
        <f ca="1">HLOOKUP($A47,Data!$AB$2:$EJ$22,2)</f>
        <v>3.521290322580644</v>
      </c>
      <c r="L47" s="148">
        <f ca="1">HLOOKUP($A47,Data!$AB$2:$EJ$22,21)</f>
        <v>2.6922580645161278</v>
      </c>
      <c r="M47" s="148">
        <f ca="1">HLOOKUP($A47,Data!$AB$2:$EJ$22,17)</f>
        <v>2.8275806451612899</v>
      </c>
      <c r="N47" s="150">
        <f ca="1">HLOOKUP($A47,Data!$AB$2:$EJ$22,7)</f>
        <v>2.7808064516129019</v>
      </c>
    </row>
    <row r="48" spans="1:14" x14ac:dyDescent="0.2">
      <c r="A48" s="200">
        <f t="shared" ca="1" si="14"/>
        <v>36617</v>
      </c>
      <c r="B48" s="131">
        <f ca="1">HLOOKUP($A48,Data!$AB$2:$EJ$22,13)</f>
        <v>3.0128333333333335</v>
      </c>
      <c r="C48" s="138">
        <f ca="1">HLOOKUP($A48,Data!$AB$2:$EJ$22,11)</f>
        <v>3.085</v>
      </c>
      <c r="D48" s="138">
        <f ca="1">HLOOKUP($A48,Data!$AB$2:$EJ$22,8)</f>
        <v>2.8894999999999995</v>
      </c>
      <c r="E48" s="138">
        <f ca="1">HLOOKUP($A48,Data!$AB$2:$EJ$22,5)</f>
        <v>2.738833333333333</v>
      </c>
      <c r="F48" s="138">
        <f ca="1">HLOOKUP($A48,Data!$AB$2:$EJ$22,6)</f>
        <v>2.8133333333333326</v>
      </c>
      <c r="G48" s="138">
        <f ca="1">HLOOKUP($A48,Data!$AB$2:$EJ$22,14)</f>
        <v>2.8971666666666653</v>
      </c>
      <c r="H48" s="138">
        <f ca="1">HLOOKUP($A48,Data!$AB$2:$EJ$22,9)</f>
        <v>2.6925000000000003</v>
      </c>
      <c r="I48" s="138">
        <f ca="1">HLOOKUP($A48,Data!$AB$2:$EJ$22,10)</f>
        <v>2.7911666666666668</v>
      </c>
      <c r="J48" s="138">
        <f ca="1">HLOOKUP($A48,Data!$AB$2:$EJ$22,3)</f>
        <v>2.7053333333333338</v>
      </c>
      <c r="K48" s="138">
        <f ca="1">HLOOKUP($A48,Data!$AB$2:$EJ$22,2)</f>
        <v>3.7708333333333335</v>
      </c>
      <c r="L48" s="138">
        <f ca="1">HLOOKUP($A48,Data!$AB$2:$EJ$22,21)</f>
        <v>2.8988333333333332</v>
      </c>
      <c r="M48" s="138">
        <f ca="1">HLOOKUP($A48,Data!$AB$2:$EJ$22,17)</f>
        <v>3.0630000000000002</v>
      </c>
      <c r="N48" s="132">
        <f ca="1">HLOOKUP($A48,Data!$AB$2:$EJ$22,7)</f>
        <v>3.0200000000000014</v>
      </c>
    </row>
    <row r="49" spans="1:21" x14ac:dyDescent="0.2">
      <c r="A49" s="200">
        <f t="shared" ca="1" si="14"/>
        <v>36647</v>
      </c>
      <c r="B49" s="131">
        <f ca="1">HLOOKUP($A49,Data!$AB$2:$EJ$22,13)</f>
        <v>3.6243548387096762</v>
      </c>
      <c r="C49" s="138">
        <f ca="1">HLOOKUP($A49,Data!$AB$2:$EJ$22,11)</f>
        <v>3.6777419354838714</v>
      </c>
      <c r="D49" s="138">
        <f ca="1">HLOOKUP($A49,Data!$AB$2:$EJ$22,8)</f>
        <v>3.2964516129032257</v>
      </c>
      <c r="E49" s="138">
        <f ca="1">HLOOKUP($A49,Data!$AB$2:$EJ$22,5)</f>
        <v>3.1788709677419349</v>
      </c>
      <c r="F49" s="138">
        <f ca="1">HLOOKUP($A49,Data!$AB$2:$EJ$22,6)</f>
        <v>3.3643548387096769</v>
      </c>
      <c r="G49" s="138">
        <f ca="1">HLOOKUP($A49,Data!$AB$2:$EJ$22,14)</f>
        <v>3.4314516129032264</v>
      </c>
      <c r="H49" s="138">
        <f ca="1">HLOOKUP($A49,Data!$AB$2:$EJ$22,9)</f>
        <v>3.0670967741935486</v>
      </c>
      <c r="I49" s="138">
        <f ca="1">HLOOKUP($A49,Data!$AB$2:$EJ$22,10)</f>
        <v>3.1640322580645153</v>
      </c>
      <c r="J49" s="138">
        <f ca="1">HLOOKUP($A49,Data!$AB$2:$EJ$22,3)</f>
        <v>3.060483870967742</v>
      </c>
      <c r="K49" s="138">
        <f ca="1">HLOOKUP($A49,Data!$AB$2:$EJ$22,2)</f>
        <v>4.3430645161290338</v>
      </c>
      <c r="L49" s="138">
        <f ca="1">HLOOKUP($A49,Data!$AB$2:$EJ$22,21)</f>
        <v>3.3953225806451615</v>
      </c>
      <c r="M49" s="138">
        <f ca="1">HLOOKUP($A49,Data!$AB$2:$EJ$22,17)</f>
        <v>3.6211290322580645</v>
      </c>
      <c r="N49" s="132">
        <f ca="1">HLOOKUP($A49,Data!$AB$2:$EJ$22,7)</f>
        <v>3.5748387096774188</v>
      </c>
    </row>
    <row r="50" spans="1:21" x14ac:dyDescent="0.2">
      <c r="A50" s="200">
        <f t="shared" ca="1" si="14"/>
        <v>36678</v>
      </c>
      <c r="B50" s="131">
        <f ca="1">HLOOKUP($A50,Data!$AB$2:$EJ$22,13)</f>
        <v>4.6306666666666665</v>
      </c>
      <c r="C50" s="138">
        <f ca="1">HLOOKUP($A50,Data!$AB$2:$EJ$22,11)</f>
        <v>4.6659999999999995</v>
      </c>
      <c r="D50" s="138">
        <f ca="1">HLOOKUP($A50,Data!$AB$2:$EJ$22,8)</f>
        <v>4.1558333333333328</v>
      </c>
      <c r="E50" s="138">
        <f ca="1">HLOOKUP($A50,Data!$AB$2:$EJ$22,5)</f>
        <v>3.972</v>
      </c>
      <c r="F50" s="138">
        <f ca="1">HLOOKUP($A50,Data!$AB$2:$EJ$22,6)</f>
        <v>4.158500000000001</v>
      </c>
      <c r="G50" s="138">
        <f ca="1">HLOOKUP($A50,Data!$AB$2:$EJ$22,14)</f>
        <v>4.2038333333333329</v>
      </c>
      <c r="H50" s="138">
        <f ca="1">HLOOKUP($A50,Data!$AB$2:$EJ$22,9)</f>
        <v>3.7635000000000001</v>
      </c>
      <c r="I50" s="138">
        <f ca="1">HLOOKUP($A50,Data!$AB$2:$EJ$22,10)</f>
        <v>3.8258333333333332</v>
      </c>
      <c r="J50" s="138">
        <f ca="1">HLOOKUP($A50,Data!$AB$2:$EJ$22,3)</f>
        <v>3.6911666666666658</v>
      </c>
      <c r="K50" s="138">
        <f ca="1">HLOOKUP($A50,Data!$AB$2:$EJ$22,2)</f>
        <v>5.1076666666666659</v>
      </c>
      <c r="L50" s="138">
        <f ca="1">HLOOKUP($A50,Data!$AB$2:$EJ$22,21)</f>
        <v>4.1226666666666656</v>
      </c>
      <c r="M50" s="138">
        <f ca="1">HLOOKUP($A50,Data!$AB$2:$EJ$22,17)</f>
        <v>4.3786666666666649</v>
      </c>
      <c r="N50" s="132">
        <f ca="1">HLOOKUP($A50,Data!$AB$2:$EJ$22,7)</f>
        <v>4.3011666666666661</v>
      </c>
    </row>
    <row r="51" spans="1:21" x14ac:dyDescent="0.2">
      <c r="A51" s="200">
        <f t="shared" ca="1" si="14"/>
        <v>36708</v>
      </c>
      <c r="B51" s="131">
        <f ca="1">HLOOKUP($A51,Data!$AB$2:$EJ$22,13)</f>
        <v>4.6153225806451612</v>
      </c>
      <c r="C51" s="138">
        <f ca="1">HLOOKUP($A51,Data!$AB$2:$EJ$22,11)</f>
        <v>4.395161290322581</v>
      </c>
      <c r="D51" s="138">
        <f ca="1">HLOOKUP($A51,Data!$AB$2:$EJ$22,8)</f>
        <v>3.9380645161290326</v>
      </c>
      <c r="E51" s="138">
        <f ca="1">HLOOKUP($A51,Data!$AB$2:$EJ$22,5)</f>
        <v>3.6509677419354833</v>
      </c>
      <c r="F51" s="138">
        <f ca="1">HLOOKUP($A51,Data!$AB$2:$EJ$22,6)</f>
        <v>3.991451612903226</v>
      </c>
      <c r="G51" s="138">
        <f ca="1">HLOOKUP($A51,Data!$AB$2:$EJ$22,14)</f>
        <v>4.0377419354838713</v>
      </c>
      <c r="H51" s="138">
        <f ca="1">HLOOKUP($A51,Data!$AB$2:$EJ$22,9)</f>
        <v>3.4235483870967744</v>
      </c>
      <c r="I51" s="138">
        <f ca="1">HLOOKUP($A51,Data!$AB$2:$EJ$22,10)</f>
        <v>3.4935483870967761</v>
      </c>
      <c r="J51" s="138">
        <f ca="1">HLOOKUP($A51,Data!$AB$2:$EJ$22,3)</f>
        <v>3.4230645161290312</v>
      </c>
      <c r="K51" s="138">
        <f ca="1">HLOOKUP($A51,Data!$AB$2:$EJ$22,2)</f>
        <v>4.535967741935484</v>
      </c>
      <c r="L51" s="138">
        <f ca="1">HLOOKUP($A51,Data!$AB$2:$EJ$22,21)</f>
        <v>3.8912903225806446</v>
      </c>
      <c r="M51" s="138">
        <f ca="1">HLOOKUP($A51,Data!$AB$2:$EJ$22,17)</f>
        <v>4.0883870967741931</v>
      </c>
      <c r="N51" s="132">
        <f ca="1">HLOOKUP($A51,Data!$AB$2:$EJ$22,7)</f>
        <v>4.0396774193548382</v>
      </c>
    </row>
    <row r="52" spans="1:21" x14ac:dyDescent="0.2">
      <c r="A52" s="200">
        <f t="shared" ca="1" si="14"/>
        <v>36739</v>
      </c>
      <c r="B52" s="149">
        <f ca="1">HLOOKUP($A52,Data!$AB$2:$EJ$22,13)</f>
        <v>5.2424193548387104</v>
      </c>
      <c r="C52" s="148">
        <f ca="1">HLOOKUP($A52,Data!$AB$2:$EJ$22,11)</f>
        <v>4.8640322580645154</v>
      </c>
      <c r="D52" s="148">
        <f ca="1">HLOOKUP($A52,Data!$AB$2:$EJ$22,8)</f>
        <v>4.4088709677419367</v>
      </c>
      <c r="E52" s="148">
        <f ca="1">HLOOKUP($A52,Data!$AB$2:$EJ$22,5)</f>
        <v>3.4111290322580632</v>
      </c>
      <c r="F52" s="148">
        <f ca="1">HLOOKUP($A52,Data!$AB$2:$EJ$22,6)</f>
        <v>4.3204838709677409</v>
      </c>
      <c r="G52" s="148">
        <f ca="1">HLOOKUP($A52,Data!$AB$2:$EJ$22,14)</f>
        <v>4.3829032258064506</v>
      </c>
      <c r="H52" s="148">
        <f ca="1">HLOOKUP($A52,Data!$AB$2:$EJ$22,9)</f>
        <v>3.201935483870967</v>
      </c>
      <c r="I52" s="148">
        <f ca="1">HLOOKUP($A52,Data!$AB$2:$EJ$22,10)</f>
        <v>3.3391935483870983</v>
      </c>
      <c r="J52" s="148">
        <f ca="1">HLOOKUP($A52,Data!$AB$2:$EJ$22,3)</f>
        <v>3.1546774193548379</v>
      </c>
      <c r="K52" s="148">
        <f ca="1">HLOOKUP($A52,Data!$AB$2:$EJ$22,2)</f>
        <v>4.5043548387096788</v>
      </c>
      <c r="L52" s="148">
        <f ca="1">HLOOKUP($A52,Data!$AB$2:$EJ$22,21)</f>
        <v>4.2762903225806452</v>
      </c>
      <c r="M52" s="148">
        <f ca="1">HLOOKUP($A52,Data!$AB$2:$EJ$22,17)</f>
        <v>4.4595161290322585</v>
      </c>
      <c r="N52" s="150">
        <f ca="1">HLOOKUP($A52,Data!$AB$2:$EJ$22,7)</f>
        <v>4.3846774193548388</v>
      </c>
    </row>
    <row r="53" spans="1:21" x14ac:dyDescent="0.2">
      <c r="A53" s="200">
        <f t="shared" ca="1" si="14"/>
        <v>36770</v>
      </c>
      <c r="B53" s="149">
        <f ca="1">HLOOKUP($A53,Data!$AB$2:$EJ$22,13)</f>
        <v>6.0076666666666654</v>
      </c>
      <c r="C53" s="148">
        <f ca="1">HLOOKUP($A53,Data!$AB$2:$EJ$22,11)</f>
        <v>5.916333333333335</v>
      </c>
      <c r="D53" s="148">
        <f ca="1">HLOOKUP($A53,Data!$AB$2:$EJ$22,8)</f>
        <v>5.3293333333333335</v>
      </c>
      <c r="E53" s="148">
        <f ca="1">HLOOKUP($A53,Data!$AB$2:$EJ$22,5)</f>
        <v>4.1896666666666675</v>
      </c>
      <c r="F53" s="148">
        <f ca="1">HLOOKUP($A53,Data!$AB$2:$EJ$22,6)</f>
        <v>4.9026666666666667</v>
      </c>
      <c r="G53" s="148">
        <f ca="1">HLOOKUP($A53,Data!$AB$2:$EJ$22,14)</f>
        <v>4.9881666666666682</v>
      </c>
      <c r="H53" s="148">
        <f ca="1">HLOOKUP($A53,Data!$AB$2:$EJ$22,9)</f>
        <v>4.0146666666666668</v>
      </c>
      <c r="I53" s="148">
        <f ca="1">HLOOKUP($A53,Data!$AB$2:$EJ$22,10)</f>
        <v>4.6545000000000005</v>
      </c>
      <c r="J53" s="148">
        <f ca="1">HLOOKUP($A53,Data!$AB$2:$EJ$22,3)</f>
        <v>4.5286666666666653</v>
      </c>
      <c r="K53" s="148">
        <f ca="1">HLOOKUP($A53,Data!$AB$2:$EJ$22,2)</f>
        <v>6.2013333333333351</v>
      </c>
      <c r="L53" s="148">
        <f ca="1">HLOOKUP($A53,Data!$AB$2:$EJ$22,21)</f>
        <v>4.9329999999999989</v>
      </c>
      <c r="M53" s="148">
        <f ca="1">HLOOKUP($A53,Data!$AB$2:$EJ$22,17)</f>
        <v>5.1645000000000003</v>
      </c>
      <c r="N53" s="150">
        <f ca="1">HLOOKUP($A53,Data!$AB$2:$EJ$22,7)</f>
        <v>5.0141666666666671</v>
      </c>
    </row>
    <row r="54" spans="1:21" x14ac:dyDescent="0.2">
      <c r="A54" s="200">
        <f t="shared" ca="1" si="14"/>
        <v>36800</v>
      </c>
      <c r="B54" s="149">
        <f ca="1">HLOOKUP($A54,Data!$AB$2:$EJ$22,13)</f>
        <v>5.57790322580645</v>
      </c>
      <c r="C54" s="148">
        <f ca="1">HLOOKUP($A54,Data!$AB$2:$EJ$22,11)</f>
        <v>5.5932258064516134</v>
      </c>
      <c r="D54" s="148">
        <f ca="1">HLOOKUP($A54,Data!$AB$2:$EJ$22,8)</f>
        <v>5.2716129032258072</v>
      </c>
      <c r="E54" s="148">
        <f ca="1">HLOOKUP($A54,Data!$AB$2:$EJ$22,5)</f>
        <v>4.5819354838709669</v>
      </c>
      <c r="F54" s="148">
        <f ca="1">HLOOKUP($A54,Data!$AB$2:$EJ$22,6)</f>
        <v>4.9219354838709704</v>
      </c>
      <c r="G54" s="148">
        <f ca="1">HLOOKUP($A54,Data!$AB$2:$EJ$22,14)</f>
        <v>4.9640322580645151</v>
      </c>
      <c r="H54" s="148">
        <f ca="1">HLOOKUP($A54,Data!$AB$2:$EJ$22,9)</f>
        <v>4.5633870967741927</v>
      </c>
      <c r="I54" s="148">
        <f ca="1">HLOOKUP($A54,Data!$AB$2:$EJ$22,10)</f>
        <v>4.833387096774195</v>
      </c>
      <c r="J54" s="148">
        <f ca="1">HLOOKUP($A54,Data!$AB$2:$EJ$22,3)</f>
        <v>4.7193548387096769</v>
      </c>
      <c r="K54" s="148">
        <f ca="1">HLOOKUP($A54,Data!$AB$2:$EJ$22,2)</f>
        <v>6.444193548387096</v>
      </c>
      <c r="L54" s="148">
        <f ca="1">HLOOKUP($A54,Data!$AB$2:$EJ$22,21)</f>
        <v>4.9429032258064529</v>
      </c>
      <c r="M54" s="148">
        <f ca="1">HLOOKUP($A54,Data!$AB$2:$EJ$22,17)</f>
        <v>5.1685483870967737</v>
      </c>
      <c r="N54" s="150">
        <f ca="1">HLOOKUP($A54,Data!$AB$2:$EJ$22,7)</f>
        <v>5.0320967741935494</v>
      </c>
    </row>
    <row r="55" spans="1:21" x14ac:dyDescent="0.2">
      <c r="A55" s="200">
        <f ca="1">DATE(YEAR(A56),MONTH(A56)-1,1)</f>
        <v>36831</v>
      </c>
      <c r="B55" s="149">
        <f ca="1">HLOOKUP($A55,Data!$AB$2:$EJ$22,13)</f>
        <v>9.6803333333333352</v>
      </c>
      <c r="C55" s="148">
        <f ca="1">HLOOKUP($A55,Data!$AB$2:$EJ$22,11)</f>
        <v>9.7668333333333326</v>
      </c>
      <c r="D55" s="148">
        <f ca="1">HLOOKUP($A55,Data!$AB$2:$EJ$22,8)</f>
        <v>9.4763333333333346</v>
      </c>
      <c r="E55" s="148">
        <f ca="1">HLOOKUP($A55,Data!$AB$2:$EJ$22,5)</f>
        <v>5.2401666666666671</v>
      </c>
      <c r="F55" s="148">
        <f ca="1">HLOOKUP($A55,Data!$AB$2:$EJ$22,6)</f>
        <v>5.4444999999999997</v>
      </c>
      <c r="G55" s="148">
        <f ca="1">HLOOKUP($A55,Data!$AB$2:$EJ$22,14)</f>
        <v>5.4916666666666663</v>
      </c>
      <c r="H55" s="148">
        <f ca="1">HLOOKUP($A55,Data!$AB$2:$EJ$22,9)</f>
        <v>5.219333333333334</v>
      </c>
      <c r="I55" s="148">
        <f ca="1">HLOOKUP($A55,Data!$AB$2:$EJ$22,10)</f>
        <v>9.7605000000000004</v>
      </c>
      <c r="J55" s="148">
        <f ca="1">HLOOKUP($A55,Data!$AB$2:$EJ$22,3)</f>
        <v>9.4011666666666667</v>
      </c>
      <c r="K55" s="148">
        <f ca="1">HLOOKUP($A55,Data!$AB$2:$EJ$22,2)</f>
        <v>7.1614999999999993</v>
      </c>
      <c r="L55" s="148">
        <f ca="1">HLOOKUP($A55,Data!$AB$2:$EJ$22,21)</f>
        <v>5.3266666666666653</v>
      </c>
      <c r="M55" s="148">
        <f ca="1">HLOOKUP($A55,Data!$AB$2:$EJ$22,17)</f>
        <v>5.5793333333333344</v>
      </c>
      <c r="N55" s="150">
        <f ca="1">HLOOKUP($A55,Data!$AB$2:$EJ$22,7)</f>
        <v>5.4935</v>
      </c>
    </row>
    <row r="56" spans="1:21" ht="10.8" thickBot="1" x14ac:dyDescent="0.25">
      <c r="A56" s="201">
        <f ca="1">DATE(YEAR($B$3),MONTH($B$3)-1,1)</f>
        <v>36861</v>
      </c>
      <c r="B56" s="151">
        <f ca="1">HLOOKUP($A56,Data!$AB$2:$EJ$22,13)</f>
        <v>25.08274193548387</v>
      </c>
      <c r="C56" s="152">
        <f ca="1">HLOOKUP($A56,Data!$AB$2:$EJ$22,11)</f>
        <v>20.994838709677417</v>
      </c>
      <c r="D56" s="152">
        <f ca="1">HLOOKUP($A56,Data!$AB$2:$EJ$22,8)</f>
        <v>19.993870967741938</v>
      </c>
      <c r="E56" s="152">
        <f ca="1">HLOOKUP($A56,Data!$AB$2:$EJ$22,5)</f>
        <v>8.0285483870967731</v>
      </c>
      <c r="F56" s="152">
        <f ca="1">HLOOKUP($A56,Data!$AB$2:$EJ$22,6)</f>
        <v>8.7014516129032256</v>
      </c>
      <c r="G56" s="152">
        <f ca="1">HLOOKUP($A56,Data!$AB$2:$EJ$22,14)</f>
        <v>8.7109677419354821</v>
      </c>
      <c r="H56" s="152">
        <f ca="1">HLOOKUP($A56,Data!$AB$2:$EJ$22,9)</f>
        <v>8.0119354838709658</v>
      </c>
      <c r="I56" s="152">
        <f ca="1">HLOOKUP($A56,Data!$AB$2:$EJ$22,10)</f>
        <v>18.367096774193548</v>
      </c>
      <c r="J56" s="152">
        <f ca="1">HLOOKUP($A56,Data!$AB$2:$EJ$22,3)</f>
        <v>17.540967741935486</v>
      </c>
      <c r="K56" s="152">
        <f ca="1">HLOOKUP($A56,Data!$AB$2:$EJ$22,2)</f>
        <v>11.717419354838707</v>
      </c>
      <c r="L56" s="152">
        <f ca="1">HLOOKUP($A56,Data!$AB$2:$EJ$22,21)</f>
        <v>8.7395161290322587</v>
      </c>
      <c r="M56" s="152">
        <f ca="1">HLOOKUP($A56,Data!$AB$2:$EJ$22,17)</f>
        <v>9.6680645161290304</v>
      </c>
      <c r="N56" s="178">
        <f ca="1">HLOOKUP($A56,Data!$AB$2:$EJ$22,7)</f>
        <v>8.670806451612906</v>
      </c>
    </row>
    <row r="57" spans="1:21" ht="10.8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6" thickBot="1" x14ac:dyDescent="0.3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0.8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36130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-1.6253448275862072</v>
      </c>
      <c r="G60" s="148">
        <f t="shared" ref="G60:G84" ca="1" si="16">E32-H32</f>
        <v>-7.5862068965524276E-3</v>
      </c>
      <c r="H60" s="148">
        <f t="shared" ref="H60:H84" ca="1" si="17">$G32-$F32</f>
        <v>1.3448275862068648E-2</v>
      </c>
      <c r="I60" s="148">
        <f t="shared" ref="I60:I84" ca="1" si="18">G32-E32</f>
        <v>-1.2068965517235686E-3</v>
      </c>
      <c r="J60" s="216">
        <f t="shared" ref="J60:J84" ca="1" si="19">F32-E32</f>
        <v>-1.4655172413792217E-2</v>
      </c>
      <c r="K60" s="183">
        <f ca="1">L32-F32</f>
        <v>7.9310344827581147E-3</v>
      </c>
      <c r="L60" s="183">
        <f ca="1">L32-H32</f>
        <v>-1.431034482758653E-2</v>
      </c>
      <c r="M60" s="220">
        <f ca="1">M32-D32</f>
        <v>-0.45093993325917614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36161</v>
      </c>
      <c r="B61" s="184">
        <f t="shared" ref="B61:B84" ca="1" si="21">B33-E33</f>
        <v>0.16035038932146772</v>
      </c>
      <c r="C61" s="170">
        <f t="shared" ref="C61:C84" ca="1" si="22">B33-F33</f>
        <v>0.15448832035595017</v>
      </c>
      <c r="D61" s="148">
        <f t="shared" ref="D61:D84" ca="1" si="23">B33-D33</f>
        <v>0.12966073414905388</v>
      </c>
      <c r="E61" s="169" t="s">
        <v>66</v>
      </c>
      <c r="F61" s="148">
        <f t="shared" ca="1" si="15"/>
        <v>-7.1034482758621342E-2</v>
      </c>
      <c r="G61" s="148">
        <f t="shared" ca="1" si="16"/>
        <v>6.3275862068966182E-2</v>
      </c>
      <c r="H61" s="148">
        <f t="shared" ca="1" si="17"/>
        <v>3.0862068965517464E-2</v>
      </c>
      <c r="I61" s="148">
        <f t="shared" ca="1" si="18"/>
        <v>3.6724137931035017E-2</v>
      </c>
      <c r="J61" s="216">
        <f t="shared" ca="1" si="19"/>
        <v>5.8620689655175529E-3</v>
      </c>
      <c r="K61" s="148">
        <f t="shared" ref="K61:K84" ca="1" si="24">L33-F33</f>
        <v>5.7586206896551362E-2</v>
      </c>
      <c r="L61" s="148">
        <f t="shared" ref="L61:L84" ca="1" si="25">L33-H33</f>
        <v>0.1267241379310351</v>
      </c>
      <c r="M61" s="150">
        <f t="shared" ref="M61:M84" ca="1" si="26">M33-D33</f>
        <v>0.19159621802002191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36192</v>
      </c>
      <c r="B62" s="184">
        <f t="shared" ca="1" si="21"/>
        <v>0.22232142857142922</v>
      </c>
      <c r="C62" s="170">
        <f t="shared" ca="1" si="22"/>
        <v>0.18821428571428611</v>
      </c>
      <c r="D62" s="148">
        <f t="shared" ca="1" si="23"/>
        <v>0.10125000000000117</v>
      </c>
      <c r="E62" s="169" t="s">
        <v>66</v>
      </c>
      <c r="F62" s="148">
        <f t="shared" ca="1" si="15"/>
        <v>1.7857142857145014E-3</v>
      </c>
      <c r="G62" s="148">
        <f t="shared" ca="1" si="16"/>
        <v>1.3392857142856984E-2</v>
      </c>
      <c r="H62" s="148">
        <f t="shared" ca="1" si="17"/>
        <v>4.2321428571428399E-2</v>
      </c>
      <c r="I62" s="148">
        <f t="shared" ca="1" si="18"/>
        <v>7.6428571428571512E-2</v>
      </c>
      <c r="J62" s="216">
        <f t="shared" ca="1" si="19"/>
        <v>3.4107142857143113E-2</v>
      </c>
      <c r="K62" s="148">
        <f t="shared" ca="1" si="24"/>
        <v>7.3928571428571344E-2</v>
      </c>
      <c r="L62" s="148">
        <f t="shared" ca="1" si="25"/>
        <v>0.12142857142857144</v>
      </c>
      <c r="M62" s="150">
        <f t="shared" ca="1" si="26"/>
        <v>8.4285714285715407E-2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36220</v>
      </c>
      <c r="B63" s="184">
        <f t="shared" ca="1" si="21"/>
        <v>0.15709677419354806</v>
      </c>
      <c r="C63" s="170">
        <f t="shared" ca="1" si="22"/>
        <v>0.10903225806451577</v>
      </c>
      <c r="D63" s="148">
        <f t="shared" ca="1" si="23"/>
        <v>6.5806451612903549E-2</v>
      </c>
      <c r="E63" s="169" t="s">
        <v>66</v>
      </c>
      <c r="F63" s="148">
        <f t="shared" ca="1" si="15"/>
        <v>-1.2096774193548931E-2</v>
      </c>
      <c r="G63" s="148">
        <f t="shared" ca="1" si="16"/>
        <v>3.1774193548387508E-2</v>
      </c>
      <c r="H63" s="148">
        <f t="shared" ca="1" si="17"/>
        <v>5.6129032258064537E-2</v>
      </c>
      <c r="I63" s="148">
        <f t="shared" ca="1" si="18"/>
        <v>0.10419354838709682</v>
      </c>
      <c r="J63" s="216">
        <f t="shared" ca="1" si="19"/>
        <v>4.8064516129032286E-2</v>
      </c>
      <c r="K63" s="148">
        <f t="shared" ca="1" si="24"/>
        <v>6.2419354838709529E-2</v>
      </c>
      <c r="L63" s="148">
        <f t="shared" ca="1" si="25"/>
        <v>0.14225806451612932</v>
      </c>
      <c r="M63" s="150">
        <f t="shared" ca="1" si="26"/>
        <v>0.14451612903225852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36251</v>
      </c>
      <c r="B64" s="185">
        <f t="shared" ca="1" si="21"/>
        <v>0.16899999999999982</v>
      </c>
      <c r="C64" s="171">
        <f t="shared" ca="1" si="22"/>
        <v>0.11849999999999938</v>
      </c>
      <c r="D64" s="138">
        <f t="shared" ca="1" si="23"/>
        <v>0.12649999999999983</v>
      </c>
      <c r="E64" s="138">
        <f t="shared" ref="E64:E84" ca="1" si="27">C36-B36</f>
        <v>0.19716666666666782</v>
      </c>
      <c r="F64" s="138">
        <f t="shared" ca="1" si="15"/>
        <v>1.3333333333333197E-2</v>
      </c>
      <c r="G64" s="138">
        <f t="shared" ca="1" si="16"/>
        <v>7.2833333333333083E-2</v>
      </c>
      <c r="H64" s="138">
        <f t="shared" ca="1" si="17"/>
        <v>6.3999999999999835E-2</v>
      </c>
      <c r="I64" s="138">
        <f t="shared" ca="1" si="18"/>
        <v>0.11450000000000027</v>
      </c>
      <c r="J64" s="138">
        <f t="shared" ca="1" si="19"/>
        <v>5.0500000000000433E-2</v>
      </c>
      <c r="K64" s="138">
        <f t="shared" ca="1" si="24"/>
        <v>3.5499999999999865E-2</v>
      </c>
      <c r="L64" s="138">
        <f t="shared" ca="1" si="25"/>
        <v>0.15883333333333338</v>
      </c>
      <c r="M64" s="132">
        <f t="shared" ca="1" si="26"/>
        <v>0.18733333333333335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36281</v>
      </c>
      <c r="B65" s="185">
        <f t="shared" ca="1" si="21"/>
        <v>0.23661290322580641</v>
      </c>
      <c r="C65" s="171">
        <f t="shared" ca="1" si="22"/>
        <v>0.10677419354838724</v>
      </c>
      <c r="D65" s="138">
        <f t="shared" ca="1" si="23"/>
        <v>0.10951612903225838</v>
      </c>
      <c r="E65" s="138">
        <f t="shared" ca="1" si="27"/>
        <v>0.19580645161290233</v>
      </c>
      <c r="F65" s="138">
        <f t="shared" ca="1" si="15"/>
        <v>3.6290322580646128E-2</v>
      </c>
      <c r="G65" s="138">
        <f t="shared" ca="1" si="16"/>
        <v>1.4516129032255964E-3</v>
      </c>
      <c r="H65" s="138">
        <f t="shared" ca="1" si="17"/>
        <v>4.8548387096774004E-2</v>
      </c>
      <c r="I65" s="138">
        <f t="shared" ca="1" si="18"/>
        <v>0.17838709677419318</v>
      </c>
      <c r="J65" s="138">
        <f t="shared" ca="1" si="19"/>
        <v>0.12983870967741917</v>
      </c>
      <c r="K65" s="138">
        <f t="shared" ca="1" si="24"/>
        <v>2.1774193548386389E-2</v>
      </c>
      <c r="L65" s="138">
        <f t="shared" ca="1" si="25"/>
        <v>0.15306451612903116</v>
      </c>
      <c r="M65" s="132">
        <f t="shared" ca="1" si="26"/>
        <v>0.19532258064515995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36312</v>
      </c>
      <c r="B66" s="185">
        <f t="shared" ca="1" si="21"/>
        <v>0.269166666666667</v>
      </c>
      <c r="C66" s="171">
        <f t="shared" ca="1" si="22"/>
        <v>0.14183333333333303</v>
      </c>
      <c r="D66" s="138">
        <f t="shared" ca="1" si="23"/>
        <v>0.13466666666666649</v>
      </c>
      <c r="E66" s="138">
        <f t="shared" ca="1" si="27"/>
        <v>0.16650000000000009</v>
      </c>
      <c r="F66" s="138">
        <f t="shared" ca="1" si="15"/>
        <v>2.9999999999996696E-3</v>
      </c>
      <c r="G66" s="138">
        <f t="shared" ca="1" si="16"/>
        <v>3.8833333333333053E-2</v>
      </c>
      <c r="H66" s="138">
        <f t="shared" ca="1" si="17"/>
        <v>5.6666666666666199E-2</v>
      </c>
      <c r="I66" s="138">
        <f t="shared" ca="1" si="18"/>
        <v>0.18400000000000016</v>
      </c>
      <c r="J66" s="138">
        <f t="shared" ca="1" si="19"/>
        <v>0.12733333333333396</v>
      </c>
      <c r="K66" s="138">
        <f t="shared" ca="1" si="24"/>
        <v>5.5000000000000604E-3</v>
      </c>
      <c r="L66" s="138">
        <f t="shared" ca="1" si="25"/>
        <v>0.17166666666666708</v>
      </c>
      <c r="M66" s="132">
        <f t="shared" ca="1" si="26"/>
        <v>0.15583333333333327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36342</v>
      </c>
      <c r="B67" s="185">
        <f t="shared" ca="1" si="21"/>
        <v>0.33258064516129027</v>
      </c>
      <c r="C67" s="171">
        <f t="shared" ca="1" si="22"/>
        <v>0.14822580645161398</v>
      </c>
      <c r="D67" s="138">
        <f t="shared" ca="1" si="23"/>
        <v>0.19161290322580715</v>
      </c>
      <c r="E67" s="138">
        <f t="shared" ca="1" si="27"/>
        <v>0.13532258064516078</v>
      </c>
      <c r="F67" s="138">
        <f t="shared" ca="1" si="15"/>
        <v>-1.2258064516128542E-2</v>
      </c>
      <c r="G67" s="138">
        <f t="shared" ca="1" si="16"/>
        <v>4.8870967741935667E-2</v>
      </c>
      <c r="H67" s="138">
        <f t="shared" ca="1" si="17"/>
        <v>5.0806451612904535E-2</v>
      </c>
      <c r="I67" s="138">
        <f t="shared" ca="1" si="18"/>
        <v>0.23516129032258082</v>
      </c>
      <c r="J67" s="138">
        <f t="shared" ca="1" si="19"/>
        <v>0.18435483870967628</v>
      </c>
      <c r="K67" s="138">
        <f t="shared" ca="1" si="24"/>
        <v>4.6774193548393406E-3</v>
      </c>
      <c r="L67" s="138">
        <f t="shared" ca="1" si="25"/>
        <v>0.23790322580645129</v>
      </c>
      <c r="M67" s="132">
        <f t="shared" ca="1" si="26"/>
        <v>0.18596774193548482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36373</v>
      </c>
      <c r="B68" s="184">
        <f t="shared" ca="1" si="21"/>
        <v>0.32177419354838621</v>
      </c>
      <c r="C68" s="170">
        <f t="shared" ca="1" si="22"/>
        <v>7.3387096774192528E-2</v>
      </c>
      <c r="D68" s="148">
        <f t="shared" ca="1" si="23"/>
        <v>0.27209677419354827</v>
      </c>
      <c r="E68" s="148">
        <f t="shared" ca="1" si="27"/>
        <v>2.2258064516128773E-2</v>
      </c>
      <c r="F68" s="148">
        <f t="shared" ca="1" si="15"/>
        <v>6.0806451612902546E-2</v>
      </c>
      <c r="G68" s="148">
        <f t="shared" ca="1" si="16"/>
        <v>7.9354838709678521E-2</v>
      </c>
      <c r="H68" s="148">
        <f t="shared" ca="1" si="17"/>
        <v>7.2903225806451033E-2</v>
      </c>
      <c r="I68" s="148">
        <f t="shared" ca="1" si="18"/>
        <v>0.32129032258064472</v>
      </c>
      <c r="J68" s="216">
        <f t="shared" ca="1" si="19"/>
        <v>0.24838709677419368</v>
      </c>
      <c r="K68" s="148">
        <f t="shared" ca="1" si="24"/>
        <v>1.2419354838709484E-2</v>
      </c>
      <c r="L68" s="148">
        <f t="shared" ca="1" si="25"/>
        <v>0.34016129032258169</v>
      </c>
      <c r="M68" s="150">
        <f t="shared" ca="1" si="26"/>
        <v>0.37822580645161397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36404</v>
      </c>
      <c r="B69" s="184">
        <f t="shared" ca="1" si="21"/>
        <v>0.37350000000000128</v>
      </c>
      <c r="C69" s="170">
        <f t="shared" ca="1" si="22"/>
        <v>0.25133333333333496</v>
      </c>
      <c r="D69" s="148">
        <f t="shared" ca="1" si="23"/>
        <v>0.22883333333333455</v>
      </c>
      <c r="E69" s="148">
        <f t="shared" ca="1" si="27"/>
        <v>0.12216666666666542</v>
      </c>
      <c r="F69" s="148">
        <f t="shared" ca="1" si="15"/>
        <v>2.6166666666667115E-2</v>
      </c>
      <c r="G69" s="148">
        <f t="shared" ca="1" si="16"/>
        <v>2.9999999999998916E-2</v>
      </c>
      <c r="H69" s="148">
        <f t="shared" ca="1" si="17"/>
        <v>5.7333333333334124E-2</v>
      </c>
      <c r="I69" s="148">
        <f t="shared" ca="1" si="18"/>
        <v>0.17950000000000044</v>
      </c>
      <c r="J69" s="216">
        <f t="shared" ca="1" si="19"/>
        <v>0.12216666666666631</v>
      </c>
      <c r="K69" s="148">
        <f t="shared" ca="1" si="24"/>
        <v>3.5499999999999865E-2</v>
      </c>
      <c r="L69" s="148">
        <f t="shared" ca="1" si="25"/>
        <v>0.18766666666666509</v>
      </c>
      <c r="M69" s="150">
        <f t="shared" ca="1" si="26"/>
        <v>0.21566666666666734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36434</v>
      </c>
      <c r="B70" s="184">
        <f t="shared" ca="1" si="21"/>
        <v>0.33725806451612828</v>
      </c>
      <c r="C70" s="170">
        <f t="shared" ca="1" si="22"/>
        <v>0.33096774193548306</v>
      </c>
      <c r="D70" s="148">
        <f t="shared" ca="1" si="23"/>
        <v>0.14274193548386949</v>
      </c>
      <c r="E70" s="148">
        <f t="shared" ca="1" si="27"/>
        <v>0.21887096774193582</v>
      </c>
      <c r="F70" s="148">
        <f t="shared" ca="1" si="15"/>
        <v>-5.9677419354833283E-3</v>
      </c>
      <c r="G70" s="148">
        <f t="shared" ca="1" si="16"/>
        <v>3.3064516129032384E-2</v>
      </c>
      <c r="H70" s="148">
        <f t="shared" ca="1" si="17"/>
        <v>3.8064516129031833E-2</v>
      </c>
      <c r="I70" s="148">
        <f t="shared" ca="1" si="18"/>
        <v>4.4354838709677047E-2</v>
      </c>
      <c r="J70" s="216">
        <f t="shared" ca="1" si="19"/>
        <v>6.2903225806452134E-3</v>
      </c>
      <c r="K70" s="148">
        <f t="shared" ca="1" si="24"/>
        <v>1.7096774193547937E-2</v>
      </c>
      <c r="L70" s="148">
        <f t="shared" ca="1" si="25"/>
        <v>5.6451612903225534E-2</v>
      </c>
      <c r="M70" s="150">
        <f t="shared" ca="1" si="26"/>
        <v>-1.7419354838709822E-2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36465</v>
      </c>
      <c r="B71" s="184">
        <f t="shared" ca="1" si="21"/>
        <v>0.41099999999999914</v>
      </c>
      <c r="C71" s="170">
        <f t="shared" ca="1" si="22"/>
        <v>0.39633333333333276</v>
      </c>
      <c r="D71" s="148">
        <f t="shared" ca="1" si="23"/>
        <v>0.16633333333333189</v>
      </c>
      <c r="E71" s="148">
        <f t="shared" ca="1" si="27"/>
        <v>0.10250000000000048</v>
      </c>
      <c r="F71" s="148">
        <f t="shared" ca="1" si="15"/>
        <v>-1.1666666666666714E-2</v>
      </c>
      <c r="G71" s="148">
        <f t="shared" ca="1" si="16"/>
        <v>3.5999999999999588E-2</v>
      </c>
      <c r="H71" s="148">
        <f ca="1">$G43-$F43</f>
        <v>4.0333333333333776E-2</v>
      </c>
      <c r="I71" s="148">
        <f t="shared" ca="1" si="18"/>
        <v>5.500000000000016E-2</v>
      </c>
      <c r="J71" s="216">
        <f t="shared" ca="1" si="19"/>
        <v>1.4666666666666384E-2</v>
      </c>
      <c r="K71" s="148">
        <f t="shared" ca="1" si="24"/>
        <v>4.7500000000000764E-2</v>
      </c>
      <c r="L71" s="148">
        <f t="shared" ca="1" si="25"/>
        <v>9.8166666666666735E-2</v>
      </c>
      <c r="M71" s="150">
        <f t="shared" ca="1" si="26"/>
        <v>-2.8499999999999748E-2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36495</v>
      </c>
      <c r="B72" s="185">
        <f t="shared" ca="1" si="21"/>
        <v>0.23274193548387112</v>
      </c>
      <c r="C72" s="171">
        <f t="shared" ca="1" si="22"/>
        <v>0.22774193548387078</v>
      </c>
      <c r="D72" s="138">
        <f t="shared" ca="1" si="23"/>
        <v>0.10612903225806436</v>
      </c>
      <c r="E72" s="138">
        <f t="shared" ca="1" si="27"/>
        <v>4.483870967741943E-2</v>
      </c>
      <c r="F72" s="138">
        <f t="shared" ca="1" si="15"/>
        <v>-1.7741935483872151E-2</v>
      </c>
      <c r="G72" s="138">
        <f ca="1">E44-H44</f>
        <v>4.483870967741943E-2</v>
      </c>
      <c r="H72" s="138">
        <f t="shared" ca="1" si="17"/>
        <v>4.0967741935483915E-2</v>
      </c>
      <c r="I72" s="138">
        <f t="shared" ca="1" si="18"/>
        <v>4.5967741935484252E-2</v>
      </c>
      <c r="J72" s="138">
        <f t="shared" ca="1" si="19"/>
        <v>5.0000000000003375E-3</v>
      </c>
      <c r="K72" s="138">
        <f t="shared" ca="1" si="24"/>
        <v>3.7741935483870837E-2</v>
      </c>
      <c r="L72" s="138">
        <f t="shared" ca="1" si="25"/>
        <v>8.7580645161290605E-2</v>
      </c>
      <c r="M72" s="132">
        <f t="shared" ca="1" si="26"/>
        <v>3.0806451612903629E-2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36526</v>
      </c>
      <c r="B73" s="185">
        <f t="shared" ca="1" si="21"/>
        <v>0.17725806451612947</v>
      </c>
      <c r="C73" s="171">
        <f t="shared" ca="1" si="22"/>
        <v>0.15822580645161377</v>
      </c>
      <c r="D73" s="138">
        <f t="shared" ca="1" si="23"/>
        <v>4.5000000000001705E-2</v>
      </c>
      <c r="E73" s="138">
        <f t="shared" ca="1" si="27"/>
        <v>5.4999999999999272E-2</v>
      </c>
      <c r="F73" s="138">
        <f t="shared" ca="1" si="15"/>
        <v>-5.4032258064515837E-2</v>
      </c>
      <c r="G73" s="138">
        <f t="shared" ca="1" si="16"/>
        <v>2.338709677419315E-2</v>
      </c>
      <c r="H73" s="138">
        <f t="shared" ca="1" si="17"/>
        <v>4.0645161290322918E-2</v>
      </c>
      <c r="I73" s="138">
        <f t="shared" ca="1" si="18"/>
        <v>5.9677419354838612E-2</v>
      </c>
      <c r="J73" s="138">
        <f t="shared" ca="1" si="19"/>
        <v>1.9032258064515695E-2</v>
      </c>
      <c r="K73" s="138">
        <f t="shared" ca="1" si="24"/>
        <v>1.6129032258064502E-2</v>
      </c>
      <c r="L73" s="138">
        <f t="shared" ca="1" si="25"/>
        <v>5.8548387096773347E-2</v>
      </c>
      <c r="M73" s="132">
        <f t="shared" ca="1" si="26"/>
        <v>6.6612903225807596E-2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36557</v>
      </c>
      <c r="B74" s="185">
        <f t="shared" ca="1" si="21"/>
        <v>0.21310344827586247</v>
      </c>
      <c r="C74" s="171">
        <f t="shared" ca="1" si="22"/>
        <v>0.17396551724137943</v>
      </c>
      <c r="D74" s="138">
        <f t="shared" ca="1" si="23"/>
        <v>0.12879310344827655</v>
      </c>
      <c r="E74" s="138">
        <f t="shared" ca="1" si="27"/>
        <v>7.913793103448441E-2</v>
      </c>
      <c r="F74" s="138">
        <f t="shared" ca="1" si="15"/>
        <v>5.3448275862066907E-3</v>
      </c>
      <c r="G74" s="138">
        <f t="shared" ca="1" si="16"/>
        <v>3.8448275862068559E-2</v>
      </c>
      <c r="H74" s="138">
        <f t="shared" ca="1" si="17"/>
        <v>5.1896551724137652E-2</v>
      </c>
      <c r="I74" s="138">
        <f t="shared" ca="1" si="18"/>
        <v>9.1034482758620694E-2</v>
      </c>
      <c r="J74" s="138">
        <f t="shared" ca="1" si="19"/>
        <v>3.9137931034483042E-2</v>
      </c>
      <c r="K74" s="138">
        <f t="shared" ca="1" si="24"/>
        <v>3.9482758620688951E-2</v>
      </c>
      <c r="L74" s="138">
        <f t="shared" ca="1" si="25"/>
        <v>0.11706896551724055</v>
      </c>
      <c r="M74" s="132">
        <f t="shared" ca="1" si="26"/>
        <v>0.18068965517241287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36586</v>
      </c>
      <c r="B75" s="185">
        <f t="shared" ca="1" si="21"/>
        <v>0.21338709677419221</v>
      </c>
      <c r="C75" s="171">
        <f t="shared" ca="1" si="22"/>
        <v>0.16951612903225666</v>
      </c>
      <c r="D75" s="138">
        <f t="shared" ca="1" si="23"/>
        <v>0.11145161290322525</v>
      </c>
      <c r="E75" s="138">
        <f t="shared" ca="1" si="27"/>
        <v>0.13016129032258217</v>
      </c>
      <c r="F75" s="138">
        <f t="shared" ca="1" si="15"/>
        <v>-1.41935483870963E-2</v>
      </c>
      <c r="G75" s="138">
        <f t="shared" ca="1" si="16"/>
        <v>6.0967741935484376E-2</v>
      </c>
      <c r="H75" s="138">
        <f t="shared" ca="1" si="17"/>
        <v>5.3387096774193843E-2</v>
      </c>
      <c r="I75" s="138">
        <f t="shared" ca="1" si="18"/>
        <v>9.7258064516129394E-2</v>
      </c>
      <c r="J75" s="138">
        <f t="shared" ca="1" si="19"/>
        <v>4.3870967741935551E-2</v>
      </c>
      <c r="K75" s="138">
        <f t="shared" ca="1" si="24"/>
        <v>2.6935483870965893E-2</v>
      </c>
      <c r="L75" s="138">
        <f t="shared" ca="1" si="25"/>
        <v>0.13177419354838582</v>
      </c>
      <c r="M75" s="132">
        <f t="shared" ca="1" si="26"/>
        <v>0.1041935483870966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36617</v>
      </c>
      <c r="B76" s="184">
        <f t="shared" ca="1" si="21"/>
        <v>0.27400000000000047</v>
      </c>
      <c r="C76" s="170">
        <f t="shared" ca="1" si="22"/>
        <v>0.1995000000000009</v>
      </c>
      <c r="D76" s="148">
        <f t="shared" ca="1" si="23"/>
        <v>0.12333333333333396</v>
      </c>
      <c r="E76" s="148">
        <f t="shared" ca="1" si="27"/>
        <v>7.216666666666649E-2</v>
      </c>
      <c r="F76" s="148">
        <f t="shared" ca="1" si="15"/>
        <v>-1.2833333333333474E-2</v>
      </c>
      <c r="G76" s="148">
        <f t="shared" ca="1" si="16"/>
        <v>4.6333333333332671E-2</v>
      </c>
      <c r="H76" s="148">
        <f t="shared" ca="1" si="17"/>
        <v>8.383333333333276E-2</v>
      </c>
      <c r="I76" s="148">
        <f t="shared" ca="1" si="18"/>
        <v>0.15833333333333233</v>
      </c>
      <c r="J76" s="216">
        <f t="shared" ca="1" si="19"/>
        <v>7.4499999999999567E-2</v>
      </c>
      <c r="K76" s="148">
        <f t="shared" ca="1" si="24"/>
        <v>8.5500000000000576E-2</v>
      </c>
      <c r="L76" s="148">
        <f t="shared" ca="1" si="25"/>
        <v>0.20633333333333281</v>
      </c>
      <c r="M76" s="150">
        <f t="shared" ca="1" si="26"/>
        <v>0.17350000000000065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36647</v>
      </c>
      <c r="B77" s="184">
        <f t="shared" ca="1" si="21"/>
        <v>0.44548387096774134</v>
      </c>
      <c r="C77" s="170">
        <f t="shared" ca="1" si="22"/>
        <v>0.25999999999999934</v>
      </c>
      <c r="D77" s="148">
        <f t="shared" ca="1" si="23"/>
        <v>0.32790322580645048</v>
      </c>
      <c r="E77" s="148">
        <f t="shared" ca="1" si="27"/>
        <v>5.3387096774195175E-2</v>
      </c>
      <c r="F77" s="148">
        <f t="shared" ca="1" si="15"/>
        <v>6.6129032258066545E-3</v>
      </c>
      <c r="G77" s="148">
        <f t="shared" ca="1" si="16"/>
        <v>0.11177419354838625</v>
      </c>
      <c r="H77" s="148">
        <f t="shared" ca="1" si="17"/>
        <v>6.7096774193549535E-2</v>
      </c>
      <c r="I77" s="148">
        <f t="shared" ca="1" si="18"/>
        <v>0.25258064516129153</v>
      </c>
      <c r="J77" s="216">
        <f t="shared" ca="1" si="19"/>
        <v>0.18548387096774199</v>
      </c>
      <c r="K77" s="148">
        <f t="shared" ca="1" si="24"/>
        <v>3.0967741935484572E-2</v>
      </c>
      <c r="L77" s="148">
        <f t="shared" ca="1" si="25"/>
        <v>0.32822580645161281</v>
      </c>
      <c r="M77" s="150">
        <f t="shared" ca="1" si="26"/>
        <v>0.32467741935483874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36678</v>
      </c>
      <c r="B78" s="184">
        <f t="shared" ca="1" si="21"/>
        <v>0.65866666666666651</v>
      </c>
      <c r="C78" s="170">
        <f t="shared" ca="1" si="22"/>
        <v>0.47216666666666551</v>
      </c>
      <c r="D78" s="148">
        <f t="shared" ca="1" si="23"/>
        <v>0.47483333333333366</v>
      </c>
      <c r="E78" s="148">
        <f t="shared" ca="1" si="27"/>
        <v>3.5333333333332995E-2</v>
      </c>
      <c r="F78" s="148">
        <f t="shared" ca="1" si="15"/>
        <v>7.2333333333334249E-2</v>
      </c>
      <c r="G78" s="148">
        <f t="shared" ca="1" si="16"/>
        <v>0.20849999999999991</v>
      </c>
      <c r="H78" s="148">
        <f t="shared" ca="1" si="17"/>
        <v>4.5333333333331893E-2</v>
      </c>
      <c r="I78" s="148">
        <f t="shared" ca="1" si="18"/>
        <v>0.23183333333333289</v>
      </c>
      <c r="J78" s="216">
        <f t="shared" ca="1" si="19"/>
        <v>0.186500000000001</v>
      </c>
      <c r="K78" s="148">
        <f t="shared" ca="1" si="24"/>
        <v>-3.5833333333335382E-2</v>
      </c>
      <c r="L78" s="148">
        <f t="shared" ca="1" si="25"/>
        <v>0.35916666666666552</v>
      </c>
      <c r="M78" s="150">
        <f t="shared" ca="1" si="26"/>
        <v>0.22283333333333211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36708</v>
      </c>
      <c r="B79" s="184">
        <f t="shared" ca="1" si="21"/>
        <v>0.96435483870967786</v>
      </c>
      <c r="C79" s="170">
        <f t="shared" ca="1" si="22"/>
        <v>0.62387096774193518</v>
      </c>
      <c r="D79" s="148">
        <f t="shared" ca="1" si="23"/>
        <v>0.67725806451612858</v>
      </c>
      <c r="E79" s="148">
        <f t="shared" ca="1" si="27"/>
        <v>-0.22016129032258025</v>
      </c>
      <c r="F79" s="148">
        <f t="shared" ca="1" si="15"/>
        <v>4.8387096774327176E-4</v>
      </c>
      <c r="G79" s="148">
        <f t="shared" ca="1" si="16"/>
        <v>0.2274193548387089</v>
      </c>
      <c r="H79" s="148">
        <f t="shared" ca="1" si="17"/>
        <v>4.6290322580645249E-2</v>
      </c>
      <c r="I79" s="148">
        <f t="shared" ca="1" si="18"/>
        <v>0.38677419354838793</v>
      </c>
      <c r="J79" s="216">
        <f t="shared" ca="1" si="19"/>
        <v>0.34048387096774269</v>
      </c>
      <c r="K79" s="148">
        <f t="shared" ca="1" si="24"/>
        <v>-0.10016129032258148</v>
      </c>
      <c r="L79" s="148">
        <f t="shared" ca="1" si="25"/>
        <v>0.46774193548387011</v>
      </c>
      <c r="M79" s="150">
        <f t="shared" ca="1" si="26"/>
        <v>0.15032258064516046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36739</v>
      </c>
      <c r="B80" s="185">
        <f t="shared" ca="1" si="21"/>
        <v>1.8312903225806472</v>
      </c>
      <c r="C80" s="171">
        <f t="shared" ca="1" si="22"/>
        <v>0.92193548387096946</v>
      </c>
      <c r="D80" s="138">
        <f t="shared" ca="1" si="23"/>
        <v>0.8335483870967737</v>
      </c>
      <c r="E80" s="138">
        <f t="shared" ca="1" si="27"/>
        <v>-0.37838709677419491</v>
      </c>
      <c r="F80" s="138">
        <f t="shared" ca="1" si="15"/>
        <v>4.7258064516129128E-2</v>
      </c>
      <c r="G80" s="138">
        <f t="shared" ca="1" si="16"/>
        <v>0.20919354838709614</v>
      </c>
      <c r="H80" s="138">
        <f t="shared" ca="1" si="17"/>
        <v>6.2419354838709751E-2</v>
      </c>
      <c r="I80" s="138">
        <f t="shared" ca="1" si="18"/>
        <v>0.97177419354838745</v>
      </c>
      <c r="J80" s="138">
        <f t="shared" ca="1" si="19"/>
        <v>0.9093548387096777</v>
      </c>
      <c r="K80" s="138">
        <f t="shared" ca="1" si="24"/>
        <v>-4.419354838709566E-2</v>
      </c>
      <c r="L80" s="138">
        <f t="shared" ca="1" si="25"/>
        <v>1.0743548387096782</v>
      </c>
      <c r="M80" s="132">
        <f t="shared" ca="1" si="26"/>
        <v>5.0645161290321816E-2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36770</v>
      </c>
      <c r="B81" s="185">
        <f t="shared" ca="1" si="21"/>
        <v>1.8179999999999978</v>
      </c>
      <c r="C81" s="171">
        <f t="shared" ca="1" si="22"/>
        <v>1.1049999999999986</v>
      </c>
      <c r="D81" s="138">
        <f t="shared" ca="1" si="23"/>
        <v>0.6783333333333319</v>
      </c>
      <c r="E81" s="138">
        <f t="shared" ca="1" si="27"/>
        <v>-9.133333333333038E-2</v>
      </c>
      <c r="F81" s="138">
        <f t="shared" ca="1" si="15"/>
        <v>-0.51399999999999846</v>
      </c>
      <c r="G81" s="138">
        <f t="shared" ca="1" si="16"/>
        <v>0.17500000000000071</v>
      </c>
      <c r="H81" s="138">
        <f t="shared" ca="1" si="17"/>
        <v>8.5500000000001464E-2</v>
      </c>
      <c r="I81" s="138">
        <f t="shared" ca="1" si="18"/>
        <v>0.79850000000000065</v>
      </c>
      <c r="J81" s="138">
        <f t="shared" ca="1" si="19"/>
        <v>0.71299999999999919</v>
      </c>
      <c r="K81" s="138">
        <f t="shared" ca="1" si="24"/>
        <v>3.0333333333332213E-2</v>
      </c>
      <c r="L81" s="138">
        <f t="shared" ca="1" si="25"/>
        <v>0.91833333333333211</v>
      </c>
      <c r="M81" s="132">
        <f t="shared" ca="1" si="26"/>
        <v>-0.16483333333333317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36800</v>
      </c>
      <c r="B82" s="185">
        <f t="shared" ca="1" si="21"/>
        <v>0.9959677419354831</v>
      </c>
      <c r="C82" s="171">
        <f t="shared" ca="1" si="22"/>
        <v>0.65596774193547969</v>
      </c>
      <c r="D82" s="138">
        <f t="shared" ca="1" si="23"/>
        <v>0.30629032258064282</v>
      </c>
      <c r="E82" s="138">
        <f t="shared" ca="1" si="27"/>
        <v>1.5322580645163342E-2</v>
      </c>
      <c r="F82" s="138">
        <f t="shared" ca="1" si="15"/>
        <v>-0.15596774193548413</v>
      </c>
      <c r="G82" s="138">
        <f t="shared" ca="1" si="16"/>
        <v>1.8548387096774199E-2</v>
      </c>
      <c r="H82" s="138">
        <f t="shared" ca="1" si="17"/>
        <v>4.2096774193544739E-2</v>
      </c>
      <c r="I82" s="138">
        <f t="shared" ca="1" si="18"/>
        <v>0.38209677419354815</v>
      </c>
      <c r="J82" s="138">
        <f t="shared" ca="1" si="19"/>
        <v>0.34000000000000341</v>
      </c>
      <c r="K82" s="138">
        <f t="shared" ca="1" si="24"/>
        <v>2.0967741935482564E-2</v>
      </c>
      <c r="L82" s="138">
        <f t="shared" ca="1" si="25"/>
        <v>0.37951612903226017</v>
      </c>
      <c r="M82" s="132">
        <f t="shared" ca="1" si="26"/>
        <v>-0.10306451612903356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36831</v>
      </c>
      <c r="B83" s="185">
        <f t="shared" ca="1" si="21"/>
        <v>4.4401666666666681</v>
      </c>
      <c r="C83" s="171">
        <f t="shared" ca="1" si="22"/>
        <v>4.2358333333333356</v>
      </c>
      <c r="D83" s="138">
        <f t="shared" ca="1" si="23"/>
        <v>0.20400000000000063</v>
      </c>
      <c r="E83" s="138">
        <f t="shared" ca="1" si="27"/>
        <v>8.6499999999997357E-2</v>
      </c>
      <c r="F83" s="138">
        <f t="shared" ca="1" si="15"/>
        <v>-4.1818333333333326</v>
      </c>
      <c r="G83" s="138">
        <f t="shared" ca="1" si="16"/>
        <v>2.0833333333333037E-2</v>
      </c>
      <c r="H83" s="138">
        <f t="shared" ca="1" si="17"/>
        <v>4.7166666666666579E-2</v>
      </c>
      <c r="I83" s="138">
        <f t="shared" ca="1" si="18"/>
        <v>0.25149999999999917</v>
      </c>
      <c r="J83" s="138">
        <f t="shared" ca="1" si="19"/>
        <v>0.20433333333333259</v>
      </c>
      <c r="K83" s="138">
        <f t="shared" ca="1" si="24"/>
        <v>-0.11783333333333434</v>
      </c>
      <c r="L83" s="138">
        <f t="shared" ca="1" si="25"/>
        <v>0.10733333333333128</v>
      </c>
      <c r="M83" s="132">
        <f t="shared" ca="1" si="26"/>
        <v>-3.8970000000000002</v>
      </c>
      <c r="N83" s="170"/>
      <c r="O83" s="148"/>
      <c r="P83" s="148"/>
      <c r="Q83" s="148"/>
      <c r="R83" s="148"/>
      <c r="S83" s="148"/>
      <c r="T83" s="148"/>
      <c r="U83" s="148"/>
    </row>
    <row r="84" spans="1:21" ht="10.8" thickBot="1" x14ac:dyDescent="0.25">
      <c r="A84" s="201">
        <f t="shared" ca="1" si="20"/>
        <v>36861</v>
      </c>
      <c r="B84" s="186">
        <f t="shared" ca="1" si="21"/>
        <v>17.054193548387097</v>
      </c>
      <c r="C84" s="172">
        <f t="shared" ca="1" si="22"/>
        <v>16.381290322580647</v>
      </c>
      <c r="D84" s="173">
        <f t="shared" ca="1" si="23"/>
        <v>5.0888709677419328</v>
      </c>
      <c r="E84" s="173">
        <f t="shared" ca="1" si="27"/>
        <v>-4.0879032258064534</v>
      </c>
      <c r="F84" s="173">
        <f t="shared" ca="1" si="15"/>
        <v>-9.5290322580645199</v>
      </c>
      <c r="G84" s="173">
        <f t="shared" ca="1" si="16"/>
        <v>1.6612903225807329E-2</v>
      </c>
      <c r="H84" s="173">
        <f t="shared" ca="1" si="17"/>
        <v>9.5161290322565151E-3</v>
      </c>
      <c r="I84" s="173">
        <f t="shared" ca="1" si="18"/>
        <v>0.68241935483870897</v>
      </c>
      <c r="J84" s="173">
        <f t="shared" ca="1" si="19"/>
        <v>0.67290322580645245</v>
      </c>
      <c r="K84" s="173">
        <f t="shared" ca="1" si="24"/>
        <v>3.8064516129033166E-2</v>
      </c>
      <c r="L84" s="173">
        <f t="shared" ca="1" si="25"/>
        <v>0.72758064516129295</v>
      </c>
      <c r="M84" s="174">
        <f t="shared" ca="1" si="26"/>
        <v>-10.325806451612907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0.8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6" thickBot="1" x14ac:dyDescent="0.3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1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0.8" thickTop="1" x14ac:dyDescent="0.2">
      <c r="A93" s="116">
        <v>35827</v>
      </c>
      <c r="B93" s="146">
        <f ca="1">VLOOKUP($A32,Indicies!$A$2:$L$6000,2,0)</f>
        <v>2.29</v>
      </c>
      <c r="C93" s="157">
        <f ca="1">VLOOKUP($A32,Indicies!$A$2:$L$6000,3,0)</f>
        <v>2.5099999999999998</v>
      </c>
      <c r="D93" s="157">
        <f ca="1">VLOOKUP($A32,Indicies!$A$2:$L$6000,4,0)</f>
        <v>2.17</v>
      </c>
      <c r="E93" s="157">
        <f ca="1">VLOOKUP($A32,Indicies!$A$2:$L$6000,5,0)</f>
        <v>1.96</v>
      </c>
      <c r="F93" s="157">
        <f ca="1">VLOOKUP($A32,Indicies!$A$2:$L$6000,6,0)</f>
        <v>1.99</v>
      </c>
      <c r="G93" s="157">
        <f ca="1">VLOOKUP($A32,Indicies!$A$2:$L$6000,7,0)</f>
        <v>2.0099999999999998</v>
      </c>
      <c r="H93" s="157">
        <f ca="1">VLOOKUP($A32,Indicies!$A$2:$L$6000,8,0)</f>
        <v>2</v>
      </c>
      <c r="I93" s="157" t="str">
        <f ca="1">VLOOKUP($A32,Indicies!$A$2:$L$6000,9,0)</f>
        <v>N/A</v>
      </c>
      <c r="J93" s="157">
        <f ca="1">VLOOKUP($A32,Indicies!$A$2:$L$6000,10,0)</f>
        <v>2.09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2.04</v>
      </c>
      <c r="C94" s="157">
        <f ca="1">VLOOKUP($A33,Indicies!$A$2:$L$6000,3,0)</f>
        <v>2.39</v>
      </c>
      <c r="D94" s="157">
        <f ca="1">VLOOKUP($A33,Indicies!$A$2:$L$6000,4,0)</f>
        <v>2.12</v>
      </c>
      <c r="E94" s="157">
        <f ca="1">VLOOKUP($A33,Indicies!$A$2:$L$6000,5,0)</f>
        <v>1.72</v>
      </c>
      <c r="F94" s="157">
        <f ca="1">VLOOKUP($A33,Indicies!$A$2:$L$6000,6,0)</f>
        <v>1.73</v>
      </c>
      <c r="G94" s="157">
        <f ca="1">VLOOKUP($A33,Indicies!$A$2:$L$6000,7,0)</f>
        <v>1.75</v>
      </c>
      <c r="H94" s="157">
        <f ca="1">VLOOKUP($A33,Indicies!$A$2:$L$6000,8,0)</f>
        <v>1.82</v>
      </c>
      <c r="I94" s="157" t="str">
        <f ca="1">VLOOKUP($A33,Indicies!$A$2:$L$6000,9,0)</f>
        <v>N/A</v>
      </c>
      <c r="J94" s="157">
        <f ca="1">VLOOKUP($A33,Indicies!$A$2:$L$6000,10,0)</f>
        <v>2.88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1.83</v>
      </c>
      <c r="C95" s="157">
        <f ca="1">VLOOKUP($A34,Indicies!$A$2:$L$6000,3,0)</f>
        <v>2.02</v>
      </c>
      <c r="D95" s="157">
        <f ca="1">VLOOKUP($A34,Indicies!$A$2:$L$6000,4,0)</f>
        <v>1.74</v>
      </c>
      <c r="E95" s="157">
        <f ca="1">VLOOKUP($A34,Indicies!$A$2:$L$6000,5,0)</f>
        <v>1.63</v>
      </c>
      <c r="F95" s="157">
        <f ca="1">VLOOKUP($A34,Indicies!$A$2:$L$6000,6,0)</f>
        <v>1.66</v>
      </c>
      <c r="G95" s="157">
        <f ca="1">VLOOKUP($A34,Indicies!$A$2:$L$6000,7,0)</f>
        <v>1.69</v>
      </c>
      <c r="H95" s="157">
        <f ca="1">VLOOKUP($A34,Indicies!$A$2:$L$6000,8,0)</f>
        <v>1.63</v>
      </c>
      <c r="I95" s="157" t="str">
        <f ca="1">VLOOKUP($A34,Indicies!$A$2:$L$6000,9,0)</f>
        <v>N/A</v>
      </c>
      <c r="J95" s="157">
        <f ca="1">VLOOKUP($A34,Indicies!$A$2:$L$6000,10,0)</f>
        <v>1.77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1.71</v>
      </c>
      <c r="C96" s="157">
        <f ca="1">VLOOKUP($A35,Indicies!$A$2:$L$6000,3,0)</f>
        <v>1.82</v>
      </c>
      <c r="D96" s="157">
        <f ca="1">VLOOKUP($A35,Indicies!$A$2:$L$6000,4,0)</f>
        <v>1.62</v>
      </c>
      <c r="E96" s="157">
        <f ca="1">VLOOKUP($A35,Indicies!$A$2:$L$6000,5,0)</f>
        <v>1.51</v>
      </c>
      <c r="F96" s="157">
        <f ca="1">VLOOKUP($A35,Indicies!$A$2:$L$6000,6,0)</f>
        <v>1.54</v>
      </c>
      <c r="G96" s="157">
        <f ca="1">VLOOKUP($A35,Indicies!$A$2:$L$6000,7,0)</f>
        <v>1.57</v>
      </c>
      <c r="H96" s="157">
        <f ca="1">VLOOKUP($A35,Indicies!$A$2:$L$6000,8,0)</f>
        <v>1.51</v>
      </c>
      <c r="I96" s="157" t="str">
        <f ca="1">VLOOKUP($A35,Indicies!$A$2:$L$6000,9,0)</f>
        <v>N/A</v>
      </c>
      <c r="J96" s="157">
        <f ca="1">VLOOKUP($A35,Indicies!$A$2:$L$6000,10,0)</f>
        <v>1.5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1.78</v>
      </c>
      <c r="C97" s="143">
        <f ca="1">VLOOKUP($A36,Indicies!$A$2:$L$6000,3,0)</f>
        <v>1.99</v>
      </c>
      <c r="D97" s="143">
        <f ca="1">VLOOKUP($A36,Indicies!$A$2:$L$6000,4,0)</f>
        <v>1.65</v>
      </c>
      <c r="E97" s="143">
        <f ca="1">VLOOKUP($A36,Indicies!$A$2:$L$6000,5,0)</f>
        <v>1.59</v>
      </c>
      <c r="F97" s="143">
        <f ca="1">VLOOKUP($A36,Indicies!$A$2:$L$6000,6,0)</f>
        <v>1.66</v>
      </c>
      <c r="G97" s="143">
        <f ca="1">VLOOKUP($A36,Indicies!$A$2:$L$6000,7,0)</f>
        <v>1.73</v>
      </c>
      <c r="H97" s="143">
        <f ca="1">VLOOKUP($A36,Indicies!$A$2:$L$6000,8,0)</f>
        <v>1.54</v>
      </c>
      <c r="I97" s="143" t="str">
        <f ca="1">VLOOKUP($A36,Indicies!$A$2:$L$6000,9,0)</f>
        <v>N/A</v>
      </c>
      <c r="J97" s="143">
        <f ca="1">VLOOKUP($A36,Indicies!$A$2:$L$6000,10,0)</f>
        <v>1.51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2.2200000000000002</v>
      </c>
      <c r="C98" s="143">
        <f ca="1">VLOOKUP($A37,Indicies!$A$2:$L$6000,3,0)</f>
        <v>2.38</v>
      </c>
      <c r="D98" s="143">
        <f ca="1">VLOOKUP($A37,Indicies!$A$2:$L$6000,4,0)</f>
        <v>2.09</v>
      </c>
      <c r="E98" s="143">
        <f ca="1">VLOOKUP($A37,Indicies!$A$2:$L$6000,5,0)</f>
        <v>2.0299999999999998</v>
      </c>
      <c r="F98" s="143">
        <f ca="1">VLOOKUP($A37,Indicies!$A$2:$L$6000,6,0)</f>
        <v>2.16</v>
      </c>
      <c r="G98" s="143">
        <f ca="1">VLOOKUP($A37,Indicies!$A$2:$L$6000,7,0)</f>
        <v>2.2200000000000002</v>
      </c>
      <c r="H98" s="143">
        <f ca="1">VLOOKUP($A37,Indicies!$A$2:$L$6000,8,0)</f>
        <v>2</v>
      </c>
      <c r="I98" s="143" t="str">
        <f ca="1">VLOOKUP($A37,Indicies!$A$2:$L$6000,9,0)</f>
        <v>N/A</v>
      </c>
      <c r="J98" s="143">
        <f ca="1">VLOOKUP($A37,Indicies!$A$2:$L$6000,10,0)</f>
        <v>1.95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2.2200000000000002</v>
      </c>
      <c r="C99" s="143">
        <f ca="1">VLOOKUP($A38,Indicies!$A$2:$L$6000,3,0)</f>
        <v>2.1</v>
      </c>
      <c r="D99" s="143">
        <f ca="1">VLOOKUP($A38,Indicies!$A$2:$L$6000,4,0)</f>
        <v>2.09</v>
      </c>
      <c r="E99" s="143">
        <f ca="1">VLOOKUP($A38,Indicies!$A$2:$L$6000,5,0)</f>
        <v>1.96</v>
      </c>
      <c r="F99" s="143">
        <f ca="1">VLOOKUP($A38,Indicies!$A$2:$L$6000,6,0)</f>
        <v>2.08</v>
      </c>
      <c r="G99" s="143">
        <f ca="1">VLOOKUP($A38,Indicies!$A$2:$L$6000,7,0)</f>
        <v>2.14</v>
      </c>
      <c r="H99" s="143">
        <f ca="1">VLOOKUP($A38,Indicies!$A$2:$L$6000,8,0)</f>
        <v>1.94</v>
      </c>
      <c r="I99" s="143" t="str">
        <f ca="1">VLOOKUP($A38,Indicies!$A$2:$L$6000,9,0)</f>
        <v>N/A</v>
      </c>
      <c r="J99" s="143">
        <f ca="1">VLOOKUP($A38,Indicies!$A$2:$L$6000,10,0)</f>
        <v>1.91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2.38</v>
      </c>
      <c r="C100" s="143">
        <f ca="1">VLOOKUP($A39,Indicies!$A$2:$L$6000,3,0)</f>
        <v>2.14</v>
      </c>
      <c r="D100" s="143">
        <f ca="1">VLOOKUP($A39,Indicies!$A$2:$L$6000,4,0)</f>
        <v>2.17</v>
      </c>
      <c r="E100" s="143">
        <f ca="1">VLOOKUP($A39,Indicies!$A$2:$L$6000,5,0)</f>
        <v>2.0499999999999998</v>
      </c>
      <c r="F100" s="143">
        <f ca="1">VLOOKUP($A39,Indicies!$A$2:$L$6000,6,0)</f>
        <v>2.17</v>
      </c>
      <c r="G100" s="143">
        <f ca="1">VLOOKUP($A39,Indicies!$A$2:$L$6000,7,0)</f>
        <v>2.21</v>
      </c>
      <c r="H100" s="143">
        <f ca="1">VLOOKUP($A39,Indicies!$A$2:$L$6000,8,0)</f>
        <v>1.99</v>
      </c>
      <c r="I100" s="143" t="str">
        <f ca="1">VLOOKUP($A39,Indicies!$A$2:$L$6000,9,0)</f>
        <v>N/A</v>
      </c>
      <c r="J100" s="143">
        <f ca="1">VLOOKUP($A39,Indicies!$A$2:$L$6000,10,0)</f>
        <v>1.94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2.58</v>
      </c>
      <c r="C101" s="157">
        <f ca="1">VLOOKUP($A40,Indicies!$A$2:$L$6000,3,0)</f>
        <v>2.46</v>
      </c>
      <c r="D101" s="157">
        <f ca="1">VLOOKUP($A40,Indicies!$A$2:$L$6000,4,0)</f>
        <v>2.2799999999999998</v>
      </c>
      <c r="E101" s="157">
        <f ca="1">VLOOKUP($A40,Indicies!$A$2:$L$6000,5,0)</f>
        <v>2.2599999999999998</v>
      </c>
      <c r="F101" s="157">
        <f ca="1">VLOOKUP($A40,Indicies!$A$2:$L$6000,6,0)</f>
        <v>2.46</v>
      </c>
      <c r="G101" s="157">
        <f ca="1">VLOOKUP($A40,Indicies!$A$2:$L$6000,7,0)</f>
        <v>2.52</v>
      </c>
      <c r="H101" s="157">
        <f ca="1">VLOOKUP($A40,Indicies!$A$2:$L$6000,8,0)</f>
        <v>2.1800000000000002</v>
      </c>
      <c r="I101" s="157" t="str">
        <f ca="1">VLOOKUP($A40,Indicies!$A$2:$L$6000,9,0)</f>
        <v>N/A</v>
      </c>
      <c r="J101" s="157">
        <f ca="1">VLOOKUP($A40,Indicies!$A$2:$L$6000,10,0)</f>
        <v>2.21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2.93</v>
      </c>
      <c r="C102" s="157">
        <f ca="1">VLOOKUP($A41,Indicies!$A$2:$L$6000,3,0)</f>
        <v>2.75</v>
      </c>
      <c r="D102" s="157">
        <f ca="1">VLOOKUP($A41,Indicies!$A$2:$L$6000,4,0)</f>
        <v>2.65</v>
      </c>
      <c r="E102" s="157">
        <f ca="1">VLOOKUP($A41,Indicies!$A$2:$L$6000,5,0)</f>
        <v>2.63</v>
      </c>
      <c r="F102" s="157">
        <f ca="1">VLOOKUP($A41,Indicies!$A$2:$L$6000,6,0)</f>
        <v>2.78</v>
      </c>
      <c r="G102" s="157">
        <f ca="1">VLOOKUP($A41,Indicies!$A$2:$L$6000,7,0)</f>
        <v>2.8</v>
      </c>
      <c r="H102" s="157">
        <f ca="1">VLOOKUP($A41,Indicies!$A$2:$L$6000,8,0)</f>
        <v>2.56</v>
      </c>
      <c r="I102" s="157" t="str">
        <f ca="1">VLOOKUP($A41,Indicies!$A$2:$L$6000,9,0)</f>
        <v>N/A</v>
      </c>
      <c r="J102" s="157">
        <f ca="1">VLOOKUP($A41,Indicies!$A$2:$L$6000,10,0)</f>
        <v>2.5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2.71</v>
      </c>
      <c r="C103" s="157">
        <f ca="1">VLOOKUP($A42,Indicies!$A$2:$L$6000,3,0)</f>
        <v>2.4</v>
      </c>
      <c r="D103" s="157">
        <f ca="1">VLOOKUP($A42,Indicies!$A$2:$L$6000,4,0)</f>
        <v>2.5299999999999998</v>
      </c>
      <c r="E103" s="157">
        <f ca="1">VLOOKUP($A42,Indicies!$A$2:$L$6000,5,0)</f>
        <v>2.37</v>
      </c>
      <c r="F103" s="157">
        <f ca="1">VLOOKUP($A42,Indicies!$A$2:$L$6000,6,0)</f>
        <v>2.42</v>
      </c>
      <c r="G103" s="157">
        <f ca="1">VLOOKUP($A42,Indicies!$A$2:$L$6000,7,0)</f>
        <v>2.44</v>
      </c>
      <c r="H103" s="157">
        <f ca="1">VLOOKUP($A42,Indicies!$A$2:$L$6000,8,0)</f>
        <v>2.39</v>
      </c>
      <c r="I103" s="157" t="str">
        <f ca="1">VLOOKUP($A42,Indicies!$A$2:$L$6000,9,0)</f>
        <v>N/A</v>
      </c>
      <c r="J103" s="157">
        <f ca="1">VLOOKUP($A42,Indicies!$A$2:$L$6000,10,0)</f>
        <v>2.39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3.07</v>
      </c>
      <c r="C104" s="157">
        <f ca="1">VLOOKUP($A43,Indicies!$A$2:$L$6000,3,0)</f>
        <v>2.86</v>
      </c>
      <c r="D104" s="157">
        <f ca="1">VLOOKUP($A43,Indicies!$A$2:$L$6000,4,0)</f>
        <v>2.99</v>
      </c>
      <c r="E104" s="157">
        <f ca="1">VLOOKUP($A43,Indicies!$A$2:$L$6000,5,0)</f>
        <v>2.84</v>
      </c>
      <c r="F104" s="157">
        <f ca="1">VLOOKUP($A43,Indicies!$A$2:$L$6000,6,0)</f>
        <v>2.87</v>
      </c>
      <c r="G104" s="157">
        <f ca="1">VLOOKUP($A43,Indicies!$A$2:$L$6000,7,0)</f>
        <v>2.9</v>
      </c>
      <c r="H104" s="157">
        <f ca="1">VLOOKUP($A43,Indicies!$A$2:$L$6000,8,0)</f>
        <v>2.86</v>
      </c>
      <c r="I104" s="157" t="str">
        <f ca="1">VLOOKUP($A43,Indicies!$A$2:$L$6000,9,0)</f>
        <v>N/A</v>
      </c>
      <c r="J104" s="157">
        <f ca="1">VLOOKUP($A43,Indicies!$A$2:$L$6000,10,0)</f>
        <v>2.92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2.37</v>
      </c>
      <c r="C105" s="143">
        <f ca="1">VLOOKUP($A44,Indicies!$A$2:$L$6000,3,0)</f>
        <v>1.97</v>
      </c>
      <c r="D105" s="143">
        <f ca="1">VLOOKUP($A44,Indicies!$A$2:$L$6000,4,0)</f>
        <v>2.31</v>
      </c>
      <c r="E105" s="143">
        <f ca="1">VLOOKUP($A44,Indicies!$A$2:$L$6000,5,0)</f>
        <v>2.08</v>
      </c>
      <c r="F105" s="143">
        <f ca="1">VLOOKUP($A44,Indicies!$A$2:$L$6000,6,0)</f>
        <v>2.08</v>
      </c>
      <c r="G105" s="143">
        <f ca="1">VLOOKUP($A44,Indicies!$A$2:$L$6000,7,0)</f>
        <v>2.04</v>
      </c>
      <c r="H105" s="143">
        <f ca="1">VLOOKUP($A44,Indicies!$A$2:$L$6000,8,0)</f>
        <v>2.1</v>
      </c>
      <c r="I105" s="143" t="str">
        <f ca="1">VLOOKUP($A44,Indicies!$A$2:$L$6000,9,0)</f>
        <v>N/A</v>
      </c>
      <c r="J105" s="143">
        <f ca="1">VLOOKUP($A44,Indicies!$A$2:$L$6000,10,0)</f>
        <v>2.2799999999999998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2.38</v>
      </c>
      <c r="C106" s="143">
        <f ca="1">VLOOKUP($A45,Indicies!$A$2:$L$6000,3,0)</f>
        <v>2.2000000000000002</v>
      </c>
      <c r="D106" s="143">
        <f ca="1">VLOOKUP($A45,Indicies!$A$2:$L$6000,4,0)</f>
        <v>2.31</v>
      </c>
      <c r="E106" s="143">
        <f ca="1">VLOOKUP($A45,Indicies!$A$2:$L$6000,5,0)</f>
        <v>2.1800000000000002</v>
      </c>
      <c r="F106" s="143">
        <f ca="1">VLOOKUP($A45,Indicies!$A$2:$L$6000,6,0)</f>
        <v>2.19</v>
      </c>
      <c r="G106" s="143">
        <f ca="1">VLOOKUP($A45,Indicies!$A$2:$L$6000,7,0)</f>
        <v>2.23</v>
      </c>
      <c r="H106" s="143">
        <f ca="1">VLOOKUP($A45,Indicies!$A$2:$L$6000,8,0)</f>
        <v>2.19</v>
      </c>
      <c r="I106" s="143" t="str">
        <f ca="1">VLOOKUP($A45,Indicies!$A$2:$L$6000,9,0)</f>
        <v>N/A</v>
      </c>
      <c r="J106" s="143">
        <f ca="1">VLOOKUP($A45,Indicies!$A$2:$L$6000,10,0)</f>
        <v>2.2999999999999998</v>
      </c>
      <c r="K106" s="143" t="str">
        <f ca="1">VLOOKUP($A45,Indicies!$A$2:$L$6000,11,0)</f>
        <v>N/A</v>
      </c>
      <c r="L106" s="140" t="str">
        <f ca="1">VLOOKUP($A45,Indicies!$A$2:$L$6000,12,0)</f>
        <v>N/A</v>
      </c>
    </row>
    <row r="107" spans="1:12" x14ac:dyDescent="0.2">
      <c r="A107" s="116">
        <f t="shared" si="28"/>
        <v>36251</v>
      </c>
      <c r="B107" s="139">
        <f ca="1">VLOOKUP($A46,Indicies!$A$2:$L$6000,2,0)</f>
        <v>2.5499999999999998</v>
      </c>
      <c r="C107" s="143">
        <f ca="1">VLOOKUP($A46,Indicies!$A$2:$L$6000,3,0)</f>
        <v>2.61</v>
      </c>
      <c r="D107" s="143">
        <f ca="1">VLOOKUP($A46,Indicies!$A$2:$L$6000,4,0)</f>
        <v>2.4900000000000002</v>
      </c>
      <c r="E107" s="143">
        <f ca="1">VLOOKUP($A46,Indicies!$A$2:$L$6000,5,0)</f>
        <v>2.36</v>
      </c>
      <c r="F107" s="143">
        <f ca="1">VLOOKUP($A46,Indicies!$A$2:$L$6000,6,0)</f>
        <v>2.41</v>
      </c>
      <c r="G107" s="143">
        <f ca="1">VLOOKUP($A46,Indicies!$A$2:$L$6000,7,0)</f>
        <v>2.4500000000000002</v>
      </c>
      <c r="H107" s="143">
        <f ca="1">VLOOKUP($A46,Indicies!$A$2:$L$6000,8,0)</f>
        <v>2.37</v>
      </c>
      <c r="I107" s="143" t="str">
        <f ca="1">VLOOKUP($A46,Indicies!$A$2:$L$6000,9,0)</f>
        <v>N/A</v>
      </c>
      <c r="J107" s="143">
        <f ca="1">VLOOKUP($A46,Indicies!$A$2:$L$6000,10,0)</f>
        <v>2.36</v>
      </c>
      <c r="K107" s="143" t="str">
        <f ca="1">VLOOKUP($A46,Indicies!$A$2:$L$6000,11,0)</f>
        <v>N/A</v>
      </c>
      <c r="L107" s="140">
        <f ca="1">VLOOKUP($A46,Indicies!$A$2:$L$6000,12,0)</f>
        <v>2.61</v>
      </c>
    </row>
    <row r="108" spans="1:12" x14ac:dyDescent="0.2">
      <c r="A108" s="116">
        <f t="shared" si="28"/>
        <v>36281</v>
      </c>
      <c r="B108" s="139">
        <f ca="1">VLOOKUP($A47,Indicies!$A$2:$L$6000,2,0)</f>
        <v>0</v>
      </c>
      <c r="C108" s="143">
        <f ca="1">VLOOKUP($A47,Indicies!$A$2:$L$6000,3,0)</f>
        <v>0</v>
      </c>
      <c r="D108" s="143">
        <f ca="1">VLOOKUP($A47,Indicies!$A$2:$L$6000,4,0)</f>
        <v>0</v>
      </c>
      <c r="E108" s="143">
        <f ca="1">VLOOKUP($A47,Indicies!$A$2:$L$6000,5,0)</f>
        <v>0</v>
      </c>
      <c r="F108" s="143">
        <f ca="1">VLOOKUP($A47,Indicies!$A$2:$L$6000,6,0)</f>
        <v>0</v>
      </c>
      <c r="G108" s="143">
        <f ca="1">VLOOKUP($A47,Indicies!$A$2:$L$6000,7,0)</f>
        <v>0</v>
      </c>
      <c r="H108" s="143">
        <f ca="1">VLOOKUP($A47,Indicies!$A$2:$L$6000,8,0)</f>
        <v>0</v>
      </c>
      <c r="I108" s="143">
        <f ca="1">VLOOKUP($A47,Indicies!$A$2:$L$6000,9,0)</f>
        <v>0</v>
      </c>
      <c r="J108" s="143">
        <f ca="1">VLOOKUP($A47,Indicies!$A$2:$L$6000,10,0)</f>
        <v>0</v>
      </c>
      <c r="K108" s="143">
        <f ca="1">VLOOKUP($A47,Indicies!$A$2:$L$6000,11,0)</f>
        <v>0</v>
      </c>
      <c r="L108" s="140">
        <f ca="1">VLOOKUP($A47,Indicies!$A$2:$L$6000,12,0)</f>
        <v>0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0.8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0.8" thickBot="1" x14ac:dyDescent="0.25">
      <c r="R118" s="177"/>
    </row>
    <row r="119" spans="1:18" ht="12.6" thickBot="1" x14ac:dyDescent="0.3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0.8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0.33000000000000007</v>
      </c>
      <c r="C121" s="170">
        <f t="shared" ref="C121:C145" ca="1" si="30">B93-F93</f>
        <v>0.30000000000000004</v>
      </c>
      <c r="D121" s="148">
        <f t="shared" ref="D121:D145" ca="1" si="31">B93-D93</f>
        <v>0.12000000000000011</v>
      </c>
      <c r="E121" s="148" t="s">
        <v>66</v>
      </c>
      <c r="F121" s="148">
        <f t="shared" ref="F121:F145" ca="1" si="32">H93-J93</f>
        <v>-8.9999999999999858E-2</v>
      </c>
      <c r="G121" s="148">
        <f t="shared" ref="G121:G145" ca="1" si="33">E93-H93</f>
        <v>-4.0000000000000036E-2</v>
      </c>
      <c r="H121" s="148">
        <f t="shared" ref="H121:H145" ca="1" si="34">$G93-$F93</f>
        <v>1.9999999999999796E-2</v>
      </c>
      <c r="I121" s="148">
        <f t="shared" ref="I121:I145" ca="1" si="35">G93-E93</f>
        <v>4.9999999999999822E-2</v>
      </c>
      <c r="J121" s="176">
        <f t="shared" ref="J121:J145" ca="1" si="36">F93-E93</f>
        <v>3.0000000000000027E-2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0.32000000000000006</v>
      </c>
      <c r="C122" s="170">
        <f t="shared" ca="1" si="30"/>
        <v>0.31000000000000005</v>
      </c>
      <c r="D122" s="148">
        <f t="shared" ca="1" si="31"/>
        <v>-8.0000000000000071E-2</v>
      </c>
      <c r="E122" s="148" t="s">
        <v>66</v>
      </c>
      <c r="F122" s="148">
        <f t="shared" ca="1" si="32"/>
        <v>-1.0599999999999998</v>
      </c>
      <c r="G122" s="148">
        <f t="shared" ca="1" si="33"/>
        <v>-0.10000000000000009</v>
      </c>
      <c r="H122" s="148">
        <f t="shared" ca="1" si="34"/>
        <v>2.0000000000000018E-2</v>
      </c>
      <c r="I122" s="148">
        <f t="shared" ca="1" si="35"/>
        <v>3.0000000000000027E-2</v>
      </c>
      <c r="J122" s="176">
        <f t="shared" ca="1" si="36"/>
        <v>1.0000000000000009E-2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0.20000000000000018</v>
      </c>
      <c r="C123" s="170">
        <f t="shared" ca="1" si="30"/>
        <v>0.17000000000000015</v>
      </c>
      <c r="D123" s="148">
        <f t="shared" ca="1" si="31"/>
        <v>9.000000000000008E-2</v>
      </c>
      <c r="E123" s="148" t="s">
        <v>66</v>
      </c>
      <c r="F123" s="148">
        <f t="shared" ca="1" si="32"/>
        <v>-0.14000000000000012</v>
      </c>
      <c r="G123" s="148">
        <f t="shared" ca="1" si="33"/>
        <v>0</v>
      </c>
      <c r="H123" s="148">
        <f t="shared" ca="1" si="34"/>
        <v>3.0000000000000027E-2</v>
      </c>
      <c r="I123" s="148">
        <f t="shared" ca="1" si="35"/>
        <v>6.0000000000000053E-2</v>
      </c>
      <c r="J123" s="176">
        <f t="shared" ca="1" si="36"/>
        <v>3.0000000000000027E-2</v>
      </c>
    </row>
    <row r="124" spans="1:18" x14ac:dyDescent="0.2">
      <c r="A124" s="116">
        <f t="shared" si="37"/>
        <v>35916</v>
      </c>
      <c r="B124" s="184">
        <f t="shared" ca="1" si="29"/>
        <v>0.19999999999999996</v>
      </c>
      <c r="C124" s="170">
        <f t="shared" ca="1" si="30"/>
        <v>0.16999999999999993</v>
      </c>
      <c r="D124" s="148">
        <f t="shared" ca="1" si="31"/>
        <v>8.9999999999999858E-2</v>
      </c>
      <c r="E124" s="148">
        <f t="shared" ref="E124:E145" ca="1" si="38">C96-B96</f>
        <v>0.1100000000000001</v>
      </c>
      <c r="F124" s="148">
        <f t="shared" ca="1" si="32"/>
        <v>1.0000000000000009E-2</v>
      </c>
      <c r="G124" s="148">
        <f t="shared" ca="1" si="33"/>
        <v>0</v>
      </c>
      <c r="H124" s="148">
        <f t="shared" ca="1" si="34"/>
        <v>3.0000000000000027E-2</v>
      </c>
      <c r="I124" s="148">
        <f t="shared" ca="1" si="35"/>
        <v>6.0000000000000053E-2</v>
      </c>
      <c r="J124" s="176">
        <f t="shared" ca="1" si="36"/>
        <v>3.0000000000000027E-2</v>
      </c>
    </row>
    <row r="125" spans="1:18" x14ac:dyDescent="0.2">
      <c r="A125" s="116">
        <f t="shared" si="37"/>
        <v>35947</v>
      </c>
      <c r="B125" s="185">
        <f t="shared" ca="1" si="29"/>
        <v>0.18999999999999995</v>
      </c>
      <c r="C125" s="171">
        <f t="shared" ca="1" si="30"/>
        <v>0.12000000000000011</v>
      </c>
      <c r="D125" s="138">
        <f t="shared" ca="1" si="31"/>
        <v>0.13000000000000012</v>
      </c>
      <c r="E125" s="138">
        <f t="shared" ca="1" si="38"/>
        <v>0.20999999999999996</v>
      </c>
      <c r="F125" s="138">
        <f t="shared" ca="1" si="32"/>
        <v>3.0000000000000027E-2</v>
      </c>
      <c r="G125" s="138">
        <f t="shared" ca="1" si="33"/>
        <v>5.0000000000000044E-2</v>
      </c>
      <c r="H125" s="138">
        <f t="shared" ca="1" si="34"/>
        <v>7.0000000000000062E-2</v>
      </c>
      <c r="I125" s="138">
        <f t="shared" ca="1" si="35"/>
        <v>0.1399999999999999</v>
      </c>
      <c r="J125" s="132">
        <f t="shared" ca="1" si="36"/>
        <v>6.999999999999984E-2</v>
      </c>
    </row>
    <row r="126" spans="1:18" x14ac:dyDescent="0.2">
      <c r="A126" s="116">
        <f t="shared" si="37"/>
        <v>35977</v>
      </c>
      <c r="B126" s="185">
        <f t="shared" ca="1" si="29"/>
        <v>0.19000000000000039</v>
      </c>
      <c r="C126" s="171">
        <f t="shared" ca="1" si="30"/>
        <v>6.0000000000000053E-2</v>
      </c>
      <c r="D126" s="138">
        <f t="shared" ca="1" si="31"/>
        <v>0.13000000000000034</v>
      </c>
      <c r="E126" s="138">
        <f t="shared" ca="1" si="38"/>
        <v>0.1599999999999997</v>
      </c>
      <c r="F126" s="138">
        <f t="shared" ca="1" si="32"/>
        <v>5.0000000000000044E-2</v>
      </c>
      <c r="G126" s="138">
        <f t="shared" ca="1" si="33"/>
        <v>2.9999999999999805E-2</v>
      </c>
      <c r="H126" s="138">
        <f t="shared" ca="1" si="34"/>
        <v>6.0000000000000053E-2</v>
      </c>
      <c r="I126" s="138">
        <f t="shared" ca="1" si="35"/>
        <v>0.19000000000000039</v>
      </c>
      <c r="J126" s="132">
        <f t="shared" ca="1" si="36"/>
        <v>0.13000000000000034</v>
      </c>
    </row>
    <row r="127" spans="1:18" x14ac:dyDescent="0.2">
      <c r="A127" s="116">
        <f t="shared" si="37"/>
        <v>36008</v>
      </c>
      <c r="B127" s="185">
        <f t="shared" ca="1" si="29"/>
        <v>0.26000000000000023</v>
      </c>
      <c r="C127" s="171">
        <f t="shared" ca="1" si="30"/>
        <v>0.14000000000000012</v>
      </c>
      <c r="D127" s="138">
        <f t="shared" ca="1" si="31"/>
        <v>0.13000000000000034</v>
      </c>
      <c r="E127" s="138">
        <f t="shared" ca="1" si="38"/>
        <v>-0.12000000000000011</v>
      </c>
      <c r="F127" s="138">
        <f t="shared" ca="1" si="32"/>
        <v>3.0000000000000027E-2</v>
      </c>
      <c r="G127" s="138">
        <f t="shared" ca="1" si="33"/>
        <v>2.0000000000000018E-2</v>
      </c>
      <c r="H127" s="138">
        <f t="shared" ca="1" si="34"/>
        <v>6.0000000000000053E-2</v>
      </c>
      <c r="I127" s="138">
        <f t="shared" ca="1" si="35"/>
        <v>0.18000000000000016</v>
      </c>
      <c r="J127" s="132">
        <f t="shared" ca="1" si="36"/>
        <v>0.12000000000000011</v>
      </c>
    </row>
    <row r="128" spans="1:18" x14ac:dyDescent="0.2">
      <c r="A128" s="116">
        <f t="shared" si="37"/>
        <v>36039</v>
      </c>
      <c r="B128" s="185">
        <f t="shared" ca="1" si="29"/>
        <v>0.33000000000000007</v>
      </c>
      <c r="C128" s="171">
        <f t="shared" ca="1" si="30"/>
        <v>0.20999999999999996</v>
      </c>
      <c r="D128" s="138">
        <f t="shared" ca="1" si="31"/>
        <v>0.20999999999999996</v>
      </c>
      <c r="E128" s="138">
        <f t="shared" ca="1" si="38"/>
        <v>-0.23999999999999977</v>
      </c>
      <c r="F128" s="138">
        <f t="shared" ca="1" si="32"/>
        <v>5.0000000000000044E-2</v>
      </c>
      <c r="G128" s="138">
        <f t="shared" ca="1" si="33"/>
        <v>5.9999999999999831E-2</v>
      </c>
      <c r="H128" s="138">
        <f t="shared" ca="1" si="34"/>
        <v>4.0000000000000036E-2</v>
      </c>
      <c r="I128" s="138">
        <f t="shared" ca="1" si="35"/>
        <v>0.16000000000000014</v>
      </c>
      <c r="J128" s="132">
        <f t="shared" ca="1" si="36"/>
        <v>0.12000000000000011</v>
      </c>
    </row>
    <row r="129" spans="1:10" x14ac:dyDescent="0.2">
      <c r="A129" s="116">
        <f t="shared" si="37"/>
        <v>36069</v>
      </c>
      <c r="B129" s="184">
        <f t="shared" ca="1" si="29"/>
        <v>0.32000000000000028</v>
      </c>
      <c r="C129" s="170">
        <f t="shared" ca="1" si="30"/>
        <v>0.12000000000000011</v>
      </c>
      <c r="D129" s="148">
        <f t="shared" ca="1" si="31"/>
        <v>0.30000000000000027</v>
      </c>
      <c r="E129" s="148">
        <f t="shared" ca="1" si="38"/>
        <v>-0.12000000000000011</v>
      </c>
      <c r="F129" s="148">
        <f t="shared" ca="1" si="32"/>
        <v>-2.9999999999999805E-2</v>
      </c>
      <c r="G129" s="148">
        <f t="shared" ca="1" si="33"/>
        <v>7.9999999999999627E-2</v>
      </c>
      <c r="H129" s="148">
        <f t="shared" ca="1" si="34"/>
        <v>6.0000000000000053E-2</v>
      </c>
      <c r="I129" s="148">
        <f t="shared" ca="1" si="35"/>
        <v>0.26000000000000023</v>
      </c>
      <c r="J129" s="176">
        <f t="shared" ca="1" si="36"/>
        <v>0.20000000000000018</v>
      </c>
    </row>
    <row r="130" spans="1:10" x14ac:dyDescent="0.2">
      <c r="A130" s="116">
        <f t="shared" si="37"/>
        <v>36100</v>
      </c>
      <c r="B130" s="184">
        <f t="shared" ca="1" si="29"/>
        <v>0.30000000000000027</v>
      </c>
      <c r="C130" s="170">
        <f t="shared" ca="1" si="30"/>
        <v>0.15000000000000036</v>
      </c>
      <c r="D130" s="148">
        <f t="shared" ca="1" si="31"/>
        <v>0.28000000000000025</v>
      </c>
      <c r="E130" s="148">
        <f t="shared" ca="1" si="38"/>
        <v>-0.18000000000000016</v>
      </c>
      <c r="F130" s="148">
        <f t="shared" ca="1" si="32"/>
        <v>6.0000000000000053E-2</v>
      </c>
      <c r="G130" s="148">
        <f t="shared" ca="1" si="33"/>
        <v>6.999999999999984E-2</v>
      </c>
      <c r="H130" s="148">
        <f t="shared" ca="1" si="34"/>
        <v>2.0000000000000018E-2</v>
      </c>
      <c r="I130" s="148">
        <f t="shared" ca="1" si="35"/>
        <v>0.16999999999999993</v>
      </c>
      <c r="J130" s="176">
        <f t="shared" ca="1" si="36"/>
        <v>0.14999999999999991</v>
      </c>
    </row>
    <row r="131" spans="1:10" x14ac:dyDescent="0.2">
      <c r="A131" s="116">
        <f t="shared" si="37"/>
        <v>36130</v>
      </c>
      <c r="B131" s="184">
        <f t="shared" ca="1" si="29"/>
        <v>0.33999999999999986</v>
      </c>
      <c r="C131" s="170">
        <f t="shared" ca="1" si="30"/>
        <v>0.29000000000000004</v>
      </c>
      <c r="D131" s="148">
        <f t="shared" ca="1" si="31"/>
        <v>0.18000000000000016</v>
      </c>
      <c r="E131" s="148">
        <f t="shared" ca="1" si="38"/>
        <v>-0.31000000000000005</v>
      </c>
      <c r="F131" s="148">
        <f t="shared" ca="1" si="32"/>
        <v>0</v>
      </c>
      <c r="G131" s="148">
        <f t="shared" ca="1" si="33"/>
        <v>-2.0000000000000018E-2</v>
      </c>
      <c r="H131" s="148">
        <f t="shared" ca="1" si="34"/>
        <v>2.0000000000000018E-2</v>
      </c>
      <c r="I131" s="148">
        <f t="shared" ca="1" si="35"/>
        <v>6.999999999999984E-2</v>
      </c>
      <c r="J131" s="176">
        <f t="shared" ca="1" si="36"/>
        <v>4.9999999999999822E-2</v>
      </c>
    </row>
    <row r="132" spans="1:10" x14ac:dyDescent="0.2">
      <c r="A132" s="116">
        <f t="shared" si="37"/>
        <v>36161</v>
      </c>
      <c r="B132" s="184">
        <f t="shared" ca="1" si="29"/>
        <v>0.22999999999999998</v>
      </c>
      <c r="C132" s="170">
        <f t="shared" ca="1" si="30"/>
        <v>0.19999999999999973</v>
      </c>
      <c r="D132" s="148">
        <f t="shared" ca="1" si="31"/>
        <v>7.9999999999999627E-2</v>
      </c>
      <c r="E132" s="148">
        <f t="shared" ca="1" si="38"/>
        <v>-0.20999999999999996</v>
      </c>
      <c r="F132" s="148">
        <f t="shared" ca="1" si="32"/>
        <v>-6.0000000000000053E-2</v>
      </c>
      <c r="G132" s="148">
        <f t="shared" ca="1" si="33"/>
        <v>-2.0000000000000018E-2</v>
      </c>
      <c r="H132" s="148">
        <f t="shared" ca="1" si="34"/>
        <v>2.9999999999999805E-2</v>
      </c>
      <c r="I132" s="148">
        <f t="shared" ca="1" si="35"/>
        <v>6.0000000000000053E-2</v>
      </c>
      <c r="J132" s="176">
        <f t="shared" ca="1" si="36"/>
        <v>3.0000000000000249E-2</v>
      </c>
    </row>
    <row r="133" spans="1:10" x14ac:dyDescent="0.2">
      <c r="A133" s="116">
        <f t="shared" si="37"/>
        <v>36192</v>
      </c>
      <c r="B133" s="185">
        <f t="shared" ca="1" si="29"/>
        <v>0.29000000000000004</v>
      </c>
      <c r="C133" s="171">
        <f t="shared" ca="1" si="30"/>
        <v>0.29000000000000004</v>
      </c>
      <c r="D133" s="138">
        <f t="shared" ca="1" si="31"/>
        <v>6.0000000000000053E-2</v>
      </c>
      <c r="E133" s="138">
        <f t="shared" ca="1" si="38"/>
        <v>-0.40000000000000013</v>
      </c>
      <c r="F133" s="138">
        <f t="shared" ca="1" si="32"/>
        <v>-0.17999999999999972</v>
      </c>
      <c r="G133" s="138">
        <f t="shared" ca="1" si="33"/>
        <v>-2.0000000000000018E-2</v>
      </c>
      <c r="H133" s="138">
        <f t="shared" ca="1" si="34"/>
        <v>-4.0000000000000036E-2</v>
      </c>
      <c r="I133" s="138">
        <f t="shared" ca="1" si="35"/>
        <v>-4.0000000000000036E-2</v>
      </c>
      <c r="J133" s="132">
        <f t="shared" ca="1" si="36"/>
        <v>0</v>
      </c>
    </row>
    <row r="134" spans="1:10" x14ac:dyDescent="0.2">
      <c r="A134" s="116">
        <f t="shared" si="37"/>
        <v>36220</v>
      </c>
      <c r="B134" s="185">
        <f t="shared" ca="1" si="29"/>
        <v>0.19999999999999973</v>
      </c>
      <c r="C134" s="171">
        <f t="shared" ca="1" si="30"/>
        <v>0.18999999999999995</v>
      </c>
      <c r="D134" s="138">
        <f t="shared" ca="1" si="31"/>
        <v>6.999999999999984E-2</v>
      </c>
      <c r="E134" s="138">
        <f t="shared" ca="1" si="38"/>
        <v>-0.17999999999999972</v>
      </c>
      <c r="F134" s="138">
        <f t="shared" ca="1" si="32"/>
        <v>-0.10999999999999988</v>
      </c>
      <c r="G134" s="138">
        <f t="shared" ca="1" si="33"/>
        <v>-9.9999999999997868E-3</v>
      </c>
      <c r="H134" s="138">
        <f t="shared" ca="1" si="34"/>
        <v>4.0000000000000036E-2</v>
      </c>
      <c r="I134" s="138">
        <f t="shared" ca="1" si="35"/>
        <v>4.9999999999999822E-2</v>
      </c>
      <c r="J134" s="132">
        <f t="shared" ca="1" si="36"/>
        <v>9.9999999999997868E-3</v>
      </c>
    </row>
    <row r="135" spans="1:10" x14ac:dyDescent="0.2">
      <c r="A135" s="116">
        <f t="shared" si="37"/>
        <v>36251</v>
      </c>
      <c r="B135" s="185">
        <f t="shared" ca="1" si="29"/>
        <v>0.18999999999999995</v>
      </c>
      <c r="C135" s="171">
        <f t="shared" ca="1" si="30"/>
        <v>0.13999999999999968</v>
      </c>
      <c r="D135" s="138">
        <f t="shared" ca="1" si="31"/>
        <v>5.9999999999999609E-2</v>
      </c>
      <c r="E135" s="138">
        <f t="shared" ca="1" si="38"/>
        <v>6.0000000000000053E-2</v>
      </c>
      <c r="F135" s="138">
        <f t="shared" ca="1" si="32"/>
        <v>1.0000000000000231E-2</v>
      </c>
      <c r="G135" s="138">
        <f t="shared" ca="1" si="33"/>
        <v>-1.0000000000000231E-2</v>
      </c>
      <c r="H135" s="138">
        <f t="shared" ca="1" si="34"/>
        <v>4.0000000000000036E-2</v>
      </c>
      <c r="I135" s="138">
        <f t="shared" ca="1" si="35"/>
        <v>9.0000000000000302E-2</v>
      </c>
      <c r="J135" s="132">
        <f t="shared" ca="1" si="36"/>
        <v>5.0000000000000266E-2</v>
      </c>
    </row>
    <row r="136" spans="1:10" x14ac:dyDescent="0.2">
      <c r="A136" s="116">
        <f t="shared" si="37"/>
        <v>36281</v>
      </c>
      <c r="B136" s="185">
        <f t="shared" ca="1" si="29"/>
        <v>0</v>
      </c>
      <c r="C136" s="171">
        <f t="shared" ca="1" si="30"/>
        <v>0</v>
      </c>
      <c r="D136" s="138">
        <f t="shared" ca="1" si="31"/>
        <v>0</v>
      </c>
      <c r="E136" s="138">
        <f t="shared" ca="1" si="38"/>
        <v>0</v>
      </c>
      <c r="F136" s="138">
        <f t="shared" ca="1" si="32"/>
        <v>0</v>
      </c>
      <c r="G136" s="138">
        <f t="shared" ca="1" si="33"/>
        <v>0</v>
      </c>
      <c r="H136" s="138">
        <f t="shared" ca="1" si="34"/>
        <v>0</v>
      </c>
      <c r="I136" s="138">
        <f t="shared" ca="1" si="35"/>
        <v>0</v>
      </c>
      <c r="J136" s="132">
        <f t="shared" ca="1" si="36"/>
        <v>0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0.8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ColWidth="9.109375" defaultRowHeight="10.199999999999999" x14ac:dyDescent="0.2"/>
  <cols>
    <col min="1" max="1" width="13.5546875" style="18" customWidth="1"/>
    <col min="2" max="2" width="12.33203125" style="18" customWidth="1"/>
    <col min="3" max="3" width="9.109375" style="187"/>
    <col min="4" max="4" width="9.109375" style="18"/>
    <col min="5" max="5" width="9.109375" style="187"/>
    <col min="6" max="6" width="11.33203125" style="18" bestFit="1" customWidth="1"/>
    <col min="7" max="7" width="9.109375" style="187"/>
    <col min="8" max="8" width="9.44140625" style="18" customWidth="1"/>
    <col min="9" max="9" width="9.109375" style="187"/>
    <col min="10" max="11" width="9.109375" style="18"/>
    <col min="12" max="12" width="17.5546875" style="18" bestFit="1" customWidth="1"/>
    <col min="13" max="16384" width="9.109375" style="18"/>
  </cols>
  <sheetData>
    <row r="1" spans="1:9" ht="10.8" thickBot="1" x14ac:dyDescent="0.25">
      <c r="A1" s="273">
        <f ca="1">TODAY()</f>
        <v>36896</v>
      </c>
    </row>
    <row r="2" spans="1:9" ht="10.8" thickBot="1" x14ac:dyDescent="0.25"/>
    <row r="3" spans="1:9" ht="12.6" thickBot="1" x14ac:dyDescent="0.3">
      <c r="B3" s="274" t="s">
        <v>195</v>
      </c>
      <c r="C3" s="275">
        <f ca="1">VLOOKUP($A$1,Data!$A$1:$Y$20001,15)</f>
        <v>11.38</v>
      </c>
      <c r="D3" s="276" t="s">
        <v>197</v>
      </c>
      <c r="E3" s="275">
        <f ca="1">VLOOKUP($A$1,Data!$A$1:$Y$20001,13)</f>
        <v>9.9600000000000009</v>
      </c>
      <c r="F3" s="274" t="s">
        <v>198</v>
      </c>
      <c r="G3" s="275">
        <f ca="1">VLOOKUP($A$1,Data!$A$1:$Y$20001,7)</f>
        <v>8.9550000000000001</v>
      </c>
      <c r="H3" s="274" t="s">
        <v>199</v>
      </c>
      <c r="I3" s="275">
        <f ca="1">VLOOKUP($A$1,Data!$A$1:$Y$20001,8)</f>
        <v>9.0500000000000007</v>
      </c>
    </row>
    <row r="4" spans="1:9" x14ac:dyDescent="0.2">
      <c r="B4" s="277" t="s">
        <v>134</v>
      </c>
      <c r="C4" s="176">
        <f ca="1">VLOOKUP($A$1,Data!$A$1:$Y$20001,15)-VLOOKUP($A$1,Data!$A$1:$Y$20001,7)</f>
        <v>2.4250000000000007</v>
      </c>
      <c r="D4" s="277" t="s">
        <v>63</v>
      </c>
      <c r="E4" s="176">
        <f ca="1">VLOOKUP($A$1,Data!$A$1:$Y$20001,13)-VLOOKUP($A$1,Data!$A$1:$Y$20001,15)</f>
        <v>-1.42</v>
      </c>
      <c r="F4" s="277" t="s">
        <v>179</v>
      </c>
      <c r="G4" s="176">
        <f ca="1">VLOOKUP($A$1,Data!$A$1:$Y$20001,7)-VLOOKUP($A$1,Data!$A$1:$Y$20001,11)</f>
        <v>0.28500000000000014</v>
      </c>
      <c r="H4" s="277" t="s">
        <v>134</v>
      </c>
      <c r="I4" s="176">
        <f ca="1">VLOOKUP($A$1,Data!$A$1:$Y$20001,8)-VLOOKUP($A$1,Data!$A$1:$Y$20001,7)</f>
        <v>9.5000000000000639E-2</v>
      </c>
    </row>
    <row r="5" spans="1:9" x14ac:dyDescent="0.2">
      <c r="B5" s="277" t="s">
        <v>135</v>
      </c>
      <c r="C5" s="176">
        <f ca="1">VLOOKUP($A$1,Data!$A$1:$Y$20001,15)-VLOOKUP($A$1,Data!$A$1:$Y$20001,8)</f>
        <v>2.33</v>
      </c>
      <c r="D5" s="277" t="s">
        <v>58</v>
      </c>
      <c r="E5" s="176">
        <f ca="1">VLOOKUP($A$1,Data!$A$1:$Y$20001,13)-VLOOKUP($A$1,Data!$A$1:$Y$20001,10)</f>
        <v>0.42500000000000071</v>
      </c>
      <c r="F5" s="277" t="s">
        <v>135</v>
      </c>
      <c r="G5" s="176">
        <f ca="1">VLOOKUP($A$1,Data!$A$1:$Y$20001,7)-VLOOKUP($A$1,Data!$A$1:$Y$20001,8)</f>
        <v>-9.5000000000000639E-2</v>
      </c>
      <c r="H5" s="277" t="s">
        <v>16</v>
      </c>
      <c r="I5" s="176">
        <f ca="1">VLOOKUP($A$1,Data!$A$1:$Y$20001,8)-VLOOKUP($A$1,Data!$A$1:$Y$20001,16)</f>
        <v>-0.15499999999999936</v>
      </c>
    </row>
    <row r="6" spans="1:9" x14ac:dyDescent="0.2">
      <c r="B6" s="277" t="s">
        <v>180</v>
      </c>
      <c r="C6" s="176">
        <f ca="1">VLOOKUP($A$1,Data!$A$1:$Y$20001,15)-VLOOKUP($A$1,Data!$A$1:$Y$20001,13)</f>
        <v>1.42</v>
      </c>
      <c r="D6" s="277" t="s">
        <v>134</v>
      </c>
      <c r="E6" s="176">
        <f ca="1">VLOOKUP($A$1,Data!$A$1:$Y$20001,13)-VLOOKUP($A$1,Data!$A$1:$Y$20001,7)</f>
        <v>1.0050000000000008</v>
      </c>
      <c r="F6" s="277" t="s">
        <v>63</v>
      </c>
      <c r="G6" s="176">
        <f ca="1">VLOOKUP($A$1,Data!$A$1:$Y$20001,7)-VLOOKUP($A$1,Data!$A$1:$Y$20001,15)</f>
        <v>-2.4250000000000007</v>
      </c>
      <c r="H6" s="277" t="s">
        <v>205</v>
      </c>
      <c r="I6" s="176">
        <f ca="1">VLOOKUP($A$1,Data!$A$1:$Y$20001,8)-VLOOKUP($A$1,Data!$A$1:$Y$20001,22)</f>
        <v>1.0000000000001563E-2</v>
      </c>
    </row>
    <row r="7" spans="1:9" x14ac:dyDescent="0.2">
      <c r="B7" s="277" t="s">
        <v>58</v>
      </c>
      <c r="C7" s="176">
        <f ca="1">VLOOKUP($A$1,Data!$A$1:$Y$20001,15)-VLOOKUP($A$1,Data!$A$1:$Y$20001,10)</f>
        <v>1.8450000000000006</v>
      </c>
      <c r="D7" s="277" t="s">
        <v>109</v>
      </c>
      <c r="E7" s="176">
        <f ca="1">VLOOKUP($A$1,Data!$A$1:$Y$20001,13)-VLOOKUP($A$1,Data!$A$1:$Y$20001,8)</f>
        <v>0.91000000000000014</v>
      </c>
      <c r="F7" s="277" t="s">
        <v>180</v>
      </c>
      <c r="G7" s="176">
        <f ca="1">VLOOKUP($A$1,Data!$A$1:$Y$20001,7)-VLOOKUP($A$1,Data!$A$1:$Y$20001,13)</f>
        <v>-1.0050000000000008</v>
      </c>
      <c r="H7" s="277" t="s">
        <v>63</v>
      </c>
      <c r="I7" s="176">
        <f ca="1">VLOOKUP($A$1,Data!$A$1:$Y$20001,8)-VLOOKUP($A$1,Data!$A$1:$Y$20001,15)</f>
        <v>-2.33</v>
      </c>
    </row>
    <row r="8" spans="1:9" ht="10.8" thickBot="1" x14ac:dyDescent="0.25">
      <c r="B8" s="278" t="s">
        <v>57</v>
      </c>
      <c r="C8" s="253">
        <f ca="1">VLOOKUP($A$1,Data!$A$1:$Y$20001,15)-VLOOKUP($A$1,Data!$A$1:$Y$20001,9)</f>
        <v>1.9750000000000014</v>
      </c>
      <c r="D8" s="278" t="s">
        <v>57</v>
      </c>
      <c r="E8" s="253">
        <f ca="1">VLOOKUP($A$1,Data!$A$1:$Y$20001,13)-VLOOKUP($A$1,Data!$A$1:$Y$20001,9)</f>
        <v>0.55500000000000149</v>
      </c>
      <c r="F8" s="278" t="s">
        <v>57</v>
      </c>
      <c r="G8" s="253">
        <f ca="1">VLOOKUP($A$1,Data!$A$1:$Y$20001,7)-VLOOKUP($A$1,Data!$A$1:$Y$20001,9)</f>
        <v>-0.44999999999999929</v>
      </c>
      <c r="H8" s="278" t="s">
        <v>57</v>
      </c>
      <c r="I8" s="253">
        <f ca="1">VLOOKUP($A$1,Data!$A$1:$Y$20001,8)-VLOOKUP($A$1,Data!$A$1:$Y$20001,9)</f>
        <v>-0.35499999999999865</v>
      </c>
    </row>
    <row r="11" spans="1:9" ht="10.8" thickBot="1" x14ac:dyDescent="0.25"/>
    <row r="12" spans="1:9" ht="10.8" thickBot="1" x14ac:dyDescent="0.25">
      <c r="F12" s="281" t="s">
        <v>204</v>
      </c>
      <c r="G12" s="282">
        <v>0.66320000000000001</v>
      </c>
    </row>
    <row r="13" spans="1:9" ht="12.6" thickBot="1" x14ac:dyDescent="0.3">
      <c r="B13" s="274" t="s">
        <v>200</v>
      </c>
      <c r="C13" s="275">
        <f ca="1">VLOOKUP($A$1,Data!$A$1:$Y$20001,11)</f>
        <v>8.67</v>
      </c>
      <c r="D13" s="274" t="s">
        <v>201</v>
      </c>
      <c r="E13" s="275">
        <f ca="1">VLOOKUP($A$1,Data!$A$1:$Y$20001,5)</f>
        <v>8.4</v>
      </c>
      <c r="F13" s="274" t="s">
        <v>202</v>
      </c>
      <c r="G13" s="275">
        <f ca="1">VLOOKUP($A$1,Data!$A$1:$Y$20001,4)*$G$12*$A$44</f>
        <v>7.8437842904320005</v>
      </c>
      <c r="H13" s="274" t="s">
        <v>203</v>
      </c>
      <c r="I13" s="275">
        <f ca="1">VLOOKUP($A$1,Data!$A$1:$Y$20001,10)</f>
        <v>9.5350000000000001</v>
      </c>
    </row>
    <row r="14" spans="1:9" x14ac:dyDescent="0.2">
      <c r="B14" s="277" t="s">
        <v>134</v>
      </c>
      <c r="C14" s="216">
        <f ca="1">VLOOKUP($A$1,Data!$A$1:$Y$20001,11)-VLOOKUP($A$1,Data!$A$1:$Y$20001,7)</f>
        <v>-0.28500000000000014</v>
      </c>
      <c r="D14" s="277" t="s">
        <v>21</v>
      </c>
      <c r="E14" s="216">
        <f ca="1">VLOOKUP($A$1,Data!$A$1:$Y$20001,5)-(VLOOKUP($A$1,Data!$A$1:$Y$20001,4)*$G$12*$A$44)</f>
        <v>0.55621570956799982</v>
      </c>
      <c r="F14" s="277" t="s">
        <v>196</v>
      </c>
      <c r="G14" s="216">
        <f ca="1">VLOOKUP($A$1,Data!$A$1:$Y$20001,4)*$G$12*$A$44-VLOOKUP($A$1,Data!$A$1:$Y$20001,24)</f>
        <v>-1.2062157095680002</v>
      </c>
      <c r="H14" s="277" t="s">
        <v>180</v>
      </c>
      <c r="I14" s="176">
        <f ca="1">VLOOKUP($A$1,Data!$A$1:$Y$20001,10)-VLOOKUP($A$1,Data!$A$1:$Y$20001,13)</f>
        <v>-0.42500000000000071</v>
      </c>
    </row>
    <row r="15" spans="1:9" x14ac:dyDescent="0.2">
      <c r="B15" s="277" t="s">
        <v>0</v>
      </c>
      <c r="C15" s="216">
        <f ca="1">VLOOKUP($A$1,Data!$A$1:$Y$20001,11)-VLOOKUP($A$1,Data!$A$1:$Y$20001,23)</f>
        <v>-0.34500000000000064</v>
      </c>
      <c r="D15" s="277" t="s">
        <v>22</v>
      </c>
      <c r="E15" s="216">
        <f ca="1">VLOOKUP($A$1,Data!$A$1:$Y$20001,5)-VLOOKUP($A$1,Data!$A$1:$Y$20001,12)</f>
        <v>-0.45500000000000007</v>
      </c>
      <c r="F15" s="277" t="s">
        <v>22</v>
      </c>
      <c r="G15" s="216">
        <f ca="1">VLOOKUP($A$1,Data!$A$1:$Y$20001,4)*$G$12*$A$44-VLOOKUP($A$1,Data!$A$1:$Y$20001,12)</f>
        <v>-1.0112157095679999</v>
      </c>
      <c r="H15" s="277" t="s">
        <v>63</v>
      </c>
      <c r="I15" s="176">
        <f ca="1">VLOOKUP($A$1,Data!$A$1:$Y$20001,10)-VLOOKUP($A$1,Data!$A$1:$Y$20001,15)</f>
        <v>-1.8450000000000006</v>
      </c>
    </row>
    <row r="16" spans="1:9" x14ac:dyDescent="0.2">
      <c r="B16" s="277" t="s">
        <v>21</v>
      </c>
      <c r="C16" s="216">
        <f ca="1">VLOOKUP($A$1,Data!$A$1:$Y$20001,11)-(VLOOKUP($A$1,Data!$A$1:$Y$20001,4)*$G$12*$A$44)</f>
        <v>0.82621570956799939</v>
      </c>
      <c r="D16" s="277" t="s">
        <v>179</v>
      </c>
      <c r="E16" s="216">
        <f ca="1">VLOOKUP($A$1,Data!$A$1:$Y$20001,5)-VLOOKUP($A$1,Data!$A$1:$Y$20001,11)</f>
        <v>-0.26999999999999957</v>
      </c>
      <c r="F16" s="277" t="s">
        <v>58</v>
      </c>
      <c r="G16" s="216">
        <f ca="1">VLOOKUP($A$1,Data!$A$1:$Y$20001,4)*$G$12*$A$44-VLOOKUP($A$1,Data!$A$1:$Y$20001,10)</f>
        <v>-1.6912157095679996</v>
      </c>
      <c r="H16" s="277" t="s">
        <v>22</v>
      </c>
      <c r="I16" s="176">
        <f ca="1">VLOOKUP($A$1,Data!$A$1:$Y$20001,10)-VLOOKUP($A$1,Data!$A$1:$Y$20001,12)</f>
        <v>0.67999999999999972</v>
      </c>
    </row>
    <row r="17" spans="2:9" x14ac:dyDescent="0.2">
      <c r="B17" s="277" t="s">
        <v>20</v>
      </c>
      <c r="C17" s="216">
        <f ca="1">VLOOKUP($A$1,Data!$A$1:$Y$20001,11)-VLOOKUP($A$1,Data!$A$1:$Y$20001,5)</f>
        <v>0.26999999999999957</v>
      </c>
      <c r="D17" s="277" t="s">
        <v>58</v>
      </c>
      <c r="E17" s="216">
        <f ca="1">VLOOKUP($A$1,Data!$A$1:$Y$20001,5)-VLOOKUP($A$1,Data!$A$1:$Y$20001,10)</f>
        <v>-1.1349999999999998</v>
      </c>
      <c r="F17" s="277" t="s">
        <v>20</v>
      </c>
      <c r="G17" s="216">
        <f ca="1">VLOOKUP($A$1,Data!$A$1:$Y$20001,4)*$G$12*$A$44-VLOOKUP($A$1,Data!$A$1:$Y$20001,5)</f>
        <v>-0.55621570956799982</v>
      </c>
      <c r="H17" s="277" t="s">
        <v>21</v>
      </c>
      <c r="I17" s="176">
        <f ca="1">VLOOKUP($A$1,Data!$A$1:$Y$20001,10)-(VLOOKUP($A$1,Data!$A$1:$Y$20001,4)*$G$12*$A$44)</f>
        <v>1.6912157095679996</v>
      </c>
    </row>
    <row r="18" spans="2:9" ht="10.8" thickBot="1" x14ac:dyDescent="0.25">
      <c r="B18" s="278" t="s">
        <v>57</v>
      </c>
      <c r="C18" s="252">
        <f ca="1">VLOOKUP($A$1,Data!$A$1:$Y$20001,11)-VLOOKUP($A$1,Data!$A$1:$Y$20001,9)</f>
        <v>-0.73499999999999943</v>
      </c>
      <c r="D18" s="278" t="s">
        <v>57</v>
      </c>
      <c r="E18" s="252">
        <f ca="1">VLOOKUP($A$1,Data!$A$1:$Y$20001,5)-VLOOKUP($A$1,Data!$A$1:$Y$20001,9)</f>
        <v>-1.004999999999999</v>
      </c>
      <c r="F18" s="278" t="s">
        <v>57</v>
      </c>
      <c r="G18" s="252">
        <f ca="1">VLOOKUP($A$1,Data!$A$1:$Y$20001,4)*$G$12*$A$44-VLOOKUP($A$1,Data!$A$1:$Y$20001,9)</f>
        <v>-1.5612157095679988</v>
      </c>
      <c r="H18" s="278" t="s">
        <v>57</v>
      </c>
      <c r="I18" s="253">
        <f ca="1">VLOOKUP($A$1,Data!$A$1:$Y$20001,10)-VLOOKUP($A$1,Data!$A$1:$Y$20001,9)</f>
        <v>0.13000000000000078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A16" zoomScaleNormal="100" workbookViewId="0">
      <selection activeCell="D25" sqref="D25"/>
    </sheetView>
  </sheetViews>
  <sheetFormatPr defaultColWidth="8.6640625" defaultRowHeight="10.199999999999999" x14ac:dyDescent="0.2"/>
  <cols>
    <col min="1" max="1" width="12.88671875" style="1" customWidth="1"/>
    <col min="2" max="2" width="15.109375" style="1" customWidth="1"/>
    <col min="3" max="3" width="9.88671875" style="1" customWidth="1"/>
    <col min="4" max="4" width="14.6640625" style="1" customWidth="1"/>
    <col min="5" max="5" width="12" style="1" bestFit="1" customWidth="1"/>
    <col min="6" max="6" width="10.88671875" style="1" customWidth="1"/>
    <col min="7" max="7" width="8.6640625" style="1" customWidth="1"/>
    <col min="8" max="8" width="16.88671875" style="1" customWidth="1"/>
    <col min="9" max="9" width="14.5546875" style="1" bestFit="1" customWidth="1"/>
    <col min="10" max="10" width="14.6640625" style="1" customWidth="1"/>
    <col min="11" max="11" width="14.5546875" style="1" bestFit="1" customWidth="1"/>
    <col min="12" max="12" width="10.109375" style="1" customWidth="1"/>
    <col min="13" max="13" width="11.6640625" style="1" bestFit="1" customWidth="1"/>
    <col min="14" max="14" width="16.6640625" style="1" bestFit="1" customWidth="1"/>
    <col min="15" max="15" width="14.44140625" style="1" bestFit="1" customWidth="1"/>
    <col min="16" max="16" width="16.33203125" style="1" bestFit="1" customWidth="1"/>
    <col min="17" max="17" width="13.44140625" style="1" bestFit="1" customWidth="1"/>
    <col min="18" max="18" width="15.44140625" style="1" bestFit="1" customWidth="1"/>
    <col min="19" max="19" width="15.5546875" style="1" customWidth="1"/>
    <col min="20" max="20" width="15.44140625" style="1" customWidth="1"/>
    <col min="21" max="21" width="13.109375" style="1" bestFit="1" customWidth="1"/>
    <col min="22" max="22" width="11.6640625" style="1" customWidth="1"/>
    <col min="23" max="23" width="9.88671875" style="1" customWidth="1"/>
    <col min="24" max="24" width="10.44140625" style="1" customWidth="1"/>
    <col min="25" max="25" width="13.109375" style="1" customWidth="1"/>
    <col min="26" max="30" width="8.6640625" style="1" customWidth="1"/>
    <col min="31" max="31" width="11.33203125" style="1" bestFit="1" customWidth="1"/>
    <col min="32" max="32" width="8.6640625" style="1" customWidth="1"/>
    <col min="33" max="33" width="11.33203125" style="1" bestFit="1" customWidth="1"/>
    <col min="34" max="34" width="9.6640625" style="1" customWidth="1"/>
    <col min="35" max="35" width="8.6640625" style="1" customWidth="1"/>
    <col min="36" max="36" width="13.44140625" style="1" bestFit="1" customWidth="1"/>
    <col min="37" max="42" width="8.6640625" style="1" customWidth="1"/>
    <col min="43" max="43" width="11.33203125" style="1" bestFit="1" customWidth="1"/>
    <col min="44" max="45" width="8.6640625" style="1" customWidth="1"/>
    <col min="46" max="46" width="13.44140625" style="1" bestFit="1" customWidth="1"/>
    <col min="47" max="16384" width="8.6640625" style="1"/>
  </cols>
  <sheetData>
    <row r="1" spans="1:50" ht="10.8" thickBot="1" x14ac:dyDescent="0.25">
      <c r="A1" s="241">
        <f ca="1">TODAY()</f>
        <v>36896</v>
      </c>
      <c r="B1" s="242">
        <f ca="1">TODAY()-1</f>
        <v>36895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0.8" thickBot="1" x14ac:dyDescent="0.25">
      <c r="A2" s="243">
        <f ca="1">DATE(YEAR($A$1),MONTH(A1),1)</f>
        <v>36892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VLOOKUP($A$1,Data!$A$1:$W$30001,4)</f>
        <v>11.21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0.8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VLOOKUP($B$1,Data!$A$1:$W$30001,4)</f>
        <v>11.125</v>
      </c>
      <c r="J3" s="18"/>
      <c r="K3" s="245">
        <f ca="1">TODAY()</f>
        <v>36896</v>
      </c>
      <c r="L3" s="129">
        <f ca="1">VLOOKUP($K3,Data!$A$1:$W$10001,15)-VLOOKUP($K3,Data!$A$1:$W$10001,7)</f>
        <v>2.4250000000000007</v>
      </c>
      <c r="M3" s="216">
        <f ca="1">VLOOKUP($K3,Data!$A$1:$W$10001,15)-VLOOKUP($K3,Data!$A$1:$W$10001,8)</f>
        <v>2.33</v>
      </c>
      <c r="N3" s="216">
        <f ca="1">VLOOKUP($K3,Data!$A$1:$W$10001,8)-VLOOKUP($K3,Data!$A$1:$W$10001,7)</f>
        <v>9.5000000000000639E-2</v>
      </c>
      <c r="O3" s="216">
        <f ca="1">VLOOKUP($K3,Data!$A$1:$W$10001,16)-VLOOKUP($K3,Data!$A$1:$W$10001,8)</f>
        <v>0.15499999999999936</v>
      </c>
      <c r="P3" s="216">
        <f ca="1">VLOOKUP($K3,Data!$A$1:$W$10001,7)-VLOOKUP($K3,Data!$A$1:$W$10001,11)</f>
        <v>0.28500000000000014</v>
      </c>
      <c r="Q3" s="216">
        <f ca="1">VLOOKUP($K3,Data!$A$1:$W$10001,13)-VLOOKUP($K3,Data!$A$1:$W$10001,15)</f>
        <v>-1.42</v>
      </c>
      <c r="R3" s="216">
        <f ca="1">VLOOKUP($K3,Data!$A$1:$W$10001,13)-VLOOKUP($K3,Data!$A$1:$W$10001,10)</f>
        <v>0.42500000000000071</v>
      </c>
      <c r="S3" s="216">
        <f ca="1">VLOOKUP($K3,Data!$A$1:$W$10001,15)-VLOOKUP($K3,Data!$A$1:$W$10001,10)</f>
        <v>1.8450000000000006</v>
      </c>
      <c r="T3" s="216">
        <f ca="1">VLOOKUP($K3,Data!$A$1:$W$10001,10)-VLOOKUP($K3,Data!$A$1:$W$10001,11)</f>
        <v>0.86500000000000021</v>
      </c>
      <c r="U3" s="176">
        <f ca="1">VLOOKUP($K3,Data!$A$1:$W$10001,5)-VLOOKUP($K3,Data!$A$1:$W$10001,11)</f>
        <v>-0.26999999999999957</v>
      </c>
      <c r="V3" s="18"/>
      <c r="W3" s="18"/>
    </row>
    <row r="4" spans="1:50" ht="13.8" thickBot="1" x14ac:dyDescent="0.3">
      <c r="A4" s="225" t="s">
        <v>17</v>
      </c>
      <c r="B4" s="244">
        <f ca="1">VLOOKUP($A$1,Data!$A$1:$W$30001,5)</f>
        <v>8.4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36895</v>
      </c>
      <c r="L4" s="129">
        <f ca="1">VLOOKUP($K4,Data!$A$1:$W$10001,15)-VLOOKUP($K4,Data!$A$1:$W$10001,7)</f>
        <v>2.76</v>
      </c>
      <c r="M4" s="216">
        <f ca="1">VLOOKUP($K4,Data!$A$1:$W$10001,15)-VLOOKUP($K4,Data!$A$1:$W$10001,8)</f>
        <v>2.5649999999999995</v>
      </c>
      <c r="N4" s="216">
        <f ca="1">VLOOKUP($K4,Data!$A$1:$W$10001,8)-VLOOKUP($K4,Data!$A$1:$W$10001,7)</f>
        <v>0.19500000000000028</v>
      </c>
      <c r="O4" s="216">
        <f ca="1">VLOOKUP($K4,Data!$A$1:$W$10001,16)-VLOOKUP($K4,Data!$A$1:$W$10001,8)</f>
        <v>0.27499999999999858</v>
      </c>
      <c r="P4" s="216">
        <f ca="1">VLOOKUP($K4,Data!$A$1:$W$10001,7)-VLOOKUP($K4,Data!$A$1:$W$10001,11)</f>
        <v>0.25999999999999979</v>
      </c>
      <c r="Q4" s="216">
        <f ca="1">VLOOKUP($K4,Data!$A$1:$W$10001,13)-VLOOKUP($K4,Data!$A$1:$W$10001,15)</f>
        <v>-1.5</v>
      </c>
      <c r="R4" s="216">
        <f ca="1">VLOOKUP($K4,Data!$A$1:$W$10001,13)-VLOOKUP($K4,Data!$A$1:$W$10001,10)</f>
        <v>0.76999999999999957</v>
      </c>
      <c r="S4" s="216">
        <f ca="1">VLOOKUP($K4,Data!$A$1:$W$10001,15)-VLOOKUP($K4,Data!$A$1:$W$10001,10)</f>
        <v>2.2699999999999996</v>
      </c>
      <c r="T4" s="216">
        <f ca="1">VLOOKUP($K4,Data!$A$1:$W$10001,10)-VLOOKUP($K4,Data!$A$1:$W$10001,11)</f>
        <v>0.75</v>
      </c>
      <c r="U4" s="176">
        <f ca="1">VLOOKUP($K4,Data!$A$1:$W$10001,5)-VLOOKUP($K4,Data!$A$1:$W$10001,11)</f>
        <v>-0.24500000000000099</v>
      </c>
      <c r="V4" s="18"/>
      <c r="W4" s="18"/>
    </row>
    <row r="5" spans="1:50" ht="10.8" thickBot="1" x14ac:dyDescent="0.25">
      <c r="A5" s="225" t="s">
        <v>18</v>
      </c>
      <c r="B5" s="244">
        <f ca="1">VLOOKUP($B$1,Data!$A$1:$W$30001,5)</f>
        <v>8.4749999999999996</v>
      </c>
      <c r="C5" s="246"/>
      <c r="D5" s="223"/>
      <c r="E5" s="18"/>
      <c r="F5" s="19" t="s">
        <v>12</v>
      </c>
      <c r="G5" s="18"/>
      <c r="H5" s="223">
        <f ca="1">DATE(YEAR($A$1),MONTH($A$1)+1,1)</f>
        <v>36923</v>
      </c>
      <c r="I5" s="247">
        <f ca="1">VLOOKUP(H5,$D$90:$P$101,6)</f>
        <v>-0.15473156844159</v>
      </c>
      <c r="J5" s="18"/>
      <c r="K5" s="245">
        <f t="shared" ref="K5:K10" ca="1" si="0">K4-1</f>
        <v>36894</v>
      </c>
      <c r="L5" s="129">
        <f ca="1">VLOOKUP($K5,Data!$A$1:$W$10001,15)-VLOOKUP($K5,Data!$A$1:$W$10001,7)</f>
        <v>3.879999999999999</v>
      </c>
      <c r="M5" s="216">
        <f ca="1">VLOOKUP($K5,Data!$A$1:$W$10001,15)-VLOOKUP($K5,Data!$A$1:$W$10001,8)</f>
        <v>3.1950000000000003</v>
      </c>
      <c r="N5" s="216">
        <f ca="1">VLOOKUP($K5,Data!$A$1:$W$10001,8)-VLOOKUP($K5,Data!$A$1:$W$10001,7)</f>
        <v>0.68499999999999872</v>
      </c>
      <c r="O5" s="216">
        <f ca="1">VLOOKUP($K5,Data!$A$1:$W$10001,16)-VLOOKUP($K5,Data!$A$1:$W$10001,8)</f>
        <v>0.33000000000000007</v>
      </c>
      <c r="P5" s="216">
        <f ca="1">VLOOKUP($K5,Data!$A$1:$W$10001,7)-VLOOKUP($K5,Data!$A$1:$W$10001,11)</f>
        <v>0.25</v>
      </c>
      <c r="Q5" s="216">
        <f ca="1">VLOOKUP($K5,Data!$A$1:$W$10001,13)-VLOOKUP($K5,Data!$A$1:$W$10001,15)</f>
        <v>-1.6199999999999992</v>
      </c>
      <c r="R5" s="216">
        <f ca="1">VLOOKUP($K5,Data!$A$1:$W$10001,13)-VLOOKUP($K5,Data!$A$1:$W$10001,10)</f>
        <v>0.4350000000000005</v>
      </c>
      <c r="S5" s="216">
        <f ca="1">VLOOKUP($K5,Data!$A$1:$W$10001,15)-VLOOKUP($K5,Data!$A$1:$W$10001,10)</f>
        <v>2.0549999999999997</v>
      </c>
      <c r="T5" s="216">
        <f ca="1">VLOOKUP($K5,Data!$A$1:$W$10001,10)-VLOOKUP($K5,Data!$A$1:$W$10001,11)</f>
        <v>2.0749999999999993</v>
      </c>
      <c r="U5" s="176">
        <f ca="1">VLOOKUP($K5,Data!$A$1:$W$10001,5)-VLOOKUP($K5,Data!$A$1:$W$10001,11)</f>
        <v>0.13999999999999879</v>
      </c>
      <c r="V5" s="18"/>
      <c r="W5" s="18"/>
    </row>
    <row r="6" spans="1:50" ht="10.8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>
        <f ca="1">VLOOKUP($A$1,Data!$A$1:$W$30001,17)</f>
        <v>8.5449999999999999</v>
      </c>
      <c r="H6" s="225" t="s">
        <v>175</v>
      </c>
      <c r="I6" s="247">
        <f ca="1">VLOOKUP(H6,$D$90:$P$106,6)</f>
        <v>-0.19571428571428573</v>
      </c>
      <c r="J6" s="18"/>
      <c r="K6" s="245">
        <f t="shared" ca="1" si="0"/>
        <v>36893</v>
      </c>
      <c r="L6" s="129">
        <f ca="1">VLOOKUP($K6,Data!$A$1:$W$10001,15)-VLOOKUP($K6,Data!$A$1:$W$10001,7)</f>
        <v>5.1650000000000009</v>
      </c>
      <c r="M6" s="216">
        <f ca="1">VLOOKUP($K6,Data!$A$1:$W$10001,15)-VLOOKUP($K6,Data!$A$1:$W$10001,8)</f>
        <v>4.2449999999999992</v>
      </c>
      <c r="N6" s="216">
        <f ca="1">VLOOKUP($K6,Data!$A$1:$W$10001,8)-VLOOKUP($K6,Data!$A$1:$W$10001,7)</f>
        <v>0.92000000000000171</v>
      </c>
      <c r="O6" s="216">
        <f ca="1">VLOOKUP($K6,Data!$A$1:$W$10001,16)-VLOOKUP($K6,Data!$A$1:$W$10001,8)</f>
        <v>0.26999999999999957</v>
      </c>
      <c r="P6" s="216">
        <f ca="1">VLOOKUP($K6,Data!$A$1:$W$10001,7)-VLOOKUP($K6,Data!$A$1:$W$10001,11)</f>
        <v>0.17999999999999972</v>
      </c>
      <c r="Q6" s="216">
        <f ca="1">VLOOKUP($K6,Data!$A$1:$W$10001,13)-VLOOKUP($K6,Data!$A$1:$W$10001,15)</f>
        <v>-1.0549999999999997</v>
      </c>
      <c r="R6" s="216">
        <f ca="1">VLOOKUP($K6,Data!$A$1:$W$10001,13)-VLOOKUP($K6,Data!$A$1:$W$10001,10)</f>
        <v>0.41000000000000014</v>
      </c>
      <c r="S6" s="216">
        <f ca="1">VLOOKUP($K6,Data!$A$1:$W$10001,15)-VLOOKUP($K6,Data!$A$1:$W$10001,10)</f>
        <v>1.4649999999999999</v>
      </c>
      <c r="T6" s="216">
        <f ca="1">VLOOKUP($K6,Data!$A$1:$W$10001,10)-VLOOKUP($K6,Data!$A$1:$W$10001,11)</f>
        <v>3.8800000000000008</v>
      </c>
      <c r="U6" s="176">
        <f ca="1">VLOOKUP($K6,Data!$A$1:$W$10001,5)-VLOOKUP($K6,Data!$A$1:$W$10001,11)</f>
        <v>1.9700000000000006</v>
      </c>
      <c r="V6" s="18"/>
      <c r="W6" s="18"/>
    </row>
    <row r="7" spans="1:50" ht="10.8" thickBot="1" x14ac:dyDescent="0.25">
      <c r="A7" s="223">
        <f ca="1">DATE(YEAR($A$1),MONTH($A$1)+1,1)</f>
        <v>36923</v>
      </c>
      <c r="B7" s="247">
        <f ca="1">VLOOKUP(A7,$D$90:$P$106,10)</f>
        <v>0.45</v>
      </c>
      <c r="C7" s="18"/>
      <c r="D7" s="18"/>
      <c r="E7" s="18" t="s">
        <v>185</v>
      </c>
      <c r="F7" s="225" t="s">
        <v>18</v>
      </c>
      <c r="G7" s="244">
        <f ca="1">VLOOKUP($B$1,Data!$A$1:$W$30001,17)</f>
        <v>8.5399999999999991</v>
      </c>
      <c r="H7" s="225" t="s">
        <v>176</v>
      </c>
      <c r="I7" s="247">
        <f ca="1">VLOOKUP(H7,$D$90:$P$106,6)</f>
        <v>-0.17233213045522666</v>
      </c>
      <c r="J7" s="18"/>
      <c r="K7" s="245">
        <f t="shared" ca="1" si="0"/>
        <v>36892</v>
      </c>
      <c r="L7" s="129">
        <f ca="1">VLOOKUP($K7,Data!$A$1:$W$10001,15)-VLOOKUP($K7,Data!$A$1:$W$10001,7)</f>
        <v>5.1650000000000009</v>
      </c>
      <c r="M7" s="216">
        <f ca="1">VLOOKUP($K7,Data!$A$1:$W$10001,15)-VLOOKUP($K7,Data!$A$1:$W$10001,8)</f>
        <v>4.2449999999999992</v>
      </c>
      <c r="N7" s="216">
        <f ca="1">VLOOKUP($K7,Data!$A$1:$W$10001,8)-VLOOKUP($K7,Data!$A$1:$W$10001,7)</f>
        <v>0.92000000000000171</v>
      </c>
      <c r="O7" s="216">
        <f ca="1">VLOOKUP($K7,Data!$A$1:$W$10001,16)-VLOOKUP($K7,Data!$A$1:$W$10001,8)</f>
        <v>0.26999999999999957</v>
      </c>
      <c r="P7" s="216">
        <f ca="1">VLOOKUP($K7,Data!$A$1:$W$10001,7)-VLOOKUP($K7,Data!$A$1:$W$10001,11)</f>
        <v>0.17999999999999972</v>
      </c>
      <c r="Q7" s="216">
        <f ca="1">VLOOKUP($K7,Data!$A$1:$W$10001,13)-VLOOKUP($K7,Data!$A$1:$W$10001,15)</f>
        <v>-1.0549999999999997</v>
      </c>
      <c r="R7" s="216">
        <f ca="1">VLOOKUP($K7,Data!$A$1:$W$10001,13)-VLOOKUP($K7,Data!$A$1:$W$10001,10)</f>
        <v>0.41000000000000014</v>
      </c>
      <c r="S7" s="216">
        <f ca="1">VLOOKUP($K7,Data!$A$1:$W$10001,15)-VLOOKUP($K7,Data!$A$1:$W$10001,10)</f>
        <v>1.4649999999999999</v>
      </c>
      <c r="T7" s="216">
        <f ca="1">VLOOKUP($K7,Data!$A$1:$W$10001,10)-VLOOKUP($K7,Data!$A$1:$W$10001,11)</f>
        <v>3.8800000000000008</v>
      </c>
      <c r="U7" s="176">
        <f ca="1">VLOOKUP($K7,Data!$A$1:$W$10001,5)-VLOOKUP($K7,Data!$A$1:$W$10001,11)</f>
        <v>1.9700000000000006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0.8" thickBot="1" x14ac:dyDescent="0.25">
      <c r="A8" s="225" t="s">
        <v>175</v>
      </c>
      <c r="B8" s="247">
        <f ca="1">VLOOKUP(A8,$D$90:$P$106,10)</f>
        <v>8.8999999999999982E-2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36891</v>
      </c>
      <c r="L8" s="129">
        <f ca="1">VLOOKUP($K8,Data!$A$1:$W$10001,15)-VLOOKUP($K8,Data!$A$1:$W$10001,7)</f>
        <v>6.0350000000000001</v>
      </c>
      <c r="M8" s="216">
        <f ca="1">VLOOKUP($K8,Data!$A$1:$W$10001,15)-VLOOKUP($K8,Data!$A$1:$W$10001,8)</f>
        <v>5.3149999999999995</v>
      </c>
      <c r="N8" s="216">
        <f ca="1">VLOOKUP($K8,Data!$A$1:$W$10001,8)-VLOOKUP($K8,Data!$A$1:$W$10001,7)</f>
        <v>0.72000000000000064</v>
      </c>
      <c r="O8" s="216">
        <f ca="1">VLOOKUP($K8,Data!$A$1:$W$10001,16)-VLOOKUP($K8,Data!$A$1:$W$10001,8)</f>
        <v>0.10999999999999943</v>
      </c>
      <c r="P8" s="216">
        <f ca="1">VLOOKUP($K8,Data!$A$1:$W$10001,7)-VLOOKUP($K8,Data!$A$1:$W$10001,11)</f>
        <v>1.9999999999999574E-2</v>
      </c>
      <c r="Q8" s="216">
        <f ca="1">VLOOKUP($K8,Data!$A$1:$W$10001,13)-VLOOKUP($K8,Data!$A$1:$W$10001,15)</f>
        <v>-0.95999999999999908</v>
      </c>
      <c r="R8" s="216">
        <f ca="1">VLOOKUP($K8,Data!$A$1:$W$10001,13)-VLOOKUP($K8,Data!$A$1:$W$10001,10)</f>
        <v>0.32000000000000028</v>
      </c>
      <c r="S8" s="216">
        <f ca="1">VLOOKUP($K8,Data!$A$1:$W$10001,15)-VLOOKUP($K8,Data!$A$1:$W$10001,10)</f>
        <v>1.2799999999999994</v>
      </c>
      <c r="T8" s="216">
        <f ca="1">VLOOKUP($K8,Data!$A$1:$W$10001,10)-VLOOKUP($K8,Data!$A$1:$W$10001,11)</f>
        <v>4.7750000000000004</v>
      </c>
      <c r="U8" s="176">
        <f ca="1">VLOOKUP($K8,Data!$A$1:$W$10001,5)-VLOOKUP($K8,Data!$A$1:$W$10001,11)</f>
        <v>2.0600000000000005</v>
      </c>
      <c r="V8" s="18"/>
      <c r="W8" s="18"/>
      <c r="AW8" s="116">
        <f>DATE(YEAR(AW7),MONTH(AW7)+1,1)</f>
        <v>36647</v>
      </c>
      <c r="AX8" s="1" t="s">
        <v>182</v>
      </c>
    </row>
    <row r="9" spans="1:50" ht="10.8" thickBot="1" x14ac:dyDescent="0.25">
      <c r="A9" s="225" t="s">
        <v>176</v>
      </c>
      <c r="B9" s="247">
        <f ca="1">VLOOKUP(A9,$D$90:$P$106,10)</f>
        <v>0.17833333333333332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36890</v>
      </c>
      <c r="L9" s="129">
        <f ca="1">VLOOKUP($K9,Data!$A$1:$W$10001,15)-VLOOKUP($K9,Data!$A$1:$W$10001,7)</f>
        <v>6.0350000000000001</v>
      </c>
      <c r="M9" s="216">
        <f ca="1">VLOOKUP($K9,Data!$A$1:$W$10001,15)-VLOOKUP($K9,Data!$A$1:$W$10001,8)</f>
        <v>5.3149999999999995</v>
      </c>
      <c r="N9" s="216">
        <f ca="1">VLOOKUP($K9,Data!$A$1:$W$10001,8)-VLOOKUP($K9,Data!$A$1:$W$10001,7)</f>
        <v>0.72000000000000064</v>
      </c>
      <c r="O9" s="216">
        <f ca="1">VLOOKUP($K9,Data!$A$1:$W$10001,16)-VLOOKUP($K9,Data!$A$1:$W$10001,8)</f>
        <v>0.10999999999999943</v>
      </c>
      <c r="P9" s="216">
        <f ca="1">VLOOKUP($K9,Data!$A$1:$W$10001,7)-VLOOKUP($K9,Data!$A$1:$W$10001,11)</f>
        <v>1.9999999999999574E-2</v>
      </c>
      <c r="Q9" s="216">
        <f ca="1">VLOOKUP($K9,Data!$A$1:$W$10001,13)-VLOOKUP($K9,Data!$A$1:$W$10001,15)</f>
        <v>-0.95999999999999908</v>
      </c>
      <c r="R9" s="216">
        <f ca="1">VLOOKUP($K9,Data!$A$1:$W$10001,13)-VLOOKUP($K9,Data!$A$1:$W$10001,10)</f>
        <v>0.32000000000000028</v>
      </c>
      <c r="S9" s="216">
        <f ca="1">VLOOKUP($K9,Data!$A$1:$W$10001,15)-VLOOKUP($K9,Data!$A$1:$W$10001,10)</f>
        <v>1.2799999999999994</v>
      </c>
      <c r="T9" s="216">
        <f ca="1">VLOOKUP($K9,Data!$A$1:$W$10001,10)-VLOOKUP($K9,Data!$A$1:$W$10001,11)</f>
        <v>4.7750000000000004</v>
      </c>
      <c r="U9" s="176">
        <f ca="1">VLOOKUP($K9,Data!$A$1:$W$10001,5)-VLOOKUP($K9,Data!$A$1:$W$10001,11)</f>
        <v>2.0600000000000005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0.8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36889</v>
      </c>
      <c r="L10" s="251">
        <f ca="1">VLOOKUP($K10,Data!$A$1:$W$10001,15)-VLOOKUP($K10,Data!$A$1:$W$10001,7)</f>
        <v>6.0350000000000001</v>
      </c>
      <c r="M10" s="252">
        <f ca="1">VLOOKUP($K10,Data!$A$1:$W$10001,15)-VLOOKUP($K10,Data!$A$1:$W$10001,8)</f>
        <v>5.3149999999999995</v>
      </c>
      <c r="N10" s="252">
        <f ca="1">VLOOKUP($K10,Data!$A$1:$W$10001,8)-VLOOKUP($K10,Data!$A$1:$W$10001,7)</f>
        <v>0.72000000000000064</v>
      </c>
      <c r="O10" s="252">
        <f ca="1">VLOOKUP($K10,Data!$A$1:$W$10001,16)-VLOOKUP($K10,Data!$A$1:$W$10001,8)</f>
        <v>0.10999999999999943</v>
      </c>
      <c r="P10" s="252">
        <f ca="1">VLOOKUP($K10,Data!$A$1:$W$10001,7)-VLOOKUP($K10,Data!$A$1:$W$10001,11)</f>
        <v>1.9999999999999574E-2</v>
      </c>
      <c r="Q10" s="252">
        <f ca="1">VLOOKUP($K10,Data!$A$1:$W$10001,13)-VLOOKUP($K10,Data!$A$1:$W$10001,15)</f>
        <v>-0.95999999999999908</v>
      </c>
      <c r="R10" s="252">
        <f ca="1">VLOOKUP($K10,Data!$A$1:$W$10001,13)-VLOOKUP($K10,Data!$A$1:$W$10001,10)</f>
        <v>0.32000000000000028</v>
      </c>
      <c r="S10" s="252">
        <f ca="1">VLOOKUP($K10,Data!$A$1:$W$10001,15)-VLOOKUP($K10,Data!$A$1:$W$10001,10)</f>
        <v>1.2799999999999994</v>
      </c>
      <c r="T10" s="252">
        <f ca="1">VLOOKUP($K10,Data!$A$1:$W$10001,10)-VLOOKUP($K10,Data!$A$1:$W$10001,11)</f>
        <v>4.7750000000000004</v>
      </c>
      <c r="U10" s="253">
        <f ca="1">VLOOKUP($K10,Data!$A$1:$W$10001,5)-VLOOKUP($K10,Data!$A$1:$W$10001,11)</f>
        <v>2.0600000000000005</v>
      </c>
      <c r="V10" s="18"/>
      <c r="W10" s="18"/>
      <c r="AW10" s="116">
        <f t="shared" si="1"/>
        <v>36708</v>
      </c>
      <c r="AX10" s="1" t="s">
        <v>182</v>
      </c>
    </row>
    <row r="11" spans="1:50" ht="10.8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0.8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36923</v>
      </c>
      <c r="L13" s="129">
        <f ca="1">VLOOKUP($K13,$D$91:$P$106,7)-VLOOKUP($K13,$D$91:$P$106,3)</f>
        <v>1.77</v>
      </c>
      <c r="M13" s="216">
        <f ca="1">VLOOKUP($K13,$D$91:$P$106,7)-VLOOKUP($K13,$D$91:$P$106,4)</f>
        <v>1.32</v>
      </c>
      <c r="N13" s="216">
        <f ca="1">VLOOKUP($K13,$D$91:$P$106,4)-VLOOKUP($K13,$D$91:$P$106,3)</f>
        <v>0.45</v>
      </c>
      <c r="O13" s="216">
        <f ca="1">VLOOKUP($K13,$D$91:$P$106,13)-VLOOKUP($K13,$D$91:$P$106,4)</f>
        <v>5.0000000000000044E-3</v>
      </c>
      <c r="P13" s="216">
        <f ca="1">VLOOKUP($K13,$D$91:$P$106,3)-VLOOKUP($K13,$D$91:$P$106,5)</f>
        <v>8.9999999999999969E-2</v>
      </c>
      <c r="Q13" s="216">
        <f ca="1">VLOOKUP($K13,$D$91:$P$106,9)-VLOOKUP($K13,$D$91:$P$106,7)</f>
        <v>-5.0000000000000044E-2</v>
      </c>
      <c r="R13" s="216">
        <f ca="1">VLOOKUP($K13,$D$91:$P$106,9)-VLOOKUP($K13,$D$91:$P$106,8)</f>
        <v>0.44999999999999996</v>
      </c>
      <c r="S13" s="216">
        <f ca="1">VLOOKUP($K13,$D$91:$P$106,7)-VLOOKUP($K13,$D$91:$P$106,8)</f>
        <v>0.5</v>
      </c>
      <c r="T13" s="216">
        <f ca="1">VLOOKUP($K13,$D$91:$P$106,8)-VLOOKUP($K13,$D$91:$P$106,5)</f>
        <v>1.3599999999999999</v>
      </c>
      <c r="U13" s="254">
        <f ca="1">VLOOKUP($K13,$D$91:$P$106,10)-VLOOKUP($K13,$D$91:$P$106,5)</f>
        <v>1.06</v>
      </c>
      <c r="V13" s="176">
        <f ca="1">VLOOKUP($K13,$D$91:$P$106,6)-VLOOKUP($K13,$D$91:$P$106,5)</f>
        <v>0.45526843155841001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2.6885714285714282</v>
      </c>
      <c r="M14" s="216">
        <f ca="1">VLOOKUP($K14,$D$91:$P$106,7)-VLOOKUP($K14,$D$91:$P$106,4)</f>
        <v>2.3042857142857143</v>
      </c>
      <c r="N14" s="216">
        <f ca="1">VLOOKUP($K14,$D$91:$P$106,4)-VLOOKUP($K14,$D$91:$P$106,3)</f>
        <v>0.38428571428571423</v>
      </c>
      <c r="O14" s="216">
        <f ca="1">VLOOKUP($K14,$D$91:$P$106,13)-VLOOKUP($K14,$D$91:$P$106,4)</f>
        <v>2.2857142857142861E-2</v>
      </c>
      <c r="P14" s="216">
        <f ca="1">VLOOKUP($K14,$D$91:$P$106,3)-VLOOKUP($K14,$D$91:$P$106,5)</f>
        <v>0.23000000000000015</v>
      </c>
      <c r="Q14" s="216">
        <f ca="1">VLOOKUP($K14,$D$91:$P$106,9)-VLOOKUP($K14,$D$91:$P$106,7)</f>
        <v>4.0000000000000036E-2</v>
      </c>
      <c r="R14" s="216">
        <f ca="1">VLOOKUP($K14,$D$91:$P$106,9)-VLOOKUP($K14,$D$91:$P$106,8)</f>
        <v>0.39000000000000012</v>
      </c>
      <c r="S14" s="216">
        <f ca="1">VLOOKUP($K14,$D$91:$P$106,7)-VLOOKUP($K14,$D$91:$P$106,8)</f>
        <v>0.35000000000000009</v>
      </c>
      <c r="T14" s="216">
        <f ca="1">VLOOKUP($K14,$D$91:$P$106,8)-VLOOKUP($K14,$D$91:$P$106,5)</f>
        <v>2.5685714285714285</v>
      </c>
      <c r="U14" s="216">
        <f ca="1">VLOOKUP($K14,$D$91:$P$106,10)-VLOOKUP($K14,$D$91:$P$106,5)</f>
        <v>0.72757142857142865</v>
      </c>
      <c r="V14" s="176">
        <f ca="1">VLOOKUP($K14,$D$91:$P$106,6)-VLOOKUP($K14,$D$91:$P$106,5)</f>
        <v>0.44285714285714295</v>
      </c>
      <c r="W14" s="18"/>
      <c r="AW14" s="116">
        <f t="shared" si="1"/>
        <v>36831</v>
      </c>
      <c r="AX14" s="1" t="s">
        <v>176</v>
      </c>
    </row>
    <row r="15" spans="1:50" ht="10.8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1.7316666666666667</v>
      </c>
      <c r="M15" s="252">
        <f ca="1">VLOOKUP($K15,$D$91:$P$106,7)-VLOOKUP($K15,$D$91:$P$106,4)</f>
        <v>1.3233333333333333</v>
      </c>
      <c r="N15" s="252">
        <f ca="1">VLOOKUP($K15,$D$91:$P$106,4)-VLOOKUP($K15,$D$91:$P$106,3)</f>
        <v>0.40833333333333333</v>
      </c>
      <c r="O15" s="252">
        <f ca="1">VLOOKUP($K15,$D$91:$P$106,13)-VLOOKUP($K15,$D$91:$P$106,4)</f>
        <v>1.6666666666666656E-2</v>
      </c>
      <c r="P15" s="252">
        <f ca="1">VLOOKUP($K15,$D$91:$P$106,3)-VLOOKUP($K15,$D$91:$P$106,5)</f>
        <v>9.3333333333333324E-2</v>
      </c>
      <c r="Q15" s="252">
        <f ca="1">VLOOKUP($K15,$D$91:$P$106,9)-VLOOKUP($K15,$D$91:$P$106,7)</f>
        <v>0</v>
      </c>
      <c r="R15" s="252">
        <f ca="1">VLOOKUP($K15,$D$91:$P$106,9)-VLOOKUP($K15,$D$91:$P$106,8)</f>
        <v>0.44999999999999996</v>
      </c>
      <c r="S15" s="252">
        <f ca="1">VLOOKUP($K15,$D$91:$P$106,7)-VLOOKUP($K15,$D$91:$P$106,8)</f>
        <v>0.44999999999999996</v>
      </c>
      <c r="T15" s="252">
        <f ca="1">VLOOKUP($K15,$D$91:$P$106,8)-VLOOKUP($K15,$D$91:$P$106,5)</f>
        <v>1.375</v>
      </c>
      <c r="U15" s="252">
        <f ca="1">VLOOKUP($K15,$D$91:$P$106,10)-VLOOKUP($K15,$D$91:$P$106,5)</f>
        <v>0.755</v>
      </c>
      <c r="V15" s="253">
        <f ca="1">VLOOKUP($K15,$D$91:$P$106,6)-VLOOKUP($K15,$D$91:$P$106,5)</f>
        <v>0.40433453621144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0.8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0.8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0.8" thickBot="1" x14ac:dyDescent="0.25">
      <c r="A19" s="18"/>
      <c r="B19" s="256">
        <f ca="1">($B$4*[2]Data!$AC$35)+[2]Data!$AD$35+[2]Data!$AE$35</f>
        <v>0.10275999999999999</v>
      </c>
      <c r="C19" s="18"/>
      <c r="D19" s="18"/>
      <c r="E19" s="225" t="s">
        <v>17</v>
      </c>
      <c r="F19" s="244">
        <f ca="1">VLOOKUP($A$1,Data!$A$1:$W$30001,12)</f>
        <v>8.8550000000000004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0.8" thickBot="1" x14ac:dyDescent="0.25">
      <c r="A20" s="18"/>
      <c r="B20" s="28"/>
      <c r="C20" s="18"/>
      <c r="D20" s="18"/>
      <c r="E20" s="225" t="s">
        <v>18</v>
      </c>
      <c r="F20" s="244">
        <f ca="1">VLOOKUP($B$1,Data!$A$1:$W$30001,12)</f>
        <v>8.7249999999999996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0.8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0.8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0.8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0.10687519265000001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0.8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0.8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VLOOKUP($A$1,Data!$A$1:$W$30001,6)</f>
        <v>8.58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0.8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VLOOKUP($B$1,Data!$A$1:$W$30001,6)</f>
        <v>8.5449999999999999</v>
      </c>
      <c r="P28" s="18"/>
      <c r="Q28" s="18"/>
      <c r="R28" s="211" t="s">
        <v>192</v>
      </c>
      <c r="S28" s="269">
        <f ca="1">($O$27*0.033)+0.025</f>
        <v>0.30814000000000002</v>
      </c>
      <c r="T28" s="270">
        <f ca="1">$X$57-$O$27</f>
        <v>0.4350000000000005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0.8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>
        <f ca="1">($O$27*0.0425)+0.025</f>
        <v>0.38965000000000005</v>
      </c>
      <c r="T29" s="272">
        <f ca="1">$X$57-$O$27</f>
        <v>0.4350000000000005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0.8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VLOOKUP($A$1,Data!$A$1:$W$30001,11)</f>
        <v>8.67</v>
      </c>
      <c r="N30" s="223"/>
      <c r="O30" s="249"/>
      <c r="P30" s="225" t="s">
        <v>17</v>
      </c>
      <c r="Q30" s="244">
        <f ca="1">VLOOKUP($A$1,Data!$A$1:$Z$30000,25)</f>
        <v>8.8000000000000007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0.8" thickBot="1" x14ac:dyDescent="0.25">
      <c r="A31" s="18"/>
      <c r="B31" s="28"/>
      <c r="C31" s="18"/>
      <c r="D31" s="257">
        <f ca="1">($G$6*[2]Data!$AC$36*[2]Data!$AF$36)+[2]Data!$AE$36</f>
        <v>0.22427229870000004</v>
      </c>
      <c r="E31" s="18"/>
      <c r="F31" s="18"/>
      <c r="G31" s="18"/>
      <c r="H31" s="18"/>
      <c r="I31" s="256">
        <f ca="1">($M$30*[2]Data!$AC$35)+[2]Data!$AD$35+[2]Data!$AE$35</f>
        <v>0.10502799999999998</v>
      </c>
      <c r="J31" s="18"/>
      <c r="K31" s="18"/>
      <c r="L31" s="225" t="s">
        <v>18</v>
      </c>
      <c r="M31" s="244">
        <f ca="1">VLOOKUP($B$1,Data!$A$1:$W$30001,11)</f>
        <v>8.7200000000000006</v>
      </c>
      <c r="N31" s="18"/>
      <c r="O31" s="18"/>
      <c r="P31" s="225" t="s">
        <v>18</v>
      </c>
      <c r="Q31" s="244">
        <f ca="1">VLOOKUP($B$1,Data!$A$1:$Z$30000,25)</f>
        <v>8.85</v>
      </c>
      <c r="R31" s="18"/>
      <c r="S31" s="18"/>
      <c r="T31" s="18"/>
      <c r="U31" s="18"/>
      <c r="V31" s="18"/>
      <c r="W31" s="18"/>
    </row>
    <row r="32" spans="1:50" ht="10.8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0.8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36923</v>
      </c>
      <c r="M33" s="247">
        <f ca="1">VLOOKUP(L33,$D$90:$P$106,5)</f>
        <v>-0.61</v>
      </c>
      <c r="N33" s="225" t="s">
        <v>17</v>
      </c>
      <c r="O33" s="244">
        <f ca="1">VLOOKUP($A$1,Data!$A$1:$W$30001,14)</f>
        <v>8.69</v>
      </c>
      <c r="P33" s="223"/>
      <c r="Q33" s="249"/>
      <c r="R33" s="18"/>
      <c r="S33" s="18"/>
      <c r="T33" s="18"/>
      <c r="U33" s="18"/>
      <c r="V33" s="18"/>
      <c r="W33" s="18"/>
    </row>
    <row r="34" spans="1:23" ht="10.8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-0.63857142857142868</v>
      </c>
      <c r="N34" s="225" t="s">
        <v>18</v>
      </c>
      <c r="O34" s="244">
        <f ca="1">VLOOKUP($B$1,Data!$A$1:$W$30001,14)</f>
        <v>8.4649999999999999</v>
      </c>
      <c r="P34" s="177"/>
      <c r="Q34" s="18"/>
      <c r="R34" s="18"/>
      <c r="S34" s="18"/>
      <c r="T34" s="18"/>
      <c r="U34" s="18"/>
      <c r="V34" s="18"/>
      <c r="W34" s="18"/>
    </row>
    <row r="35" spans="1:23" ht="10.8" thickBot="1" x14ac:dyDescent="0.25">
      <c r="A35" s="18"/>
      <c r="B35" s="28"/>
      <c r="C35" s="18"/>
      <c r="D35" s="257">
        <f ca="1">($G$6*[2]Data!$AC$38*[2]Data!$AF$38)+[2]Data!$AE$38</f>
        <v>0.12709710604999999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-0.57666666666666666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0.8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0.8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0.34882400000000002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0.8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0.8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VLOOKUP($A$1,Data!$A$1:$W$30001,9)</f>
        <v>9.4049999999999994</v>
      </c>
      <c r="S42" s="18"/>
      <c r="T42" s="18"/>
      <c r="U42" s="18"/>
      <c r="V42" s="18"/>
      <c r="W42" s="18"/>
    </row>
    <row r="43" spans="1:23" ht="10.8" thickBot="1" x14ac:dyDescent="0.25">
      <c r="A43" s="18"/>
      <c r="B43" s="28"/>
      <c r="C43" s="18"/>
      <c r="D43" s="225" t="s">
        <v>17</v>
      </c>
      <c r="E43" s="244">
        <f ca="1">VLOOKUP($A$1,Data!$A$1:$W$30001,10)</f>
        <v>9.5350000000000001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VLOOKUP($B$1,Data!$A$1:$W$30001,9)</f>
        <v>9.6649999999999991</v>
      </c>
      <c r="S43" s="18"/>
      <c r="T43" s="18"/>
      <c r="U43" s="18"/>
      <c r="V43" s="18"/>
      <c r="W43" s="18"/>
    </row>
    <row r="44" spans="1:23" ht="10.8" thickBot="1" x14ac:dyDescent="0.25">
      <c r="A44" s="18"/>
      <c r="B44" s="28"/>
      <c r="C44" s="18"/>
      <c r="D44" s="225" t="s">
        <v>18</v>
      </c>
      <c r="E44" s="244">
        <f ca="1">VLOOKUP($B$1,Data!$A$1:$W$30001,10)</f>
        <v>9.4700000000000006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0.8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36923</v>
      </c>
      <c r="R45" s="247">
        <f ca="1">VLOOKUP(Q45,$D$90:$P$106,2)</f>
        <v>8.9659999999999993</v>
      </c>
      <c r="S45" s="304" t="s">
        <v>184</v>
      </c>
      <c r="T45" s="18"/>
      <c r="U45" s="18"/>
      <c r="V45" s="18"/>
      <c r="W45" s="18"/>
    </row>
    <row r="46" spans="1:23" ht="10.8" thickBot="1" x14ac:dyDescent="0.25">
      <c r="A46" s="18"/>
      <c r="B46" s="256">
        <f ca="1">$E$43*[2]Data!$AC$34</f>
        <v>0.10488499999999999</v>
      </c>
      <c r="C46" s="18"/>
      <c r="D46" s="223">
        <f ca="1">DATE(YEAR($A$1),MONTH($A$1)+1,1)</f>
        <v>36923</v>
      </c>
      <c r="E46" s="247">
        <f ca="1">VLOOKUP(D46,$D$90:$P$106,8)</f>
        <v>0.75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5.3550000000000013</v>
      </c>
      <c r="S46" s="305"/>
      <c r="T46" s="18"/>
      <c r="U46" s="18"/>
      <c r="V46" s="18"/>
      <c r="W46" s="18"/>
    </row>
    <row r="47" spans="1:23" ht="10.8" thickBot="1" x14ac:dyDescent="0.25">
      <c r="A47" s="18"/>
      <c r="B47" s="28"/>
      <c r="C47" s="18"/>
      <c r="D47" s="225" t="s">
        <v>175</v>
      </c>
      <c r="E47" s="247">
        <f ca="1">VLOOKUP(D47,$D$90:$P$106,8)</f>
        <v>1.9299999999999997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7.7643333333333322</v>
      </c>
      <c r="S47" s="306"/>
      <c r="T47" s="18"/>
      <c r="U47" s="18"/>
      <c r="V47" s="18"/>
      <c r="W47" s="18"/>
    </row>
    <row r="48" spans="1:23" ht="10.8" thickBot="1" x14ac:dyDescent="0.25">
      <c r="A48" s="18"/>
      <c r="B48" s="28"/>
      <c r="C48" s="18"/>
      <c r="D48" s="225" t="s">
        <v>176</v>
      </c>
      <c r="E48" s="247">
        <f ca="1">VLOOKUP(D48,$D$90:$P$106,8)</f>
        <v>0.79833333333333334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0.8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0.8" thickBot="1" x14ac:dyDescent="0.25">
      <c r="A50" s="225" t="s">
        <v>17</v>
      </c>
      <c r="B50" s="244">
        <f ca="1">VLOOKUP($A$1,Data!$A$1:$W$30001,13)</f>
        <v>9.9600000000000009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VLOOKUP($A$1,Data!$A$1:$W$30001,19)</f>
        <v>9.17</v>
      </c>
      <c r="W50" s="18"/>
    </row>
    <row r="51" spans="1:24" ht="10.8" thickBot="1" x14ac:dyDescent="0.25">
      <c r="A51" s="225" t="s">
        <v>18</v>
      </c>
      <c r="B51" s="244">
        <f ca="1">VLOOKUP($B$1,Data!$A$1:$W$30001,13)</f>
        <v>10.24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0.10502799999999998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VLOOKUP($B$1,Data!$A$1:$W$30001,19)</f>
        <v>9.24</v>
      </c>
      <c r="W51" s="18"/>
    </row>
    <row r="52" spans="1:24" ht="10.8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0.8" thickBot="1" x14ac:dyDescent="0.25">
      <c r="A53" s="223">
        <f ca="1">DATE(YEAR($A$1),MONTH($A$1)+1,1)</f>
        <v>36923</v>
      </c>
      <c r="B53" s="247">
        <f ca="1">VLOOKUP(A53,$D$90:$P$106,9)</f>
        <v>1.2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0.8" thickBot="1" x14ac:dyDescent="0.25">
      <c r="A54" s="225" t="s">
        <v>175</v>
      </c>
      <c r="B54" s="247">
        <f ca="1">VLOOKUP(A54,$D$90:$P$106,9)</f>
        <v>2.3199999999999998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0.8" thickBot="1" x14ac:dyDescent="0.25">
      <c r="A55" s="225" t="s">
        <v>176</v>
      </c>
      <c r="B55" s="247">
        <f ca="1">VLOOKUP(A55,$D$90:$P$106,9)</f>
        <v>1.2483333333333333</v>
      </c>
      <c r="C55" s="18"/>
      <c r="D55" s="256">
        <f ca="1">$F$64*[2]Data!$AC$33</f>
        <v>0.19687399999999999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0.8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VLOOKUP($A$1,Data!$A$1:$W$30001,21)</f>
        <v>8.9149999999999991</v>
      </c>
      <c r="V56" s="18"/>
      <c r="W56" s="19" t="s">
        <v>0</v>
      </c>
    </row>
    <row r="57" spans="1:24" ht="10.8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VLOOKUP($B$1,Data!$A$1:$W$30001,21)</f>
        <v>9.07</v>
      </c>
      <c r="V57" s="18"/>
      <c r="W57" s="225" t="s">
        <v>17</v>
      </c>
      <c r="X57" s="9">
        <f ca="1">VLOOKUP($A$1,Data!$A$1:$W$30001,23)</f>
        <v>9.0150000000000006</v>
      </c>
    </row>
    <row r="58" spans="1:24" ht="10.8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0.35634000000000005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>
        <f ca="1">VLOOKUP($B$1,Data!$A$1:$W$30001,23)</f>
        <v>9.1050000000000004</v>
      </c>
    </row>
    <row r="59" spans="1:24" ht="10.8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36923</v>
      </c>
      <c r="U59" s="247">
        <f ca="1">VLOOKUP(T59,$D$90:$P$106,11)</f>
        <v>-7.0000000000000007E-2</v>
      </c>
      <c r="V59" s="18"/>
      <c r="W59" s="225" t="s">
        <v>19</v>
      </c>
      <c r="X59" s="9">
        <f ca="1">HLOOKUP($A$2,Data!$AB$2:$CV$24,21)</f>
        <v>8.7395161290322587</v>
      </c>
    </row>
    <row r="60" spans="1:24" ht="10.8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-9.285714285714286E-2</v>
      </c>
      <c r="V60" s="18"/>
      <c r="W60" s="223">
        <f ca="1">DATE(YEAR($A$1),MONTH($A$1)+1,1)</f>
        <v>36923</v>
      </c>
      <c r="X60" s="224">
        <f ca="1">VLOOKUP(W60,$D$90:$P$106,12)</f>
        <v>0</v>
      </c>
    </row>
    <row r="61" spans="1:24" ht="10.8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VLOOKUP($A$1,Data!$A$1:$W$30001,7)</f>
        <v>8.9550000000000001</v>
      </c>
      <c r="Q61" s="18"/>
      <c r="R61" s="18"/>
      <c r="S61" s="18"/>
      <c r="T61" s="225" t="s">
        <v>176</v>
      </c>
      <c r="U61" s="247">
        <f ca="1">VLOOKUP(T61,$D$90:$P$106,11)</f>
        <v>-8.3333333333333329E-2</v>
      </c>
      <c r="V61" s="18"/>
      <c r="W61" s="225" t="s">
        <v>175</v>
      </c>
      <c r="X61" s="224">
        <f ca="1">VLOOKUP(W61,$D$90:$P$106,12)</f>
        <v>0</v>
      </c>
    </row>
    <row r="62" spans="1:24" ht="10.8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VLOOKUP($B$1,Data!$A$1:$W$30001,7)</f>
        <v>8.98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0</v>
      </c>
    </row>
    <row r="63" spans="1:24" ht="10.8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>
        <f ca="1">VLOOKUP($A$1,Data!$A$1:$W$30001,22)</f>
        <v>9.0399999999999991</v>
      </c>
      <c r="V63" s="18"/>
      <c r="W63" s="18"/>
    </row>
    <row r="64" spans="1:24" ht="10.8" thickBot="1" x14ac:dyDescent="0.25">
      <c r="A64" s="18"/>
      <c r="B64" s="28"/>
      <c r="C64" s="18"/>
      <c r="D64" s="18"/>
      <c r="E64" s="225" t="s">
        <v>17</v>
      </c>
      <c r="F64" s="244">
        <f ca="1">VLOOKUP($A$1,Data!$A$1:$W$30001,15)</f>
        <v>11.38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36923</v>
      </c>
      <c r="P64" s="247">
        <f ca="1">VLOOKUP(O64,$D$90:$P$106,3)</f>
        <v>-0.52</v>
      </c>
      <c r="Q64" s="18"/>
      <c r="R64" s="18"/>
      <c r="S64" s="18"/>
      <c r="T64" s="225" t="s">
        <v>18</v>
      </c>
      <c r="U64" s="244">
        <f ca="1">VLOOKUP($B$1,Data!$A$1:$W$30001,22)</f>
        <v>9.1549999999999994</v>
      </c>
      <c r="V64" s="18"/>
      <c r="W64" s="18"/>
    </row>
    <row r="65" spans="1:23" ht="10.8" thickBot="1" x14ac:dyDescent="0.25">
      <c r="A65" s="18"/>
      <c r="B65" s="28"/>
      <c r="C65" s="18"/>
      <c r="D65" s="18"/>
      <c r="E65" s="225" t="s">
        <v>18</v>
      </c>
      <c r="F65" s="244">
        <f ca="1">VLOOKUP($B$1,Data!$A$1:$W$30001,15)</f>
        <v>11.74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-0.40857142857142853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0.8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>
        <f ca="1">($P$61*[2]Data!$AC$29)+[2]Data!$AD$29+[2]Data!$AE$29</f>
        <v>0.36605400000000005</v>
      </c>
      <c r="K66" s="18"/>
      <c r="L66" s="18"/>
      <c r="M66" s="18"/>
      <c r="N66" s="18"/>
      <c r="O66" s="225" t="s">
        <v>176</v>
      </c>
      <c r="P66" s="247">
        <f ca="1">VLOOKUP(O66,$D$90:$P$106,3)</f>
        <v>-0.48333333333333334</v>
      </c>
      <c r="Q66" s="18"/>
      <c r="R66" s="18"/>
      <c r="S66" s="18"/>
      <c r="T66" s="248"/>
      <c r="U66" s="249"/>
      <c r="V66" s="18"/>
      <c r="W66" s="18"/>
    </row>
    <row r="67" spans="1:23" ht="10.8" thickBot="1" x14ac:dyDescent="0.25">
      <c r="A67" s="18"/>
      <c r="B67" s="28"/>
      <c r="C67" s="18"/>
      <c r="D67" s="18"/>
      <c r="E67" s="223">
        <f ca="1">DATE(YEAR($A$1),MONTH($A$1)+1,1)</f>
        <v>36923</v>
      </c>
      <c r="F67" s="247">
        <f ca="1">VLOOKUP(E67,$D$90:$P$106,7)</f>
        <v>1.25</v>
      </c>
      <c r="G67" s="18"/>
      <c r="H67" s="18"/>
      <c r="I67" s="18" t="s">
        <v>26</v>
      </c>
      <c r="J67" s="256">
        <f ca="1">($P$61*[2]Data!$AC$31)+[2]Data!$AD$31+[2]Data!$AE$31</f>
        <v>0.45146250000000004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0.8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2.2799999999999998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0.8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1.2483333333333333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0.8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0.8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0.35275400000000001</v>
      </c>
      <c r="R72" s="18"/>
      <c r="S72" s="18"/>
      <c r="T72" s="18"/>
      <c r="U72" s="18"/>
      <c r="V72" s="18"/>
      <c r="W72" s="18"/>
    </row>
    <row r="73" spans="1:23" ht="10.8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0.13969799999999999</v>
      </c>
      <c r="R73" s="18"/>
      <c r="S73" s="18"/>
      <c r="T73" s="18"/>
      <c r="U73" s="18"/>
      <c r="V73" s="30" t="s">
        <v>79</v>
      </c>
      <c r="W73" s="18"/>
    </row>
    <row r="74" spans="1:23" ht="10.8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0.14827500000000002</v>
      </c>
      <c r="W74" s="18"/>
    </row>
    <row r="75" spans="1:23" ht="10.8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VLOOKUP($A$1,Data!$A$1:$W$30001,8)</f>
        <v>9.0500000000000007</v>
      </c>
      <c r="V75" s="18"/>
      <c r="W75" s="18"/>
    </row>
    <row r="76" spans="1:23" ht="10.8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VLOOKUP($B$1,Data!$A$1:$W$30001,8)</f>
        <v>9.1750000000000007</v>
      </c>
      <c r="V76" s="18"/>
      <c r="W76" s="18"/>
    </row>
    <row r="77" spans="1:23" ht="10.8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0.8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0.38714000000000004</v>
      </c>
      <c r="N78" s="18"/>
      <c r="O78" s="18"/>
      <c r="P78" s="18"/>
      <c r="Q78" s="18"/>
      <c r="R78" s="18"/>
      <c r="S78" s="18"/>
      <c r="T78" s="223">
        <f ca="1">DATE(YEAR($A$1),MONTH($A$1)+1,1)</f>
        <v>36923</v>
      </c>
      <c r="U78" s="247">
        <f ca="1">VLOOKUP(T78,$D$90:$P$106,4)</f>
        <v>-7.0000000000000007E-2</v>
      </c>
      <c r="V78" s="18"/>
      <c r="W78" s="18"/>
    </row>
    <row r="79" spans="1:23" ht="10.8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0.48460000000000003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-2.4285714285714289E-2</v>
      </c>
      <c r="V79" s="18"/>
      <c r="W79" s="18"/>
    </row>
    <row r="80" spans="1:23" ht="10.8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-7.4999999999999997E-2</v>
      </c>
      <c r="V80" s="18"/>
      <c r="W80" s="18"/>
    </row>
    <row r="81" spans="1:26" ht="10.8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0.8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VLOOKUP($A$1,Data!$A$1:$W$30001,16)</f>
        <v>9.2050000000000001</v>
      </c>
      <c r="Y82" s="8" t="s">
        <v>17</v>
      </c>
      <c r="Z82" s="9">
        <f ca="1">VLOOKUP($A$1,Data!$A$1:$W$30001,20)</f>
        <v>9.3699999999999992</v>
      </c>
    </row>
    <row r="83" spans="1:26" ht="10.8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VLOOKUP($B$1,Data!$A$1:$W$30001,16)</f>
        <v>9.4499999999999993</v>
      </c>
      <c r="Y83" s="8" t="s">
        <v>18</v>
      </c>
      <c r="Z83" s="9">
        <f ca="1">VLOOKUP($B$1,Data!$A$1:$W$30001,20)</f>
        <v>9.67</v>
      </c>
    </row>
    <row r="84" spans="1:26" ht="10.8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0.8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36923</v>
      </c>
      <c r="W85" s="247">
        <f ca="1">VLOOKUP(V85,$D$90:$P$106,13)</f>
        <v>-6.5000000000000002E-2</v>
      </c>
      <c r="Y85" s="13"/>
      <c r="Z85" s="12"/>
    </row>
    <row r="86" spans="1:26" ht="10.8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-1.428571428571429E-3</v>
      </c>
    </row>
    <row r="87" spans="1:26" ht="10.8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-5.8333333333333341E-2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0.8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0.8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36923</v>
      </c>
      <c r="E91" s="15">
        <f ca="1">VLOOKUP($D91,[1]CurveFetch!$D$8:$R$100,2,0)</f>
        <v>8.9659999999999993</v>
      </c>
      <c r="F91" s="15">
        <f ca="1">VLOOKUP($D91,[1]CurveFetch!$D$8:$R$100,3,0)</f>
        <v>-0.52</v>
      </c>
      <c r="G91" s="15">
        <f ca="1">VLOOKUP($D91,[1]CurveFetch!$D$8:$R$100,4,0)</f>
        <v>-7.0000000000000007E-2</v>
      </c>
      <c r="H91" s="15">
        <f ca="1">VLOOKUP($D91,[1]CurveFetch!$D$8:$R$100,5,0)</f>
        <v>-0.61</v>
      </c>
      <c r="I91" s="15">
        <f ca="1">VLOOKUP($D91,[1]CurveFetch!$D$8:$R$100,6,0)</f>
        <v>-0.15473156844159</v>
      </c>
      <c r="J91" s="15">
        <f ca="1">VLOOKUP($D91,[1]CurveFetch!$D$8:$R$100,7,0)</f>
        <v>1.25</v>
      </c>
      <c r="K91" s="15">
        <f ca="1">VLOOKUP($D91,[1]CurveFetch!$D$8:$R$100,8,0)</f>
        <v>0.75</v>
      </c>
      <c r="L91" s="15">
        <f ca="1">VLOOKUP($D91,[1]CurveFetch!$D$8:$R$100,9,0)</f>
        <v>1.2</v>
      </c>
      <c r="M91" s="15">
        <f ca="1">VLOOKUP($D91,[1]CurveFetch!$D$8:$R$100,12,0)</f>
        <v>0.45</v>
      </c>
      <c r="N91" s="15">
        <f ca="1">VLOOKUP($D91,[1]CurveFetch!$D$8:$R$100,13,0)</f>
        <v>-7.0000000000000007E-2</v>
      </c>
      <c r="O91" s="15">
        <f ca="1">VLOOKUP($D91,[1]CurveFetch!$D$8:$R$100,14,0)</f>
        <v>0</v>
      </c>
      <c r="P91" s="15">
        <f ca="1">VLOOKUP($D91,[1]CurveFetch!$D$8:$R$100,15,0)</f>
        <v>-6.5000000000000002E-2</v>
      </c>
      <c r="Q91" s="15">
        <f ca="1">VLOOKUP($D91,[1]CurveFetch!$D$8:$S$100,16,0)</f>
        <v>145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36951</v>
      </c>
      <c r="E92" s="15">
        <f ca="1">VLOOKUP($D92,[1]CurveFetch!$D$8:$R$100,2,0)</f>
        <v>8.2669999999999995</v>
      </c>
      <c r="F92" s="15">
        <f ca="1">VLOOKUP($D92,[1]CurveFetch!$D$8:$R$100,3,0)</f>
        <v>-0.49</v>
      </c>
      <c r="G92" s="15">
        <f ca="1">VLOOKUP($D92,[1]CurveFetch!$D$8:$R$100,4,0)</f>
        <v>-0.09</v>
      </c>
      <c r="H92" s="15">
        <f ca="1">VLOOKUP($D92,[1]CurveFetch!$D$8:$R$100,5,0)</f>
        <v>-0.56000000000000005</v>
      </c>
      <c r="I92" s="15">
        <f ca="1">VLOOKUP($D92,[1]CurveFetch!$D$8:$R$100,6,0)</f>
        <v>-0.15726482292409</v>
      </c>
      <c r="J92" s="15">
        <f ca="1">VLOOKUP($D92,[1]CurveFetch!$D$8:$R$100,7,0)</f>
        <v>1.05</v>
      </c>
      <c r="K92" s="15">
        <f ca="1">VLOOKUP($D92,[1]CurveFetch!$D$8:$R$100,8,0)</f>
        <v>0.55000000000000004</v>
      </c>
      <c r="L92" s="15">
        <f ca="1">VLOOKUP($D92,[1]CurveFetch!$D$8:$R$100,9,0)</f>
        <v>1</v>
      </c>
      <c r="M92" s="15">
        <f ca="1">VLOOKUP($D92,[1]CurveFetch!$D$8:$R$100,12,0)</f>
        <v>0.15</v>
      </c>
      <c r="N92" s="15">
        <f ca="1">VLOOKUP($D92,[1]CurveFetch!$D$8:$R$100,13,0)</f>
        <v>-7.0000000000000007E-2</v>
      </c>
      <c r="O92" s="15">
        <f ca="1">VLOOKUP($D92,[1]CurveFetch!$D$8:$R$100,14,0)</f>
        <v>0</v>
      </c>
      <c r="P92" s="15">
        <f ca="1">VLOOKUP($D92,[1]CurveFetch!$D$8:$R$100,15,0)</f>
        <v>-0.08</v>
      </c>
      <c r="Q92" s="15">
        <f ca="1">VLOOKUP($D92,[1]CurveFetch!$D$8:$S$100,16,0)</f>
        <v>140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36982</v>
      </c>
      <c r="E93" s="15">
        <f ca="1">VLOOKUP($D93,[1]CurveFetch!$D$8:$R$100,2,0)</f>
        <v>6.06</v>
      </c>
      <c r="F93" s="15">
        <f ca="1">VLOOKUP($D93,[1]CurveFetch!$D$8:$R$100,3,0)</f>
        <v>-0.44</v>
      </c>
      <c r="G93" s="15">
        <f ca="1">VLOOKUP($D93,[1]CurveFetch!$D$8:$R$100,4,0)</f>
        <v>-6.5000000000000002E-2</v>
      </c>
      <c r="H93" s="15">
        <f ca="1">VLOOKUP($D93,[1]CurveFetch!$D$8:$R$100,5,0)</f>
        <v>-0.56000000000000005</v>
      </c>
      <c r="I93" s="15">
        <f ca="1">VLOOKUP($D93,[1]CurveFetch!$D$8:$R$100,6,0)</f>
        <v>-0.20499999999999999</v>
      </c>
      <c r="J93" s="15">
        <f ca="1">VLOOKUP($D93,[1]CurveFetch!$D$8:$R$100,7,0)</f>
        <v>1.4450000000000001</v>
      </c>
      <c r="K93" s="15">
        <f ca="1">VLOOKUP($D93,[1]CurveFetch!$D$8:$R$100,8,0)</f>
        <v>1.095</v>
      </c>
      <c r="L93" s="15">
        <f ca="1">VLOOKUP($D93,[1]CurveFetch!$D$8:$R$100,9,0)</f>
        <v>1.5449999999999999</v>
      </c>
      <c r="M93" s="15">
        <f ca="1">VLOOKUP($D93,[1]CurveFetch!$D$8:$R$100,12,0)</f>
        <v>-6.5000000000000002E-2</v>
      </c>
      <c r="N93" s="15">
        <f ca="1">VLOOKUP($D93,[1]CurveFetch!$D$8:$R$100,13,0)</f>
        <v>-0.11</v>
      </c>
      <c r="O93" s="15">
        <f ca="1">VLOOKUP($D93,[1]CurveFetch!$D$8:$R$100,14,0)</f>
        <v>0</v>
      </c>
      <c r="P93" s="15">
        <f ca="1">VLOOKUP($D93,[1]CurveFetch!$D$8:$R$100,15,0)</f>
        <v>-0.03</v>
      </c>
      <c r="Q93" s="15">
        <f ca="1">VLOOKUP($D93,[1]CurveFetch!$D$8:$S$100,16,0)</f>
        <v>150</v>
      </c>
      <c r="R93" s="232">
        <f t="shared" ca="1" si="2"/>
        <v>1</v>
      </c>
    </row>
    <row r="94" spans="1:26" x14ac:dyDescent="0.2">
      <c r="B94" s="2"/>
      <c r="D94" s="200">
        <f t="shared" ca="1" si="3"/>
        <v>37012</v>
      </c>
      <c r="E94" s="15">
        <f ca="1">VLOOKUP($D94,[1]CurveFetch!$D$8:$R$100,2,0)</f>
        <v>5.4450000000000003</v>
      </c>
      <c r="F94" s="15">
        <f ca="1">VLOOKUP($D94,[1]CurveFetch!$D$8:$R$100,3,0)</f>
        <v>-0.44</v>
      </c>
      <c r="G94" s="15">
        <f ca="1">VLOOKUP($D94,[1]CurveFetch!$D$8:$R$100,4,0)</f>
        <v>-8.5000000000000006E-2</v>
      </c>
      <c r="H94" s="15">
        <f ca="1">VLOOKUP($D94,[1]CurveFetch!$D$8:$R$100,5,0)</f>
        <v>-0.56000000000000005</v>
      </c>
      <c r="I94" s="15">
        <f ca="1">VLOOKUP($D94,[1]CurveFetch!$D$8:$R$100,6,0)</f>
        <v>-0.20499999999999999</v>
      </c>
      <c r="J94" s="15">
        <f ca="1">VLOOKUP($D94,[1]CurveFetch!$D$8:$R$100,7,0)</f>
        <v>1.925</v>
      </c>
      <c r="K94" s="15">
        <f ca="1">VLOOKUP($D94,[1]CurveFetch!$D$8:$R$100,8,0)</f>
        <v>1.575</v>
      </c>
      <c r="L94" s="15">
        <f ca="1">VLOOKUP($D94,[1]CurveFetch!$D$8:$R$100,9,0)</f>
        <v>2.0249999999999999</v>
      </c>
      <c r="M94" s="15">
        <f ca="1">VLOOKUP($D94,[1]CurveFetch!$D$8:$R$100,12,0)</f>
        <v>-6.5000000000000002E-2</v>
      </c>
      <c r="N94" s="15">
        <f ca="1">VLOOKUP($D94,[1]CurveFetch!$D$8:$R$100,13,0)</f>
        <v>-9.5000000000000001E-2</v>
      </c>
      <c r="O94" s="15">
        <f ca="1">VLOOKUP($D94,[1]CurveFetch!$D$8:$R$100,14,0)</f>
        <v>0</v>
      </c>
      <c r="P94" s="15">
        <f ca="1">VLOOKUP($D94,[1]CurveFetch!$D$8:$R$100,15,0)</f>
        <v>-0.02</v>
      </c>
      <c r="Q94" s="15">
        <f ca="1">VLOOKUP($D94,[1]CurveFetch!$D$8:$S$100,16,0)</f>
        <v>165</v>
      </c>
      <c r="R94" s="232">
        <f t="shared" ca="1" si="2"/>
        <v>1</v>
      </c>
    </row>
    <row r="95" spans="1:26" x14ac:dyDescent="0.2">
      <c r="B95" s="2"/>
      <c r="D95" s="200">
        <f t="shared" ca="1" si="3"/>
        <v>37043</v>
      </c>
      <c r="E95" s="15">
        <f ca="1">VLOOKUP($D95,[1]CurveFetch!$D$8:$R$100,2,0)</f>
        <v>5.375</v>
      </c>
      <c r="F95" s="15">
        <f ca="1">VLOOKUP($D95,[1]CurveFetch!$D$8:$R$100,3,0)</f>
        <v>-0.44</v>
      </c>
      <c r="G95" s="15">
        <f ca="1">VLOOKUP($D95,[1]CurveFetch!$D$8:$R$100,4,0)</f>
        <v>-8.5000000000000006E-2</v>
      </c>
      <c r="H95" s="15">
        <f ca="1">VLOOKUP($D95,[1]CurveFetch!$D$8:$R$100,5,0)</f>
        <v>-0.56000000000000005</v>
      </c>
      <c r="I95" s="15">
        <f ca="1">VLOOKUP($D95,[1]CurveFetch!$D$8:$R$100,6,0)</f>
        <v>-0.20499999999999999</v>
      </c>
      <c r="J95" s="15">
        <f ca="1">VLOOKUP($D95,[1]CurveFetch!$D$8:$R$100,7,0)</f>
        <v>2.3250000000000002</v>
      </c>
      <c r="K95" s="15">
        <f ca="1">VLOOKUP($D95,[1]CurveFetch!$D$8:$R$100,8,0)</f>
        <v>1.9750000000000001</v>
      </c>
      <c r="L95" s="15">
        <f ca="1">VLOOKUP($D95,[1]CurveFetch!$D$8:$R$100,9,0)</f>
        <v>2.4249999999999998</v>
      </c>
      <c r="M95" s="15">
        <f ca="1">VLOOKUP($D95,[1]CurveFetch!$D$8:$R$100,12,0)</f>
        <v>-6.5000000000000002E-2</v>
      </c>
      <c r="N95" s="15">
        <f ca="1">VLOOKUP($D95,[1]CurveFetch!$D$8:$R$100,13,0)</f>
        <v>-0.09</v>
      </c>
      <c r="O95" s="15">
        <f ca="1">VLOOKUP($D95,[1]CurveFetch!$D$8:$R$100,14,0)</f>
        <v>0</v>
      </c>
      <c r="P95" s="15">
        <f ca="1">VLOOKUP($D95,[1]CurveFetch!$D$8:$R$100,15,0)</f>
        <v>-0.02</v>
      </c>
      <c r="Q95" s="15">
        <f ca="1">VLOOKUP($D95,[1]CurveFetch!$D$8:$S$100,16,0)</f>
        <v>240</v>
      </c>
      <c r="R95" s="232">
        <f t="shared" ca="1" si="2"/>
        <v>1</v>
      </c>
    </row>
    <row r="96" spans="1:26" x14ac:dyDescent="0.2">
      <c r="B96" s="2"/>
      <c r="D96" s="200">
        <f t="shared" ca="1" si="3"/>
        <v>37073</v>
      </c>
      <c r="E96" s="15">
        <f ca="1">VLOOKUP($D96,[1]CurveFetch!$D$8:$R$100,2,0)</f>
        <v>5.3550000000000004</v>
      </c>
      <c r="F96" s="15">
        <f ca="1">VLOOKUP($D96,[1]CurveFetch!$D$8:$R$100,3,0)</f>
        <v>-0.43</v>
      </c>
      <c r="G96" s="15">
        <f ca="1">VLOOKUP($D96,[1]CurveFetch!$D$8:$R$100,4,0)</f>
        <v>-5.0000000000000001E-3</v>
      </c>
      <c r="H96" s="15">
        <f ca="1">VLOOKUP($D96,[1]CurveFetch!$D$8:$R$100,5,0)</f>
        <v>-0.77</v>
      </c>
      <c r="I96" s="15">
        <f ca="1">VLOOKUP($D96,[1]CurveFetch!$D$8:$R$100,6,0)</f>
        <v>-0.20499999999999999</v>
      </c>
      <c r="J96" s="15">
        <f ca="1">VLOOKUP($D96,[1]CurveFetch!$D$8:$R$100,7,0)</f>
        <v>3.01</v>
      </c>
      <c r="K96" s="15">
        <f ca="1">VLOOKUP($D96,[1]CurveFetch!$D$8:$R$100,8,0)</f>
        <v>2.56</v>
      </c>
      <c r="L96" s="15">
        <f ca="1">VLOOKUP($D96,[1]CurveFetch!$D$8:$R$100,9,0)</f>
        <v>2.91</v>
      </c>
      <c r="M96" s="15">
        <f ca="1">VLOOKUP($D96,[1]CurveFetch!$D$8:$R$100,12,0)</f>
        <v>-6.5000000000000002E-2</v>
      </c>
      <c r="N96" s="15">
        <f ca="1">VLOOKUP($D96,[1]CurveFetch!$D$8:$R$100,13,0)</f>
        <v>-0.09</v>
      </c>
      <c r="O96" s="15">
        <f ca="1">VLOOKUP($D96,[1]CurveFetch!$D$8:$R$100,14,0)</f>
        <v>0</v>
      </c>
      <c r="P96" s="15">
        <f ca="1">VLOOKUP($D96,[1]CurveFetch!$D$8:$R$100,15,0)</f>
        <v>0</v>
      </c>
      <c r="Q96" s="15">
        <f ca="1">VLOOKUP($D96,[1]CurveFetch!$D$8:$S$100,16,0)</f>
        <v>325</v>
      </c>
      <c r="R96" s="232">
        <f t="shared" ca="1" si="2"/>
        <v>1</v>
      </c>
    </row>
    <row r="97" spans="2:18" x14ac:dyDescent="0.2">
      <c r="B97" s="2"/>
      <c r="D97" s="200">
        <f t="shared" ca="1" si="3"/>
        <v>37104</v>
      </c>
      <c r="E97" s="15">
        <f ca="1">VLOOKUP($D97,[1]CurveFetch!$D$8:$R$100,2,0)</f>
        <v>5.33</v>
      </c>
      <c r="F97" s="15">
        <f ca="1">VLOOKUP($D97,[1]CurveFetch!$D$8:$R$100,3,0)</f>
        <v>-0.43</v>
      </c>
      <c r="G97" s="15">
        <f ca="1">VLOOKUP($D97,[1]CurveFetch!$D$8:$R$100,4,0)</f>
        <v>1.4999999999999999E-2</v>
      </c>
      <c r="H97" s="15">
        <f ca="1">VLOOKUP($D97,[1]CurveFetch!$D$8:$R$100,5,0)</f>
        <v>-0.77</v>
      </c>
      <c r="I97" s="15">
        <f ca="1">VLOOKUP($D97,[1]CurveFetch!$D$8:$R$100,6,0)</f>
        <v>-0.20499999999999999</v>
      </c>
      <c r="J97" s="15">
        <f ca="1">VLOOKUP($D97,[1]CurveFetch!$D$8:$R$100,7,0)</f>
        <v>3.12</v>
      </c>
      <c r="K97" s="15">
        <f ca="1">VLOOKUP($D97,[1]CurveFetch!$D$8:$R$100,8,0)</f>
        <v>2.67</v>
      </c>
      <c r="L97" s="15">
        <f ca="1">VLOOKUP($D97,[1]CurveFetch!$D$8:$R$100,9,0)</f>
        <v>3.02</v>
      </c>
      <c r="M97" s="15">
        <f ca="1">VLOOKUP($D97,[1]CurveFetch!$D$8:$R$100,12,0)</f>
        <v>-6.5000000000000002E-2</v>
      </c>
      <c r="N97" s="15">
        <f ca="1">VLOOKUP($D97,[1]CurveFetch!$D$8:$R$100,13,0)</f>
        <v>-0.09</v>
      </c>
      <c r="O97" s="15">
        <f ca="1">VLOOKUP($D97,[1]CurveFetch!$D$8:$R$100,14,0)</f>
        <v>0</v>
      </c>
      <c r="P97" s="15">
        <f ca="1">VLOOKUP($D97,[1]CurveFetch!$D$8:$R$100,15,0)</f>
        <v>0.03</v>
      </c>
      <c r="Q97" s="15">
        <f ca="1">VLOOKUP($D97,[1]CurveFetch!$D$8:$S$100,16,0)</f>
        <v>340</v>
      </c>
      <c r="R97" s="232">
        <f t="shared" ca="1" si="2"/>
        <v>1</v>
      </c>
    </row>
    <row r="98" spans="2:18" x14ac:dyDescent="0.2">
      <c r="B98" s="2"/>
      <c r="D98" s="200">
        <f t="shared" ca="1" si="3"/>
        <v>37135</v>
      </c>
      <c r="E98" s="15">
        <f ca="1">VLOOKUP($D98,[1]CurveFetch!$D$8:$R$100,2,0)</f>
        <v>5.2949999999999999</v>
      </c>
      <c r="F98" s="15">
        <f ca="1">VLOOKUP($D98,[1]CurveFetch!$D$8:$R$100,3,0)</f>
        <v>-0.43</v>
      </c>
      <c r="G98" s="15">
        <f ca="1">VLOOKUP($D98,[1]CurveFetch!$D$8:$R$100,4,0)</f>
        <v>1.4999999999999999E-2</v>
      </c>
      <c r="H98" s="15">
        <f ca="1">VLOOKUP($D98,[1]CurveFetch!$D$8:$R$100,5,0)</f>
        <v>-0.77</v>
      </c>
      <c r="I98" s="15">
        <f ca="1">VLOOKUP($D98,[1]CurveFetch!$D$8:$R$100,6,0)</f>
        <v>-0.20499999999999999</v>
      </c>
      <c r="J98" s="15">
        <f ca="1">VLOOKUP($D98,[1]CurveFetch!$D$8:$R$100,7,0)</f>
        <v>3.02</v>
      </c>
      <c r="K98" s="15">
        <f ca="1">VLOOKUP($D98,[1]CurveFetch!$D$8:$R$100,8,0)</f>
        <v>2.57</v>
      </c>
      <c r="L98" s="15">
        <f ca="1">VLOOKUP($D98,[1]CurveFetch!$D$8:$R$100,9,0)</f>
        <v>2.92</v>
      </c>
      <c r="M98" s="15">
        <f ca="1">VLOOKUP($D98,[1]CurveFetch!$D$8:$R$100,12,0)</f>
        <v>-6.5000000000000002E-2</v>
      </c>
      <c r="N98" s="15">
        <f ca="1">VLOOKUP($D98,[1]CurveFetch!$D$8:$R$100,13,0)</f>
        <v>-8.5000000000000006E-2</v>
      </c>
      <c r="O98" s="15">
        <f ca="1">VLOOKUP($D98,[1]CurveFetch!$D$8:$R$100,14,0)</f>
        <v>0</v>
      </c>
      <c r="P98" s="15">
        <f ca="1">VLOOKUP($D98,[1]CurveFetch!$D$8:$R$100,15,0)</f>
        <v>0.03</v>
      </c>
      <c r="Q98" s="15">
        <f ca="1">VLOOKUP($D98,[1]CurveFetch!$D$8:$S$100,16,0)</f>
        <v>330</v>
      </c>
      <c r="R98" s="232">
        <f t="shared" ca="1" si="2"/>
        <v>1</v>
      </c>
    </row>
    <row r="99" spans="2:18" x14ac:dyDescent="0.2">
      <c r="B99" s="2"/>
      <c r="D99" s="200">
        <f t="shared" ca="1" si="3"/>
        <v>37165</v>
      </c>
      <c r="E99" s="15">
        <f ca="1">VLOOKUP($D99,[1]CurveFetch!$D$8:$R$100,2,0)</f>
        <v>5.2949999999999999</v>
      </c>
      <c r="F99" s="15">
        <f ca="1">VLOOKUP($D99,[1]CurveFetch!$D$8:$R$100,3,0)</f>
        <v>-0.44500000000000001</v>
      </c>
      <c r="G99" s="15">
        <f ca="1">VLOOKUP($D99,[1]CurveFetch!$D$8:$R$100,4,0)</f>
        <v>-5.0000000000000001E-3</v>
      </c>
      <c r="H99" s="15">
        <f ca="1">VLOOKUP($D99,[1]CurveFetch!$D$8:$R$100,5,0)</f>
        <v>-0.71</v>
      </c>
      <c r="I99" s="15">
        <f ca="1">VLOOKUP($D99,[1]CurveFetch!$D$8:$R$100,6,0)</f>
        <v>-0.20499999999999999</v>
      </c>
      <c r="J99" s="15">
        <f ca="1">VLOOKUP($D99,[1]CurveFetch!$D$8:$R$100,7,0)</f>
        <v>1.35</v>
      </c>
      <c r="K99" s="15">
        <f ca="1">VLOOKUP($D99,[1]CurveFetch!$D$8:$R$100,8,0)</f>
        <v>0.95</v>
      </c>
      <c r="L99" s="15">
        <f ca="1">VLOOKUP($D99,[1]CurveFetch!$D$8:$R$100,9,0)</f>
        <v>1.4</v>
      </c>
      <c r="M99" s="15">
        <f ca="1">VLOOKUP($D99,[1]CurveFetch!$D$8:$R$100,12,0)</f>
        <v>-6.5000000000000002E-2</v>
      </c>
      <c r="N99" s="15">
        <f ca="1">VLOOKUP($D99,[1]CurveFetch!$D$8:$R$100,13,0)</f>
        <v>-0.08</v>
      </c>
      <c r="O99" s="15">
        <f ca="1">VLOOKUP($D99,[1]CurveFetch!$D$8:$R$100,14,0)</f>
        <v>0</v>
      </c>
      <c r="P99" s="15">
        <f ca="1">VLOOKUP($D99,[1]CurveFetch!$D$8:$R$100,15,0)</f>
        <v>-0.02</v>
      </c>
      <c r="Q99" s="15">
        <f ca="1">VLOOKUP($D99,[1]CurveFetch!$D$8:$S$100,16,0)</f>
        <v>138</v>
      </c>
      <c r="R99" s="232">
        <f t="shared" ca="1" si="2"/>
        <v>1</v>
      </c>
    </row>
    <row r="100" spans="2:18" x14ac:dyDescent="0.2">
      <c r="B100" s="2"/>
      <c r="D100" s="200">
        <f t="shared" ca="1" si="3"/>
        <v>37196</v>
      </c>
      <c r="E100" s="15">
        <f ca="1">VLOOKUP($D100,[1]CurveFetch!$D$8:$R$100,2,0)</f>
        <v>5.39</v>
      </c>
      <c r="F100" s="15">
        <f ca="1">VLOOKUP($D100,[1]CurveFetch!$D$8:$R$100,3,0)</f>
        <v>-0.245</v>
      </c>
      <c r="G100" s="15">
        <f ca="1">VLOOKUP($D100,[1]CurveFetch!$D$8:$R$100,4,0)</f>
        <v>-0.02</v>
      </c>
      <c r="H100" s="15">
        <f ca="1">VLOOKUP($D100,[1]CurveFetch!$D$8:$R$100,5,0)</f>
        <v>-0.33</v>
      </c>
      <c r="I100" s="15">
        <f ca="1">VLOOKUP($D100,[1]CurveFetch!$D$8:$R$100,6,0)</f>
        <v>-0.14000000000000001</v>
      </c>
      <c r="J100" s="15">
        <f ca="1">VLOOKUP($D100,[1]CurveFetch!$D$8:$R$100,7,0)</f>
        <v>1.21</v>
      </c>
      <c r="K100" s="15">
        <f ca="1">VLOOKUP($D100,[1]CurveFetch!$D$8:$R$100,8,0)</f>
        <v>1.21</v>
      </c>
      <c r="L100" s="15">
        <f ca="1">VLOOKUP($D100,[1]CurveFetch!$D$8:$R$100,9,0)</f>
        <v>1.54</v>
      </c>
      <c r="M100" s="15">
        <f ca="1">VLOOKUP($D100,[1]CurveFetch!$D$8:$R$100,12,0)</f>
        <v>1.0129999999999999</v>
      </c>
      <c r="N100" s="15">
        <f ca="1">VLOOKUP($D100,[1]CurveFetch!$D$8:$R$100,13,0)</f>
        <v>-0.12</v>
      </c>
      <c r="O100" s="15">
        <f ca="1">VLOOKUP($D100,[1]CurveFetch!$D$8:$R$100,14,0)</f>
        <v>0</v>
      </c>
      <c r="P100" s="15">
        <f ca="1">VLOOKUP($D100,[1]CurveFetch!$D$8:$R$100,15,0)</f>
        <v>-0.01</v>
      </c>
      <c r="Q100" s="15">
        <f ca="1">VLOOKUP($D100,[1]CurveFetch!$D$8:$S$100,16,0)</f>
        <v>108</v>
      </c>
      <c r="R100" s="232">
        <f t="shared" ca="1" si="2"/>
        <v>0</v>
      </c>
    </row>
    <row r="101" spans="2:18" x14ac:dyDescent="0.2">
      <c r="B101" s="2"/>
      <c r="D101" s="200">
        <f t="shared" ca="1" si="3"/>
        <v>37226</v>
      </c>
      <c r="E101" s="15">
        <f ca="1">VLOOKUP($D101,[1]CurveFetch!$D$8:$R$100,2,0)</f>
        <v>5.5</v>
      </c>
      <c r="F101" s="15">
        <f ca="1">VLOOKUP($D101,[1]CurveFetch!$D$8:$R$100,3,0)</f>
        <v>-0.245</v>
      </c>
      <c r="G101" s="15">
        <f ca="1">VLOOKUP($D101,[1]CurveFetch!$D$8:$R$100,4,0)</f>
        <v>-0.02</v>
      </c>
      <c r="H101" s="15">
        <f ca="1">VLOOKUP($D101,[1]CurveFetch!$D$8:$R$100,5,0)</f>
        <v>-0.33</v>
      </c>
      <c r="I101" s="15">
        <f ca="1">VLOOKUP($D101,[1]CurveFetch!$D$8:$R$100,6,0)</f>
        <v>-0.14000000000000001</v>
      </c>
      <c r="J101" s="15">
        <f ca="1">VLOOKUP($D101,[1]CurveFetch!$D$8:$R$100,7,0)</f>
        <v>1.21</v>
      </c>
      <c r="K101" s="15">
        <f ca="1">VLOOKUP($D101,[1]CurveFetch!$D$8:$R$100,8,0)</f>
        <v>1.21</v>
      </c>
      <c r="L101" s="15">
        <f ca="1">VLOOKUP($D101,[1]CurveFetch!$D$8:$R$100,9,0)</f>
        <v>1.54</v>
      </c>
      <c r="M101" s="15">
        <f ca="1">VLOOKUP($D101,[1]CurveFetch!$D$8:$R$100,12,0)</f>
        <v>1.1180000000000001</v>
      </c>
      <c r="N101" s="15">
        <f ca="1">VLOOKUP($D101,[1]CurveFetch!$D$8:$R$100,13,0)</f>
        <v>-0.1225</v>
      </c>
      <c r="O101" s="15">
        <f ca="1">VLOOKUP($D101,[1]CurveFetch!$D$8:$R$100,14,0)</f>
        <v>0</v>
      </c>
      <c r="P101" s="15">
        <f ca="1">VLOOKUP($D101,[1]CurveFetch!$D$8:$R$100,15,0)</f>
        <v>-0.01</v>
      </c>
      <c r="Q101" s="15">
        <f ca="1">VLOOKUP($D101,[1]CurveFetch!$D$8:$S$100,16,0)</f>
        <v>93</v>
      </c>
      <c r="R101" s="232">
        <f t="shared" ca="1" si="2"/>
        <v>0</v>
      </c>
    </row>
    <row r="102" spans="2:18" x14ac:dyDescent="0.2">
      <c r="B102" s="2"/>
      <c r="D102" s="200">
        <f t="shared" ca="1" si="3"/>
        <v>37257</v>
      </c>
      <c r="E102" s="15">
        <f ca="1">VLOOKUP($D102,[1]CurveFetch!$D$8:$R$100,2,0)</f>
        <v>5.5</v>
      </c>
      <c r="F102" s="15">
        <f ca="1">VLOOKUP($D102,[1]CurveFetch!$D$8:$R$100,3,0)</f>
        <v>-0.245</v>
      </c>
      <c r="G102" s="15">
        <f ca="1">VLOOKUP($D102,[1]CurveFetch!$D$8:$R$100,4,0)</f>
        <v>-0.02</v>
      </c>
      <c r="H102" s="15">
        <f ca="1">VLOOKUP($D102,[1]CurveFetch!$D$8:$R$100,5,0)</f>
        <v>-0.33</v>
      </c>
      <c r="I102" s="15">
        <f ca="1">VLOOKUP($D102,[1]CurveFetch!$D$8:$R$100,6,0)</f>
        <v>-0.14000000000000001</v>
      </c>
      <c r="J102" s="15">
        <f ca="1">VLOOKUP($D102,[1]CurveFetch!$D$8:$R$100,7,0)</f>
        <v>1.2024999999999999</v>
      </c>
      <c r="K102" s="15">
        <f ca="1">VLOOKUP($D102,[1]CurveFetch!$D$8:$R$100,8,0)</f>
        <v>1.2024999999999999</v>
      </c>
      <c r="L102" s="15">
        <f ca="1">VLOOKUP($D102,[1]CurveFetch!$D$8:$R$100,9,0)</f>
        <v>1.5325</v>
      </c>
      <c r="M102" s="15">
        <f ca="1">VLOOKUP($D102,[1]CurveFetch!$D$8:$R$100,12,0)</f>
        <v>1.1379999999999999</v>
      </c>
      <c r="N102" s="15">
        <f ca="1">VLOOKUP($D102,[1]CurveFetch!$D$8:$R$100,13,0)</f>
        <v>-0.125</v>
      </c>
      <c r="O102" s="15">
        <f ca="1">VLOOKUP($D102,[1]CurveFetch!$D$8:$R$100,14,0)</f>
        <v>0</v>
      </c>
      <c r="P102" s="15">
        <f ca="1">VLOOKUP($D102,[1]CurveFetch!$D$8:$R$100,15,0)</f>
        <v>-0.01</v>
      </c>
      <c r="Q102" s="15">
        <f ca="1">VLOOKUP($D102,[1]CurveFetch!$D$8:$S$100,16,0)</f>
        <v>95</v>
      </c>
      <c r="R102" s="232">
        <f t="shared" ca="1" si="2"/>
        <v>0</v>
      </c>
    </row>
    <row r="103" spans="2:18" x14ac:dyDescent="0.2">
      <c r="B103" s="2"/>
      <c r="D103" s="200">
        <f t="shared" ca="1" si="3"/>
        <v>37288</v>
      </c>
      <c r="E103" s="15">
        <f ca="1">VLOOKUP($D103,[1]CurveFetch!$D$8:$R$100,2,0)</f>
        <v>5.2450000000000001</v>
      </c>
      <c r="F103" s="15">
        <f ca="1">VLOOKUP($D103,[1]CurveFetch!$D$8:$R$100,3,0)</f>
        <v>-0.245</v>
      </c>
      <c r="G103" s="15">
        <f ca="1">VLOOKUP($D103,[1]CurveFetch!$D$8:$R$100,4,0)</f>
        <v>-0.02</v>
      </c>
      <c r="H103" s="15">
        <f ca="1">VLOOKUP($D103,[1]CurveFetch!$D$8:$R$100,5,0)</f>
        <v>-0.33</v>
      </c>
      <c r="I103" s="15">
        <f ca="1">VLOOKUP($D103,[1]CurveFetch!$D$8:$R$100,6,0)</f>
        <v>-0.14000000000000001</v>
      </c>
      <c r="J103" s="15">
        <f ca="1">VLOOKUP($D103,[1]CurveFetch!$D$8:$R$100,7,0)</f>
        <v>1.2024999999999999</v>
      </c>
      <c r="K103" s="15">
        <f ca="1">VLOOKUP($D103,[1]CurveFetch!$D$8:$R$100,8,0)</f>
        <v>1.2024999999999999</v>
      </c>
      <c r="L103" s="15">
        <f ca="1">VLOOKUP($D103,[1]CurveFetch!$D$8:$R$100,9,0)</f>
        <v>1.5325</v>
      </c>
      <c r="M103" s="15">
        <f ca="1">VLOOKUP($D103,[1]CurveFetch!$D$8:$R$100,12,0)</f>
        <v>1.0329999999999999</v>
      </c>
      <c r="N103" s="15">
        <f ca="1">VLOOKUP($D103,[1]CurveFetch!$D$8:$R$100,13,0)</f>
        <v>-0.11749999999999999</v>
      </c>
      <c r="O103" s="15">
        <f ca="1">VLOOKUP($D103,[1]CurveFetch!$D$8:$R$100,14,0)</f>
        <v>0</v>
      </c>
      <c r="P103" s="15">
        <f ca="1">VLOOKUP($D103,[1]CurveFetch!$D$8:$R$100,15,0)</f>
        <v>-0.01</v>
      </c>
      <c r="Q103" s="15">
        <f ca="1">VLOOKUP($D103,[1]CurveFetch!$D$8:$S$100,16,0)</f>
        <v>85</v>
      </c>
      <c r="R103" s="232">
        <f t="shared" ca="1" si="2"/>
        <v>0</v>
      </c>
    </row>
    <row r="104" spans="2:18" ht="10.8" thickBot="1" x14ac:dyDescent="0.25">
      <c r="B104" s="2"/>
      <c r="D104" s="200">
        <f t="shared" ca="1" si="3"/>
        <v>37316</v>
      </c>
      <c r="E104" s="15">
        <f ca="1">VLOOKUP($D104,[1]CurveFetch!$D$8:$R$100,2,0)</f>
        <v>4.915</v>
      </c>
      <c r="F104" s="15">
        <f ca="1">VLOOKUP($D104,[1]CurveFetch!$D$8:$R$100,3,0)</f>
        <v>-0.245</v>
      </c>
      <c r="G104" s="15">
        <f ca="1">VLOOKUP($D104,[1]CurveFetch!$D$8:$R$100,4,0)</f>
        <v>-0.02</v>
      </c>
      <c r="H104" s="15">
        <f ca="1">VLOOKUP($D104,[1]CurveFetch!$D$8:$R$100,5,0)</f>
        <v>-0.33</v>
      </c>
      <c r="I104" s="15">
        <f ca="1">VLOOKUP($D104,[1]CurveFetch!$D$8:$R$100,6,0)</f>
        <v>-0.14000000000000001</v>
      </c>
      <c r="J104" s="15">
        <f ca="1">VLOOKUP($D104,[1]CurveFetch!$D$8:$R$100,7,0)</f>
        <v>1.2024999999999999</v>
      </c>
      <c r="K104" s="15">
        <f ca="1">VLOOKUP($D104,[1]CurveFetch!$D$8:$R$100,8,0)</f>
        <v>1.2024999999999999</v>
      </c>
      <c r="L104" s="15">
        <f ca="1">VLOOKUP($D104,[1]CurveFetch!$D$8:$R$100,9,0)</f>
        <v>1.5325</v>
      </c>
      <c r="M104" s="15">
        <f ca="1">VLOOKUP($D104,[1]CurveFetch!$D$8:$R$100,12,0)</f>
        <v>0.82299999999999995</v>
      </c>
      <c r="N104" s="15">
        <f ca="1">VLOOKUP($D104,[1]CurveFetch!$D$8:$R$100,13,0)</f>
        <v>-0.115</v>
      </c>
      <c r="O104" s="15">
        <f ca="1">VLOOKUP($D104,[1]CurveFetch!$D$8:$R$100,14,0)</f>
        <v>0</v>
      </c>
      <c r="P104" s="15">
        <f ca="1">VLOOKUP($D104,[1]CurveFetch!$D$8:$R$100,15,0)</f>
        <v>-0.01</v>
      </c>
      <c r="Q104" s="287">
        <f ca="1">VLOOKUP($D104,[1]CurveFetch!$D$8:$S$100,16,0)</f>
        <v>75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AVERAGE(E$94:E$100)</f>
        <v>5.3550000000000013</v>
      </c>
      <c r="F105" s="238">
        <f t="shared" ref="F105:Q105" ca="1" si="4">AVERAGE(F$94:F$100)</f>
        <v>-0.40857142857142853</v>
      </c>
      <c r="G105" s="238">
        <f t="shared" ca="1" si="4"/>
        <v>-2.4285714285714289E-2</v>
      </c>
      <c r="H105" s="238">
        <f t="shared" ca="1" si="4"/>
        <v>-0.63857142857142868</v>
      </c>
      <c r="I105" s="238">
        <f t="shared" ca="1" si="4"/>
        <v>-0.19571428571428573</v>
      </c>
      <c r="J105" s="238">
        <f t="shared" ca="1" si="4"/>
        <v>2.2799999999999998</v>
      </c>
      <c r="K105" s="238">
        <f t="shared" ca="1" si="4"/>
        <v>1.9299999999999997</v>
      </c>
      <c r="L105" s="238">
        <f t="shared" ca="1" si="4"/>
        <v>2.3199999999999998</v>
      </c>
      <c r="M105" s="238">
        <f t="shared" ca="1" si="4"/>
        <v>8.8999999999999982E-2</v>
      </c>
      <c r="N105" s="238">
        <f t="shared" ca="1" si="4"/>
        <v>-9.285714285714286E-2</v>
      </c>
      <c r="O105" s="238">
        <f t="shared" ca="1" si="4"/>
        <v>0</v>
      </c>
      <c r="P105" s="238">
        <f t="shared" ca="1" si="4"/>
        <v>-1.428571428571429E-3</v>
      </c>
      <c r="Q105" s="289">
        <f t="shared" ca="1" si="4"/>
        <v>235.14285714285714</v>
      </c>
      <c r="R105" s="289"/>
    </row>
    <row r="106" spans="2:18" ht="10.8" thickBot="1" x14ac:dyDescent="0.25">
      <c r="B106" s="2"/>
      <c r="D106" s="265" t="s">
        <v>176</v>
      </c>
      <c r="E106" s="233">
        <f ca="1">AVERAGE(E$91:E$93)</f>
        <v>7.7643333333333322</v>
      </c>
      <c r="F106" s="16">
        <f t="shared" ref="F106:Q106" ca="1" si="5">AVERAGE(F$91:F$93)</f>
        <v>-0.48333333333333334</v>
      </c>
      <c r="G106" s="16">
        <f t="shared" ca="1" si="5"/>
        <v>-7.4999999999999997E-2</v>
      </c>
      <c r="H106" s="16">
        <f t="shared" ca="1" si="5"/>
        <v>-0.57666666666666666</v>
      </c>
      <c r="I106" s="16">
        <f t="shared" ca="1" si="5"/>
        <v>-0.17233213045522666</v>
      </c>
      <c r="J106" s="16">
        <f t="shared" ca="1" si="5"/>
        <v>1.2483333333333333</v>
      </c>
      <c r="K106" s="16">
        <f t="shared" ca="1" si="5"/>
        <v>0.79833333333333334</v>
      </c>
      <c r="L106" s="16">
        <f t="shared" ca="1" si="5"/>
        <v>1.2483333333333333</v>
      </c>
      <c r="M106" s="16">
        <f t="shared" ca="1" si="5"/>
        <v>0.17833333333333332</v>
      </c>
      <c r="N106" s="16">
        <f t="shared" ca="1" si="5"/>
        <v>-8.3333333333333329E-2</v>
      </c>
      <c r="O106" s="16">
        <f t="shared" ca="1" si="5"/>
        <v>0</v>
      </c>
      <c r="P106" s="16">
        <f t="shared" ca="1" si="5"/>
        <v>-5.8333333333333341E-2</v>
      </c>
      <c r="Q106" s="288">
        <f t="shared" ca="1" si="5"/>
        <v>145</v>
      </c>
      <c r="R106" s="288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workbookViewId="0">
      <pane xSplit="1" ySplit="1" topLeftCell="U2172" activePane="bottomRight" state="frozen"/>
      <selection pane="topRight" activeCell="B1" sqref="B1"/>
      <selection pane="bottomLeft" activeCell="A2" sqref="A2"/>
      <selection pane="bottomRight" activeCell="D2202" sqref="D2202:Y2204"/>
    </sheetView>
  </sheetViews>
  <sheetFormatPr defaultColWidth="8.6640625" defaultRowHeight="10.199999999999999" x14ac:dyDescent="0.2"/>
  <cols>
    <col min="1" max="3" width="8.6640625" style="1" customWidth="1"/>
    <col min="4" max="4" width="12.109375" style="14" customWidth="1"/>
    <col min="5" max="5" width="12.33203125" style="14" customWidth="1"/>
    <col min="6" max="6" width="13.6640625" style="21" customWidth="1"/>
    <col min="7" max="7" width="16.6640625" style="7" bestFit="1" customWidth="1"/>
    <col min="8" max="8" width="14" style="14" bestFit="1" customWidth="1"/>
    <col min="9" max="9" width="9" style="14" bestFit="1" customWidth="1"/>
    <col min="10" max="10" width="8.6640625" style="14" customWidth="1"/>
    <col min="11" max="11" width="12.88671875" style="14" bestFit="1" customWidth="1"/>
    <col min="12" max="12" width="11.109375" style="14" bestFit="1" customWidth="1"/>
    <col min="13" max="13" width="12.5546875" style="14" bestFit="1" customWidth="1"/>
    <col min="14" max="14" width="14.44140625" style="21" bestFit="1" customWidth="1"/>
    <col min="15" max="16" width="8.6640625" style="14" customWidth="1"/>
    <col min="17" max="17" width="12.88671875" style="14" bestFit="1" customWidth="1"/>
    <col min="18" max="22" width="16.33203125" style="24" customWidth="1"/>
    <col min="23" max="23" width="11.6640625" style="24" customWidth="1"/>
    <col min="24" max="24" width="16.33203125" style="24" customWidth="1"/>
    <col min="25" max="26" width="12.88671875" style="14" customWidth="1"/>
    <col min="27" max="27" width="8.6640625" style="1" customWidth="1"/>
    <col min="28" max="28" width="23.88671875" style="3" bestFit="1" customWidth="1"/>
    <col min="29" max="29" width="8.6640625" style="1" customWidth="1"/>
    <col min="30" max="30" width="10.44140625" style="1" customWidth="1"/>
    <col min="31" max="31" width="12.109375" style="1" customWidth="1"/>
    <col min="32" max="16384" width="8.664062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17"/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DAVERAGE(gd_95,4,AC$24:AC$25)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DAVERAGE(gd_96,4,AO$24:AO$25)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DAVERAGE(gd_97,4,BA$24:BA$25)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DAVERAGE(gd_98,4,BM$24:BM$25)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DAVERAGE(gd_99,4,BY$24:BY$25)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DAVERAGE(gd_00,4,CK$24:CK$25)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>DAVERAGE(gd_01,4,CW$24:CW$25)</f>
        <v>12.235000000000001</v>
      </c>
      <c r="CX3" s="7" t="e">
        <f t="shared" ref="CX3:DH3" si="7">DAVERAGE(gd_01,4,CX$24:CX$25)</f>
        <v>#DIV/0!</v>
      </c>
      <c r="CY3" s="7" t="e">
        <f t="shared" si="7"/>
        <v>#DIV/0!</v>
      </c>
      <c r="CZ3" s="7" t="e">
        <f t="shared" si="7"/>
        <v>#DIV/0!</v>
      </c>
      <c r="DA3" s="7" t="e">
        <f t="shared" si="7"/>
        <v>#DIV/0!</v>
      </c>
      <c r="DB3" s="7" t="e">
        <f t="shared" si="7"/>
        <v>#DIV/0!</v>
      </c>
      <c r="DC3" s="7" t="e">
        <f t="shared" si="7"/>
        <v>#DIV/0!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DAVERAGE(gd_95,5,AC$24:AC$25)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DAVERAGE(gd_96,5,AO$24:AO$25)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DAVERAGE(gd_97,5,BA$24:BA$25)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DAVERAGE(gd_98,5,BM$24:BM$25)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DAVERAGE(gd_99,5,BY$24:BY$25)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DAVERAGE(gd_00,5,CK$24:CK$25)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>DAVERAGE(gd_01,5,CW$24:CW$25)</f>
        <v>9.4469999999999992</v>
      </c>
      <c r="CX4" s="7" t="e">
        <f t="shared" ref="CX4:DH4" si="14">DAVERAGE(gd_01,5,CX$24:CX$25)</f>
        <v>#DIV/0!</v>
      </c>
      <c r="CY4" s="7" t="e">
        <f t="shared" si="14"/>
        <v>#DIV/0!</v>
      </c>
      <c r="CZ4" s="7" t="e">
        <f t="shared" si="14"/>
        <v>#DIV/0!</v>
      </c>
      <c r="DA4" s="7" t="e">
        <f t="shared" si="14"/>
        <v>#DIV/0!</v>
      </c>
      <c r="DB4" s="7" t="e">
        <f t="shared" si="14"/>
        <v>#DIV/0!</v>
      </c>
      <c r="DC4" s="7" t="e">
        <f t="shared" si="14"/>
        <v>#DIV/0!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DAVERAGE(gd_95,6,AC$24:AC$25)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DAVERAGE(gd_96,6,AO$24:AO$25)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DAVERAGE(gd_97,6,BA$24:BA$25)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DAVERAGE(gd_98,6,BM$24:BM$25)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DAVERAGE(gd_99,6,BY$24:BY$25)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DAVERAGE(gd_00,6,CK$24:CK$25)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>DAVERAGE(gd_01,6,CW$24:CW$25)</f>
        <v>8.5849999999999991</v>
      </c>
      <c r="CX5" s="7" t="e">
        <f t="shared" ref="CX5:DH5" si="21">DAVERAGE(gd_01,6,CX$24:CX$25)</f>
        <v>#DIV/0!</v>
      </c>
      <c r="CY5" s="7" t="e">
        <f t="shared" si="21"/>
        <v>#DIV/0!</v>
      </c>
      <c r="CZ5" s="7" t="e">
        <f t="shared" si="21"/>
        <v>#DIV/0!</v>
      </c>
      <c r="DA5" s="7" t="e">
        <f t="shared" si="21"/>
        <v>#DIV/0!</v>
      </c>
      <c r="DB5" s="7" t="e">
        <f t="shared" si="21"/>
        <v>#DIV/0!</v>
      </c>
      <c r="DC5" s="7" t="e">
        <f t="shared" si="21"/>
        <v>#DIV/0!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DAVERAGE(gd_97,7,BE$24:BE$25)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DAVERAGE(gd_98,7,BM$24:BM$25)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DAVERAGE(gd_99,7,BY$24:BY$25)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DAVERAGE(gd_00,7,CK$24:CK$25)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>DAVERAGE(gd_01,7,CW$24:CW$25)</f>
        <v>8.9649999999999999</v>
      </c>
      <c r="CX6" s="7" t="e">
        <f t="shared" ref="CX6:DH6" si="26">DAVERAGE(gd_01,7,CX$24:CX$25)</f>
        <v>#DIV/0!</v>
      </c>
      <c r="CY6" s="7" t="e">
        <f t="shared" si="26"/>
        <v>#DIV/0!</v>
      </c>
      <c r="CZ6" s="7" t="e">
        <f t="shared" si="26"/>
        <v>#DIV/0!</v>
      </c>
      <c r="DA6" s="7" t="e">
        <f t="shared" si="26"/>
        <v>#DIV/0!</v>
      </c>
      <c r="DB6" s="7" t="e">
        <f t="shared" si="26"/>
        <v>#DIV/0!</v>
      </c>
      <c r="DC6" s="7" t="e">
        <f t="shared" si="26"/>
        <v>#DIV/0!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DAVERAGE(gd_95,8,AC$24:AC$25)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DAVERAGE(gd_96,8,AO$24:AO$25)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DAVERAGE(gd_97,8,BA$24:BA$25)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DAVERAGE(gd_98,8,BM$24:BM$25)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DAVERAGE(gd_99,8,BY$24:BY$25)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DAVERAGE(gd_00,8,CK$24:CK$25)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>DAVERAGE(gd_01,8,CW$24:CW$25)</f>
        <v>9.5280000000000005</v>
      </c>
      <c r="CX7" s="7" t="e">
        <f t="shared" ref="CX7:DH7" si="33">DAVERAGE(gd_01,8,CX$24:CX$25)</f>
        <v>#DIV/0!</v>
      </c>
      <c r="CY7" s="7" t="e">
        <f t="shared" si="33"/>
        <v>#DIV/0!</v>
      </c>
      <c r="CZ7" s="7" t="e">
        <f t="shared" si="33"/>
        <v>#DIV/0!</v>
      </c>
      <c r="DA7" s="7" t="e">
        <f t="shared" si="33"/>
        <v>#DIV/0!</v>
      </c>
      <c r="DB7" s="7" t="e">
        <f t="shared" si="33"/>
        <v>#DIV/0!</v>
      </c>
      <c r="DC7" s="7" t="e">
        <f t="shared" si="33"/>
        <v>#DIV/0!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DAVERAGE(gd_95,9,AC$24:AC$25)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DAVERAGE(gd_96,9,AO$24:AO$25)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DAVERAGE(gd_97,9,BA$24:BA$25)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DAVERAGE(gd_98,9,BM$24:BM$25)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DAVERAGE(gd_99,9,BY$24:BY$25)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DAVERAGE(gd_00,9,CK$24:CK$25)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>DAVERAGE(gd_01,9,CW$24:CW$25)</f>
        <v>9.9779999999999998</v>
      </c>
      <c r="CX8" s="7" t="e">
        <f t="shared" ref="CX8:DH8" si="40">DAVERAGE(gd_01,9,CX$24:CX$25)</f>
        <v>#DIV/0!</v>
      </c>
      <c r="CY8" s="7" t="e">
        <f t="shared" si="40"/>
        <v>#DIV/0!</v>
      </c>
      <c r="CZ8" s="7" t="e">
        <f t="shared" si="40"/>
        <v>#DIV/0!</v>
      </c>
      <c r="DA8" s="7" t="e">
        <f t="shared" si="40"/>
        <v>#DIV/0!</v>
      </c>
      <c r="DB8" s="7" t="e">
        <f t="shared" si="40"/>
        <v>#DIV/0!</v>
      </c>
      <c r="DC8" s="7" t="e">
        <f t="shared" si="40"/>
        <v>#DIV/0!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DAVERAGE(gd_98,10,BN$24:BN$25)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DAVERAGE(gd_99,10,BY$24:BY$25)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DAVERAGE(gd_00,10,CK$24:CK$25)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>DAVERAGE(gd_01,10,CW$24:CW$25)</f>
        <v>11.024000000000001</v>
      </c>
      <c r="CX9" s="7" t="e">
        <f t="shared" ref="CX9:DH9" si="44">DAVERAGE(gd_01,10,CX$24:CX$25)</f>
        <v>#DIV/0!</v>
      </c>
      <c r="CY9" s="7" t="e">
        <f t="shared" si="44"/>
        <v>#DIV/0!</v>
      </c>
      <c r="CZ9" s="7" t="e">
        <f t="shared" si="44"/>
        <v>#DIV/0!</v>
      </c>
      <c r="DA9" s="7" t="e">
        <f t="shared" si="44"/>
        <v>#DIV/0!</v>
      </c>
      <c r="DB9" s="7" t="e">
        <f t="shared" si="44"/>
        <v>#DIV/0!</v>
      </c>
      <c r="DC9" s="7" t="e">
        <f t="shared" si="44"/>
        <v>#DIV/0!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DAVERAGE(gd_95,11,AC$24:AC$25)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DAVERAGE(gd_96,11,AO$24:AO$25)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DAVERAGE(gd_97,11,BA$24:BA$25)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DAVERAGE(gd_98,11,BM$24:BM$25)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DAVERAGE(gd_99,11,BY$24:BY$25)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DAVERAGE(gd_00,11,CK$24:CK$25)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>DAVERAGE(gd_01,11,CW$24:CW$25)</f>
        <v>8.734</v>
      </c>
      <c r="CX10" s="7" t="e">
        <f t="shared" ref="CX10:DH10" si="51">DAVERAGE(gd_01,11,CX$24:CX$25)</f>
        <v>#DIV/0!</v>
      </c>
      <c r="CY10" s="7" t="e">
        <f t="shared" si="51"/>
        <v>#DIV/0!</v>
      </c>
      <c r="CZ10" s="7" t="e">
        <f t="shared" si="51"/>
        <v>#DIV/0!</v>
      </c>
      <c r="DA10" s="7" t="e">
        <f t="shared" si="51"/>
        <v>#DIV/0!</v>
      </c>
      <c r="DB10" s="7" t="e">
        <f t="shared" si="51"/>
        <v>#DIV/0!</v>
      </c>
      <c r="DC10" s="7" t="e">
        <f t="shared" si="51"/>
        <v>#DIV/0!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DAVERAGE(gd_95,12,AL$24:AL$25)</f>
        <v>1.1499999999999999</v>
      </c>
      <c r="AM11" s="7">
        <f>DAVERAGE(gd_95,12,AM$24:AM$25)</f>
        <v>1.1121428571428573</v>
      </c>
      <c r="AN11" s="7">
        <f>DAVERAGE(gd_95,12,AN$24:AN$25)</f>
        <v>1.1458620689655166</v>
      </c>
      <c r="AO11" s="7">
        <f t="shared" ref="AO11:AZ11" si="52">DAVERAGE(gd_96,12,AO$24:AO$25)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DAVERAGE(gd_97,12,BA$24:BA$25)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DAVERAGE(gd_98,12,BM$24:BM$25)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DAVERAGE(gd_99,12,BY$24:BY$25)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DAVERAGE(gd_00,12,CK$24:CK$25)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>DAVERAGE(gd_01,12,CW$24:CW$25)</f>
        <v>9.7759999999999998</v>
      </c>
      <c r="CX11" s="7" t="e">
        <f t="shared" ref="CX11:DH11" si="57">DAVERAGE(gd_01,12,CX$24:CX$25)</f>
        <v>#DIV/0!</v>
      </c>
      <c r="CY11" s="7" t="e">
        <f t="shared" si="57"/>
        <v>#DIV/0!</v>
      </c>
      <c r="CZ11" s="7" t="e">
        <f t="shared" si="57"/>
        <v>#DIV/0!</v>
      </c>
      <c r="DA11" s="7" t="e">
        <f t="shared" si="57"/>
        <v>#DIV/0!</v>
      </c>
      <c r="DB11" s="7" t="e">
        <f t="shared" si="57"/>
        <v>#DIV/0!</v>
      </c>
      <c r="DC11" s="7" t="e">
        <f t="shared" si="57"/>
        <v>#DIV/0!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DAVERAGE(gd_98,13,BQ$24:BQ$25)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DAVERAGE(gd_99,13,BY$24:BY$25)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DAVERAGE(gd_00,13,CK$24:CK$25)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>DAVERAGE(gd_01,13,CW$24:CW$25)</f>
        <v>11.514000000000001</v>
      </c>
      <c r="CX12" s="7" t="e">
        <f t="shared" ref="CX12:DH12" si="61">DAVERAGE(gd_01,13,CX$24:CX$25)</f>
        <v>#DIV/0!</v>
      </c>
      <c r="CY12" s="7" t="e">
        <f t="shared" si="61"/>
        <v>#DIV/0!</v>
      </c>
      <c r="CZ12" s="7" t="e">
        <f t="shared" si="61"/>
        <v>#DIV/0!</v>
      </c>
      <c r="DA12" s="7" t="e">
        <f t="shared" si="61"/>
        <v>#DIV/0!</v>
      </c>
      <c r="DB12" s="7" t="e">
        <f t="shared" si="61"/>
        <v>#DIV/0!</v>
      </c>
      <c r="DC12" s="7" t="e">
        <f t="shared" si="61"/>
        <v>#DIV/0!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DAVERAGE(gd_95,14,AC$24:AC$25)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DAVERAGE(gd_96,14,AO$24:AO$25)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DAVERAGE(gd_97,14,BA$24:BA$25)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DAVERAGE(gd_98,14,BM$24:BM$25)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DAVERAGE(gd_99,14,BY$24:BY$25)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DAVERAGE(gd_00,14,CK$24:CK$25)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>DAVERAGE(gd_01,14,CW$24:CW$25)</f>
        <v>8.5440000000000005</v>
      </c>
      <c r="CX13" s="7" t="e">
        <f t="shared" ref="CX13:DH13" si="68">DAVERAGE(gd_01,14,CX$24:CX$25)</f>
        <v>#DIV/0!</v>
      </c>
      <c r="CY13" s="7" t="e">
        <f t="shared" si="68"/>
        <v>#DIV/0!</v>
      </c>
      <c r="CZ13" s="7" t="e">
        <f t="shared" si="68"/>
        <v>#DIV/0!</v>
      </c>
      <c r="DA13" s="7" t="e">
        <f t="shared" si="68"/>
        <v>#DIV/0!</v>
      </c>
      <c r="DB13" s="7" t="e">
        <f t="shared" si="68"/>
        <v>#DIV/0!</v>
      </c>
      <c r="DC13" s="7" t="e">
        <f t="shared" si="68"/>
        <v>#DIV/0!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DAVERAGE(gd_98,15,BN$24:BN$25)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DAVERAGE(gd_99,15,BY$24:BY$25)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DAVERAGE(gd_00,15,CK$24:CK$25)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>DAVERAGE(gd_01,15,CW$24:CW$25)</f>
        <v>12.843999999999999</v>
      </c>
      <c r="CX14" s="7" t="e">
        <f t="shared" ref="CX14:DH14" si="72">DAVERAGE(gd_01,15,CX$24:CX$25)</f>
        <v>#DIV/0!</v>
      </c>
      <c r="CY14" s="7" t="e">
        <f t="shared" si="72"/>
        <v>#DIV/0!</v>
      </c>
      <c r="CZ14" s="7" t="e">
        <f t="shared" si="72"/>
        <v>#DIV/0!</v>
      </c>
      <c r="DA14" s="7" t="e">
        <f t="shared" si="72"/>
        <v>#DIV/0!</v>
      </c>
      <c r="DB14" s="7" t="e">
        <f t="shared" si="72"/>
        <v>#DIV/0!</v>
      </c>
      <c r="DC14" s="7" t="e">
        <f t="shared" si="72"/>
        <v>#DIV/0!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DAVERAGE(gd_95,16,AC$24:AC$25)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DAVERAGE(gd_96,16,AO$24:AO$25)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DAVERAGE(gd_97,16,BA$24:BA$25)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DAVERAGE(gd_98,16,BM$24:BM$25)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DAVERAGE(gd_99,16,BY$24:BY$25)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DAVERAGE(gd_00,16,CK$24:CK$25)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>DAVERAGE(gd_01,16,CW$24:CW$25)</f>
        <v>9.7880000000000003</v>
      </c>
      <c r="CX15" s="7" t="e">
        <f t="shared" ref="CX15:DH15" si="79">DAVERAGE(gd_01,16,CX$24:CX$25)</f>
        <v>#DIV/0!</v>
      </c>
      <c r="CY15" s="7" t="e">
        <f t="shared" si="79"/>
        <v>#DIV/0!</v>
      </c>
      <c r="CZ15" s="7" t="e">
        <f t="shared" si="79"/>
        <v>#DIV/0!</v>
      </c>
      <c r="DA15" s="7" t="e">
        <f t="shared" si="79"/>
        <v>#DIV/0!</v>
      </c>
      <c r="DB15" s="7" t="e">
        <f t="shared" si="79"/>
        <v>#DIV/0!</v>
      </c>
      <c r="DC15" s="7" t="e">
        <f t="shared" si="79"/>
        <v>#DIV/0!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DAVERAGE(gd_95,17,AC$24:AC$25)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DAVERAGE(gd_96,17,AO$24:AO$25)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DAVERAGE(gd_97,17,BA$24:BA$25)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DAVERAGE(gd_98,17,BM$24:BM$25)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DAVERAGE(gd_99,17,BY$24:BY$25)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DAVERAGE(gd_00,17,CK$24:CK$25)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>DAVERAGE(gd_01,17,CW$24:CW$25)</f>
        <v>9.7540000000000013</v>
      </c>
      <c r="CX16" s="7" t="e">
        <f t="shared" ref="CX16:DH16" si="86">DAVERAGE(gd_01,17,CX$24:CX$25)</f>
        <v>#DIV/0!</v>
      </c>
      <c r="CY16" s="7" t="e">
        <f t="shared" si="86"/>
        <v>#DIV/0!</v>
      </c>
      <c r="CZ16" s="7" t="e">
        <f t="shared" si="86"/>
        <v>#DIV/0!</v>
      </c>
      <c r="DA16" s="7" t="e">
        <f t="shared" si="86"/>
        <v>#DIV/0!</v>
      </c>
      <c r="DB16" s="7" t="e">
        <f t="shared" si="86"/>
        <v>#DIV/0!</v>
      </c>
      <c r="DC16" s="7" t="e">
        <f t="shared" si="86"/>
        <v>#DIV/0!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DAVERAGE(gd_95,18,AC$24:AC$25)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DAVERAGE(gd_96,18,AO$24:AO$25)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DAVERAGE(gd_97,18,BA$24:BA$25)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DAVERAGE(gd_98,18,BM$24:BM$25)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DAVERAGE(gd_99,18,BY$24:BY$25)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DAVERAGE(gd_00,18,CK$24:CK$25)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>DAVERAGE(gd_01,18,CW$24:CW$25)</f>
        <v>8.734</v>
      </c>
      <c r="CX17" s="7" t="e">
        <f t="shared" ref="CX17:DH17" si="93">DAVERAGE(gd_01,18,CX$24:CX$25)</f>
        <v>#DIV/0!</v>
      </c>
      <c r="CY17" s="7" t="e">
        <f t="shared" si="93"/>
        <v>#DIV/0!</v>
      </c>
      <c r="CZ17" s="7" t="e">
        <f t="shared" si="93"/>
        <v>#DIV/0!</v>
      </c>
      <c r="DA17" s="7" t="e">
        <f t="shared" si="93"/>
        <v>#DIV/0!</v>
      </c>
      <c r="DB17" s="7" t="e">
        <f t="shared" si="93"/>
        <v>#DIV/0!</v>
      </c>
      <c r="DC17" s="7" t="e">
        <f t="shared" si="93"/>
        <v>#DIV/0!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DAVERAGE(gd_95,19,AC$24:AC$25)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DAVERAGE(gd_96,19,AO$24:AO$25)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DAVERAGE(gd_97,19,BA$24:BA$25)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DAVERAGE(gd_98,19,BM$24:BM$25)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DAVERAGE(gd_99,19,BY$24:BY$25)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DAVERAGE(gd_00,19,CK$24:CK$25)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>DAVERAGE(gd_01,19,CW$24:CW$25)</f>
        <v>9.7910000000000004</v>
      </c>
      <c r="CX18" s="7" t="e">
        <f t="shared" ref="CX18:DH18" si="100">DAVERAGE(gd_01,19,CX$24:CX$25)</f>
        <v>#DIV/0!</v>
      </c>
      <c r="CY18" s="7" t="e">
        <f t="shared" si="100"/>
        <v>#DIV/0!</v>
      </c>
      <c r="CZ18" s="7" t="e">
        <f t="shared" si="100"/>
        <v>#DIV/0!</v>
      </c>
      <c r="DA18" s="7" t="e">
        <f t="shared" si="100"/>
        <v>#DIV/0!</v>
      </c>
      <c r="DB18" s="7" t="e">
        <f t="shared" si="100"/>
        <v>#DIV/0!</v>
      </c>
      <c r="DC18" s="7" t="e">
        <f t="shared" si="100"/>
        <v>#DIV/0!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DAVERAGE(gd_95,20,AC$24:AC$25)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DAVERAGE(gd_96,20,AO$24:AO$25)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DAVERAGE(gd_97,20,BA$24:BA$25)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DAVERAGE(gd_98,20,BM$24:BM$25)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DAVERAGE(gd_99,20,BY$24:BY$25)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DAVERAGE(gd_00,20,CK$24:CK$25)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>DAVERAGE(gd_01,20,CW$24:CW$25)</f>
        <v>9.8929999999999989</v>
      </c>
      <c r="CX19" s="7" t="e">
        <f t="shared" ref="CX19:DH19" si="107">DAVERAGE(gd_01,20,CX$24:CX$25)</f>
        <v>#DIV/0!</v>
      </c>
      <c r="CY19" s="7" t="e">
        <f t="shared" si="107"/>
        <v>#DIV/0!</v>
      </c>
      <c r="CZ19" s="7" t="e">
        <f t="shared" si="107"/>
        <v>#DIV/0!</v>
      </c>
      <c r="DA19" s="7" t="e">
        <f t="shared" si="107"/>
        <v>#DIV/0!</v>
      </c>
      <c r="DB19" s="7" t="e">
        <f t="shared" si="107"/>
        <v>#DIV/0!</v>
      </c>
      <c r="DC19" s="7" t="e">
        <f t="shared" si="107"/>
        <v>#DIV/0!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DAVERAGE(gd_95,21,AC$24:AC$25)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DAVERAGE(gd_96,21,AO$24:AO$25)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DAVERAGE(gd_97,21,BA$24:BA$25)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DAVERAGE(gd_98,21,BM$24:BM$25)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DAVERAGE(gd_99,21,BY$24:BY$25)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DAVERAGE(gd_00,21,CK$24:CK$25)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>DAVERAGE(gd_01,21,CW$24:CW$25)</f>
        <v>9.4890000000000008</v>
      </c>
      <c r="CX20" s="7" t="e">
        <f t="shared" ref="CX20:DH20" si="114">DAVERAGE(gd_01,21,CX$24:CX$25)</f>
        <v>#DIV/0!</v>
      </c>
      <c r="CY20" s="7" t="e">
        <f t="shared" si="114"/>
        <v>#DIV/0!</v>
      </c>
      <c r="CZ20" s="7" t="e">
        <f t="shared" si="114"/>
        <v>#DIV/0!</v>
      </c>
      <c r="DA20" s="7" t="e">
        <f t="shared" si="114"/>
        <v>#DIV/0!</v>
      </c>
      <c r="DB20" s="7" t="e">
        <f t="shared" si="114"/>
        <v>#DIV/0!</v>
      </c>
      <c r="DC20" s="7" t="e">
        <f t="shared" si="114"/>
        <v>#DIV/0!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DAVERAGE(gd_95,22,AC$24:AC$25)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DAVERAGE(gd_96,22,AO$24:AO$25)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DAVERAGE(gd_97,22,BA$24:BA$25)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DAVERAGE(gd_98,22,BM$24:BM$25)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DAVERAGE(gd_99,22,BY$24:BY$25)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DAVERAGE(gd_00,22,CK$24:CK$25)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>DAVERAGE(gd_01,22,CW$24:CW$25)</f>
        <v>9.7569999999999997</v>
      </c>
      <c r="CX21" s="7" t="e">
        <f t="shared" ref="CX21:DH21" si="121">DAVERAGE(gd_01,22,CX$24:CX$25)</f>
        <v>#DIV/0!</v>
      </c>
      <c r="CY21" s="7" t="e">
        <f t="shared" si="121"/>
        <v>#DIV/0!</v>
      </c>
      <c r="CZ21" s="7" t="e">
        <f t="shared" si="121"/>
        <v>#DIV/0!</v>
      </c>
      <c r="DA21" s="7" t="e">
        <f t="shared" si="121"/>
        <v>#DIV/0!</v>
      </c>
      <c r="DB21" s="7" t="e">
        <f t="shared" si="121"/>
        <v>#DIV/0!</v>
      </c>
      <c r="DC21" s="7" t="e">
        <f t="shared" si="121"/>
        <v>#DIV/0!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DAVERAGE(gd_95,23,AC$24:AC$25)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DAVERAGE(gd_96,23,AO$24:AO$25)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DAVERAGE(gd_97,23,BA$24:BA$25)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DAVERAGE(gd_98,23,BM$24:BM$25)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DAVERAGE(gd_99,23,BY$24:BY$25)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DAVERAGE(gd_00,23,CK$24:CK$25)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>DAVERAGE(gd_01,23,CW$24:CW$25)</f>
        <v>9.5809999999999995</v>
      </c>
      <c r="CX22" s="7" t="e">
        <f t="shared" ref="CX22:DH22" si="128">DAVERAGE(gd_01,23,CX$24:CX$25)</f>
        <v>#DIV/0!</v>
      </c>
      <c r="CY22" s="7" t="e">
        <f t="shared" si="128"/>
        <v>#DIV/0!</v>
      </c>
      <c r="CZ22" s="7" t="e">
        <f t="shared" si="128"/>
        <v>#DIV/0!</v>
      </c>
      <c r="DA22" s="7" t="e">
        <f t="shared" si="128"/>
        <v>#DIV/0!</v>
      </c>
      <c r="DB22" s="7" t="e">
        <f t="shared" si="128"/>
        <v>#DIV/0!</v>
      </c>
      <c r="DC22" s="7" t="e">
        <f t="shared" si="128"/>
        <v>#DIV/0!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DAVERAGE(gd_00,25,CV$24:CV$25)</f>
        <v>8.9506000000000014</v>
      </c>
      <c r="CW23" s="7">
        <f>DAVERAGE(gd_01,25,CW$24:CW$25)</f>
        <v>9.1180000000000003</v>
      </c>
      <c r="CX23" s="7" t="e">
        <f t="shared" ref="CX23:DH23" si="129">DAVERAGE(gd_01,25,CX$24:CX$25)</f>
        <v>#DIV/0!</v>
      </c>
      <c r="CY23" s="7" t="e">
        <f t="shared" si="129"/>
        <v>#DIV/0!</v>
      </c>
      <c r="CZ23" s="7" t="e">
        <f t="shared" si="129"/>
        <v>#DIV/0!</v>
      </c>
      <c r="DA23" s="7" t="e">
        <f t="shared" si="129"/>
        <v>#DIV/0!</v>
      </c>
      <c r="DB23" s="7" t="e">
        <f t="shared" si="129"/>
        <v>#DIV/0!</v>
      </c>
      <c r="DC23" s="7" t="e">
        <f t="shared" si="129"/>
        <v>#DIV/0!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 t="s">
        <v>65</v>
      </c>
      <c r="AD24" s="3" t="s">
        <v>65</v>
      </c>
      <c r="AE24" s="3" t="s">
        <v>65</v>
      </c>
      <c r="AF24" s="3" t="s">
        <v>65</v>
      </c>
      <c r="AG24" s="3" t="s">
        <v>65</v>
      </c>
      <c r="AH24" s="3" t="s">
        <v>65</v>
      </c>
      <c r="AI24" s="3" t="s">
        <v>65</v>
      </c>
      <c r="AJ24" s="3" t="s">
        <v>65</v>
      </c>
      <c r="AK24" s="3" t="s">
        <v>65</v>
      </c>
      <c r="AL24" s="3" t="s">
        <v>65</v>
      </c>
      <c r="AM24" s="3" t="s">
        <v>65</v>
      </c>
      <c r="AN24" s="3" t="s">
        <v>65</v>
      </c>
      <c r="AO24" s="3" t="s">
        <v>65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65</v>
      </c>
      <c r="AW24" s="3" t="s">
        <v>65</v>
      </c>
      <c r="AX24" s="3" t="s">
        <v>65</v>
      </c>
      <c r="AY24" s="3" t="s">
        <v>65</v>
      </c>
      <c r="AZ24" s="3" t="s">
        <v>65</v>
      </c>
      <c r="BA24" s="3" t="s">
        <v>65</v>
      </c>
      <c r="BB24" s="3" t="s">
        <v>65</v>
      </c>
      <c r="BC24" s="3" t="s">
        <v>65</v>
      </c>
      <c r="BD24" s="3" t="s">
        <v>65</v>
      </c>
      <c r="BE24" s="3" t="s">
        <v>65</v>
      </c>
      <c r="BF24" s="3" t="s">
        <v>65</v>
      </c>
      <c r="BG24" s="3" t="s">
        <v>65</v>
      </c>
      <c r="BH24" s="3" t="s">
        <v>65</v>
      </c>
      <c r="BI24" s="3" t="s">
        <v>65</v>
      </c>
      <c r="BJ24" s="3" t="s">
        <v>65</v>
      </c>
      <c r="BK24" s="3" t="s">
        <v>65</v>
      </c>
      <c r="BL24" s="3" t="s">
        <v>65</v>
      </c>
      <c r="BM24" s="3" t="s">
        <v>65</v>
      </c>
      <c r="BN24" s="3" t="s">
        <v>65</v>
      </c>
      <c r="BO24" s="3" t="s">
        <v>65</v>
      </c>
      <c r="BP24" s="3" t="s">
        <v>65</v>
      </c>
      <c r="BQ24" s="3" t="s">
        <v>65</v>
      </c>
      <c r="BR24" s="3" t="s">
        <v>65</v>
      </c>
      <c r="BS24" s="3" t="s">
        <v>65</v>
      </c>
      <c r="BT24" s="3" t="s">
        <v>65</v>
      </c>
      <c r="BU24" s="3" t="s">
        <v>65</v>
      </c>
      <c r="BV24" s="3" t="s">
        <v>65</v>
      </c>
      <c r="BW24" s="3" t="s">
        <v>65</v>
      </c>
      <c r="BX24" s="3" t="s">
        <v>65</v>
      </c>
      <c r="BY24" s="3" t="s">
        <v>65</v>
      </c>
      <c r="BZ24" s="3" t="s">
        <v>65</v>
      </c>
      <c r="CA24" s="3" t="s">
        <v>65</v>
      </c>
      <c r="CB24" s="3" t="s">
        <v>65</v>
      </c>
      <c r="CC24" s="3" t="s">
        <v>65</v>
      </c>
      <c r="CD24" s="3" t="s">
        <v>65</v>
      </c>
      <c r="CE24" s="3" t="s">
        <v>65</v>
      </c>
      <c r="CF24" s="3" t="s">
        <v>65</v>
      </c>
      <c r="CG24" s="3" t="s">
        <v>65</v>
      </c>
      <c r="CH24" s="3" t="s">
        <v>65</v>
      </c>
      <c r="CI24" s="3" t="s">
        <v>65</v>
      </c>
      <c r="CJ24" s="3" t="s">
        <v>65</v>
      </c>
      <c r="CK24" s="3" t="s">
        <v>65</v>
      </c>
      <c r="CL24" s="3" t="s">
        <v>65</v>
      </c>
      <c r="CM24" s="3" t="s">
        <v>65</v>
      </c>
      <c r="CN24" s="3" t="s">
        <v>65</v>
      </c>
      <c r="CO24" s="3" t="s">
        <v>65</v>
      </c>
      <c r="CP24" s="3" t="s">
        <v>65</v>
      </c>
      <c r="CQ24" s="3" t="s">
        <v>65</v>
      </c>
      <c r="CR24" s="3" t="s">
        <v>65</v>
      </c>
      <c r="CS24" s="3" t="s">
        <v>65</v>
      </c>
      <c r="CT24" s="3" t="s">
        <v>65</v>
      </c>
      <c r="CU24" s="3" t="s">
        <v>65</v>
      </c>
      <c r="CV24" s="3" t="s">
        <v>65</v>
      </c>
      <c r="CW24" s="3" t="s">
        <v>65</v>
      </c>
      <c r="CX24" s="3" t="s">
        <v>65</v>
      </c>
      <c r="CY24" s="3" t="s">
        <v>65</v>
      </c>
      <c r="CZ24" s="3" t="s">
        <v>65</v>
      </c>
      <c r="DA24" s="3" t="s">
        <v>65</v>
      </c>
      <c r="DB24" s="3" t="s">
        <v>65</v>
      </c>
      <c r="DC24" s="3" t="s">
        <v>65</v>
      </c>
      <c r="DD24" s="3" t="s">
        <v>65</v>
      </c>
      <c r="DE24" s="3" t="s">
        <v>65</v>
      </c>
      <c r="DF24" s="3" t="s">
        <v>65</v>
      </c>
      <c r="DG24" s="3" t="s">
        <v>65</v>
      </c>
      <c r="DH24" s="3" t="s">
        <v>65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3">
        <v>11</v>
      </c>
      <c r="AN25" s="3">
        <v>12</v>
      </c>
      <c r="AO25" s="3">
        <v>1</v>
      </c>
      <c r="AP25" s="3">
        <v>2</v>
      </c>
      <c r="AQ25" s="3">
        <v>3</v>
      </c>
      <c r="AR25" s="3">
        <v>4</v>
      </c>
      <c r="AS25" s="3">
        <v>5</v>
      </c>
      <c r="AT25" s="3">
        <v>6</v>
      </c>
      <c r="AU25" s="3">
        <v>7</v>
      </c>
      <c r="AV25" s="3">
        <v>8</v>
      </c>
      <c r="AW25" s="3">
        <v>9</v>
      </c>
      <c r="AX25" s="3">
        <v>10</v>
      </c>
      <c r="AY25" s="3">
        <v>11</v>
      </c>
      <c r="AZ25" s="3">
        <v>12</v>
      </c>
      <c r="BA25" s="3">
        <v>1</v>
      </c>
      <c r="BB25" s="3">
        <v>2</v>
      </c>
      <c r="BC25" s="3">
        <v>3</v>
      </c>
      <c r="BD25" s="3">
        <v>4</v>
      </c>
      <c r="BE25" s="3">
        <v>5</v>
      </c>
      <c r="BF25" s="3">
        <v>6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</v>
      </c>
      <c r="BN25" s="3">
        <v>2</v>
      </c>
      <c r="BO25" s="3">
        <v>3</v>
      </c>
      <c r="BP25" s="3">
        <v>4</v>
      </c>
      <c r="BQ25" s="3">
        <v>5</v>
      </c>
      <c r="BR25" s="3">
        <v>6</v>
      </c>
      <c r="BS25" s="3">
        <v>7</v>
      </c>
      <c r="BT25" s="3">
        <v>8</v>
      </c>
      <c r="BU25" s="3">
        <v>9</v>
      </c>
      <c r="BV25" s="3">
        <v>10</v>
      </c>
      <c r="BW25" s="3">
        <v>11</v>
      </c>
      <c r="BX25" s="3">
        <v>12</v>
      </c>
      <c r="BY25" s="3">
        <v>1</v>
      </c>
      <c r="BZ25" s="3">
        <v>2</v>
      </c>
      <c r="CA25" s="3">
        <v>3</v>
      </c>
      <c r="CB25" s="3">
        <v>4</v>
      </c>
      <c r="CC25" s="3">
        <v>5</v>
      </c>
      <c r="CD25" s="3">
        <v>6</v>
      </c>
      <c r="CE25" s="3">
        <v>7</v>
      </c>
      <c r="CF25" s="3">
        <v>8</v>
      </c>
      <c r="CG25" s="3">
        <v>9</v>
      </c>
      <c r="CH25" s="3">
        <v>10</v>
      </c>
      <c r="CI25" s="3">
        <v>11</v>
      </c>
      <c r="CJ25" s="3">
        <v>12</v>
      </c>
      <c r="CK25" s="3">
        <v>1</v>
      </c>
      <c r="CL25" s="3">
        <v>2</v>
      </c>
      <c r="CM25" s="3">
        <v>3</v>
      </c>
      <c r="CN25" s="3">
        <v>4</v>
      </c>
      <c r="CO25" s="3">
        <v>5</v>
      </c>
      <c r="CP25" s="3">
        <v>6</v>
      </c>
      <c r="CQ25" s="3">
        <v>7</v>
      </c>
      <c r="CR25" s="3">
        <v>8</v>
      </c>
      <c r="CS25" s="3">
        <v>9</v>
      </c>
      <c r="CT25" s="3">
        <v>10</v>
      </c>
      <c r="CU25" s="3">
        <v>11</v>
      </c>
      <c r="CV25" s="3">
        <v>12</v>
      </c>
      <c r="CW25" s="3">
        <f>MONTH(CW2)</f>
        <v>1</v>
      </c>
      <c r="CX25" s="3">
        <f t="shared" ref="CX25:DH25" si="130">MONTH(CX2)</f>
        <v>2</v>
      </c>
      <c r="CY25" s="3">
        <f t="shared" si="130"/>
        <v>3</v>
      </c>
      <c r="CZ25" s="3">
        <f t="shared" si="130"/>
        <v>4</v>
      </c>
      <c r="DA25" s="3">
        <f t="shared" si="130"/>
        <v>5</v>
      </c>
      <c r="DB25" s="3">
        <f t="shared" si="130"/>
        <v>6</v>
      </c>
      <c r="DC25" s="3">
        <f t="shared" si="130"/>
        <v>7</v>
      </c>
      <c r="DD25" s="3">
        <f t="shared" si="130"/>
        <v>8</v>
      </c>
      <c r="DE25" s="3">
        <f t="shared" si="130"/>
        <v>9</v>
      </c>
      <c r="DF25" s="3">
        <f t="shared" si="130"/>
        <v>10</v>
      </c>
      <c r="DG25" s="3">
        <f t="shared" si="130"/>
        <v>11</v>
      </c>
      <c r="DH25" s="3">
        <f t="shared" si="130"/>
        <v>12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1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1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1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1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1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1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1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1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1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1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1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1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1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1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1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1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1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1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1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1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1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1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1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1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1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1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1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1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1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1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1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1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1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1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1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1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1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1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1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1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1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1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1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1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1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1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1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1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1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1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1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1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1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1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1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1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1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1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1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1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1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1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1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1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2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2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2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2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2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2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2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2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2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2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2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2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2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2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2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2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2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2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2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2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2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2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2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2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2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2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2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2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2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2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2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2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2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2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2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2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2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2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2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2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2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2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2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2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2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2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2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2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2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2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2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2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2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2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2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2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2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2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2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2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2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2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2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2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3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3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3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3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3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3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3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3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3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3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3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3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3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3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3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3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3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3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3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3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3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3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3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3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3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3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3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3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3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3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3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3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3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3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3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3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3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3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3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3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3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3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3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3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3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3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3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3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3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3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3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3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3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3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3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3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3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3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3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3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3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3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3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3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4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4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4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4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4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4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4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4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4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4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4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4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4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4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4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4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4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4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4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4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4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4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4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4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4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4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4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4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4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4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4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4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4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4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4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4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4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4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4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4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4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4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4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4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4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4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4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4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4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4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4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4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4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4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4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4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4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4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4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4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4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4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4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4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5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5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5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5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5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5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5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5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5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5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5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5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5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5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5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5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5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5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5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5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5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5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5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5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5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5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5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5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5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5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5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5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5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5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5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5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5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5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5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5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5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5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5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5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5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5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5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5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5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5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5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5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5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5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5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5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5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5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5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5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5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5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5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6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6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6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6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6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6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6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6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6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6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6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6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6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6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6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6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6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6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6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6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6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6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6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6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6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6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6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6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6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6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6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6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6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6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6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6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6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6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6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6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6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6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6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6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6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6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6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6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6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6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6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6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6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6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6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6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6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6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6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6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6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6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6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6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7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7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7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7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7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7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7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7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7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7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7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7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7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7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7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7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7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7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7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7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7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7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7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7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7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7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7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7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7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7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7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7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7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7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7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7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7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7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7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7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7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7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7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7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7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7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7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7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7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7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7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7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7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7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7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7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7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7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7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7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7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7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7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7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8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8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8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8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8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8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8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8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8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8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8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8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8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8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8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8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8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8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8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8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8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8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8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8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8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8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8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8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8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8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8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8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8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8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8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8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8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8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8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8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8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8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8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8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8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8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8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8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8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8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8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8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8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8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8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8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8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8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8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8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8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8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8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8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39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39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39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39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39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39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39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39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39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39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39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39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39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39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39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39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39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39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39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39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39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39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39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39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39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39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39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39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39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39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39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39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39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39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39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39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39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39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39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39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39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39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39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39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39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39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39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39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39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39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39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39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39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39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39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39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39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39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39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39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39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39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39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39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0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0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0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0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0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0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0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0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0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0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0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0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0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0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0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0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0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0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0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0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0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0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0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0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0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0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0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0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0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0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0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0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0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0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0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0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0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0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0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0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0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0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0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0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0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0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0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0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0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0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0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0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0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0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0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0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0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0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0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0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0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0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0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0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1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1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1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1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1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1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1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1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1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1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1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1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1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1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1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1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1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1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1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1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1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1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1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1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1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1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1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1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1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1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1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1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1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1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1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1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1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1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1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1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1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1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1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1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1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1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1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1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1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1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1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1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1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1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1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1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1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1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1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1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1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1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1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2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2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2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2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2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2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2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2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2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2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2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2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2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2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2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2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2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2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2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2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2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2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2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2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2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2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2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2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2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2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2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2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2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2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2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2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2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2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2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2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2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2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2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2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2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2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2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2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2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2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2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2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2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2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2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2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2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2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2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2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2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2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2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2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3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3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3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3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3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3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3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3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3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3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3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3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3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3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3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3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3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3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3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3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3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3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3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3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3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3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3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3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3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3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3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3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3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3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3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3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3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3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3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3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3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3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3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3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3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3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3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3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3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3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3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3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3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3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3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3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3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3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3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3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3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3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3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3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4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4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4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4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4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4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4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4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4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4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4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4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4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4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4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4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4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4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4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4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4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4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4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4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4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4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4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4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4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4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4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4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4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4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4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4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4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4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4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4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4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4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4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4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4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4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4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4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4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4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4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4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4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4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4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4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4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4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4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4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4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4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4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4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5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5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5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5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5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5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5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5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5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5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5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5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5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5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5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5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5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5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5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5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5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5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5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5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5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5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5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5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5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5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5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5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5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5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5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5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5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5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5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5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5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5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5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5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5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5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5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5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5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5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5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5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5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5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5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5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5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5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5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5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5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5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5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5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6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6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6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6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6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6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6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6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6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6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6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6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6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6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6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6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6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6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6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6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6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6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6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6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6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6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6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6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6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6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6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6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6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6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6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6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6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6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6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6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6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6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6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6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6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6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6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6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6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6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6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6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6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6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6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6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6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6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6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6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6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6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6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6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7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7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7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7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7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7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7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7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7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7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7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7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7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7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7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7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7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7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7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7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7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7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7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7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7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7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7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7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7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7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7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7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7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7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7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7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7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7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7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7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7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7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7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7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7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7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7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7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7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7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7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7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7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7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7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7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7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7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7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7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7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7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7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8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8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8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8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8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8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8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8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8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8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8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8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8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8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8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8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8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8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8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8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8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8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8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8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8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8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8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8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8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8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8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8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8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8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8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8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8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8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8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8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8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8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8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8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8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8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8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8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8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8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8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8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8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8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8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8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8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8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8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8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8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8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8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8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49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49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49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49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49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49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49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49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49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49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49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49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49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49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49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49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49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49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49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49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49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49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49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49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49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49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49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49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49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49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49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49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49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49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49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49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49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49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49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49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49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49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49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49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49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49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49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49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49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49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49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49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49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49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49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49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49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49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49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49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49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49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49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49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0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0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0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0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0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0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0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0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0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0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0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0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0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0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0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0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0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0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0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0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0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0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0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0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0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0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0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0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0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0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0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0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0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0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0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0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0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0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0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0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0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0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0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0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0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0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0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0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0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0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0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0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0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0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0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0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0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0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0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0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0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0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0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0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1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1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1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1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1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1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1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1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1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1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1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1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1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1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1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1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1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1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1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1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1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1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1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1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1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1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1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1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1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1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1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1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1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1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1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1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1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1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1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1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1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1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1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1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1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1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1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1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1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1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1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1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1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1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1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1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1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1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1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1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1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1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1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1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2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2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2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2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2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2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2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2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2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2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2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2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2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2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2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2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2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2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2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2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2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2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2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2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2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2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2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2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2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2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2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2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2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2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2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2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2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2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2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2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2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2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2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2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2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2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2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2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2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2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2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2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2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2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2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2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2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2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2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2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2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2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2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3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3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3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3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3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3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3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3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3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3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3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3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3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3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3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3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3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3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3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3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3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3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3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3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3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3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3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3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3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3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3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3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3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3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3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3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3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3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3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3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3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3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3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3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3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3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3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3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3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3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3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3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3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3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3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3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3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3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3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3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3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3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3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3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4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4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4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4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4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4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4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4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4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4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4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4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4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4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4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4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4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4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4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4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4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4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4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4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4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4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4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4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4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4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4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4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4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4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4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4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4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4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4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4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4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4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4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4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4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4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4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4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4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4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4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4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4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4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4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4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4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4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4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4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4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4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4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4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5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5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5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5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5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5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5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5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5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5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5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5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5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5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5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5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5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5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5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5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5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5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5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5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5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5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5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5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5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5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5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5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5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5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5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5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5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5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5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5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5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5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5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5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5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5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5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5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5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5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5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5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5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5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5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5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5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5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5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5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5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5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5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5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6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6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6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6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6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6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6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6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6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6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6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6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6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6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6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6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6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6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6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6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6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6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6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6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6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6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6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6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6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6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6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6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6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6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6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6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6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6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6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6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6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6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6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6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6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6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6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6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6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6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6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6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6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6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6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6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6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6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6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6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6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6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6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6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7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7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7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7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7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7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7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7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7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7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7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7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7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7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7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7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7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7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7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7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7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7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7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7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7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7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7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7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7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7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7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7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7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7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7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7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7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7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7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7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58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58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58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58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58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58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58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58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58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58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58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58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58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58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58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58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59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59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59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59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59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59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59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59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59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59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59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59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59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59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59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59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59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59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59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59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59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59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59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59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59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59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59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59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59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59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59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59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59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59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</row>
    <row r="1958" spans="1:24" x14ac:dyDescent="0.2">
      <c r="A1958" s="2">
        <v>36651</v>
      </c>
      <c r="B1958" s="5">
        <f t="shared" si="159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59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59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59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59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59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59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59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59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59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59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59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59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59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59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59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59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59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59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59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59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59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59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59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59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59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59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59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59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59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60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60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60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60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60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60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60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60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60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60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60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60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60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60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60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60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60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60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60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60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60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60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60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60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60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60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60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60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60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60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60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60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60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60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60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60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60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60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60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60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60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60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60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60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60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60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60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60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60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60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60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60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</row>
    <row r="2040" spans="1:24" x14ac:dyDescent="0.2">
      <c r="A2040" s="2">
        <v>36733</v>
      </c>
      <c r="B2040" s="5">
        <f t="shared" si="160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60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60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60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60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60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60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60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60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60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60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60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61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61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61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61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61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</row>
    <row r="2057" spans="1:24" x14ac:dyDescent="0.2">
      <c r="A2057" s="2">
        <v>36750</v>
      </c>
      <c r="B2057" s="5">
        <f t="shared" si="161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61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61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61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</row>
    <row r="2061" spans="1:24" x14ac:dyDescent="0.2">
      <c r="A2061" s="2">
        <v>36754</v>
      </c>
      <c r="B2061" s="5">
        <f t="shared" si="161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61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61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61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61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61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61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61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61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61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61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61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61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61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61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61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61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61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61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61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61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61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61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61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61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61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61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61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61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61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61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61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61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61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61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61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61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61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61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61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61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61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61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61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61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61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61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61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61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61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61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61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61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</row>
    <row r="2114" spans="1:24" x14ac:dyDescent="0.2">
      <c r="A2114" s="2">
        <v>36807</v>
      </c>
      <c r="B2114" s="5">
        <f t="shared" si="161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</row>
    <row r="2115" spans="1:24" x14ac:dyDescent="0.2">
      <c r="A2115" s="2">
        <v>36808</v>
      </c>
      <c r="B2115" s="5">
        <f t="shared" si="161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62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</row>
    <row r="2117" spans="1:24" x14ac:dyDescent="0.2">
      <c r="A2117" s="2">
        <v>36810</v>
      </c>
      <c r="B2117" s="5">
        <f t="shared" si="162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62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62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</row>
    <row r="2120" spans="1:24" x14ac:dyDescent="0.2">
      <c r="A2120" s="2">
        <v>36813</v>
      </c>
      <c r="B2120" s="5">
        <f t="shared" si="162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</row>
    <row r="2121" spans="1:24" x14ac:dyDescent="0.2">
      <c r="A2121" s="2">
        <v>36814</v>
      </c>
      <c r="B2121" s="5">
        <f t="shared" si="162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</row>
    <row r="2122" spans="1:24" x14ac:dyDescent="0.2">
      <c r="A2122" s="2">
        <v>36815</v>
      </c>
      <c r="B2122" s="5">
        <f t="shared" si="162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</row>
    <row r="2123" spans="1:24" x14ac:dyDescent="0.2">
      <c r="A2123" s="2">
        <v>36816</v>
      </c>
      <c r="B2123" s="5">
        <f t="shared" si="162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</row>
    <row r="2124" spans="1:24" x14ac:dyDescent="0.2">
      <c r="A2124" s="2">
        <v>36817</v>
      </c>
      <c r="B2124" s="5">
        <f t="shared" si="162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</row>
    <row r="2125" spans="1:24" x14ac:dyDescent="0.2">
      <c r="A2125" s="2">
        <v>36818</v>
      </c>
      <c r="B2125" s="5">
        <f t="shared" si="162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</row>
    <row r="2126" spans="1:24" x14ac:dyDescent="0.2">
      <c r="A2126" s="2">
        <v>36819</v>
      </c>
      <c r="B2126" s="5">
        <f t="shared" si="162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</row>
    <row r="2127" spans="1:24" x14ac:dyDescent="0.2">
      <c r="A2127" s="2">
        <v>36820</v>
      </c>
      <c r="B2127" s="5">
        <f t="shared" si="162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</row>
    <row r="2128" spans="1:24" x14ac:dyDescent="0.2">
      <c r="A2128" s="2">
        <v>36821</v>
      </c>
      <c r="B2128" s="5">
        <f t="shared" si="162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</row>
    <row r="2129" spans="1:24" x14ac:dyDescent="0.2">
      <c r="A2129" s="2">
        <v>36822</v>
      </c>
      <c r="B2129" s="5">
        <f t="shared" si="162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</row>
    <row r="2130" spans="1:24" x14ac:dyDescent="0.2">
      <c r="A2130" s="2">
        <v>36823</v>
      </c>
      <c r="B2130" s="5">
        <f t="shared" si="162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</row>
    <row r="2131" spans="1:24" x14ac:dyDescent="0.2">
      <c r="A2131" s="2">
        <v>36824</v>
      </c>
      <c r="B2131" s="5">
        <f t="shared" si="162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</row>
    <row r="2132" spans="1:24" x14ac:dyDescent="0.2">
      <c r="A2132" s="2">
        <v>36825</v>
      </c>
      <c r="B2132" s="5">
        <f t="shared" si="162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</row>
    <row r="2133" spans="1:24" x14ac:dyDescent="0.2">
      <c r="A2133" s="2">
        <v>36826</v>
      </c>
      <c r="B2133" s="5">
        <f t="shared" si="162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</row>
    <row r="2134" spans="1:24" x14ac:dyDescent="0.2">
      <c r="A2134" s="2">
        <v>36827</v>
      </c>
      <c r="B2134" s="5">
        <f t="shared" si="162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</row>
    <row r="2135" spans="1:24" x14ac:dyDescent="0.2">
      <c r="A2135" s="2">
        <v>36828</v>
      </c>
      <c r="B2135" s="5">
        <f t="shared" si="162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</row>
    <row r="2136" spans="1:24" x14ac:dyDescent="0.2">
      <c r="A2136" s="2">
        <v>36829</v>
      </c>
      <c r="B2136" s="5">
        <f t="shared" si="162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</row>
    <row r="2137" spans="1:24" x14ac:dyDescent="0.2">
      <c r="A2137" s="2">
        <v>36830</v>
      </c>
      <c r="B2137" s="5">
        <f t="shared" si="162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</row>
    <row r="2138" spans="1:24" x14ac:dyDescent="0.2">
      <c r="A2138" s="2">
        <v>36831</v>
      </c>
      <c r="B2138" s="5">
        <f t="shared" si="162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</row>
    <row r="2139" spans="1:24" x14ac:dyDescent="0.2">
      <c r="A2139" s="2">
        <v>36832</v>
      </c>
      <c r="B2139" s="5">
        <f t="shared" si="162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</row>
    <row r="2140" spans="1:24" x14ac:dyDescent="0.2">
      <c r="A2140" s="2">
        <v>36833</v>
      </c>
      <c r="B2140" s="5">
        <f t="shared" si="162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</row>
    <row r="2141" spans="1:24" x14ac:dyDescent="0.2">
      <c r="A2141" s="2">
        <v>36834</v>
      </c>
      <c r="B2141" s="5">
        <f t="shared" si="162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</row>
    <row r="2142" spans="1:24" x14ac:dyDescent="0.2">
      <c r="A2142" s="2">
        <v>36835</v>
      </c>
      <c r="B2142" s="5">
        <f t="shared" si="162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</row>
    <row r="2143" spans="1:24" x14ac:dyDescent="0.2">
      <c r="A2143" s="2">
        <v>36836</v>
      </c>
      <c r="B2143" s="5">
        <f t="shared" si="162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</row>
    <row r="2144" spans="1:24" x14ac:dyDescent="0.2">
      <c r="A2144" s="2">
        <v>36837</v>
      </c>
      <c r="B2144" s="5">
        <f t="shared" si="162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</row>
    <row r="2145" spans="1:24" x14ac:dyDescent="0.2">
      <c r="A2145" s="2">
        <v>36838</v>
      </c>
      <c r="B2145" s="5">
        <f t="shared" si="162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</row>
    <row r="2146" spans="1:24" x14ac:dyDescent="0.2">
      <c r="A2146" s="2">
        <v>36839</v>
      </c>
      <c r="B2146" s="5">
        <f t="shared" si="162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</row>
    <row r="2147" spans="1:24" x14ac:dyDescent="0.2">
      <c r="A2147" s="2">
        <v>36840</v>
      </c>
      <c r="B2147" s="5">
        <f t="shared" si="162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</row>
    <row r="2148" spans="1:24" x14ac:dyDescent="0.2">
      <c r="A2148" s="2">
        <v>36841</v>
      </c>
      <c r="B2148" s="5">
        <f t="shared" si="162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</row>
    <row r="2149" spans="1:24" x14ac:dyDescent="0.2">
      <c r="A2149" s="2">
        <v>36842</v>
      </c>
      <c r="B2149" s="5">
        <f t="shared" si="162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</row>
    <row r="2150" spans="1:24" x14ac:dyDescent="0.2">
      <c r="A2150" s="2">
        <v>36843</v>
      </c>
      <c r="B2150" s="5">
        <f t="shared" si="162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</row>
    <row r="2151" spans="1:24" x14ac:dyDescent="0.2">
      <c r="A2151" s="2">
        <v>36844</v>
      </c>
      <c r="B2151" s="5">
        <f t="shared" si="162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</row>
    <row r="2152" spans="1:24" x14ac:dyDescent="0.2">
      <c r="A2152" s="2">
        <v>36845</v>
      </c>
      <c r="B2152" s="5">
        <f t="shared" si="162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</row>
    <row r="2153" spans="1:24" x14ac:dyDescent="0.2">
      <c r="A2153" s="2">
        <v>36846</v>
      </c>
      <c r="B2153" s="5">
        <f t="shared" si="162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</row>
    <row r="2154" spans="1:24" x14ac:dyDescent="0.2">
      <c r="A2154" s="2">
        <v>36847</v>
      </c>
      <c r="B2154" s="5">
        <f t="shared" si="162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</row>
    <row r="2155" spans="1:24" x14ac:dyDescent="0.2">
      <c r="A2155" s="2">
        <v>36848</v>
      </c>
      <c r="B2155" s="5">
        <f t="shared" si="162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</row>
    <row r="2156" spans="1:24" x14ac:dyDescent="0.2">
      <c r="A2156" s="2">
        <v>36849</v>
      </c>
      <c r="B2156" s="5">
        <f t="shared" si="162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</row>
    <row r="2157" spans="1:24" x14ac:dyDescent="0.2">
      <c r="A2157" s="2">
        <v>36850</v>
      </c>
      <c r="B2157" s="5">
        <f t="shared" si="162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</row>
    <row r="2158" spans="1:24" x14ac:dyDescent="0.2">
      <c r="A2158" s="2">
        <v>36851</v>
      </c>
      <c r="B2158" s="5">
        <f t="shared" si="162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</row>
    <row r="2159" spans="1:24" x14ac:dyDescent="0.2">
      <c r="A2159" s="2">
        <v>36852</v>
      </c>
      <c r="B2159" s="5">
        <f t="shared" si="162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</row>
    <row r="2160" spans="1:24" x14ac:dyDescent="0.2">
      <c r="A2160" s="2">
        <v>36853</v>
      </c>
      <c r="B2160" s="5">
        <f t="shared" si="162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</row>
    <row r="2161" spans="1:25" x14ac:dyDescent="0.2">
      <c r="A2161" s="2">
        <v>36854</v>
      </c>
      <c r="B2161" s="5">
        <f t="shared" si="162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</row>
    <row r="2162" spans="1:25" x14ac:dyDescent="0.2">
      <c r="A2162" s="2">
        <v>36855</v>
      </c>
      <c r="B2162" s="5">
        <f t="shared" si="162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</row>
    <row r="2163" spans="1:25" x14ac:dyDescent="0.2">
      <c r="A2163" s="2">
        <v>36856</v>
      </c>
      <c r="B2163" s="5">
        <f t="shared" si="162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</row>
    <row r="2164" spans="1:25" x14ac:dyDescent="0.2">
      <c r="A2164" s="2">
        <v>36857</v>
      </c>
      <c r="B2164" s="5">
        <f t="shared" si="162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</row>
    <row r="2165" spans="1:25" x14ac:dyDescent="0.2">
      <c r="A2165" s="2">
        <v>36858</v>
      </c>
      <c r="B2165" s="5">
        <f t="shared" si="162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</row>
    <row r="2166" spans="1:25" x14ac:dyDescent="0.2">
      <c r="A2166" s="2">
        <v>36859</v>
      </c>
      <c r="B2166" s="5">
        <f t="shared" si="162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</row>
    <row r="2167" spans="1:25" x14ac:dyDescent="0.2">
      <c r="A2167" s="2">
        <v>36860</v>
      </c>
      <c r="B2167" s="5">
        <f t="shared" si="162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</row>
    <row r="2168" spans="1:25" x14ac:dyDescent="0.2">
      <c r="A2168" s="2">
        <v>36861</v>
      </c>
      <c r="B2168" s="5">
        <f t="shared" si="162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</row>
    <row r="2169" spans="1:25" x14ac:dyDescent="0.2">
      <c r="A2169" s="2">
        <v>36862</v>
      </c>
      <c r="B2169" s="5">
        <f t="shared" si="162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</row>
    <row r="2170" spans="1:25" x14ac:dyDescent="0.2">
      <c r="A2170" s="2">
        <v>36863</v>
      </c>
      <c r="B2170" s="5">
        <f t="shared" si="162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</row>
    <row r="2171" spans="1:25" x14ac:dyDescent="0.2">
      <c r="A2171" s="2">
        <v>36864</v>
      </c>
      <c r="B2171" s="5">
        <f t="shared" si="162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</row>
    <row r="2172" spans="1:25" x14ac:dyDescent="0.2">
      <c r="A2172" s="2">
        <v>36865</v>
      </c>
      <c r="B2172" s="5">
        <f t="shared" si="162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</row>
    <row r="2173" spans="1:25" x14ac:dyDescent="0.2">
      <c r="A2173" s="2">
        <v>36866</v>
      </c>
      <c r="B2173" s="5">
        <f t="shared" si="162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</row>
    <row r="2174" spans="1:25" x14ac:dyDescent="0.2">
      <c r="A2174" s="2">
        <v>36867</v>
      </c>
      <c r="B2174" s="5">
        <f t="shared" si="162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</row>
    <row r="2175" spans="1:25" x14ac:dyDescent="0.2">
      <c r="A2175" s="2">
        <v>36868</v>
      </c>
      <c r="B2175" s="5">
        <f t="shared" si="162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</row>
    <row r="2176" spans="1:25" x14ac:dyDescent="0.2">
      <c r="A2176" s="2">
        <v>36869</v>
      </c>
      <c r="B2176" s="5">
        <f t="shared" si="162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</row>
    <row r="2177" spans="1:25" x14ac:dyDescent="0.2">
      <c r="A2177" s="2">
        <v>36870</v>
      </c>
      <c r="B2177" s="5">
        <f t="shared" si="162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</row>
    <row r="2178" spans="1:25" x14ac:dyDescent="0.2">
      <c r="A2178" s="2">
        <v>36871</v>
      </c>
      <c r="B2178" s="5">
        <f t="shared" si="162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</row>
    <row r="2179" spans="1:25" x14ac:dyDescent="0.2">
      <c r="A2179" s="2">
        <v>36872</v>
      </c>
      <c r="B2179" s="5">
        <f t="shared" si="162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</row>
    <row r="2180" spans="1:25" x14ac:dyDescent="0.2">
      <c r="A2180" s="2">
        <v>36873</v>
      </c>
      <c r="B2180" s="5">
        <f t="shared" ref="B2180:B2243" si="163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</row>
    <row r="2181" spans="1:25" x14ac:dyDescent="0.2">
      <c r="A2181" s="2">
        <v>36874</v>
      </c>
      <c r="B2181" s="5">
        <f t="shared" si="163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</row>
    <row r="2182" spans="1:25" x14ac:dyDescent="0.2">
      <c r="A2182" s="2">
        <v>36875</v>
      </c>
      <c r="B2182" s="5">
        <f t="shared" si="163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</row>
    <row r="2183" spans="1:25" x14ac:dyDescent="0.2">
      <c r="A2183" s="2">
        <v>36876</v>
      </c>
      <c r="B2183" s="5">
        <f t="shared" si="163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</row>
    <row r="2184" spans="1:25" x14ac:dyDescent="0.2">
      <c r="A2184" s="2">
        <v>36877</v>
      </c>
      <c r="B2184" s="5">
        <f t="shared" si="163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</row>
    <row r="2185" spans="1:25" x14ac:dyDescent="0.2">
      <c r="A2185" s="2">
        <v>36878</v>
      </c>
      <c r="B2185" s="5">
        <f t="shared" si="163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</row>
    <row r="2186" spans="1:25" x14ac:dyDescent="0.2">
      <c r="A2186" s="2">
        <v>36879</v>
      </c>
      <c r="B2186" s="5">
        <f t="shared" si="163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</row>
    <row r="2187" spans="1:25" x14ac:dyDescent="0.2">
      <c r="A2187" s="2">
        <v>36880</v>
      </c>
      <c r="B2187" s="5">
        <f t="shared" si="163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</row>
    <row r="2188" spans="1:25" x14ac:dyDescent="0.2">
      <c r="A2188" s="2">
        <v>36881</v>
      </c>
      <c r="B2188" s="5">
        <f t="shared" si="163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</row>
    <row r="2189" spans="1:25" x14ac:dyDescent="0.2">
      <c r="A2189" s="2">
        <v>36882</v>
      </c>
      <c r="B2189" s="5">
        <f t="shared" si="163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</row>
    <row r="2190" spans="1:25" x14ac:dyDescent="0.2">
      <c r="A2190" s="2">
        <v>36883</v>
      </c>
      <c r="B2190" s="5">
        <f t="shared" si="163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</row>
    <row r="2191" spans="1:25" x14ac:dyDescent="0.2">
      <c r="A2191" s="2">
        <v>36884</v>
      </c>
      <c r="B2191" s="5">
        <f t="shared" si="163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</row>
    <row r="2192" spans="1:25" x14ac:dyDescent="0.2">
      <c r="A2192" s="2">
        <v>36885</v>
      </c>
      <c r="B2192" s="5">
        <f t="shared" si="163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</row>
    <row r="2193" spans="1:25" x14ac:dyDescent="0.2">
      <c r="A2193" s="2">
        <v>36886</v>
      </c>
      <c r="B2193" s="5">
        <f t="shared" si="163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</row>
    <row r="2194" spans="1:25" x14ac:dyDescent="0.2">
      <c r="A2194" s="2">
        <v>36887</v>
      </c>
      <c r="B2194" s="5">
        <f t="shared" si="163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</row>
    <row r="2195" spans="1:25" x14ac:dyDescent="0.2">
      <c r="A2195" s="2">
        <v>36888</v>
      </c>
      <c r="B2195" s="5">
        <f t="shared" si="163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</row>
    <row r="2196" spans="1:25" x14ac:dyDescent="0.2">
      <c r="A2196" s="2">
        <v>36889</v>
      </c>
      <c r="B2196" s="5">
        <f t="shared" si="163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</row>
    <row r="2197" spans="1:25" x14ac:dyDescent="0.2">
      <c r="A2197" s="2">
        <v>36890</v>
      </c>
      <c r="B2197" s="5">
        <f t="shared" si="163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</row>
    <row r="2198" spans="1:25" x14ac:dyDescent="0.2">
      <c r="A2198" s="2">
        <v>36891</v>
      </c>
      <c r="B2198" s="5">
        <f t="shared" si="163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</row>
    <row r="2199" spans="1:25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</row>
    <row r="2200" spans="1:25" x14ac:dyDescent="0.2">
      <c r="A2200" s="2">
        <v>36892</v>
      </c>
      <c r="B2200" s="5">
        <f t="shared" si="163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</row>
    <row r="2201" spans="1:25" x14ac:dyDescent="0.2">
      <c r="A2201" s="2">
        <v>36893</v>
      </c>
      <c r="B2201" s="5">
        <f t="shared" si="163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</row>
    <row r="2202" spans="1:25" x14ac:dyDescent="0.2">
      <c r="A2202" s="2">
        <v>36894</v>
      </c>
      <c r="B2202" s="5">
        <f t="shared" si="163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</row>
    <row r="2203" spans="1:25" x14ac:dyDescent="0.2">
      <c r="A2203" s="2">
        <v>36895</v>
      </c>
      <c r="B2203" s="5">
        <f t="shared" si="163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</row>
    <row r="2204" spans="1:25" x14ac:dyDescent="0.2">
      <c r="A2204" s="2">
        <v>36896</v>
      </c>
      <c r="B2204" s="5">
        <f t="shared" si="163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</row>
    <row r="2205" spans="1:25" x14ac:dyDescent="0.2">
      <c r="A2205" s="2">
        <v>36897</v>
      </c>
      <c r="B2205" s="5">
        <f t="shared" si="163"/>
        <v>1</v>
      </c>
      <c r="C2205" s="1" t="s">
        <v>46</v>
      </c>
      <c r="D2205" s="14" t="s">
        <v>66</v>
      </c>
      <c r="E2205" s="14" t="s">
        <v>66</v>
      </c>
      <c r="F2205" s="14" t="s">
        <v>66</v>
      </c>
      <c r="G2205" s="14" t="s">
        <v>66</v>
      </c>
      <c r="H2205" s="14" t="s">
        <v>66</v>
      </c>
      <c r="I2205" s="14" t="s">
        <v>66</v>
      </c>
      <c r="J2205" s="14" t="s">
        <v>66</v>
      </c>
      <c r="K2205" s="14" t="s">
        <v>66</v>
      </c>
      <c r="L2205" s="14" t="s">
        <v>66</v>
      </c>
      <c r="M2205" s="14" t="s">
        <v>66</v>
      </c>
      <c r="N2205" s="14" t="s">
        <v>66</v>
      </c>
      <c r="O2205" s="14" t="s">
        <v>66</v>
      </c>
      <c r="P2205" s="14" t="s">
        <v>66</v>
      </c>
      <c r="Q2205" s="14" t="s">
        <v>66</v>
      </c>
      <c r="R2205" s="14" t="s">
        <v>66</v>
      </c>
      <c r="S2205" s="14" t="s">
        <v>66</v>
      </c>
      <c r="T2205" s="14" t="s">
        <v>66</v>
      </c>
      <c r="U2205" s="14" t="s">
        <v>66</v>
      </c>
      <c r="V2205" s="14" t="s">
        <v>66</v>
      </c>
      <c r="W2205" s="14" t="s">
        <v>66</v>
      </c>
      <c r="X2205" s="14" t="s">
        <v>66</v>
      </c>
      <c r="Y2205" s="14" t="s">
        <v>66</v>
      </c>
    </row>
    <row r="2206" spans="1:25" x14ac:dyDescent="0.2">
      <c r="A2206" s="2">
        <v>36898</v>
      </c>
      <c r="B2206" s="5">
        <f t="shared" si="163"/>
        <v>1</v>
      </c>
      <c r="C2206" s="1" t="s">
        <v>47</v>
      </c>
      <c r="D2206" s="14" t="s">
        <v>66</v>
      </c>
      <c r="E2206" s="14" t="s">
        <v>66</v>
      </c>
      <c r="F2206" s="14" t="s">
        <v>66</v>
      </c>
      <c r="G2206" s="14" t="s">
        <v>66</v>
      </c>
      <c r="H2206" s="14" t="s">
        <v>66</v>
      </c>
      <c r="I2206" s="14" t="s">
        <v>66</v>
      </c>
      <c r="J2206" s="14" t="s">
        <v>66</v>
      </c>
      <c r="K2206" s="14" t="s">
        <v>66</v>
      </c>
      <c r="L2206" s="14" t="s">
        <v>66</v>
      </c>
      <c r="M2206" s="14" t="s">
        <v>66</v>
      </c>
      <c r="N2206" s="14" t="s">
        <v>66</v>
      </c>
      <c r="O2206" s="14" t="s">
        <v>66</v>
      </c>
      <c r="P2206" s="14" t="s">
        <v>66</v>
      </c>
      <c r="Q2206" s="14" t="s">
        <v>66</v>
      </c>
      <c r="R2206" s="14" t="s">
        <v>66</v>
      </c>
      <c r="S2206" s="14" t="s">
        <v>66</v>
      </c>
      <c r="T2206" s="14" t="s">
        <v>66</v>
      </c>
      <c r="U2206" s="14" t="s">
        <v>66</v>
      </c>
      <c r="V2206" s="14" t="s">
        <v>66</v>
      </c>
      <c r="W2206" s="14" t="s">
        <v>66</v>
      </c>
      <c r="X2206" s="14" t="s">
        <v>66</v>
      </c>
      <c r="Y2206" s="14" t="s">
        <v>66</v>
      </c>
    </row>
    <row r="2207" spans="1:25" x14ac:dyDescent="0.2">
      <c r="A2207" s="2">
        <v>36899</v>
      </c>
      <c r="B2207" s="5">
        <f t="shared" si="163"/>
        <v>1</v>
      </c>
      <c r="C2207" s="1" t="s">
        <v>48</v>
      </c>
      <c r="D2207" s="14" t="s">
        <v>66</v>
      </c>
      <c r="E2207" s="14" t="s">
        <v>66</v>
      </c>
      <c r="F2207" s="14" t="s">
        <v>66</v>
      </c>
      <c r="G2207" s="14" t="s">
        <v>66</v>
      </c>
      <c r="H2207" s="14" t="s">
        <v>66</v>
      </c>
      <c r="I2207" s="14" t="s">
        <v>66</v>
      </c>
      <c r="J2207" s="14" t="s">
        <v>66</v>
      </c>
      <c r="K2207" s="14" t="s">
        <v>66</v>
      </c>
      <c r="L2207" s="14" t="s">
        <v>66</v>
      </c>
      <c r="M2207" s="14" t="s">
        <v>66</v>
      </c>
      <c r="N2207" s="14" t="s">
        <v>66</v>
      </c>
      <c r="O2207" s="14" t="s">
        <v>66</v>
      </c>
      <c r="P2207" s="14" t="s">
        <v>66</v>
      </c>
      <c r="Q2207" s="14" t="s">
        <v>66</v>
      </c>
      <c r="R2207" s="14" t="s">
        <v>66</v>
      </c>
      <c r="S2207" s="14" t="s">
        <v>66</v>
      </c>
      <c r="T2207" s="14" t="s">
        <v>66</v>
      </c>
      <c r="U2207" s="14" t="s">
        <v>66</v>
      </c>
      <c r="V2207" s="14" t="s">
        <v>66</v>
      </c>
      <c r="W2207" s="14" t="s">
        <v>66</v>
      </c>
      <c r="X2207" s="14" t="s">
        <v>66</v>
      </c>
      <c r="Y2207" s="14" t="s">
        <v>66</v>
      </c>
    </row>
    <row r="2208" spans="1:25" x14ac:dyDescent="0.2">
      <c r="A2208" s="2">
        <v>36900</v>
      </c>
      <c r="B2208" s="5">
        <f t="shared" si="163"/>
        <v>1</v>
      </c>
      <c r="C2208" s="1" t="s">
        <v>49</v>
      </c>
      <c r="D2208" s="14" t="s">
        <v>66</v>
      </c>
      <c r="E2208" s="14" t="s">
        <v>66</v>
      </c>
      <c r="F2208" s="14" t="s">
        <v>66</v>
      </c>
      <c r="G2208" s="14" t="s">
        <v>66</v>
      </c>
      <c r="H2208" s="14" t="s">
        <v>66</v>
      </c>
      <c r="I2208" s="14" t="s">
        <v>66</v>
      </c>
      <c r="J2208" s="14" t="s">
        <v>66</v>
      </c>
      <c r="K2208" s="14" t="s">
        <v>66</v>
      </c>
      <c r="L2208" s="14" t="s">
        <v>66</v>
      </c>
      <c r="M2208" s="14" t="s">
        <v>66</v>
      </c>
      <c r="N2208" s="14" t="s">
        <v>66</v>
      </c>
      <c r="O2208" s="14" t="s">
        <v>66</v>
      </c>
      <c r="P2208" s="14" t="s">
        <v>66</v>
      </c>
      <c r="Q2208" s="14" t="s">
        <v>66</v>
      </c>
      <c r="R2208" s="14" t="s">
        <v>66</v>
      </c>
      <c r="S2208" s="14" t="s">
        <v>66</v>
      </c>
      <c r="T2208" s="14" t="s">
        <v>66</v>
      </c>
      <c r="U2208" s="14" t="s">
        <v>66</v>
      </c>
      <c r="V2208" s="14" t="s">
        <v>66</v>
      </c>
      <c r="W2208" s="14" t="s">
        <v>66</v>
      </c>
      <c r="X2208" s="14" t="s">
        <v>66</v>
      </c>
      <c r="Y2208" s="14" t="s">
        <v>66</v>
      </c>
    </row>
    <row r="2209" spans="1:25" x14ac:dyDescent="0.2">
      <c r="A2209" s="2">
        <v>36901</v>
      </c>
      <c r="B2209" s="5">
        <f t="shared" si="163"/>
        <v>1</v>
      </c>
      <c r="C2209" s="1" t="s">
        <v>50</v>
      </c>
      <c r="D2209" s="14" t="s">
        <v>66</v>
      </c>
      <c r="E2209" s="14" t="s">
        <v>66</v>
      </c>
      <c r="F2209" s="14" t="s">
        <v>66</v>
      </c>
      <c r="G2209" s="14" t="s">
        <v>66</v>
      </c>
      <c r="H2209" s="14" t="s">
        <v>66</v>
      </c>
      <c r="I2209" s="14" t="s">
        <v>66</v>
      </c>
      <c r="J2209" s="14" t="s">
        <v>66</v>
      </c>
      <c r="K2209" s="14" t="s">
        <v>66</v>
      </c>
      <c r="L2209" s="14" t="s">
        <v>66</v>
      </c>
      <c r="M2209" s="14" t="s">
        <v>66</v>
      </c>
      <c r="N2209" s="14" t="s">
        <v>66</v>
      </c>
      <c r="O2209" s="14" t="s">
        <v>66</v>
      </c>
      <c r="P2209" s="14" t="s">
        <v>66</v>
      </c>
      <c r="Q2209" s="14" t="s">
        <v>66</v>
      </c>
      <c r="R2209" s="14" t="s">
        <v>66</v>
      </c>
      <c r="S2209" s="14" t="s">
        <v>66</v>
      </c>
      <c r="T2209" s="14" t="s">
        <v>66</v>
      </c>
      <c r="U2209" s="14" t="s">
        <v>66</v>
      </c>
      <c r="V2209" s="14" t="s">
        <v>66</v>
      </c>
      <c r="W2209" s="14" t="s">
        <v>66</v>
      </c>
      <c r="X2209" s="14" t="s">
        <v>66</v>
      </c>
      <c r="Y2209" s="14" t="s">
        <v>66</v>
      </c>
    </row>
    <row r="2210" spans="1:25" x14ac:dyDescent="0.2">
      <c r="A2210" s="2">
        <v>36902</v>
      </c>
      <c r="B2210" s="5">
        <f t="shared" si="163"/>
        <v>1</v>
      </c>
      <c r="C2210" s="1" t="s">
        <v>51</v>
      </c>
      <c r="D2210" s="14" t="s">
        <v>66</v>
      </c>
      <c r="E2210" s="14" t="s">
        <v>66</v>
      </c>
      <c r="F2210" s="14" t="s">
        <v>66</v>
      </c>
      <c r="G2210" s="14" t="s">
        <v>66</v>
      </c>
      <c r="H2210" s="14" t="s">
        <v>66</v>
      </c>
      <c r="I2210" s="14" t="s">
        <v>66</v>
      </c>
      <c r="J2210" s="14" t="s">
        <v>66</v>
      </c>
      <c r="K2210" s="14" t="s">
        <v>66</v>
      </c>
      <c r="L2210" s="14" t="s">
        <v>66</v>
      </c>
      <c r="M2210" s="14" t="s">
        <v>66</v>
      </c>
      <c r="N2210" s="14" t="s">
        <v>66</v>
      </c>
      <c r="O2210" s="14" t="s">
        <v>66</v>
      </c>
      <c r="P2210" s="14" t="s">
        <v>66</v>
      </c>
      <c r="Q2210" s="14" t="s">
        <v>66</v>
      </c>
      <c r="R2210" s="14" t="s">
        <v>66</v>
      </c>
      <c r="S2210" s="14" t="s">
        <v>66</v>
      </c>
      <c r="T2210" s="14" t="s">
        <v>66</v>
      </c>
      <c r="U2210" s="14" t="s">
        <v>66</v>
      </c>
      <c r="V2210" s="14" t="s">
        <v>66</v>
      </c>
      <c r="W2210" s="14" t="s">
        <v>66</v>
      </c>
      <c r="X2210" s="14" t="s">
        <v>66</v>
      </c>
      <c r="Y2210" s="14" t="s">
        <v>66</v>
      </c>
    </row>
    <row r="2211" spans="1:25" x14ac:dyDescent="0.2">
      <c r="A2211" s="2">
        <v>36903</v>
      </c>
      <c r="B2211" s="5">
        <f t="shared" si="163"/>
        <v>1</v>
      </c>
      <c r="C2211" s="1" t="s">
        <v>45</v>
      </c>
      <c r="D2211" s="14" t="s">
        <v>66</v>
      </c>
      <c r="E2211" s="14" t="s">
        <v>66</v>
      </c>
      <c r="F2211" s="14" t="s">
        <v>66</v>
      </c>
      <c r="G2211" s="14" t="s">
        <v>66</v>
      </c>
      <c r="H2211" s="14" t="s">
        <v>66</v>
      </c>
      <c r="I2211" s="14" t="s">
        <v>66</v>
      </c>
      <c r="J2211" s="14" t="s">
        <v>66</v>
      </c>
      <c r="K2211" s="14" t="s">
        <v>66</v>
      </c>
      <c r="L2211" s="14" t="s">
        <v>66</v>
      </c>
      <c r="M2211" s="14" t="s">
        <v>66</v>
      </c>
      <c r="N2211" s="14" t="s">
        <v>66</v>
      </c>
      <c r="O2211" s="14" t="s">
        <v>66</v>
      </c>
      <c r="P2211" s="14" t="s">
        <v>66</v>
      </c>
      <c r="Q2211" s="14" t="s">
        <v>66</v>
      </c>
      <c r="R2211" s="14" t="s">
        <v>66</v>
      </c>
      <c r="S2211" s="14" t="s">
        <v>66</v>
      </c>
      <c r="T2211" s="14" t="s">
        <v>66</v>
      </c>
      <c r="U2211" s="14" t="s">
        <v>66</v>
      </c>
      <c r="V2211" s="14" t="s">
        <v>66</v>
      </c>
      <c r="W2211" s="14" t="s">
        <v>66</v>
      </c>
      <c r="X2211" s="14" t="s">
        <v>66</v>
      </c>
      <c r="Y2211" s="14" t="s">
        <v>66</v>
      </c>
    </row>
    <row r="2212" spans="1:25" x14ac:dyDescent="0.2">
      <c r="A2212" s="2">
        <v>36904</v>
      </c>
      <c r="B2212" s="5">
        <f t="shared" si="163"/>
        <v>1</v>
      </c>
      <c r="C2212" s="1" t="s">
        <v>46</v>
      </c>
      <c r="D2212" s="14" t="s">
        <v>66</v>
      </c>
      <c r="E2212" s="14" t="s">
        <v>66</v>
      </c>
      <c r="F2212" s="14" t="s">
        <v>66</v>
      </c>
      <c r="G2212" s="14" t="s">
        <v>66</v>
      </c>
      <c r="H2212" s="14" t="s">
        <v>66</v>
      </c>
      <c r="I2212" s="14" t="s">
        <v>66</v>
      </c>
      <c r="J2212" s="14" t="s">
        <v>66</v>
      </c>
      <c r="K2212" s="14" t="s">
        <v>66</v>
      </c>
      <c r="L2212" s="14" t="s">
        <v>66</v>
      </c>
      <c r="M2212" s="14" t="s">
        <v>66</v>
      </c>
      <c r="N2212" s="14" t="s">
        <v>66</v>
      </c>
      <c r="O2212" s="14" t="s">
        <v>66</v>
      </c>
      <c r="P2212" s="14" t="s">
        <v>66</v>
      </c>
      <c r="Q2212" s="14" t="s">
        <v>66</v>
      </c>
      <c r="R2212" s="14" t="s">
        <v>66</v>
      </c>
      <c r="S2212" s="14" t="s">
        <v>66</v>
      </c>
      <c r="T2212" s="14" t="s">
        <v>66</v>
      </c>
      <c r="U2212" s="14" t="s">
        <v>66</v>
      </c>
      <c r="V2212" s="14" t="s">
        <v>66</v>
      </c>
      <c r="W2212" s="14" t="s">
        <v>66</v>
      </c>
      <c r="X2212" s="14" t="s">
        <v>66</v>
      </c>
      <c r="Y2212" s="14" t="s">
        <v>66</v>
      </c>
    </row>
    <row r="2213" spans="1:25" x14ac:dyDescent="0.2">
      <c r="A2213" s="2">
        <v>36905</v>
      </c>
      <c r="B2213" s="5">
        <f t="shared" si="163"/>
        <v>1</v>
      </c>
      <c r="C2213" s="1" t="s">
        <v>47</v>
      </c>
      <c r="D2213" s="14" t="s">
        <v>66</v>
      </c>
      <c r="E2213" s="14" t="s">
        <v>66</v>
      </c>
      <c r="F2213" s="14" t="s">
        <v>66</v>
      </c>
      <c r="G2213" s="14" t="s">
        <v>66</v>
      </c>
      <c r="H2213" s="14" t="s">
        <v>66</v>
      </c>
      <c r="I2213" s="14" t="s">
        <v>66</v>
      </c>
      <c r="J2213" s="14" t="s">
        <v>66</v>
      </c>
      <c r="K2213" s="14" t="s">
        <v>66</v>
      </c>
      <c r="L2213" s="14" t="s">
        <v>66</v>
      </c>
      <c r="M2213" s="14" t="s">
        <v>66</v>
      </c>
      <c r="N2213" s="14" t="s">
        <v>66</v>
      </c>
      <c r="O2213" s="14" t="s">
        <v>66</v>
      </c>
      <c r="P2213" s="14" t="s">
        <v>66</v>
      </c>
      <c r="Q2213" s="14" t="s">
        <v>66</v>
      </c>
      <c r="R2213" s="14" t="s">
        <v>66</v>
      </c>
      <c r="S2213" s="14" t="s">
        <v>66</v>
      </c>
      <c r="T2213" s="14" t="s">
        <v>66</v>
      </c>
      <c r="U2213" s="14" t="s">
        <v>66</v>
      </c>
      <c r="V2213" s="14" t="s">
        <v>66</v>
      </c>
      <c r="W2213" s="14" t="s">
        <v>66</v>
      </c>
      <c r="X2213" s="14" t="s">
        <v>66</v>
      </c>
      <c r="Y2213" s="14" t="s">
        <v>66</v>
      </c>
    </row>
    <row r="2214" spans="1:25" x14ac:dyDescent="0.2">
      <c r="A2214" s="2">
        <v>36906</v>
      </c>
      <c r="B2214" s="5">
        <f t="shared" si="163"/>
        <v>1</v>
      </c>
      <c r="C2214" s="1" t="s">
        <v>48</v>
      </c>
      <c r="D2214" s="14" t="s">
        <v>66</v>
      </c>
      <c r="E2214" s="14" t="s">
        <v>66</v>
      </c>
      <c r="F2214" s="14" t="s">
        <v>66</v>
      </c>
      <c r="G2214" s="14" t="s">
        <v>66</v>
      </c>
      <c r="H2214" s="14" t="s">
        <v>66</v>
      </c>
      <c r="I2214" s="14" t="s">
        <v>66</v>
      </c>
      <c r="J2214" s="14" t="s">
        <v>66</v>
      </c>
      <c r="K2214" s="14" t="s">
        <v>66</v>
      </c>
      <c r="L2214" s="14" t="s">
        <v>66</v>
      </c>
      <c r="M2214" s="14" t="s">
        <v>66</v>
      </c>
      <c r="N2214" s="14" t="s">
        <v>66</v>
      </c>
      <c r="O2214" s="14" t="s">
        <v>66</v>
      </c>
      <c r="P2214" s="14" t="s">
        <v>66</v>
      </c>
      <c r="Q2214" s="14" t="s">
        <v>66</v>
      </c>
      <c r="R2214" s="14" t="s">
        <v>66</v>
      </c>
      <c r="S2214" s="14" t="s">
        <v>66</v>
      </c>
      <c r="T2214" s="14" t="s">
        <v>66</v>
      </c>
      <c r="U2214" s="14" t="s">
        <v>66</v>
      </c>
      <c r="V2214" s="14" t="s">
        <v>66</v>
      </c>
      <c r="W2214" s="14" t="s">
        <v>66</v>
      </c>
      <c r="X2214" s="14" t="s">
        <v>66</v>
      </c>
      <c r="Y2214" s="14" t="s">
        <v>66</v>
      </c>
    </row>
    <row r="2215" spans="1:25" x14ac:dyDescent="0.2">
      <c r="A2215" s="2">
        <v>36907</v>
      </c>
      <c r="B2215" s="5">
        <f t="shared" si="163"/>
        <v>1</v>
      </c>
      <c r="C2215" s="1" t="s">
        <v>49</v>
      </c>
      <c r="D2215" s="14" t="s">
        <v>66</v>
      </c>
      <c r="E2215" s="14" t="s">
        <v>66</v>
      </c>
      <c r="F2215" s="14" t="s">
        <v>66</v>
      </c>
      <c r="G2215" s="14" t="s">
        <v>66</v>
      </c>
      <c r="H2215" s="14" t="s">
        <v>66</v>
      </c>
      <c r="I2215" s="14" t="s">
        <v>66</v>
      </c>
      <c r="J2215" s="14" t="s">
        <v>66</v>
      </c>
      <c r="K2215" s="14" t="s">
        <v>66</v>
      </c>
      <c r="L2215" s="14" t="s">
        <v>66</v>
      </c>
      <c r="M2215" s="14" t="s">
        <v>66</v>
      </c>
      <c r="N2215" s="14" t="s">
        <v>66</v>
      </c>
      <c r="O2215" s="14" t="s">
        <v>66</v>
      </c>
      <c r="P2215" s="14" t="s">
        <v>66</v>
      </c>
      <c r="Q2215" s="14" t="s">
        <v>66</v>
      </c>
      <c r="R2215" s="14" t="s">
        <v>66</v>
      </c>
      <c r="S2215" s="14" t="s">
        <v>66</v>
      </c>
      <c r="T2215" s="14" t="s">
        <v>66</v>
      </c>
      <c r="U2215" s="14" t="s">
        <v>66</v>
      </c>
      <c r="V2215" s="14" t="s">
        <v>66</v>
      </c>
      <c r="W2215" s="14" t="s">
        <v>66</v>
      </c>
      <c r="X2215" s="14" t="s">
        <v>66</v>
      </c>
      <c r="Y2215" s="14" t="s">
        <v>66</v>
      </c>
    </row>
    <row r="2216" spans="1:25" x14ac:dyDescent="0.2">
      <c r="A2216" s="2">
        <v>36908</v>
      </c>
      <c r="B2216" s="5">
        <f t="shared" si="163"/>
        <v>1</v>
      </c>
      <c r="C2216" s="1" t="s">
        <v>50</v>
      </c>
      <c r="D2216" s="14" t="s">
        <v>66</v>
      </c>
      <c r="E2216" s="14" t="s">
        <v>66</v>
      </c>
      <c r="F2216" s="14" t="s">
        <v>66</v>
      </c>
      <c r="G2216" s="14" t="s">
        <v>66</v>
      </c>
      <c r="H2216" s="14" t="s">
        <v>66</v>
      </c>
      <c r="I2216" s="14" t="s">
        <v>66</v>
      </c>
      <c r="J2216" s="14" t="s">
        <v>66</v>
      </c>
      <c r="K2216" s="14" t="s">
        <v>66</v>
      </c>
      <c r="L2216" s="14" t="s">
        <v>66</v>
      </c>
      <c r="M2216" s="14" t="s">
        <v>66</v>
      </c>
      <c r="N2216" s="14" t="s">
        <v>66</v>
      </c>
      <c r="O2216" s="14" t="s">
        <v>66</v>
      </c>
      <c r="P2216" s="14" t="s">
        <v>66</v>
      </c>
      <c r="Q2216" s="14" t="s">
        <v>66</v>
      </c>
      <c r="R2216" s="14" t="s">
        <v>66</v>
      </c>
      <c r="S2216" s="14" t="s">
        <v>66</v>
      </c>
      <c r="T2216" s="14" t="s">
        <v>66</v>
      </c>
      <c r="U2216" s="14" t="s">
        <v>66</v>
      </c>
      <c r="V2216" s="14" t="s">
        <v>66</v>
      </c>
      <c r="W2216" s="14" t="s">
        <v>66</v>
      </c>
      <c r="X2216" s="14" t="s">
        <v>66</v>
      </c>
      <c r="Y2216" s="14" t="s">
        <v>66</v>
      </c>
    </row>
    <row r="2217" spans="1:25" x14ac:dyDescent="0.2">
      <c r="A2217" s="2">
        <v>36909</v>
      </c>
      <c r="B2217" s="5">
        <f t="shared" si="163"/>
        <v>1</v>
      </c>
      <c r="C2217" s="1" t="s">
        <v>51</v>
      </c>
      <c r="D2217" s="14" t="s">
        <v>66</v>
      </c>
      <c r="E2217" s="14" t="s">
        <v>66</v>
      </c>
      <c r="F2217" s="14" t="s">
        <v>66</v>
      </c>
      <c r="G2217" s="14" t="s">
        <v>66</v>
      </c>
      <c r="H2217" s="14" t="s">
        <v>66</v>
      </c>
      <c r="I2217" s="14" t="s">
        <v>66</v>
      </c>
      <c r="J2217" s="14" t="s">
        <v>66</v>
      </c>
      <c r="K2217" s="14" t="s">
        <v>66</v>
      </c>
      <c r="L2217" s="14" t="s">
        <v>66</v>
      </c>
      <c r="M2217" s="14" t="s">
        <v>66</v>
      </c>
      <c r="N2217" s="14" t="s">
        <v>66</v>
      </c>
      <c r="O2217" s="14" t="s">
        <v>66</v>
      </c>
      <c r="P2217" s="14" t="s">
        <v>66</v>
      </c>
      <c r="Q2217" s="14" t="s">
        <v>66</v>
      </c>
      <c r="R2217" s="14" t="s">
        <v>66</v>
      </c>
      <c r="S2217" s="14" t="s">
        <v>66</v>
      </c>
      <c r="T2217" s="14" t="s">
        <v>66</v>
      </c>
      <c r="U2217" s="14" t="s">
        <v>66</v>
      </c>
      <c r="V2217" s="14" t="s">
        <v>66</v>
      </c>
      <c r="W2217" s="14" t="s">
        <v>66</v>
      </c>
      <c r="X2217" s="14" t="s">
        <v>66</v>
      </c>
      <c r="Y2217" s="14" t="s">
        <v>66</v>
      </c>
    </row>
    <row r="2218" spans="1:25" x14ac:dyDescent="0.2">
      <c r="A2218" s="2">
        <v>36910</v>
      </c>
      <c r="B2218" s="5">
        <f t="shared" si="163"/>
        <v>1</v>
      </c>
      <c r="C2218" s="1" t="s">
        <v>45</v>
      </c>
      <c r="D2218" s="14" t="s">
        <v>66</v>
      </c>
      <c r="E2218" s="14" t="s">
        <v>66</v>
      </c>
      <c r="F2218" s="14" t="s">
        <v>66</v>
      </c>
      <c r="G2218" s="14" t="s">
        <v>66</v>
      </c>
      <c r="H2218" s="14" t="s">
        <v>66</v>
      </c>
      <c r="I2218" s="14" t="s">
        <v>66</v>
      </c>
      <c r="J2218" s="14" t="s">
        <v>66</v>
      </c>
      <c r="K2218" s="14" t="s">
        <v>66</v>
      </c>
      <c r="L2218" s="14" t="s">
        <v>66</v>
      </c>
      <c r="M2218" s="14" t="s">
        <v>66</v>
      </c>
      <c r="N2218" s="14" t="s">
        <v>66</v>
      </c>
      <c r="O2218" s="14" t="s">
        <v>66</v>
      </c>
      <c r="P2218" s="14" t="s">
        <v>66</v>
      </c>
      <c r="Q2218" s="14" t="s">
        <v>66</v>
      </c>
      <c r="R2218" s="14" t="s">
        <v>66</v>
      </c>
      <c r="S2218" s="14" t="s">
        <v>66</v>
      </c>
      <c r="T2218" s="14" t="s">
        <v>66</v>
      </c>
      <c r="U2218" s="14" t="s">
        <v>66</v>
      </c>
      <c r="V2218" s="14" t="s">
        <v>66</v>
      </c>
      <c r="W2218" s="14" t="s">
        <v>66</v>
      </c>
      <c r="X2218" s="14" t="s">
        <v>66</v>
      </c>
      <c r="Y2218" s="14" t="s">
        <v>66</v>
      </c>
    </row>
    <row r="2219" spans="1:25" x14ac:dyDescent="0.2">
      <c r="A2219" s="2">
        <v>36911</v>
      </c>
      <c r="B2219" s="5">
        <f t="shared" si="163"/>
        <v>1</v>
      </c>
      <c r="C2219" s="1" t="s">
        <v>46</v>
      </c>
      <c r="D2219" s="14" t="s">
        <v>66</v>
      </c>
      <c r="E2219" s="14" t="s">
        <v>66</v>
      </c>
      <c r="F2219" s="14" t="s">
        <v>66</v>
      </c>
      <c r="G2219" s="14" t="s">
        <v>66</v>
      </c>
      <c r="H2219" s="14" t="s">
        <v>66</v>
      </c>
      <c r="I2219" s="14" t="s">
        <v>66</v>
      </c>
      <c r="J2219" s="14" t="s">
        <v>66</v>
      </c>
      <c r="K2219" s="14" t="s">
        <v>66</v>
      </c>
      <c r="L2219" s="14" t="s">
        <v>66</v>
      </c>
      <c r="M2219" s="14" t="s">
        <v>66</v>
      </c>
      <c r="N2219" s="14" t="s">
        <v>66</v>
      </c>
      <c r="O2219" s="14" t="s">
        <v>66</v>
      </c>
      <c r="P2219" s="14" t="s">
        <v>66</v>
      </c>
      <c r="Q2219" s="14" t="s">
        <v>66</v>
      </c>
      <c r="R2219" s="14" t="s">
        <v>66</v>
      </c>
      <c r="S2219" s="14" t="s">
        <v>66</v>
      </c>
      <c r="T2219" s="14" t="s">
        <v>66</v>
      </c>
      <c r="U2219" s="14" t="s">
        <v>66</v>
      </c>
      <c r="V2219" s="14" t="s">
        <v>66</v>
      </c>
      <c r="W2219" s="14" t="s">
        <v>66</v>
      </c>
      <c r="X2219" s="14" t="s">
        <v>66</v>
      </c>
      <c r="Y2219" s="14" t="s">
        <v>66</v>
      </c>
    </row>
    <row r="2220" spans="1:25" x14ac:dyDescent="0.2">
      <c r="A2220" s="2">
        <v>36912</v>
      </c>
      <c r="B2220" s="5">
        <f t="shared" si="163"/>
        <v>1</v>
      </c>
      <c r="C2220" s="1" t="s">
        <v>47</v>
      </c>
      <c r="D2220" s="14" t="s">
        <v>66</v>
      </c>
      <c r="E2220" s="14" t="s">
        <v>66</v>
      </c>
      <c r="F2220" s="14" t="s">
        <v>66</v>
      </c>
      <c r="G2220" s="14" t="s">
        <v>66</v>
      </c>
      <c r="H2220" s="14" t="s">
        <v>66</v>
      </c>
      <c r="I2220" s="14" t="s">
        <v>66</v>
      </c>
      <c r="J2220" s="14" t="s">
        <v>66</v>
      </c>
      <c r="K2220" s="14" t="s">
        <v>66</v>
      </c>
      <c r="L2220" s="14" t="s">
        <v>66</v>
      </c>
      <c r="M2220" s="14" t="s">
        <v>66</v>
      </c>
      <c r="N2220" s="14" t="s">
        <v>66</v>
      </c>
      <c r="O2220" s="14" t="s">
        <v>66</v>
      </c>
      <c r="P2220" s="14" t="s">
        <v>66</v>
      </c>
      <c r="Q2220" s="14" t="s">
        <v>66</v>
      </c>
      <c r="R2220" s="14" t="s">
        <v>66</v>
      </c>
      <c r="S2220" s="14" t="s">
        <v>66</v>
      </c>
      <c r="T2220" s="14" t="s">
        <v>66</v>
      </c>
      <c r="U2220" s="14" t="s">
        <v>66</v>
      </c>
      <c r="V2220" s="14" t="s">
        <v>66</v>
      </c>
      <c r="W2220" s="14" t="s">
        <v>66</v>
      </c>
      <c r="X2220" s="14" t="s">
        <v>66</v>
      </c>
      <c r="Y2220" s="14" t="s">
        <v>66</v>
      </c>
    </row>
    <row r="2221" spans="1:25" x14ac:dyDescent="0.2">
      <c r="A2221" s="2">
        <v>36913</v>
      </c>
      <c r="B2221" s="5">
        <f t="shared" si="163"/>
        <v>1</v>
      </c>
      <c r="C2221" s="1" t="s">
        <v>48</v>
      </c>
      <c r="D2221" s="14" t="s">
        <v>66</v>
      </c>
      <c r="E2221" s="14" t="s">
        <v>66</v>
      </c>
      <c r="F2221" s="14" t="s">
        <v>66</v>
      </c>
      <c r="G2221" s="14" t="s">
        <v>66</v>
      </c>
      <c r="H2221" s="14" t="s">
        <v>66</v>
      </c>
      <c r="I2221" s="14" t="s">
        <v>66</v>
      </c>
      <c r="J2221" s="14" t="s">
        <v>66</v>
      </c>
      <c r="K2221" s="14" t="s">
        <v>66</v>
      </c>
      <c r="L2221" s="14" t="s">
        <v>66</v>
      </c>
      <c r="M2221" s="14" t="s">
        <v>66</v>
      </c>
      <c r="N2221" s="14" t="s">
        <v>66</v>
      </c>
      <c r="O2221" s="14" t="s">
        <v>66</v>
      </c>
      <c r="P2221" s="14" t="s">
        <v>66</v>
      </c>
      <c r="Q2221" s="14" t="s">
        <v>66</v>
      </c>
      <c r="R2221" s="14" t="s">
        <v>66</v>
      </c>
      <c r="S2221" s="14" t="s">
        <v>66</v>
      </c>
      <c r="T2221" s="14" t="s">
        <v>66</v>
      </c>
      <c r="U2221" s="14" t="s">
        <v>66</v>
      </c>
      <c r="V2221" s="14" t="s">
        <v>66</v>
      </c>
      <c r="W2221" s="14" t="s">
        <v>66</v>
      </c>
      <c r="X2221" s="14" t="s">
        <v>66</v>
      </c>
      <c r="Y2221" s="14" t="s">
        <v>66</v>
      </c>
    </row>
    <row r="2222" spans="1:25" x14ac:dyDescent="0.2">
      <c r="A2222" s="2">
        <v>36914</v>
      </c>
      <c r="B2222" s="5">
        <f t="shared" si="163"/>
        <v>1</v>
      </c>
      <c r="C2222" s="1" t="s">
        <v>49</v>
      </c>
      <c r="D2222" s="14" t="s">
        <v>66</v>
      </c>
      <c r="E2222" s="14" t="s">
        <v>66</v>
      </c>
      <c r="F2222" s="14" t="s">
        <v>66</v>
      </c>
      <c r="G2222" s="14" t="s">
        <v>66</v>
      </c>
      <c r="H2222" s="14" t="s">
        <v>66</v>
      </c>
      <c r="I2222" s="14" t="s">
        <v>66</v>
      </c>
      <c r="J2222" s="14" t="s">
        <v>66</v>
      </c>
      <c r="K2222" s="14" t="s">
        <v>66</v>
      </c>
      <c r="L2222" s="14" t="s">
        <v>66</v>
      </c>
      <c r="M2222" s="14" t="s">
        <v>66</v>
      </c>
      <c r="N2222" s="14" t="s">
        <v>66</v>
      </c>
      <c r="O2222" s="14" t="s">
        <v>66</v>
      </c>
      <c r="P2222" s="14" t="s">
        <v>66</v>
      </c>
      <c r="Q2222" s="14" t="s">
        <v>66</v>
      </c>
      <c r="R2222" s="14" t="s">
        <v>66</v>
      </c>
      <c r="S2222" s="14" t="s">
        <v>66</v>
      </c>
      <c r="T2222" s="14" t="s">
        <v>66</v>
      </c>
      <c r="U2222" s="14" t="s">
        <v>66</v>
      </c>
      <c r="V2222" s="14" t="s">
        <v>66</v>
      </c>
      <c r="W2222" s="14" t="s">
        <v>66</v>
      </c>
      <c r="X2222" s="14" t="s">
        <v>66</v>
      </c>
      <c r="Y2222" s="14" t="s">
        <v>66</v>
      </c>
    </row>
    <row r="2223" spans="1:25" x14ac:dyDescent="0.2">
      <c r="A2223" s="2">
        <v>36915</v>
      </c>
      <c r="B2223" s="5">
        <f t="shared" si="163"/>
        <v>1</v>
      </c>
      <c r="C2223" s="1" t="s">
        <v>50</v>
      </c>
      <c r="D2223" s="14" t="s">
        <v>66</v>
      </c>
      <c r="E2223" s="14" t="s">
        <v>66</v>
      </c>
      <c r="F2223" s="14" t="s">
        <v>66</v>
      </c>
      <c r="G2223" s="14" t="s">
        <v>66</v>
      </c>
      <c r="H2223" s="14" t="s">
        <v>66</v>
      </c>
      <c r="I2223" s="14" t="s">
        <v>66</v>
      </c>
      <c r="J2223" s="14" t="s">
        <v>66</v>
      </c>
      <c r="K2223" s="14" t="s">
        <v>66</v>
      </c>
      <c r="L2223" s="14" t="s">
        <v>66</v>
      </c>
      <c r="M2223" s="14" t="s">
        <v>66</v>
      </c>
      <c r="N2223" s="14" t="s">
        <v>66</v>
      </c>
      <c r="O2223" s="14" t="s">
        <v>66</v>
      </c>
      <c r="P2223" s="14" t="s">
        <v>66</v>
      </c>
      <c r="Q2223" s="14" t="s">
        <v>66</v>
      </c>
      <c r="R2223" s="14" t="s">
        <v>66</v>
      </c>
      <c r="S2223" s="14" t="s">
        <v>66</v>
      </c>
      <c r="T2223" s="14" t="s">
        <v>66</v>
      </c>
      <c r="U2223" s="14" t="s">
        <v>66</v>
      </c>
      <c r="V2223" s="14" t="s">
        <v>66</v>
      </c>
      <c r="W2223" s="14" t="s">
        <v>66</v>
      </c>
      <c r="X2223" s="14" t="s">
        <v>66</v>
      </c>
      <c r="Y2223" s="14" t="s">
        <v>66</v>
      </c>
    </row>
    <row r="2224" spans="1:25" x14ac:dyDescent="0.2">
      <c r="A2224" s="2">
        <v>36916</v>
      </c>
      <c r="B2224" s="5">
        <f t="shared" si="163"/>
        <v>1</v>
      </c>
      <c r="C2224" s="1" t="s">
        <v>51</v>
      </c>
      <c r="D2224" s="14" t="s">
        <v>66</v>
      </c>
      <c r="E2224" s="14" t="s">
        <v>66</v>
      </c>
      <c r="F2224" s="14" t="s">
        <v>66</v>
      </c>
      <c r="G2224" s="14" t="s">
        <v>66</v>
      </c>
      <c r="H2224" s="14" t="s">
        <v>66</v>
      </c>
      <c r="I2224" s="14" t="s">
        <v>66</v>
      </c>
      <c r="J2224" s="14" t="s">
        <v>66</v>
      </c>
      <c r="K2224" s="14" t="s">
        <v>66</v>
      </c>
      <c r="L2224" s="14" t="s">
        <v>66</v>
      </c>
      <c r="M2224" s="14" t="s">
        <v>66</v>
      </c>
      <c r="N2224" s="14" t="s">
        <v>66</v>
      </c>
      <c r="O2224" s="14" t="s">
        <v>66</v>
      </c>
      <c r="P2224" s="14" t="s">
        <v>66</v>
      </c>
      <c r="Q2224" s="14" t="s">
        <v>66</v>
      </c>
      <c r="R2224" s="14" t="s">
        <v>66</v>
      </c>
      <c r="S2224" s="14" t="s">
        <v>66</v>
      </c>
      <c r="T2224" s="14" t="s">
        <v>66</v>
      </c>
      <c r="U2224" s="14" t="s">
        <v>66</v>
      </c>
      <c r="V2224" s="14" t="s">
        <v>66</v>
      </c>
      <c r="W2224" s="14" t="s">
        <v>66</v>
      </c>
      <c r="X2224" s="14" t="s">
        <v>66</v>
      </c>
      <c r="Y2224" s="14" t="s">
        <v>66</v>
      </c>
    </row>
    <row r="2225" spans="1:25" x14ac:dyDescent="0.2">
      <c r="A2225" s="2">
        <v>36917</v>
      </c>
      <c r="B2225" s="5">
        <f t="shared" si="163"/>
        <v>1</v>
      </c>
      <c r="C2225" s="1" t="s">
        <v>45</v>
      </c>
      <c r="D2225" s="14" t="s">
        <v>66</v>
      </c>
      <c r="E2225" s="14" t="s">
        <v>66</v>
      </c>
      <c r="F2225" s="14" t="s">
        <v>66</v>
      </c>
      <c r="G2225" s="14" t="s">
        <v>66</v>
      </c>
      <c r="H2225" s="14" t="s">
        <v>66</v>
      </c>
      <c r="I2225" s="14" t="s">
        <v>66</v>
      </c>
      <c r="J2225" s="14" t="s">
        <v>66</v>
      </c>
      <c r="K2225" s="14" t="s">
        <v>66</v>
      </c>
      <c r="L2225" s="14" t="s">
        <v>66</v>
      </c>
      <c r="M2225" s="14" t="s">
        <v>66</v>
      </c>
      <c r="N2225" s="14" t="s">
        <v>66</v>
      </c>
      <c r="O2225" s="14" t="s">
        <v>66</v>
      </c>
      <c r="P2225" s="14" t="s">
        <v>66</v>
      </c>
      <c r="Q2225" s="14" t="s">
        <v>66</v>
      </c>
      <c r="R2225" s="14" t="s">
        <v>66</v>
      </c>
      <c r="S2225" s="14" t="s">
        <v>66</v>
      </c>
      <c r="T2225" s="14" t="s">
        <v>66</v>
      </c>
      <c r="U2225" s="14" t="s">
        <v>66</v>
      </c>
      <c r="V2225" s="14" t="s">
        <v>66</v>
      </c>
      <c r="W2225" s="14" t="s">
        <v>66</v>
      </c>
      <c r="X2225" s="14" t="s">
        <v>66</v>
      </c>
      <c r="Y2225" s="14" t="s">
        <v>66</v>
      </c>
    </row>
    <row r="2226" spans="1:25" x14ac:dyDescent="0.2">
      <c r="A2226" s="2">
        <v>36918</v>
      </c>
      <c r="B2226" s="5">
        <f t="shared" si="163"/>
        <v>1</v>
      </c>
      <c r="C2226" s="1" t="s">
        <v>46</v>
      </c>
      <c r="D2226" s="14" t="s">
        <v>66</v>
      </c>
      <c r="E2226" s="14" t="s">
        <v>66</v>
      </c>
      <c r="F2226" s="14" t="s">
        <v>66</v>
      </c>
      <c r="G2226" s="14" t="s">
        <v>66</v>
      </c>
      <c r="H2226" s="14" t="s">
        <v>66</v>
      </c>
      <c r="I2226" s="14" t="s">
        <v>66</v>
      </c>
      <c r="J2226" s="14" t="s">
        <v>66</v>
      </c>
      <c r="K2226" s="14" t="s">
        <v>66</v>
      </c>
      <c r="L2226" s="14" t="s">
        <v>66</v>
      </c>
      <c r="M2226" s="14" t="s">
        <v>66</v>
      </c>
      <c r="N2226" s="14" t="s">
        <v>66</v>
      </c>
      <c r="O2226" s="14" t="s">
        <v>66</v>
      </c>
      <c r="P2226" s="14" t="s">
        <v>66</v>
      </c>
      <c r="Q2226" s="14" t="s">
        <v>66</v>
      </c>
      <c r="R2226" s="14" t="s">
        <v>66</v>
      </c>
      <c r="S2226" s="14" t="s">
        <v>66</v>
      </c>
      <c r="T2226" s="14" t="s">
        <v>66</v>
      </c>
      <c r="U2226" s="14" t="s">
        <v>66</v>
      </c>
      <c r="V2226" s="14" t="s">
        <v>66</v>
      </c>
      <c r="W2226" s="14" t="s">
        <v>66</v>
      </c>
      <c r="X2226" s="14" t="s">
        <v>66</v>
      </c>
      <c r="Y2226" s="14" t="s">
        <v>66</v>
      </c>
    </row>
    <row r="2227" spans="1:25" x14ac:dyDescent="0.2">
      <c r="A2227" s="2">
        <v>36919</v>
      </c>
      <c r="B2227" s="5">
        <f t="shared" si="163"/>
        <v>1</v>
      </c>
      <c r="C2227" s="1" t="s">
        <v>47</v>
      </c>
      <c r="D2227" s="14" t="s">
        <v>66</v>
      </c>
      <c r="E2227" s="14" t="s">
        <v>66</v>
      </c>
      <c r="F2227" s="14" t="s">
        <v>66</v>
      </c>
      <c r="G2227" s="14" t="s">
        <v>66</v>
      </c>
      <c r="H2227" s="14" t="s">
        <v>66</v>
      </c>
      <c r="I2227" s="14" t="s">
        <v>66</v>
      </c>
      <c r="J2227" s="14" t="s">
        <v>66</v>
      </c>
      <c r="K2227" s="14" t="s">
        <v>66</v>
      </c>
      <c r="L2227" s="14" t="s">
        <v>66</v>
      </c>
      <c r="M2227" s="14" t="s">
        <v>66</v>
      </c>
      <c r="N2227" s="14" t="s">
        <v>66</v>
      </c>
      <c r="O2227" s="14" t="s">
        <v>66</v>
      </c>
      <c r="P2227" s="14" t="s">
        <v>66</v>
      </c>
      <c r="Q2227" s="14" t="s">
        <v>66</v>
      </c>
      <c r="R2227" s="14" t="s">
        <v>66</v>
      </c>
      <c r="S2227" s="14" t="s">
        <v>66</v>
      </c>
      <c r="T2227" s="14" t="s">
        <v>66</v>
      </c>
      <c r="U2227" s="14" t="s">
        <v>66</v>
      </c>
      <c r="V2227" s="14" t="s">
        <v>66</v>
      </c>
      <c r="W2227" s="14" t="s">
        <v>66</v>
      </c>
      <c r="X2227" s="14" t="s">
        <v>66</v>
      </c>
      <c r="Y2227" s="14" t="s">
        <v>66</v>
      </c>
    </row>
    <row r="2228" spans="1:25" x14ac:dyDescent="0.2">
      <c r="A2228" s="2">
        <v>36920</v>
      </c>
      <c r="B2228" s="5">
        <f t="shared" si="163"/>
        <v>1</v>
      </c>
      <c r="C2228" s="1" t="s">
        <v>48</v>
      </c>
      <c r="D2228" s="14" t="s">
        <v>66</v>
      </c>
      <c r="E2228" s="14" t="s">
        <v>66</v>
      </c>
      <c r="F2228" s="14" t="s">
        <v>66</v>
      </c>
      <c r="G2228" s="14" t="s">
        <v>66</v>
      </c>
      <c r="H2228" s="14" t="s">
        <v>66</v>
      </c>
      <c r="I2228" s="14" t="s">
        <v>66</v>
      </c>
      <c r="J2228" s="14" t="s">
        <v>66</v>
      </c>
      <c r="K2228" s="14" t="s">
        <v>66</v>
      </c>
      <c r="L2228" s="14" t="s">
        <v>66</v>
      </c>
      <c r="M2228" s="14" t="s">
        <v>66</v>
      </c>
      <c r="N2228" s="14" t="s">
        <v>66</v>
      </c>
      <c r="O2228" s="14" t="s">
        <v>66</v>
      </c>
      <c r="P2228" s="14" t="s">
        <v>66</v>
      </c>
      <c r="Q2228" s="14" t="s">
        <v>66</v>
      </c>
      <c r="R2228" s="14" t="s">
        <v>66</v>
      </c>
      <c r="S2228" s="14" t="s">
        <v>66</v>
      </c>
      <c r="T2228" s="14" t="s">
        <v>66</v>
      </c>
      <c r="U2228" s="14" t="s">
        <v>66</v>
      </c>
      <c r="V2228" s="14" t="s">
        <v>66</v>
      </c>
      <c r="W2228" s="14" t="s">
        <v>66</v>
      </c>
      <c r="X2228" s="14" t="s">
        <v>66</v>
      </c>
      <c r="Y2228" s="14" t="s">
        <v>66</v>
      </c>
    </row>
    <row r="2229" spans="1:25" x14ac:dyDescent="0.2">
      <c r="A2229" s="2">
        <v>36921</v>
      </c>
      <c r="B2229" s="5">
        <f t="shared" si="163"/>
        <v>1</v>
      </c>
      <c r="C2229" s="1" t="s">
        <v>49</v>
      </c>
      <c r="D2229" s="14" t="s">
        <v>66</v>
      </c>
      <c r="E2229" s="14" t="s">
        <v>66</v>
      </c>
      <c r="F2229" s="14" t="s">
        <v>66</v>
      </c>
      <c r="G2229" s="14" t="s">
        <v>66</v>
      </c>
      <c r="H2229" s="14" t="s">
        <v>66</v>
      </c>
      <c r="I2229" s="14" t="s">
        <v>66</v>
      </c>
      <c r="J2229" s="14" t="s">
        <v>66</v>
      </c>
      <c r="K2229" s="14" t="s">
        <v>66</v>
      </c>
      <c r="L2229" s="14" t="s">
        <v>66</v>
      </c>
      <c r="M2229" s="14" t="s">
        <v>66</v>
      </c>
      <c r="N2229" s="14" t="s">
        <v>66</v>
      </c>
      <c r="O2229" s="14" t="s">
        <v>66</v>
      </c>
      <c r="P2229" s="14" t="s">
        <v>66</v>
      </c>
      <c r="Q2229" s="14" t="s">
        <v>66</v>
      </c>
      <c r="R2229" s="14" t="s">
        <v>66</v>
      </c>
      <c r="S2229" s="14" t="s">
        <v>66</v>
      </c>
      <c r="T2229" s="14" t="s">
        <v>66</v>
      </c>
      <c r="U2229" s="14" t="s">
        <v>66</v>
      </c>
      <c r="V2229" s="14" t="s">
        <v>66</v>
      </c>
      <c r="W2229" s="14" t="s">
        <v>66</v>
      </c>
      <c r="X2229" s="14" t="s">
        <v>66</v>
      </c>
      <c r="Y2229" s="14" t="s">
        <v>66</v>
      </c>
    </row>
    <row r="2230" spans="1:25" x14ac:dyDescent="0.2">
      <c r="A2230" s="2">
        <v>36922</v>
      </c>
      <c r="B2230" s="5">
        <f t="shared" si="163"/>
        <v>1</v>
      </c>
      <c r="C2230" s="1" t="s">
        <v>50</v>
      </c>
      <c r="D2230" s="14" t="s">
        <v>66</v>
      </c>
      <c r="E2230" s="14" t="s">
        <v>66</v>
      </c>
      <c r="F2230" s="14" t="s">
        <v>66</v>
      </c>
      <c r="G2230" s="14" t="s">
        <v>66</v>
      </c>
      <c r="H2230" s="14" t="s">
        <v>66</v>
      </c>
      <c r="I2230" s="14" t="s">
        <v>66</v>
      </c>
      <c r="J2230" s="14" t="s">
        <v>66</v>
      </c>
      <c r="K2230" s="14" t="s">
        <v>66</v>
      </c>
      <c r="L2230" s="14" t="s">
        <v>66</v>
      </c>
      <c r="M2230" s="14" t="s">
        <v>66</v>
      </c>
      <c r="N2230" s="14" t="s">
        <v>66</v>
      </c>
      <c r="O2230" s="14" t="s">
        <v>66</v>
      </c>
      <c r="P2230" s="14" t="s">
        <v>66</v>
      </c>
      <c r="Q2230" s="14" t="s">
        <v>66</v>
      </c>
      <c r="R2230" s="14" t="s">
        <v>66</v>
      </c>
      <c r="S2230" s="14" t="s">
        <v>66</v>
      </c>
      <c r="T2230" s="14" t="s">
        <v>66</v>
      </c>
      <c r="U2230" s="14" t="s">
        <v>66</v>
      </c>
      <c r="V2230" s="14" t="s">
        <v>66</v>
      </c>
      <c r="W2230" s="14" t="s">
        <v>66</v>
      </c>
      <c r="X2230" s="14" t="s">
        <v>66</v>
      </c>
      <c r="Y2230" s="14" t="s">
        <v>66</v>
      </c>
    </row>
    <row r="2231" spans="1:25" x14ac:dyDescent="0.2">
      <c r="A2231" s="2">
        <v>36923</v>
      </c>
      <c r="B2231" s="5">
        <f t="shared" si="163"/>
        <v>2</v>
      </c>
      <c r="C2231" s="1" t="s">
        <v>51</v>
      </c>
      <c r="D2231" s="14" t="s">
        <v>66</v>
      </c>
      <c r="E2231" s="14" t="s">
        <v>66</v>
      </c>
      <c r="F2231" s="14" t="s">
        <v>66</v>
      </c>
      <c r="G2231" s="14" t="s">
        <v>66</v>
      </c>
      <c r="H2231" s="14" t="s">
        <v>66</v>
      </c>
      <c r="I2231" s="14" t="s">
        <v>66</v>
      </c>
      <c r="J2231" s="14" t="s">
        <v>66</v>
      </c>
      <c r="K2231" s="14" t="s">
        <v>66</v>
      </c>
      <c r="L2231" s="14" t="s">
        <v>66</v>
      </c>
      <c r="M2231" s="14" t="s">
        <v>66</v>
      </c>
      <c r="N2231" s="14" t="s">
        <v>66</v>
      </c>
      <c r="O2231" s="14" t="s">
        <v>66</v>
      </c>
      <c r="P2231" s="14" t="s">
        <v>66</v>
      </c>
      <c r="Q2231" s="14" t="s">
        <v>66</v>
      </c>
      <c r="R2231" s="14" t="s">
        <v>66</v>
      </c>
      <c r="S2231" s="14" t="s">
        <v>66</v>
      </c>
      <c r="T2231" s="14" t="s">
        <v>66</v>
      </c>
      <c r="U2231" s="14" t="s">
        <v>66</v>
      </c>
      <c r="V2231" s="14" t="s">
        <v>66</v>
      </c>
      <c r="W2231" s="14" t="s">
        <v>66</v>
      </c>
      <c r="X2231" s="14" t="s">
        <v>66</v>
      </c>
      <c r="Y2231" s="14" t="s">
        <v>66</v>
      </c>
    </row>
    <row r="2232" spans="1:25" x14ac:dyDescent="0.2">
      <c r="A2232" s="2">
        <v>36924</v>
      </c>
      <c r="B2232" s="5">
        <f t="shared" si="163"/>
        <v>2</v>
      </c>
      <c r="C2232" s="1" t="s">
        <v>45</v>
      </c>
      <c r="D2232" s="14" t="s">
        <v>66</v>
      </c>
      <c r="E2232" s="14" t="s">
        <v>66</v>
      </c>
      <c r="F2232" s="14" t="s">
        <v>66</v>
      </c>
      <c r="G2232" s="14" t="s">
        <v>66</v>
      </c>
      <c r="H2232" s="14" t="s">
        <v>66</v>
      </c>
      <c r="I2232" s="14" t="s">
        <v>66</v>
      </c>
      <c r="J2232" s="14" t="s">
        <v>66</v>
      </c>
      <c r="K2232" s="14" t="s">
        <v>66</v>
      </c>
      <c r="L2232" s="14" t="s">
        <v>66</v>
      </c>
      <c r="M2232" s="14" t="s">
        <v>66</v>
      </c>
      <c r="N2232" s="14" t="s">
        <v>66</v>
      </c>
      <c r="O2232" s="14" t="s">
        <v>66</v>
      </c>
      <c r="P2232" s="14" t="s">
        <v>66</v>
      </c>
      <c r="Q2232" s="14" t="s">
        <v>66</v>
      </c>
      <c r="R2232" s="14" t="s">
        <v>66</v>
      </c>
      <c r="S2232" s="14" t="s">
        <v>66</v>
      </c>
      <c r="T2232" s="14" t="s">
        <v>66</v>
      </c>
      <c r="U2232" s="14" t="s">
        <v>66</v>
      </c>
      <c r="V2232" s="14" t="s">
        <v>66</v>
      </c>
      <c r="W2232" s="14" t="s">
        <v>66</v>
      </c>
      <c r="X2232" s="14" t="s">
        <v>66</v>
      </c>
      <c r="Y2232" s="14" t="s">
        <v>66</v>
      </c>
    </row>
    <row r="2233" spans="1:25" x14ac:dyDescent="0.2">
      <c r="A2233" s="2">
        <v>36925</v>
      </c>
      <c r="B2233" s="5">
        <f t="shared" si="163"/>
        <v>2</v>
      </c>
      <c r="C2233" s="1" t="s">
        <v>46</v>
      </c>
      <c r="D2233" s="14" t="s">
        <v>66</v>
      </c>
      <c r="E2233" s="14" t="s">
        <v>66</v>
      </c>
      <c r="F2233" s="14" t="s">
        <v>66</v>
      </c>
      <c r="G2233" s="14" t="s">
        <v>66</v>
      </c>
      <c r="H2233" s="14" t="s">
        <v>66</v>
      </c>
      <c r="I2233" s="14" t="s">
        <v>66</v>
      </c>
      <c r="J2233" s="14" t="s">
        <v>66</v>
      </c>
      <c r="K2233" s="14" t="s">
        <v>66</v>
      </c>
      <c r="L2233" s="14" t="s">
        <v>66</v>
      </c>
      <c r="M2233" s="14" t="s">
        <v>66</v>
      </c>
      <c r="N2233" s="14" t="s">
        <v>66</v>
      </c>
      <c r="O2233" s="14" t="s">
        <v>66</v>
      </c>
      <c r="P2233" s="14" t="s">
        <v>66</v>
      </c>
      <c r="Q2233" s="14" t="s">
        <v>66</v>
      </c>
      <c r="R2233" s="14" t="s">
        <v>66</v>
      </c>
      <c r="S2233" s="14" t="s">
        <v>66</v>
      </c>
      <c r="T2233" s="14" t="s">
        <v>66</v>
      </c>
      <c r="U2233" s="14" t="s">
        <v>66</v>
      </c>
      <c r="V2233" s="14" t="s">
        <v>66</v>
      </c>
      <c r="W2233" s="14" t="s">
        <v>66</v>
      </c>
      <c r="X2233" s="14" t="s">
        <v>66</v>
      </c>
      <c r="Y2233" s="14" t="s">
        <v>66</v>
      </c>
    </row>
    <row r="2234" spans="1:25" x14ac:dyDescent="0.2">
      <c r="A2234" s="2">
        <v>36926</v>
      </c>
      <c r="B2234" s="5">
        <f t="shared" si="163"/>
        <v>2</v>
      </c>
      <c r="C2234" s="1" t="s">
        <v>47</v>
      </c>
      <c r="D2234" s="14" t="s">
        <v>66</v>
      </c>
      <c r="E2234" s="14" t="s">
        <v>66</v>
      </c>
      <c r="F2234" s="14" t="s">
        <v>66</v>
      </c>
      <c r="G2234" s="14" t="s">
        <v>66</v>
      </c>
      <c r="H2234" s="14" t="s">
        <v>66</v>
      </c>
      <c r="I2234" s="14" t="s">
        <v>66</v>
      </c>
      <c r="J2234" s="14" t="s">
        <v>66</v>
      </c>
      <c r="K2234" s="14" t="s">
        <v>66</v>
      </c>
      <c r="L2234" s="14" t="s">
        <v>66</v>
      </c>
      <c r="M2234" s="14" t="s">
        <v>66</v>
      </c>
      <c r="N2234" s="14" t="s">
        <v>66</v>
      </c>
      <c r="O2234" s="14" t="s">
        <v>66</v>
      </c>
      <c r="P2234" s="14" t="s">
        <v>66</v>
      </c>
      <c r="Q2234" s="14" t="s">
        <v>66</v>
      </c>
      <c r="R2234" s="14" t="s">
        <v>66</v>
      </c>
      <c r="S2234" s="14" t="s">
        <v>66</v>
      </c>
      <c r="T2234" s="14" t="s">
        <v>66</v>
      </c>
      <c r="U2234" s="14" t="s">
        <v>66</v>
      </c>
      <c r="V2234" s="14" t="s">
        <v>66</v>
      </c>
      <c r="W2234" s="14" t="s">
        <v>66</v>
      </c>
      <c r="X2234" s="14" t="s">
        <v>66</v>
      </c>
      <c r="Y2234" s="14" t="s">
        <v>66</v>
      </c>
    </row>
    <row r="2235" spans="1:25" x14ac:dyDescent="0.2">
      <c r="A2235" s="2">
        <v>36927</v>
      </c>
      <c r="B2235" s="5">
        <f t="shared" si="163"/>
        <v>2</v>
      </c>
      <c r="C2235" s="1" t="s">
        <v>48</v>
      </c>
      <c r="D2235" s="14" t="s">
        <v>66</v>
      </c>
      <c r="E2235" s="14" t="s">
        <v>66</v>
      </c>
      <c r="F2235" s="14" t="s">
        <v>66</v>
      </c>
      <c r="G2235" s="14" t="s">
        <v>66</v>
      </c>
      <c r="H2235" s="14" t="s">
        <v>66</v>
      </c>
      <c r="I2235" s="14" t="s">
        <v>66</v>
      </c>
      <c r="J2235" s="14" t="s">
        <v>66</v>
      </c>
      <c r="K2235" s="14" t="s">
        <v>66</v>
      </c>
      <c r="L2235" s="14" t="s">
        <v>66</v>
      </c>
      <c r="M2235" s="14" t="s">
        <v>66</v>
      </c>
      <c r="N2235" s="14" t="s">
        <v>66</v>
      </c>
      <c r="O2235" s="14" t="s">
        <v>66</v>
      </c>
      <c r="P2235" s="14" t="s">
        <v>66</v>
      </c>
      <c r="Q2235" s="14" t="s">
        <v>66</v>
      </c>
      <c r="R2235" s="14" t="s">
        <v>66</v>
      </c>
      <c r="S2235" s="14" t="s">
        <v>66</v>
      </c>
      <c r="T2235" s="14" t="s">
        <v>66</v>
      </c>
      <c r="U2235" s="14" t="s">
        <v>66</v>
      </c>
      <c r="V2235" s="14" t="s">
        <v>66</v>
      </c>
      <c r="W2235" s="14" t="s">
        <v>66</v>
      </c>
      <c r="X2235" s="14" t="s">
        <v>66</v>
      </c>
      <c r="Y2235" s="14" t="s">
        <v>66</v>
      </c>
    </row>
    <row r="2236" spans="1:25" x14ac:dyDescent="0.2">
      <c r="A2236" s="2">
        <v>36928</v>
      </c>
      <c r="B2236" s="5">
        <f t="shared" si="163"/>
        <v>2</v>
      </c>
      <c r="C2236" s="1" t="s">
        <v>49</v>
      </c>
      <c r="D2236" s="14" t="s">
        <v>66</v>
      </c>
      <c r="E2236" s="14" t="s">
        <v>66</v>
      </c>
      <c r="F2236" s="14" t="s">
        <v>66</v>
      </c>
      <c r="G2236" s="14" t="s">
        <v>66</v>
      </c>
      <c r="H2236" s="14" t="s">
        <v>66</v>
      </c>
      <c r="I2236" s="14" t="s">
        <v>66</v>
      </c>
      <c r="J2236" s="14" t="s">
        <v>66</v>
      </c>
      <c r="K2236" s="14" t="s">
        <v>66</v>
      </c>
      <c r="L2236" s="14" t="s">
        <v>66</v>
      </c>
      <c r="M2236" s="14" t="s">
        <v>66</v>
      </c>
      <c r="N2236" s="14" t="s">
        <v>66</v>
      </c>
      <c r="O2236" s="14" t="s">
        <v>66</v>
      </c>
      <c r="P2236" s="14" t="s">
        <v>66</v>
      </c>
      <c r="Q2236" s="14" t="s">
        <v>66</v>
      </c>
      <c r="R2236" s="14" t="s">
        <v>66</v>
      </c>
      <c r="S2236" s="14" t="s">
        <v>66</v>
      </c>
      <c r="T2236" s="14" t="s">
        <v>66</v>
      </c>
      <c r="U2236" s="14" t="s">
        <v>66</v>
      </c>
      <c r="V2236" s="14" t="s">
        <v>66</v>
      </c>
      <c r="W2236" s="14" t="s">
        <v>66</v>
      </c>
      <c r="X2236" s="14" t="s">
        <v>66</v>
      </c>
      <c r="Y2236" s="14" t="s">
        <v>66</v>
      </c>
    </row>
    <row r="2237" spans="1:25" x14ac:dyDescent="0.2">
      <c r="A2237" s="2">
        <v>36929</v>
      </c>
      <c r="B2237" s="5">
        <f t="shared" si="163"/>
        <v>2</v>
      </c>
      <c r="C2237" s="1" t="s">
        <v>50</v>
      </c>
      <c r="D2237" s="14" t="s">
        <v>66</v>
      </c>
      <c r="E2237" s="14" t="s">
        <v>66</v>
      </c>
      <c r="F2237" s="14" t="s">
        <v>66</v>
      </c>
      <c r="G2237" s="14" t="s">
        <v>66</v>
      </c>
      <c r="H2237" s="14" t="s">
        <v>66</v>
      </c>
      <c r="I2237" s="14" t="s">
        <v>66</v>
      </c>
      <c r="J2237" s="14" t="s">
        <v>66</v>
      </c>
      <c r="K2237" s="14" t="s">
        <v>66</v>
      </c>
      <c r="L2237" s="14" t="s">
        <v>66</v>
      </c>
      <c r="M2237" s="14" t="s">
        <v>66</v>
      </c>
      <c r="N2237" s="14" t="s">
        <v>66</v>
      </c>
      <c r="O2237" s="14" t="s">
        <v>66</v>
      </c>
      <c r="P2237" s="14" t="s">
        <v>66</v>
      </c>
      <c r="Q2237" s="14" t="s">
        <v>66</v>
      </c>
      <c r="R2237" s="14" t="s">
        <v>66</v>
      </c>
      <c r="S2237" s="14" t="s">
        <v>66</v>
      </c>
      <c r="T2237" s="14" t="s">
        <v>66</v>
      </c>
      <c r="U2237" s="14" t="s">
        <v>66</v>
      </c>
      <c r="V2237" s="14" t="s">
        <v>66</v>
      </c>
      <c r="W2237" s="14" t="s">
        <v>66</v>
      </c>
      <c r="X2237" s="14" t="s">
        <v>66</v>
      </c>
      <c r="Y2237" s="14" t="s">
        <v>66</v>
      </c>
    </row>
    <row r="2238" spans="1:25" x14ac:dyDescent="0.2">
      <c r="A2238" s="2">
        <v>36930</v>
      </c>
      <c r="B2238" s="5">
        <f t="shared" si="163"/>
        <v>2</v>
      </c>
      <c r="C2238" s="1" t="s">
        <v>51</v>
      </c>
      <c r="D2238" s="14" t="s">
        <v>66</v>
      </c>
      <c r="E2238" s="14" t="s">
        <v>66</v>
      </c>
      <c r="F2238" s="14" t="s">
        <v>66</v>
      </c>
      <c r="G2238" s="14" t="s">
        <v>66</v>
      </c>
      <c r="H2238" s="14" t="s">
        <v>66</v>
      </c>
      <c r="I2238" s="14" t="s">
        <v>66</v>
      </c>
      <c r="J2238" s="14" t="s">
        <v>66</v>
      </c>
      <c r="K2238" s="14" t="s">
        <v>66</v>
      </c>
      <c r="L2238" s="14" t="s">
        <v>66</v>
      </c>
      <c r="M2238" s="14" t="s">
        <v>66</v>
      </c>
      <c r="N2238" s="14" t="s">
        <v>66</v>
      </c>
      <c r="O2238" s="14" t="s">
        <v>66</v>
      </c>
      <c r="P2238" s="14" t="s">
        <v>66</v>
      </c>
      <c r="Q2238" s="14" t="s">
        <v>66</v>
      </c>
      <c r="R2238" s="14" t="s">
        <v>66</v>
      </c>
      <c r="S2238" s="14" t="s">
        <v>66</v>
      </c>
      <c r="T2238" s="14" t="s">
        <v>66</v>
      </c>
      <c r="U2238" s="14" t="s">
        <v>66</v>
      </c>
      <c r="V2238" s="14" t="s">
        <v>66</v>
      </c>
      <c r="W2238" s="14" t="s">
        <v>66</v>
      </c>
      <c r="X2238" s="14" t="s">
        <v>66</v>
      </c>
      <c r="Y2238" s="14" t="s">
        <v>66</v>
      </c>
    </row>
    <row r="2239" spans="1:25" x14ac:dyDescent="0.2">
      <c r="A2239" s="2">
        <v>36931</v>
      </c>
      <c r="B2239" s="5">
        <f t="shared" si="163"/>
        <v>2</v>
      </c>
      <c r="C2239" s="1" t="s">
        <v>45</v>
      </c>
      <c r="D2239" s="14" t="s">
        <v>66</v>
      </c>
      <c r="E2239" s="14" t="s">
        <v>66</v>
      </c>
      <c r="F2239" s="14" t="s">
        <v>66</v>
      </c>
      <c r="G2239" s="14" t="s">
        <v>66</v>
      </c>
      <c r="H2239" s="14" t="s">
        <v>66</v>
      </c>
      <c r="I2239" s="14" t="s">
        <v>66</v>
      </c>
      <c r="J2239" s="14" t="s">
        <v>66</v>
      </c>
      <c r="K2239" s="14" t="s">
        <v>66</v>
      </c>
      <c r="L2239" s="14" t="s">
        <v>66</v>
      </c>
      <c r="M2239" s="14" t="s">
        <v>66</v>
      </c>
      <c r="N2239" s="14" t="s">
        <v>66</v>
      </c>
      <c r="O2239" s="14" t="s">
        <v>66</v>
      </c>
      <c r="P2239" s="14" t="s">
        <v>66</v>
      </c>
      <c r="Q2239" s="14" t="s">
        <v>66</v>
      </c>
      <c r="R2239" s="14" t="s">
        <v>66</v>
      </c>
      <c r="S2239" s="14" t="s">
        <v>66</v>
      </c>
      <c r="T2239" s="14" t="s">
        <v>66</v>
      </c>
      <c r="U2239" s="14" t="s">
        <v>66</v>
      </c>
      <c r="V2239" s="14" t="s">
        <v>66</v>
      </c>
      <c r="W2239" s="14" t="s">
        <v>66</v>
      </c>
      <c r="X2239" s="14" t="s">
        <v>66</v>
      </c>
      <c r="Y2239" s="14" t="s">
        <v>66</v>
      </c>
    </row>
    <row r="2240" spans="1:25" x14ac:dyDescent="0.2">
      <c r="A2240" s="2">
        <v>36932</v>
      </c>
      <c r="B2240" s="5">
        <f t="shared" si="163"/>
        <v>2</v>
      </c>
      <c r="C2240" s="1" t="s">
        <v>46</v>
      </c>
      <c r="D2240" s="14" t="s">
        <v>66</v>
      </c>
      <c r="E2240" s="14" t="s">
        <v>66</v>
      </c>
      <c r="F2240" s="14" t="s">
        <v>66</v>
      </c>
      <c r="G2240" s="14" t="s">
        <v>66</v>
      </c>
      <c r="H2240" s="14" t="s">
        <v>66</v>
      </c>
      <c r="I2240" s="14" t="s">
        <v>66</v>
      </c>
      <c r="J2240" s="14" t="s">
        <v>66</v>
      </c>
      <c r="K2240" s="14" t="s">
        <v>66</v>
      </c>
      <c r="L2240" s="14" t="s">
        <v>66</v>
      </c>
      <c r="M2240" s="14" t="s">
        <v>66</v>
      </c>
      <c r="N2240" s="14" t="s">
        <v>66</v>
      </c>
      <c r="O2240" s="14" t="s">
        <v>66</v>
      </c>
      <c r="P2240" s="14" t="s">
        <v>66</v>
      </c>
      <c r="Q2240" s="14" t="s">
        <v>66</v>
      </c>
      <c r="R2240" s="14" t="s">
        <v>66</v>
      </c>
      <c r="S2240" s="14" t="s">
        <v>66</v>
      </c>
      <c r="T2240" s="14" t="s">
        <v>66</v>
      </c>
      <c r="U2240" s="14" t="s">
        <v>66</v>
      </c>
      <c r="V2240" s="14" t="s">
        <v>66</v>
      </c>
      <c r="W2240" s="14" t="s">
        <v>66</v>
      </c>
      <c r="X2240" s="14" t="s">
        <v>66</v>
      </c>
      <c r="Y2240" s="14" t="s">
        <v>66</v>
      </c>
    </row>
    <row r="2241" spans="1:25" x14ac:dyDescent="0.2">
      <c r="A2241" s="2">
        <v>36933</v>
      </c>
      <c r="B2241" s="5">
        <f t="shared" si="163"/>
        <v>2</v>
      </c>
      <c r="C2241" s="1" t="s">
        <v>47</v>
      </c>
      <c r="D2241" s="14" t="s">
        <v>66</v>
      </c>
      <c r="E2241" s="14" t="s">
        <v>66</v>
      </c>
      <c r="F2241" s="14" t="s">
        <v>66</v>
      </c>
      <c r="G2241" s="14" t="s">
        <v>66</v>
      </c>
      <c r="H2241" s="14" t="s">
        <v>66</v>
      </c>
      <c r="I2241" s="14" t="s">
        <v>66</v>
      </c>
      <c r="J2241" s="14" t="s">
        <v>66</v>
      </c>
      <c r="K2241" s="14" t="s">
        <v>66</v>
      </c>
      <c r="L2241" s="14" t="s">
        <v>66</v>
      </c>
      <c r="M2241" s="14" t="s">
        <v>66</v>
      </c>
      <c r="N2241" s="14" t="s">
        <v>66</v>
      </c>
      <c r="O2241" s="14" t="s">
        <v>66</v>
      </c>
      <c r="P2241" s="14" t="s">
        <v>66</v>
      </c>
      <c r="Q2241" s="14" t="s">
        <v>66</v>
      </c>
      <c r="R2241" s="14" t="s">
        <v>66</v>
      </c>
      <c r="S2241" s="14" t="s">
        <v>66</v>
      </c>
      <c r="T2241" s="14" t="s">
        <v>66</v>
      </c>
      <c r="U2241" s="14" t="s">
        <v>66</v>
      </c>
      <c r="V2241" s="14" t="s">
        <v>66</v>
      </c>
      <c r="W2241" s="14" t="s">
        <v>66</v>
      </c>
      <c r="X2241" s="14" t="s">
        <v>66</v>
      </c>
      <c r="Y2241" s="14" t="s">
        <v>66</v>
      </c>
    </row>
    <row r="2242" spans="1:25" x14ac:dyDescent="0.2">
      <c r="A2242" s="2">
        <v>36934</v>
      </c>
      <c r="B2242" s="5">
        <f t="shared" si="163"/>
        <v>2</v>
      </c>
      <c r="C2242" s="1" t="s">
        <v>48</v>
      </c>
      <c r="D2242" s="14" t="s">
        <v>66</v>
      </c>
      <c r="E2242" s="14" t="s">
        <v>66</v>
      </c>
      <c r="F2242" s="14" t="s">
        <v>66</v>
      </c>
      <c r="G2242" s="14" t="s">
        <v>66</v>
      </c>
      <c r="H2242" s="14" t="s">
        <v>66</v>
      </c>
      <c r="I2242" s="14" t="s">
        <v>66</v>
      </c>
      <c r="J2242" s="14" t="s">
        <v>66</v>
      </c>
      <c r="K2242" s="14" t="s">
        <v>66</v>
      </c>
      <c r="L2242" s="14" t="s">
        <v>66</v>
      </c>
      <c r="M2242" s="14" t="s">
        <v>66</v>
      </c>
      <c r="N2242" s="14" t="s">
        <v>66</v>
      </c>
      <c r="O2242" s="14" t="s">
        <v>66</v>
      </c>
      <c r="P2242" s="14" t="s">
        <v>66</v>
      </c>
      <c r="Q2242" s="14" t="s">
        <v>66</v>
      </c>
      <c r="R2242" s="14" t="s">
        <v>66</v>
      </c>
      <c r="S2242" s="14" t="s">
        <v>66</v>
      </c>
      <c r="T2242" s="14" t="s">
        <v>66</v>
      </c>
      <c r="U2242" s="14" t="s">
        <v>66</v>
      </c>
      <c r="V2242" s="14" t="s">
        <v>66</v>
      </c>
      <c r="W2242" s="14" t="s">
        <v>66</v>
      </c>
      <c r="X2242" s="14" t="s">
        <v>66</v>
      </c>
      <c r="Y2242" s="14" t="s">
        <v>66</v>
      </c>
    </row>
    <row r="2243" spans="1:25" x14ac:dyDescent="0.2">
      <c r="A2243" s="2">
        <v>36935</v>
      </c>
      <c r="B2243" s="5">
        <f t="shared" si="163"/>
        <v>2</v>
      </c>
      <c r="C2243" s="1" t="s">
        <v>49</v>
      </c>
      <c r="D2243" s="14" t="s">
        <v>66</v>
      </c>
      <c r="E2243" s="14" t="s">
        <v>66</v>
      </c>
      <c r="F2243" s="14" t="s">
        <v>66</v>
      </c>
      <c r="G2243" s="14" t="s">
        <v>66</v>
      </c>
      <c r="H2243" s="14" t="s">
        <v>66</v>
      </c>
      <c r="I2243" s="14" t="s">
        <v>66</v>
      </c>
      <c r="J2243" s="14" t="s">
        <v>66</v>
      </c>
      <c r="K2243" s="14" t="s">
        <v>66</v>
      </c>
      <c r="L2243" s="14" t="s">
        <v>66</v>
      </c>
      <c r="M2243" s="14" t="s">
        <v>66</v>
      </c>
      <c r="N2243" s="14" t="s">
        <v>66</v>
      </c>
      <c r="O2243" s="14" t="s">
        <v>66</v>
      </c>
      <c r="P2243" s="14" t="s">
        <v>66</v>
      </c>
      <c r="Q2243" s="14" t="s">
        <v>66</v>
      </c>
      <c r="R2243" s="14" t="s">
        <v>66</v>
      </c>
      <c r="S2243" s="14" t="s">
        <v>66</v>
      </c>
      <c r="T2243" s="14" t="s">
        <v>66</v>
      </c>
      <c r="U2243" s="14" t="s">
        <v>66</v>
      </c>
      <c r="V2243" s="14" t="s">
        <v>66</v>
      </c>
      <c r="W2243" s="14" t="s">
        <v>66</v>
      </c>
      <c r="X2243" s="14" t="s">
        <v>66</v>
      </c>
      <c r="Y2243" s="14" t="s">
        <v>66</v>
      </c>
    </row>
    <row r="2244" spans="1:25" x14ac:dyDescent="0.2">
      <c r="A2244" s="2">
        <v>36936</v>
      </c>
      <c r="B2244" s="5">
        <f t="shared" ref="B2244:B2307" si="164">IF(A2244&lt;&gt;"",MONTH(A2244),0)</f>
        <v>2</v>
      </c>
      <c r="C2244" s="1" t="s">
        <v>50</v>
      </c>
      <c r="D2244" s="14" t="s">
        <v>66</v>
      </c>
      <c r="E2244" s="14" t="s">
        <v>66</v>
      </c>
      <c r="F2244" s="14" t="s">
        <v>66</v>
      </c>
      <c r="G2244" s="14" t="s">
        <v>66</v>
      </c>
      <c r="H2244" s="14" t="s">
        <v>66</v>
      </c>
      <c r="I2244" s="14" t="s">
        <v>66</v>
      </c>
      <c r="J2244" s="14" t="s">
        <v>66</v>
      </c>
      <c r="K2244" s="14" t="s">
        <v>66</v>
      </c>
      <c r="L2244" s="14" t="s">
        <v>66</v>
      </c>
      <c r="M2244" s="14" t="s">
        <v>66</v>
      </c>
      <c r="N2244" s="14" t="s">
        <v>66</v>
      </c>
      <c r="O2244" s="14" t="s">
        <v>66</v>
      </c>
      <c r="P2244" s="14" t="s">
        <v>66</v>
      </c>
      <c r="Q2244" s="14" t="s">
        <v>66</v>
      </c>
      <c r="R2244" s="14" t="s">
        <v>66</v>
      </c>
      <c r="S2244" s="14" t="s">
        <v>66</v>
      </c>
      <c r="T2244" s="14" t="s">
        <v>66</v>
      </c>
      <c r="U2244" s="14" t="s">
        <v>66</v>
      </c>
      <c r="V2244" s="14" t="s">
        <v>66</v>
      </c>
      <c r="W2244" s="14" t="s">
        <v>66</v>
      </c>
      <c r="X2244" s="14" t="s">
        <v>66</v>
      </c>
      <c r="Y2244" s="14" t="s">
        <v>66</v>
      </c>
    </row>
    <row r="2245" spans="1:25" x14ac:dyDescent="0.2">
      <c r="A2245" s="2">
        <v>36937</v>
      </c>
      <c r="B2245" s="5">
        <f t="shared" si="164"/>
        <v>2</v>
      </c>
      <c r="C2245" s="1" t="s">
        <v>51</v>
      </c>
      <c r="D2245" s="14" t="s">
        <v>66</v>
      </c>
      <c r="E2245" s="14" t="s">
        <v>66</v>
      </c>
      <c r="F2245" s="14" t="s">
        <v>66</v>
      </c>
      <c r="G2245" s="14" t="s">
        <v>66</v>
      </c>
      <c r="H2245" s="14" t="s">
        <v>66</v>
      </c>
      <c r="I2245" s="14" t="s">
        <v>66</v>
      </c>
      <c r="J2245" s="14" t="s">
        <v>66</v>
      </c>
      <c r="K2245" s="14" t="s">
        <v>66</v>
      </c>
      <c r="L2245" s="14" t="s">
        <v>66</v>
      </c>
      <c r="M2245" s="14" t="s">
        <v>66</v>
      </c>
      <c r="N2245" s="14" t="s">
        <v>66</v>
      </c>
      <c r="O2245" s="14" t="s">
        <v>66</v>
      </c>
      <c r="P2245" s="14" t="s">
        <v>66</v>
      </c>
      <c r="Q2245" s="14" t="s">
        <v>66</v>
      </c>
      <c r="R2245" s="14" t="s">
        <v>66</v>
      </c>
      <c r="S2245" s="14" t="s">
        <v>66</v>
      </c>
      <c r="T2245" s="14" t="s">
        <v>66</v>
      </c>
      <c r="U2245" s="14" t="s">
        <v>66</v>
      </c>
      <c r="V2245" s="14" t="s">
        <v>66</v>
      </c>
      <c r="W2245" s="14" t="s">
        <v>66</v>
      </c>
      <c r="X2245" s="14" t="s">
        <v>66</v>
      </c>
      <c r="Y2245" s="14" t="s">
        <v>66</v>
      </c>
    </row>
    <row r="2246" spans="1:25" x14ac:dyDescent="0.2">
      <c r="A2246" s="2">
        <v>36938</v>
      </c>
      <c r="B2246" s="5">
        <f t="shared" si="164"/>
        <v>2</v>
      </c>
      <c r="C2246" s="1" t="s">
        <v>45</v>
      </c>
      <c r="D2246" s="14" t="s">
        <v>66</v>
      </c>
      <c r="E2246" s="14" t="s">
        <v>66</v>
      </c>
      <c r="F2246" s="14" t="s">
        <v>66</v>
      </c>
      <c r="G2246" s="14" t="s">
        <v>66</v>
      </c>
      <c r="H2246" s="14" t="s">
        <v>66</v>
      </c>
      <c r="I2246" s="14" t="s">
        <v>66</v>
      </c>
      <c r="J2246" s="14" t="s">
        <v>66</v>
      </c>
      <c r="K2246" s="14" t="s">
        <v>66</v>
      </c>
      <c r="L2246" s="14" t="s">
        <v>66</v>
      </c>
      <c r="M2246" s="14" t="s">
        <v>66</v>
      </c>
      <c r="N2246" s="14" t="s">
        <v>66</v>
      </c>
      <c r="O2246" s="14" t="s">
        <v>66</v>
      </c>
      <c r="P2246" s="14" t="s">
        <v>66</v>
      </c>
      <c r="Q2246" s="14" t="s">
        <v>66</v>
      </c>
      <c r="R2246" s="14" t="s">
        <v>66</v>
      </c>
      <c r="S2246" s="14" t="s">
        <v>66</v>
      </c>
      <c r="T2246" s="14" t="s">
        <v>66</v>
      </c>
      <c r="U2246" s="14" t="s">
        <v>66</v>
      </c>
      <c r="V2246" s="14" t="s">
        <v>66</v>
      </c>
      <c r="W2246" s="14" t="s">
        <v>66</v>
      </c>
      <c r="X2246" s="14" t="s">
        <v>66</v>
      </c>
      <c r="Y2246" s="14" t="s">
        <v>66</v>
      </c>
    </row>
    <row r="2247" spans="1:25" x14ac:dyDescent="0.2">
      <c r="A2247" s="2">
        <v>36939</v>
      </c>
      <c r="B2247" s="5">
        <f t="shared" si="164"/>
        <v>2</v>
      </c>
      <c r="C2247" s="1" t="s">
        <v>46</v>
      </c>
      <c r="D2247" s="14" t="s">
        <v>66</v>
      </c>
      <c r="E2247" s="14" t="s">
        <v>66</v>
      </c>
      <c r="F2247" s="14" t="s">
        <v>66</v>
      </c>
      <c r="G2247" s="14" t="s">
        <v>66</v>
      </c>
      <c r="H2247" s="14" t="s">
        <v>66</v>
      </c>
      <c r="I2247" s="14" t="s">
        <v>66</v>
      </c>
      <c r="J2247" s="14" t="s">
        <v>66</v>
      </c>
      <c r="K2247" s="14" t="s">
        <v>66</v>
      </c>
      <c r="L2247" s="14" t="s">
        <v>66</v>
      </c>
      <c r="M2247" s="14" t="s">
        <v>66</v>
      </c>
      <c r="N2247" s="14" t="s">
        <v>66</v>
      </c>
      <c r="O2247" s="14" t="s">
        <v>66</v>
      </c>
      <c r="P2247" s="14" t="s">
        <v>66</v>
      </c>
      <c r="Q2247" s="14" t="s">
        <v>66</v>
      </c>
      <c r="R2247" s="14" t="s">
        <v>66</v>
      </c>
      <c r="S2247" s="14" t="s">
        <v>66</v>
      </c>
      <c r="T2247" s="14" t="s">
        <v>66</v>
      </c>
      <c r="U2247" s="14" t="s">
        <v>66</v>
      </c>
      <c r="V2247" s="14" t="s">
        <v>66</v>
      </c>
      <c r="W2247" s="14" t="s">
        <v>66</v>
      </c>
      <c r="X2247" s="14" t="s">
        <v>66</v>
      </c>
      <c r="Y2247" s="14" t="s">
        <v>66</v>
      </c>
    </row>
    <row r="2248" spans="1:25" x14ac:dyDescent="0.2">
      <c r="A2248" s="2">
        <v>36940</v>
      </c>
      <c r="B2248" s="5">
        <f t="shared" si="164"/>
        <v>2</v>
      </c>
      <c r="C2248" s="1" t="s">
        <v>47</v>
      </c>
      <c r="D2248" s="14" t="s">
        <v>66</v>
      </c>
      <c r="E2248" s="14" t="s">
        <v>66</v>
      </c>
      <c r="F2248" s="14" t="s">
        <v>66</v>
      </c>
      <c r="G2248" s="14" t="s">
        <v>66</v>
      </c>
      <c r="H2248" s="14" t="s">
        <v>66</v>
      </c>
      <c r="I2248" s="14" t="s">
        <v>66</v>
      </c>
      <c r="J2248" s="14" t="s">
        <v>66</v>
      </c>
      <c r="K2248" s="14" t="s">
        <v>66</v>
      </c>
      <c r="L2248" s="14" t="s">
        <v>66</v>
      </c>
      <c r="M2248" s="14" t="s">
        <v>66</v>
      </c>
      <c r="N2248" s="14" t="s">
        <v>66</v>
      </c>
      <c r="O2248" s="14" t="s">
        <v>66</v>
      </c>
      <c r="P2248" s="14" t="s">
        <v>66</v>
      </c>
      <c r="Q2248" s="14" t="s">
        <v>66</v>
      </c>
      <c r="R2248" s="14" t="s">
        <v>66</v>
      </c>
      <c r="S2248" s="14" t="s">
        <v>66</v>
      </c>
      <c r="T2248" s="14" t="s">
        <v>66</v>
      </c>
      <c r="U2248" s="14" t="s">
        <v>66</v>
      </c>
      <c r="V2248" s="14" t="s">
        <v>66</v>
      </c>
      <c r="W2248" s="14" t="s">
        <v>66</v>
      </c>
      <c r="X2248" s="14" t="s">
        <v>66</v>
      </c>
      <c r="Y2248" s="14" t="s">
        <v>66</v>
      </c>
    </row>
    <row r="2249" spans="1:25" x14ac:dyDescent="0.2">
      <c r="A2249" s="2">
        <v>36941</v>
      </c>
      <c r="B2249" s="5">
        <f t="shared" si="164"/>
        <v>2</v>
      </c>
      <c r="C2249" s="1" t="s">
        <v>48</v>
      </c>
      <c r="D2249" s="14" t="s">
        <v>66</v>
      </c>
      <c r="E2249" s="14" t="s">
        <v>66</v>
      </c>
      <c r="F2249" s="14" t="s">
        <v>66</v>
      </c>
      <c r="G2249" s="14" t="s">
        <v>66</v>
      </c>
      <c r="H2249" s="14" t="s">
        <v>66</v>
      </c>
      <c r="I2249" s="14" t="s">
        <v>66</v>
      </c>
      <c r="J2249" s="14" t="s">
        <v>66</v>
      </c>
      <c r="K2249" s="14" t="s">
        <v>66</v>
      </c>
      <c r="L2249" s="14" t="s">
        <v>66</v>
      </c>
      <c r="M2249" s="14" t="s">
        <v>66</v>
      </c>
      <c r="N2249" s="14" t="s">
        <v>66</v>
      </c>
      <c r="O2249" s="14" t="s">
        <v>66</v>
      </c>
      <c r="P2249" s="14" t="s">
        <v>66</v>
      </c>
      <c r="Q2249" s="14" t="s">
        <v>66</v>
      </c>
      <c r="R2249" s="14" t="s">
        <v>66</v>
      </c>
      <c r="S2249" s="14" t="s">
        <v>66</v>
      </c>
      <c r="T2249" s="14" t="s">
        <v>66</v>
      </c>
      <c r="U2249" s="14" t="s">
        <v>66</v>
      </c>
      <c r="V2249" s="14" t="s">
        <v>66</v>
      </c>
      <c r="W2249" s="14" t="s">
        <v>66</v>
      </c>
      <c r="X2249" s="14" t="s">
        <v>66</v>
      </c>
      <c r="Y2249" s="14" t="s">
        <v>66</v>
      </c>
    </row>
    <row r="2250" spans="1:25" x14ac:dyDescent="0.2">
      <c r="A2250" s="2">
        <v>36942</v>
      </c>
      <c r="B2250" s="5">
        <f t="shared" si="164"/>
        <v>2</v>
      </c>
      <c r="C2250" s="1" t="s">
        <v>49</v>
      </c>
      <c r="D2250" s="14" t="s">
        <v>66</v>
      </c>
      <c r="E2250" s="14" t="s">
        <v>66</v>
      </c>
      <c r="F2250" s="14" t="s">
        <v>66</v>
      </c>
      <c r="G2250" s="14" t="s">
        <v>66</v>
      </c>
      <c r="H2250" s="14" t="s">
        <v>66</v>
      </c>
      <c r="I2250" s="14" t="s">
        <v>66</v>
      </c>
      <c r="J2250" s="14" t="s">
        <v>66</v>
      </c>
      <c r="K2250" s="14" t="s">
        <v>66</v>
      </c>
      <c r="L2250" s="14" t="s">
        <v>66</v>
      </c>
      <c r="M2250" s="14" t="s">
        <v>66</v>
      </c>
      <c r="N2250" s="14" t="s">
        <v>66</v>
      </c>
      <c r="O2250" s="14" t="s">
        <v>66</v>
      </c>
      <c r="P2250" s="14" t="s">
        <v>66</v>
      </c>
      <c r="Q2250" s="14" t="s">
        <v>66</v>
      </c>
      <c r="R2250" s="14" t="s">
        <v>66</v>
      </c>
      <c r="S2250" s="14" t="s">
        <v>66</v>
      </c>
      <c r="T2250" s="14" t="s">
        <v>66</v>
      </c>
      <c r="U2250" s="14" t="s">
        <v>66</v>
      </c>
      <c r="V2250" s="14" t="s">
        <v>66</v>
      </c>
      <c r="W2250" s="14" t="s">
        <v>66</v>
      </c>
      <c r="X2250" s="14" t="s">
        <v>66</v>
      </c>
      <c r="Y2250" s="14" t="s">
        <v>66</v>
      </c>
    </row>
    <row r="2251" spans="1:25" x14ac:dyDescent="0.2">
      <c r="A2251" s="2">
        <v>36943</v>
      </c>
      <c r="B2251" s="5">
        <f t="shared" si="164"/>
        <v>2</v>
      </c>
      <c r="C2251" s="1" t="s">
        <v>50</v>
      </c>
      <c r="D2251" s="14" t="s">
        <v>66</v>
      </c>
      <c r="E2251" s="14" t="s">
        <v>66</v>
      </c>
      <c r="F2251" s="14" t="s">
        <v>66</v>
      </c>
      <c r="G2251" s="14" t="s">
        <v>66</v>
      </c>
      <c r="H2251" s="14" t="s">
        <v>66</v>
      </c>
      <c r="I2251" s="14" t="s">
        <v>66</v>
      </c>
      <c r="J2251" s="14" t="s">
        <v>66</v>
      </c>
      <c r="K2251" s="14" t="s">
        <v>66</v>
      </c>
      <c r="L2251" s="14" t="s">
        <v>66</v>
      </c>
      <c r="M2251" s="14" t="s">
        <v>66</v>
      </c>
      <c r="N2251" s="14" t="s">
        <v>66</v>
      </c>
      <c r="O2251" s="14" t="s">
        <v>66</v>
      </c>
      <c r="P2251" s="14" t="s">
        <v>66</v>
      </c>
      <c r="Q2251" s="14" t="s">
        <v>66</v>
      </c>
      <c r="R2251" s="14" t="s">
        <v>66</v>
      </c>
      <c r="S2251" s="14" t="s">
        <v>66</v>
      </c>
      <c r="T2251" s="14" t="s">
        <v>66</v>
      </c>
      <c r="U2251" s="14" t="s">
        <v>66</v>
      </c>
      <c r="V2251" s="14" t="s">
        <v>66</v>
      </c>
      <c r="W2251" s="14" t="s">
        <v>66</v>
      </c>
      <c r="X2251" s="14" t="s">
        <v>66</v>
      </c>
      <c r="Y2251" s="14" t="s">
        <v>66</v>
      </c>
    </row>
    <row r="2252" spans="1:25" x14ac:dyDescent="0.2">
      <c r="A2252" s="2">
        <v>36944</v>
      </c>
      <c r="B2252" s="5">
        <f t="shared" si="164"/>
        <v>2</v>
      </c>
      <c r="C2252" s="1" t="s">
        <v>51</v>
      </c>
      <c r="D2252" s="14" t="s">
        <v>66</v>
      </c>
      <c r="E2252" s="14" t="s">
        <v>66</v>
      </c>
      <c r="F2252" s="14" t="s">
        <v>66</v>
      </c>
      <c r="G2252" s="14" t="s">
        <v>66</v>
      </c>
      <c r="H2252" s="14" t="s">
        <v>66</v>
      </c>
      <c r="I2252" s="14" t="s">
        <v>66</v>
      </c>
      <c r="J2252" s="14" t="s">
        <v>66</v>
      </c>
      <c r="K2252" s="14" t="s">
        <v>66</v>
      </c>
      <c r="L2252" s="14" t="s">
        <v>66</v>
      </c>
      <c r="M2252" s="14" t="s">
        <v>66</v>
      </c>
      <c r="N2252" s="14" t="s">
        <v>66</v>
      </c>
      <c r="O2252" s="14" t="s">
        <v>66</v>
      </c>
      <c r="P2252" s="14" t="s">
        <v>66</v>
      </c>
      <c r="Q2252" s="14" t="s">
        <v>66</v>
      </c>
      <c r="R2252" s="14" t="s">
        <v>66</v>
      </c>
      <c r="S2252" s="14" t="s">
        <v>66</v>
      </c>
      <c r="T2252" s="14" t="s">
        <v>66</v>
      </c>
      <c r="U2252" s="14" t="s">
        <v>66</v>
      </c>
      <c r="V2252" s="14" t="s">
        <v>66</v>
      </c>
      <c r="W2252" s="14" t="s">
        <v>66</v>
      </c>
      <c r="X2252" s="14" t="s">
        <v>66</v>
      </c>
      <c r="Y2252" s="14" t="s">
        <v>66</v>
      </c>
    </row>
    <row r="2253" spans="1:25" x14ac:dyDescent="0.2">
      <c r="A2253" s="2">
        <v>36945</v>
      </c>
      <c r="B2253" s="5">
        <f t="shared" si="164"/>
        <v>2</v>
      </c>
      <c r="C2253" s="1" t="s">
        <v>45</v>
      </c>
      <c r="D2253" s="14" t="s">
        <v>66</v>
      </c>
      <c r="E2253" s="14" t="s">
        <v>66</v>
      </c>
      <c r="F2253" s="14" t="s">
        <v>66</v>
      </c>
      <c r="G2253" s="14" t="s">
        <v>66</v>
      </c>
      <c r="H2253" s="14" t="s">
        <v>66</v>
      </c>
      <c r="I2253" s="14" t="s">
        <v>66</v>
      </c>
      <c r="J2253" s="14" t="s">
        <v>66</v>
      </c>
      <c r="K2253" s="14" t="s">
        <v>66</v>
      </c>
      <c r="L2253" s="14" t="s">
        <v>66</v>
      </c>
      <c r="M2253" s="14" t="s">
        <v>66</v>
      </c>
      <c r="N2253" s="14" t="s">
        <v>66</v>
      </c>
      <c r="O2253" s="14" t="s">
        <v>66</v>
      </c>
      <c r="P2253" s="14" t="s">
        <v>66</v>
      </c>
      <c r="Q2253" s="14" t="s">
        <v>66</v>
      </c>
      <c r="R2253" s="14" t="s">
        <v>66</v>
      </c>
      <c r="S2253" s="14" t="s">
        <v>66</v>
      </c>
      <c r="T2253" s="14" t="s">
        <v>66</v>
      </c>
      <c r="U2253" s="14" t="s">
        <v>66</v>
      </c>
      <c r="V2253" s="14" t="s">
        <v>66</v>
      </c>
      <c r="W2253" s="14" t="s">
        <v>66</v>
      </c>
      <c r="X2253" s="14" t="s">
        <v>66</v>
      </c>
      <c r="Y2253" s="14" t="s">
        <v>66</v>
      </c>
    </row>
    <row r="2254" spans="1:25" x14ac:dyDescent="0.2">
      <c r="A2254" s="2">
        <v>36946</v>
      </c>
      <c r="B2254" s="5">
        <f t="shared" si="164"/>
        <v>2</v>
      </c>
      <c r="C2254" s="1" t="s">
        <v>46</v>
      </c>
      <c r="D2254" s="14" t="s">
        <v>66</v>
      </c>
      <c r="E2254" s="14" t="s">
        <v>66</v>
      </c>
      <c r="F2254" s="14" t="s">
        <v>66</v>
      </c>
      <c r="G2254" s="14" t="s">
        <v>66</v>
      </c>
      <c r="H2254" s="14" t="s">
        <v>66</v>
      </c>
      <c r="I2254" s="14" t="s">
        <v>66</v>
      </c>
      <c r="J2254" s="14" t="s">
        <v>66</v>
      </c>
      <c r="K2254" s="14" t="s">
        <v>66</v>
      </c>
      <c r="L2254" s="14" t="s">
        <v>66</v>
      </c>
      <c r="M2254" s="14" t="s">
        <v>66</v>
      </c>
      <c r="N2254" s="14" t="s">
        <v>66</v>
      </c>
      <c r="O2254" s="14" t="s">
        <v>66</v>
      </c>
      <c r="P2254" s="14" t="s">
        <v>66</v>
      </c>
      <c r="Q2254" s="14" t="s">
        <v>66</v>
      </c>
      <c r="R2254" s="14" t="s">
        <v>66</v>
      </c>
      <c r="S2254" s="14" t="s">
        <v>66</v>
      </c>
      <c r="T2254" s="14" t="s">
        <v>66</v>
      </c>
      <c r="U2254" s="14" t="s">
        <v>66</v>
      </c>
      <c r="V2254" s="14" t="s">
        <v>66</v>
      </c>
      <c r="W2254" s="14" t="s">
        <v>66</v>
      </c>
      <c r="X2254" s="14" t="s">
        <v>66</v>
      </c>
      <c r="Y2254" s="14" t="s">
        <v>66</v>
      </c>
    </row>
    <row r="2255" spans="1:25" x14ac:dyDescent="0.2">
      <c r="A2255" s="2">
        <v>36947</v>
      </c>
      <c r="B2255" s="5">
        <f t="shared" si="164"/>
        <v>2</v>
      </c>
      <c r="C2255" s="1" t="s">
        <v>47</v>
      </c>
      <c r="D2255" s="14" t="s">
        <v>66</v>
      </c>
      <c r="E2255" s="14" t="s">
        <v>66</v>
      </c>
      <c r="F2255" s="14" t="s">
        <v>66</v>
      </c>
      <c r="G2255" s="14" t="s">
        <v>66</v>
      </c>
      <c r="H2255" s="14" t="s">
        <v>66</v>
      </c>
      <c r="I2255" s="14" t="s">
        <v>66</v>
      </c>
      <c r="J2255" s="14" t="s">
        <v>66</v>
      </c>
      <c r="K2255" s="14" t="s">
        <v>66</v>
      </c>
      <c r="L2255" s="14" t="s">
        <v>66</v>
      </c>
      <c r="M2255" s="14" t="s">
        <v>66</v>
      </c>
      <c r="N2255" s="14" t="s">
        <v>66</v>
      </c>
      <c r="O2255" s="14" t="s">
        <v>66</v>
      </c>
      <c r="P2255" s="14" t="s">
        <v>66</v>
      </c>
      <c r="Q2255" s="14" t="s">
        <v>66</v>
      </c>
      <c r="R2255" s="14" t="s">
        <v>66</v>
      </c>
      <c r="S2255" s="14" t="s">
        <v>66</v>
      </c>
      <c r="T2255" s="14" t="s">
        <v>66</v>
      </c>
      <c r="U2255" s="14" t="s">
        <v>66</v>
      </c>
      <c r="V2255" s="14" t="s">
        <v>66</v>
      </c>
      <c r="W2255" s="14" t="s">
        <v>66</v>
      </c>
      <c r="X2255" s="14" t="s">
        <v>66</v>
      </c>
      <c r="Y2255" s="14" t="s">
        <v>66</v>
      </c>
    </row>
    <row r="2256" spans="1:25" x14ac:dyDescent="0.2">
      <c r="A2256" s="2">
        <v>36948</v>
      </c>
      <c r="B2256" s="5">
        <f t="shared" si="164"/>
        <v>2</v>
      </c>
      <c r="C2256" s="1" t="s">
        <v>48</v>
      </c>
      <c r="D2256" s="14" t="s">
        <v>66</v>
      </c>
      <c r="E2256" s="14" t="s">
        <v>66</v>
      </c>
      <c r="F2256" s="14" t="s">
        <v>66</v>
      </c>
      <c r="G2256" s="14" t="s">
        <v>66</v>
      </c>
      <c r="H2256" s="14" t="s">
        <v>66</v>
      </c>
      <c r="I2256" s="14" t="s">
        <v>66</v>
      </c>
      <c r="J2256" s="14" t="s">
        <v>66</v>
      </c>
      <c r="K2256" s="14" t="s">
        <v>66</v>
      </c>
      <c r="L2256" s="14" t="s">
        <v>66</v>
      </c>
      <c r="M2256" s="14" t="s">
        <v>66</v>
      </c>
      <c r="N2256" s="14" t="s">
        <v>66</v>
      </c>
      <c r="O2256" s="14" t="s">
        <v>66</v>
      </c>
      <c r="P2256" s="14" t="s">
        <v>66</v>
      </c>
      <c r="Q2256" s="14" t="s">
        <v>66</v>
      </c>
      <c r="R2256" s="14" t="s">
        <v>66</v>
      </c>
      <c r="S2256" s="14" t="s">
        <v>66</v>
      </c>
      <c r="T2256" s="14" t="s">
        <v>66</v>
      </c>
      <c r="U2256" s="14" t="s">
        <v>66</v>
      </c>
      <c r="V2256" s="14" t="s">
        <v>66</v>
      </c>
      <c r="W2256" s="14" t="s">
        <v>66</v>
      </c>
      <c r="X2256" s="14" t="s">
        <v>66</v>
      </c>
      <c r="Y2256" s="14" t="s">
        <v>66</v>
      </c>
    </row>
    <row r="2257" spans="1:25" x14ac:dyDescent="0.2">
      <c r="A2257" s="2">
        <v>36949</v>
      </c>
      <c r="B2257" s="5">
        <f t="shared" si="164"/>
        <v>2</v>
      </c>
      <c r="C2257" s="1" t="s">
        <v>49</v>
      </c>
      <c r="D2257" s="14" t="s">
        <v>66</v>
      </c>
      <c r="E2257" s="14" t="s">
        <v>66</v>
      </c>
      <c r="F2257" s="14" t="s">
        <v>66</v>
      </c>
      <c r="G2257" s="14" t="s">
        <v>66</v>
      </c>
      <c r="H2257" s="14" t="s">
        <v>66</v>
      </c>
      <c r="I2257" s="14" t="s">
        <v>66</v>
      </c>
      <c r="J2257" s="14" t="s">
        <v>66</v>
      </c>
      <c r="K2257" s="14" t="s">
        <v>66</v>
      </c>
      <c r="L2257" s="14" t="s">
        <v>66</v>
      </c>
      <c r="M2257" s="14" t="s">
        <v>66</v>
      </c>
      <c r="N2257" s="14" t="s">
        <v>66</v>
      </c>
      <c r="O2257" s="14" t="s">
        <v>66</v>
      </c>
      <c r="P2257" s="14" t="s">
        <v>66</v>
      </c>
      <c r="Q2257" s="14" t="s">
        <v>66</v>
      </c>
      <c r="R2257" s="14" t="s">
        <v>66</v>
      </c>
      <c r="S2257" s="14" t="s">
        <v>66</v>
      </c>
      <c r="T2257" s="14" t="s">
        <v>66</v>
      </c>
      <c r="U2257" s="14" t="s">
        <v>66</v>
      </c>
      <c r="V2257" s="14" t="s">
        <v>66</v>
      </c>
      <c r="W2257" s="14" t="s">
        <v>66</v>
      </c>
      <c r="X2257" s="14" t="s">
        <v>66</v>
      </c>
      <c r="Y2257" s="14" t="s">
        <v>66</v>
      </c>
    </row>
    <row r="2258" spans="1:25" x14ac:dyDescent="0.2">
      <c r="A2258" s="2">
        <v>36950</v>
      </c>
      <c r="B2258" s="5">
        <f t="shared" si="164"/>
        <v>2</v>
      </c>
      <c r="C2258" s="1" t="s">
        <v>50</v>
      </c>
      <c r="D2258" s="14" t="s">
        <v>66</v>
      </c>
      <c r="E2258" s="14" t="s">
        <v>66</v>
      </c>
      <c r="F2258" s="14" t="s">
        <v>66</v>
      </c>
      <c r="G2258" s="14" t="s">
        <v>66</v>
      </c>
      <c r="H2258" s="14" t="s">
        <v>66</v>
      </c>
      <c r="I2258" s="14" t="s">
        <v>66</v>
      </c>
      <c r="J2258" s="14" t="s">
        <v>66</v>
      </c>
      <c r="K2258" s="14" t="s">
        <v>66</v>
      </c>
      <c r="L2258" s="14" t="s">
        <v>66</v>
      </c>
      <c r="M2258" s="14" t="s">
        <v>66</v>
      </c>
      <c r="N2258" s="14" t="s">
        <v>66</v>
      </c>
      <c r="O2258" s="14" t="s">
        <v>66</v>
      </c>
      <c r="P2258" s="14" t="s">
        <v>66</v>
      </c>
      <c r="Q2258" s="14" t="s">
        <v>66</v>
      </c>
      <c r="R2258" s="14" t="s">
        <v>66</v>
      </c>
      <c r="S2258" s="14" t="s">
        <v>66</v>
      </c>
      <c r="T2258" s="14" t="s">
        <v>66</v>
      </c>
      <c r="U2258" s="14" t="s">
        <v>66</v>
      </c>
      <c r="V2258" s="14" t="s">
        <v>66</v>
      </c>
      <c r="W2258" s="14" t="s">
        <v>66</v>
      </c>
      <c r="X2258" s="14" t="s">
        <v>66</v>
      </c>
      <c r="Y2258" s="14" t="s">
        <v>66</v>
      </c>
    </row>
    <row r="2259" spans="1:25" x14ac:dyDescent="0.2">
      <c r="A2259" s="2">
        <v>36951</v>
      </c>
      <c r="B2259" s="5">
        <f t="shared" si="164"/>
        <v>3</v>
      </c>
      <c r="C2259" s="1" t="s">
        <v>51</v>
      </c>
      <c r="D2259" s="14" t="s">
        <v>66</v>
      </c>
      <c r="E2259" s="14" t="s">
        <v>66</v>
      </c>
      <c r="F2259" s="14" t="s">
        <v>66</v>
      </c>
      <c r="G2259" s="14" t="s">
        <v>66</v>
      </c>
      <c r="H2259" s="14" t="s">
        <v>66</v>
      </c>
      <c r="I2259" s="14" t="s">
        <v>66</v>
      </c>
      <c r="J2259" s="14" t="s">
        <v>66</v>
      </c>
      <c r="K2259" s="14" t="s">
        <v>66</v>
      </c>
      <c r="L2259" s="14" t="s">
        <v>66</v>
      </c>
      <c r="M2259" s="14" t="s">
        <v>66</v>
      </c>
      <c r="N2259" s="14" t="s">
        <v>66</v>
      </c>
      <c r="O2259" s="14" t="s">
        <v>66</v>
      </c>
      <c r="P2259" s="14" t="s">
        <v>66</v>
      </c>
      <c r="Q2259" s="14" t="s">
        <v>66</v>
      </c>
      <c r="R2259" s="14" t="s">
        <v>66</v>
      </c>
      <c r="S2259" s="14" t="s">
        <v>66</v>
      </c>
      <c r="T2259" s="14" t="s">
        <v>66</v>
      </c>
      <c r="U2259" s="14" t="s">
        <v>66</v>
      </c>
      <c r="V2259" s="14" t="s">
        <v>66</v>
      </c>
      <c r="W2259" s="14" t="s">
        <v>66</v>
      </c>
      <c r="X2259" s="14" t="s">
        <v>66</v>
      </c>
      <c r="Y2259" s="14" t="s">
        <v>66</v>
      </c>
    </row>
    <row r="2260" spans="1:25" x14ac:dyDescent="0.2">
      <c r="A2260" s="2">
        <v>36952</v>
      </c>
      <c r="B2260" s="5">
        <f t="shared" si="164"/>
        <v>3</v>
      </c>
      <c r="C2260" s="1" t="s">
        <v>45</v>
      </c>
      <c r="D2260" s="14" t="s">
        <v>66</v>
      </c>
      <c r="E2260" s="14" t="s">
        <v>66</v>
      </c>
      <c r="F2260" s="14" t="s">
        <v>66</v>
      </c>
      <c r="G2260" s="14" t="s">
        <v>66</v>
      </c>
      <c r="H2260" s="14" t="s">
        <v>66</v>
      </c>
      <c r="I2260" s="14" t="s">
        <v>66</v>
      </c>
      <c r="J2260" s="14" t="s">
        <v>66</v>
      </c>
      <c r="K2260" s="14" t="s">
        <v>66</v>
      </c>
      <c r="L2260" s="14" t="s">
        <v>66</v>
      </c>
      <c r="M2260" s="14" t="s">
        <v>66</v>
      </c>
      <c r="N2260" s="14" t="s">
        <v>66</v>
      </c>
      <c r="O2260" s="14" t="s">
        <v>66</v>
      </c>
      <c r="P2260" s="14" t="s">
        <v>66</v>
      </c>
      <c r="Q2260" s="14" t="s">
        <v>66</v>
      </c>
      <c r="R2260" s="14" t="s">
        <v>66</v>
      </c>
      <c r="S2260" s="14" t="s">
        <v>66</v>
      </c>
      <c r="T2260" s="14" t="s">
        <v>66</v>
      </c>
      <c r="U2260" s="14" t="s">
        <v>66</v>
      </c>
      <c r="V2260" s="14" t="s">
        <v>66</v>
      </c>
      <c r="W2260" s="14" t="s">
        <v>66</v>
      </c>
      <c r="X2260" s="14" t="s">
        <v>66</v>
      </c>
      <c r="Y2260" s="14" t="s">
        <v>66</v>
      </c>
    </row>
    <row r="2261" spans="1:25" x14ac:dyDescent="0.2">
      <c r="A2261" s="2">
        <v>36953</v>
      </c>
      <c r="B2261" s="5">
        <f t="shared" si="164"/>
        <v>3</v>
      </c>
      <c r="C2261" s="1" t="s">
        <v>46</v>
      </c>
      <c r="D2261" s="14" t="s">
        <v>66</v>
      </c>
      <c r="E2261" s="14" t="s">
        <v>66</v>
      </c>
      <c r="F2261" s="14" t="s">
        <v>66</v>
      </c>
      <c r="G2261" s="14" t="s">
        <v>66</v>
      </c>
      <c r="H2261" s="14" t="s">
        <v>66</v>
      </c>
      <c r="I2261" s="14" t="s">
        <v>66</v>
      </c>
      <c r="J2261" s="14" t="s">
        <v>66</v>
      </c>
      <c r="K2261" s="14" t="s">
        <v>66</v>
      </c>
      <c r="L2261" s="14" t="s">
        <v>66</v>
      </c>
      <c r="M2261" s="14" t="s">
        <v>66</v>
      </c>
      <c r="N2261" s="14" t="s">
        <v>66</v>
      </c>
      <c r="O2261" s="14" t="s">
        <v>66</v>
      </c>
      <c r="P2261" s="14" t="s">
        <v>66</v>
      </c>
      <c r="Q2261" s="14" t="s">
        <v>66</v>
      </c>
      <c r="R2261" s="14" t="s">
        <v>66</v>
      </c>
      <c r="S2261" s="14" t="s">
        <v>66</v>
      </c>
      <c r="T2261" s="14" t="s">
        <v>66</v>
      </c>
      <c r="U2261" s="14" t="s">
        <v>66</v>
      </c>
      <c r="V2261" s="14" t="s">
        <v>66</v>
      </c>
      <c r="W2261" s="14" t="s">
        <v>66</v>
      </c>
      <c r="X2261" s="14" t="s">
        <v>66</v>
      </c>
      <c r="Y2261" s="14" t="s">
        <v>66</v>
      </c>
    </row>
    <row r="2262" spans="1:25" x14ac:dyDescent="0.2">
      <c r="A2262" s="2">
        <v>36954</v>
      </c>
      <c r="B2262" s="5">
        <f t="shared" si="164"/>
        <v>3</v>
      </c>
      <c r="C2262" s="1" t="s">
        <v>47</v>
      </c>
      <c r="D2262" s="14" t="s">
        <v>66</v>
      </c>
      <c r="E2262" s="14" t="s">
        <v>66</v>
      </c>
      <c r="F2262" s="14" t="s">
        <v>66</v>
      </c>
      <c r="G2262" s="14" t="s">
        <v>66</v>
      </c>
      <c r="H2262" s="14" t="s">
        <v>66</v>
      </c>
      <c r="I2262" s="14" t="s">
        <v>66</v>
      </c>
      <c r="J2262" s="14" t="s">
        <v>66</v>
      </c>
      <c r="K2262" s="14" t="s">
        <v>66</v>
      </c>
      <c r="L2262" s="14" t="s">
        <v>66</v>
      </c>
      <c r="M2262" s="14" t="s">
        <v>66</v>
      </c>
      <c r="N2262" s="14" t="s">
        <v>66</v>
      </c>
      <c r="O2262" s="14" t="s">
        <v>66</v>
      </c>
      <c r="P2262" s="14" t="s">
        <v>66</v>
      </c>
      <c r="Q2262" s="14" t="s">
        <v>66</v>
      </c>
      <c r="R2262" s="14" t="s">
        <v>66</v>
      </c>
      <c r="S2262" s="14" t="s">
        <v>66</v>
      </c>
      <c r="T2262" s="14" t="s">
        <v>66</v>
      </c>
      <c r="U2262" s="14" t="s">
        <v>66</v>
      </c>
      <c r="V2262" s="14" t="s">
        <v>66</v>
      </c>
      <c r="W2262" s="14" t="s">
        <v>66</v>
      </c>
      <c r="X2262" s="14" t="s">
        <v>66</v>
      </c>
      <c r="Y2262" s="14" t="s">
        <v>66</v>
      </c>
    </row>
    <row r="2263" spans="1:25" x14ac:dyDescent="0.2">
      <c r="A2263" s="2">
        <v>36955</v>
      </c>
      <c r="B2263" s="5">
        <f t="shared" si="164"/>
        <v>3</v>
      </c>
      <c r="C2263" s="1" t="s">
        <v>48</v>
      </c>
      <c r="D2263" s="14" t="s">
        <v>66</v>
      </c>
      <c r="E2263" s="14" t="s">
        <v>66</v>
      </c>
      <c r="F2263" s="14" t="s">
        <v>66</v>
      </c>
      <c r="G2263" s="14" t="s">
        <v>66</v>
      </c>
      <c r="H2263" s="14" t="s">
        <v>66</v>
      </c>
      <c r="I2263" s="14" t="s">
        <v>66</v>
      </c>
      <c r="J2263" s="14" t="s">
        <v>66</v>
      </c>
      <c r="K2263" s="14" t="s">
        <v>66</v>
      </c>
      <c r="L2263" s="14" t="s">
        <v>66</v>
      </c>
      <c r="M2263" s="14" t="s">
        <v>66</v>
      </c>
      <c r="N2263" s="14" t="s">
        <v>66</v>
      </c>
      <c r="O2263" s="14" t="s">
        <v>66</v>
      </c>
      <c r="P2263" s="14" t="s">
        <v>66</v>
      </c>
      <c r="Q2263" s="14" t="s">
        <v>66</v>
      </c>
      <c r="R2263" s="14" t="s">
        <v>66</v>
      </c>
      <c r="S2263" s="14" t="s">
        <v>66</v>
      </c>
      <c r="T2263" s="14" t="s">
        <v>66</v>
      </c>
      <c r="U2263" s="14" t="s">
        <v>66</v>
      </c>
      <c r="V2263" s="14" t="s">
        <v>66</v>
      </c>
      <c r="W2263" s="14" t="s">
        <v>66</v>
      </c>
      <c r="X2263" s="14" t="s">
        <v>66</v>
      </c>
      <c r="Y2263" s="14" t="s">
        <v>66</v>
      </c>
    </row>
    <row r="2264" spans="1:25" x14ac:dyDescent="0.2">
      <c r="A2264" s="2">
        <v>36956</v>
      </c>
      <c r="B2264" s="5">
        <f t="shared" si="164"/>
        <v>3</v>
      </c>
      <c r="C2264" s="1" t="s">
        <v>49</v>
      </c>
      <c r="D2264" s="14" t="s">
        <v>66</v>
      </c>
      <c r="E2264" s="14" t="s">
        <v>66</v>
      </c>
      <c r="F2264" s="14" t="s">
        <v>66</v>
      </c>
      <c r="G2264" s="14" t="s">
        <v>66</v>
      </c>
      <c r="H2264" s="14" t="s">
        <v>66</v>
      </c>
      <c r="I2264" s="14" t="s">
        <v>66</v>
      </c>
      <c r="J2264" s="14" t="s">
        <v>66</v>
      </c>
      <c r="K2264" s="14" t="s">
        <v>66</v>
      </c>
      <c r="L2264" s="14" t="s">
        <v>66</v>
      </c>
      <c r="M2264" s="14" t="s">
        <v>66</v>
      </c>
      <c r="N2264" s="14" t="s">
        <v>66</v>
      </c>
      <c r="O2264" s="14" t="s">
        <v>66</v>
      </c>
      <c r="P2264" s="14" t="s">
        <v>66</v>
      </c>
      <c r="Q2264" s="14" t="s">
        <v>66</v>
      </c>
      <c r="R2264" s="14" t="s">
        <v>66</v>
      </c>
      <c r="S2264" s="14" t="s">
        <v>66</v>
      </c>
      <c r="T2264" s="14" t="s">
        <v>66</v>
      </c>
      <c r="U2264" s="14" t="s">
        <v>66</v>
      </c>
      <c r="V2264" s="14" t="s">
        <v>66</v>
      </c>
      <c r="W2264" s="14" t="s">
        <v>66</v>
      </c>
      <c r="X2264" s="14" t="s">
        <v>66</v>
      </c>
      <c r="Y2264" s="14" t="s">
        <v>66</v>
      </c>
    </row>
    <row r="2265" spans="1:25" x14ac:dyDescent="0.2">
      <c r="A2265" s="2">
        <v>36957</v>
      </c>
      <c r="B2265" s="5">
        <f t="shared" si="164"/>
        <v>3</v>
      </c>
      <c r="C2265" s="1" t="s">
        <v>50</v>
      </c>
      <c r="D2265" s="14" t="s">
        <v>66</v>
      </c>
      <c r="E2265" s="14" t="s">
        <v>66</v>
      </c>
      <c r="F2265" s="14" t="s">
        <v>66</v>
      </c>
      <c r="G2265" s="14" t="s">
        <v>66</v>
      </c>
      <c r="H2265" s="14" t="s">
        <v>66</v>
      </c>
      <c r="I2265" s="14" t="s">
        <v>66</v>
      </c>
      <c r="J2265" s="14" t="s">
        <v>66</v>
      </c>
      <c r="K2265" s="14" t="s">
        <v>66</v>
      </c>
      <c r="L2265" s="14" t="s">
        <v>66</v>
      </c>
      <c r="M2265" s="14" t="s">
        <v>66</v>
      </c>
      <c r="N2265" s="14" t="s">
        <v>66</v>
      </c>
      <c r="O2265" s="14" t="s">
        <v>66</v>
      </c>
      <c r="P2265" s="14" t="s">
        <v>66</v>
      </c>
      <c r="Q2265" s="14" t="s">
        <v>66</v>
      </c>
      <c r="R2265" s="14" t="s">
        <v>66</v>
      </c>
      <c r="S2265" s="14" t="s">
        <v>66</v>
      </c>
      <c r="T2265" s="14" t="s">
        <v>66</v>
      </c>
      <c r="U2265" s="14" t="s">
        <v>66</v>
      </c>
      <c r="V2265" s="14" t="s">
        <v>66</v>
      </c>
      <c r="W2265" s="14" t="s">
        <v>66</v>
      </c>
      <c r="X2265" s="14" t="s">
        <v>66</v>
      </c>
      <c r="Y2265" s="14" t="s">
        <v>66</v>
      </c>
    </row>
    <row r="2266" spans="1:25" x14ac:dyDescent="0.2">
      <c r="A2266" s="2">
        <v>36958</v>
      </c>
      <c r="B2266" s="5">
        <f t="shared" si="164"/>
        <v>3</v>
      </c>
      <c r="C2266" s="1" t="s">
        <v>51</v>
      </c>
      <c r="D2266" s="14" t="s">
        <v>66</v>
      </c>
      <c r="E2266" s="14" t="s">
        <v>66</v>
      </c>
      <c r="F2266" s="14" t="s">
        <v>66</v>
      </c>
      <c r="G2266" s="14" t="s">
        <v>66</v>
      </c>
      <c r="H2266" s="14" t="s">
        <v>66</v>
      </c>
      <c r="I2266" s="14" t="s">
        <v>66</v>
      </c>
      <c r="J2266" s="14" t="s">
        <v>66</v>
      </c>
      <c r="K2266" s="14" t="s">
        <v>66</v>
      </c>
      <c r="L2266" s="14" t="s">
        <v>66</v>
      </c>
      <c r="M2266" s="14" t="s">
        <v>66</v>
      </c>
      <c r="N2266" s="14" t="s">
        <v>66</v>
      </c>
      <c r="O2266" s="14" t="s">
        <v>66</v>
      </c>
      <c r="P2266" s="14" t="s">
        <v>66</v>
      </c>
      <c r="Q2266" s="14" t="s">
        <v>66</v>
      </c>
      <c r="R2266" s="14" t="s">
        <v>66</v>
      </c>
      <c r="S2266" s="14" t="s">
        <v>66</v>
      </c>
      <c r="T2266" s="14" t="s">
        <v>66</v>
      </c>
      <c r="U2266" s="14" t="s">
        <v>66</v>
      </c>
      <c r="V2266" s="14" t="s">
        <v>66</v>
      </c>
      <c r="W2266" s="14" t="s">
        <v>66</v>
      </c>
      <c r="X2266" s="14" t="s">
        <v>66</v>
      </c>
      <c r="Y2266" s="14" t="s">
        <v>66</v>
      </c>
    </row>
    <row r="2267" spans="1:25" x14ac:dyDescent="0.2">
      <c r="A2267" s="2">
        <v>36959</v>
      </c>
      <c r="B2267" s="5">
        <f t="shared" si="164"/>
        <v>3</v>
      </c>
      <c r="C2267" s="1" t="s">
        <v>45</v>
      </c>
      <c r="D2267" s="14" t="s">
        <v>66</v>
      </c>
      <c r="E2267" s="14" t="s">
        <v>66</v>
      </c>
      <c r="F2267" s="14" t="s">
        <v>66</v>
      </c>
      <c r="G2267" s="14" t="s">
        <v>66</v>
      </c>
      <c r="H2267" s="14" t="s">
        <v>66</v>
      </c>
      <c r="I2267" s="14" t="s">
        <v>66</v>
      </c>
      <c r="J2267" s="14" t="s">
        <v>66</v>
      </c>
      <c r="K2267" s="14" t="s">
        <v>66</v>
      </c>
      <c r="L2267" s="14" t="s">
        <v>66</v>
      </c>
      <c r="M2267" s="14" t="s">
        <v>66</v>
      </c>
      <c r="N2267" s="14" t="s">
        <v>66</v>
      </c>
      <c r="O2267" s="14" t="s">
        <v>66</v>
      </c>
      <c r="P2267" s="14" t="s">
        <v>66</v>
      </c>
      <c r="Q2267" s="14" t="s">
        <v>66</v>
      </c>
      <c r="R2267" s="14" t="s">
        <v>66</v>
      </c>
      <c r="S2267" s="14" t="s">
        <v>66</v>
      </c>
      <c r="T2267" s="14" t="s">
        <v>66</v>
      </c>
      <c r="U2267" s="14" t="s">
        <v>66</v>
      </c>
      <c r="V2267" s="14" t="s">
        <v>66</v>
      </c>
      <c r="W2267" s="14" t="s">
        <v>66</v>
      </c>
      <c r="X2267" s="14" t="s">
        <v>66</v>
      </c>
      <c r="Y2267" s="14" t="s">
        <v>66</v>
      </c>
    </row>
    <row r="2268" spans="1:25" x14ac:dyDescent="0.2">
      <c r="A2268" s="2">
        <v>36960</v>
      </c>
      <c r="B2268" s="5">
        <f t="shared" si="164"/>
        <v>3</v>
      </c>
      <c r="C2268" s="1" t="s">
        <v>46</v>
      </c>
      <c r="D2268" s="14" t="s">
        <v>66</v>
      </c>
      <c r="E2268" s="14" t="s">
        <v>66</v>
      </c>
      <c r="F2268" s="14" t="s">
        <v>66</v>
      </c>
      <c r="G2268" s="14" t="s">
        <v>66</v>
      </c>
      <c r="H2268" s="14" t="s">
        <v>66</v>
      </c>
      <c r="I2268" s="14" t="s">
        <v>66</v>
      </c>
      <c r="J2268" s="14" t="s">
        <v>66</v>
      </c>
      <c r="K2268" s="14" t="s">
        <v>66</v>
      </c>
      <c r="L2268" s="14" t="s">
        <v>66</v>
      </c>
      <c r="M2268" s="14" t="s">
        <v>66</v>
      </c>
      <c r="N2268" s="14" t="s">
        <v>66</v>
      </c>
      <c r="O2268" s="14" t="s">
        <v>66</v>
      </c>
      <c r="P2268" s="14" t="s">
        <v>66</v>
      </c>
      <c r="Q2268" s="14" t="s">
        <v>66</v>
      </c>
      <c r="R2268" s="14" t="s">
        <v>66</v>
      </c>
      <c r="S2268" s="14" t="s">
        <v>66</v>
      </c>
      <c r="T2268" s="14" t="s">
        <v>66</v>
      </c>
      <c r="U2268" s="14" t="s">
        <v>66</v>
      </c>
      <c r="V2268" s="14" t="s">
        <v>66</v>
      </c>
      <c r="W2268" s="14" t="s">
        <v>66</v>
      </c>
      <c r="X2268" s="14" t="s">
        <v>66</v>
      </c>
      <c r="Y2268" s="14" t="s">
        <v>66</v>
      </c>
    </row>
    <row r="2269" spans="1:25" x14ac:dyDescent="0.2">
      <c r="A2269" s="2">
        <v>36961</v>
      </c>
      <c r="B2269" s="5">
        <f t="shared" si="164"/>
        <v>3</v>
      </c>
      <c r="C2269" s="1" t="s">
        <v>47</v>
      </c>
      <c r="D2269" s="14" t="s">
        <v>66</v>
      </c>
      <c r="E2269" s="14" t="s">
        <v>66</v>
      </c>
      <c r="F2269" s="14" t="s">
        <v>66</v>
      </c>
      <c r="G2269" s="14" t="s">
        <v>66</v>
      </c>
      <c r="H2269" s="14" t="s">
        <v>66</v>
      </c>
      <c r="I2269" s="14" t="s">
        <v>66</v>
      </c>
      <c r="J2269" s="14" t="s">
        <v>66</v>
      </c>
      <c r="K2269" s="14" t="s">
        <v>66</v>
      </c>
      <c r="L2269" s="14" t="s">
        <v>66</v>
      </c>
      <c r="M2269" s="14" t="s">
        <v>66</v>
      </c>
      <c r="N2269" s="14" t="s">
        <v>66</v>
      </c>
      <c r="O2269" s="14" t="s">
        <v>66</v>
      </c>
      <c r="P2269" s="14" t="s">
        <v>66</v>
      </c>
      <c r="Q2269" s="14" t="s">
        <v>66</v>
      </c>
      <c r="R2269" s="14" t="s">
        <v>66</v>
      </c>
      <c r="S2269" s="14" t="s">
        <v>66</v>
      </c>
      <c r="T2269" s="14" t="s">
        <v>66</v>
      </c>
      <c r="U2269" s="14" t="s">
        <v>66</v>
      </c>
      <c r="V2269" s="14" t="s">
        <v>66</v>
      </c>
      <c r="W2269" s="14" t="s">
        <v>66</v>
      </c>
      <c r="X2269" s="14" t="s">
        <v>66</v>
      </c>
      <c r="Y2269" s="14" t="s">
        <v>66</v>
      </c>
    </row>
    <row r="2270" spans="1:25" x14ac:dyDescent="0.2">
      <c r="A2270" s="2">
        <v>36962</v>
      </c>
      <c r="B2270" s="5">
        <f t="shared" si="164"/>
        <v>3</v>
      </c>
      <c r="C2270" s="1" t="s">
        <v>48</v>
      </c>
      <c r="D2270" s="14" t="s">
        <v>66</v>
      </c>
      <c r="E2270" s="14" t="s">
        <v>66</v>
      </c>
      <c r="F2270" s="14" t="s">
        <v>66</v>
      </c>
      <c r="G2270" s="14" t="s">
        <v>66</v>
      </c>
      <c r="H2270" s="14" t="s">
        <v>66</v>
      </c>
      <c r="I2270" s="14" t="s">
        <v>66</v>
      </c>
      <c r="J2270" s="14" t="s">
        <v>66</v>
      </c>
      <c r="K2270" s="14" t="s">
        <v>66</v>
      </c>
      <c r="L2270" s="14" t="s">
        <v>66</v>
      </c>
      <c r="M2270" s="14" t="s">
        <v>66</v>
      </c>
      <c r="N2270" s="14" t="s">
        <v>66</v>
      </c>
      <c r="O2270" s="14" t="s">
        <v>66</v>
      </c>
      <c r="P2270" s="14" t="s">
        <v>66</v>
      </c>
      <c r="Q2270" s="14" t="s">
        <v>66</v>
      </c>
      <c r="R2270" s="14" t="s">
        <v>66</v>
      </c>
      <c r="S2270" s="14" t="s">
        <v>66</v>
      </c>
      <c r="T2270" s="14" t="s">
        <v>66</v>
      </c>
      <c r="U2270" s="14" t="s">
        <v>66</v>
      </c>
      <c r="V2270" s="14" t="s">
        <v>66</v>
      </c>
      <c r="W2270" s="14" t="s">
        <v>66</v>
      </c>
      <c r="X2270" s="14" t="s">
        <v>66</v>
      </c>
      <c r="Y2270" s="14" t="s">
        <v>66</v>
      </c>
    </row>
    <row r="2271" spans="1:25" x14ac:dyDescent="0.2">
      <c r="A2271" s="2">
        <v>36963</v>
      </c>
      <c r="B2271" s="5">
        <f t="shared" si="164"/>
        <v>3</v>
      </c>
      <c r="C2271" s="1" t="s">
        <v>49</v>
      </c>
      <c r="D2271" s="14" t="s">
        <v>66</v>
      </c>
      <c r="E2271" s="14" t="s">
        <v>66</v>
      </c>
      <c r="F2271" s="14" t="s">
        <v>66</v>
      </c>
      <c r="G2271" s="14" t="s">
        <v>66</v>
      </c>
      <c r="H2271" s="14" t="s">
        <v>66</v>
      </c>
      <c r="I2271" s="14" t="s">
        <v>66</v>
      </c>
      <c r="J2271" s="14" t="s">
        <v>66</v>
      </c>
      <c r="K2271" s="14" t="s">
        <v>66</v>
      </c>
      <c r="L2271" s="14" t="s">
        <v>66</v>
      </c>
      <c r="M2271" s="14" t="s">
        <v>66</v>
      </c>
      <c r="N2271" s="14" t="s">
        <v>66</v>
      </c>
      <c r="O2271" s="14" t="s">
        <v>66</v>
      </c>
      <c r="P2271" s="14" t="s">
        <v>66</v>
      </c>
      <c r="Q2271" s="14" t="s">
        <v>66</v>
      </c>
      <c r="R2271" s="14" t="s">
        <v>66</v>
      </c>
      <c r="S2271" s="14" t="s">
        <v>66</v>
      </c>
      <c r="T2271" s="14" t="s">
        <v>66</v>
      </c>
      <c r="U2271" s="14" t="s">
        <v>66</v>
      </c>
      <c r="V2271" s="14" t="s">
        <v>66</v>
      </c>
      <c r="W2271" s="14" t="s">
        <v>66</v>
      </c>
      <c r="X2271" s="14" t="s">
        <v>66</v>
      </c>
      <c r="Y2271" s="14" t="s">
        <v>66</v>
      </c>
    </row>
    <row r="2272" spans="1:25" x14ac:dyDescent="0.2">
      <c r="A2272" s="2">
        <v>36964</v>
      </c>
      <c r="B2272" s="5">
        <f t="shared" si="164"/>
        <v>3</v>
      </c>
      <c r="C2272" s="1" t="s">
        <v>50</v>
      </c>
      <c r="D2272" s="14" t="s">
        <v>66</v>
      </c>
      <c r="E2272" s="14" t="s">
        <v>66</v>
      </c>
      <c r="F2272" s="14" t="s">
        <v>66</v>
      </c>
      <c r="G2272" s="14" t="s">
        <v>66</v>
      </c>
      <c r="H2272" s="14" t="s">
        <v>66</v>
      </c>
      <c r="I2272" s="14" t="s">
        <v>66</v>
      </c>
      <c r="J2272" s="14" t="s">
        <v>66</v>
      </c>
      <c r="K2272" s="14" t="s">
        <v>66</v>
      </c>
      <c r="L2272" s="14" t="s">
        <v>66</v>
      </c>
      <c r="M2272" s="14" t="s">
        <v>66</v>
      </c>
      <c r="N2272" s="14" t="s">
        <v>66</v>
      </c>
      <c r="O2272" s="14" t="s">
        <v>66</v>
      </c>
      <c r="P2272" s="14" t="s">
        <v>66</v>
      </c>
      <c r="Q2272" s="14" t="s">
        <v>66</v>
      </c>
      <c r="R2272" s="14" t="s">
        <v>66</v>
      </c>
      <c r="S2272" s="14" t="s">
        <v>66</v>
      </c>
      <c r="T2272" s="14" t="s">
        <v>66</v>
      </c>
      <c r="U2272" s="14" t="s">
        <v>66</v>
      </c>
      <c r="V2272" s="14" t="s">
        <v>66</v>
      </c>
      <c r="W2272" s="14" t="s">
        <v>66</v>
      </c>
      <c r="X2272" s="14" t="s">
        <v>66</v>
      </c>
      <c r="Y2272" s="14" t="s">
        <v>66</v>
      </c>
    </row>
    <row r="2273" spans="1:25" x14ac:dyDescent="0.2">
      <c r="A2273" s="2">
        <v>36965</v>
      </c>
      <c r="B2273" s="5">
        <f t="shared" si="164"/>
        <v>3</v>
      </c>
      <c r="C2273" s="1" t="s">
        <v>51</v>
      </c>
      <c r="D2273" s="14" t="s">
        <v>66</v>
      </c>
      <c r="E2273" s="14" t="s">
        <v>66</v>
      </c>
      <c r="F2273" s="14" t="s">
        <v>66</v>
      </c>
      <c r="G2273" s="14" t="s">
        <v>66</v>
      </c>
      <c r="H2273" s="14" t="s">
        <v>66</v>
      </c>
      <c r="I2273" s="14" t="s">
        <v>66</v>
      </c>
      <c r="J2273" s="14" t="s">
        <v>66</v>
      </c>
      <c r="K2273" s="14" t="s">
        <v>66</v>
      </c>
      <c r="L2273" s="14" t="s">
        <v>66</v>
      </c>
      <c r="M2273" s="14" t="s">
        <v>66</v>
      </c>
      <c r="N2273" s="14" t="s">
        <v>66</v>
      </c>
      <c r="O2273" s="14" t="s">
        <v>66</v>
      </c>
      <c r="P2273" s="14" t="s">
        <v>66</v>
      </c>
      <c r="Q2273" s="14" t="s">
        <v>66</v>
      </c>
      <c r="R2273" s="14" t="s">
        <v>66</v>
      </c>
      <c r="S2273" s="14" t="s">
        <v>66</v>
      </c>
      <c r="T2273" s="14" t="s">
        <v>66</v>
      </c>
      <c r="U2273" s="14" t="s">
        <v>66</v>
      </c>
      <c r="V2273" s="14" t="s">
        <v>66</v>
      </c>
      <c r="W2273" s="14" t="s">
        <v>66</v>
      </c>
      <c r="X2273" s="14" t="s">
        <v>66</v>
      </c>
      <c r="Y2273" s="14" t="s">
        <v>66</v>
      </c>
    </row>
    <row r="2274" spans="1:25" x14ac:dyDescent="0.2">
      <c r="A2274" s="2">
        <v>36966</v>
      </c>
      <c r="B2274" s="5">
        <f t="shared" si="164"/>
        <v>3</v>
      </c>
      <c r="C2274" s="1" t="s">
        <v>45</v>
      </c>
      <c r="D2274" s="14" t="s">
        <v>66</v>
      </c>
      <c r="E2274" s="14" t="s">
        <v>66</v>
      </c>
      <c r="F2274" s="14" t="s">
        <v>66</v>
      </c>
      <c r="G2274" s="14" t="s">
        <v>66</v>
      </c>
      <c r="H2274" s="14" t="s">
        <v>66</v>
      </c>
      <c r="I2274" s="14" t="s">
        <v>66</v>
      </c>
      <c r="J2274" s="14" t="s">
        <v>66</v>
      </c>
      <c r="K2274" s="14" t="s">
        <v>66</v>
      </c>
      <c r="L2274" s="14" t="s">
        <v>66</v>
      </c>
      <c r="M2274" s="14" t="s">
        <v>66</v>
      </c>
      <c r="N2274" s="14" t="s">
        <v>66</v>
      </c>
      <c r="O2274" s="14" t="s">
        <v>66</v>
      </c>
      <c r="P2274" s="14" t="s">
        <v>66</v>
      </c>
      <c r="Q2274" s="14" t="s">
        <v>66</v>
      </c>
      <c r="R2274" s="14" t="s">
        <v>66</v>
      </c>
      <c r="S2274" s="14" t="s">
        <v>66</v>
      </c>
      <c r="T2274" s="14" t="s">
        <v>66</v>
      </c>
      <c r="U2274" s="14" t="s">
        <v>66</v>
      </c>
      <c r="V2274" s="14" t="s">
        <v>66</v>
      </c>
      <c r="W2274" s="14" t="s">
        <v>66</v>
      </c>
      <c r="X2274" s="14" t="s">
        <v>66</v>
      </c>
      <c r="Y2274" s="14" t="s">
        <v>66</v>
      </c>
    </row>
    <row r="2275" spans="1:25" x14ac:dyDescent="0.2">
      <c r="A2275" s="2">
        <v>36967</v>
      </c>
      <c r="B2275" s="5">
        <f t="shared" si="164"/>
        <v>3</v>
      </c>
      <c r="C2275" s="1" t="s">
        <v>46</v>
      </c>
      <c r="D2275" s="14" t="s">
        <v>66</v>
      </c>
      <c r="E2275" s="14" t="s">
        <v>66</v>
      </c>
      <c r="F2275" s="14" t="s">
        <v>66</v>
      </c>
      <c r="G2275" s="14" t="s">
        <v>66</v>
      </c>
      <c r="H2275" s="14" t="s">
        <v>66</v>
      </c>
      <c r="I2275" s="14" t="s">
        <v>66</v>
      </c>
      <c r="J2275" s="14" t="s">
        <v>66</v>
      </c>
      <c r="K2275" s="14" t="s">
        <v>66</v>
      </c>
      <c r="L2275" s="14" t="s">
        <v>66</v>
      </c>
      <c r="M2275" s="14" t="s">
        <v>66</v>
      </c>
      <c r="N2275" s="14" t="s">
        <v>66</v>
      </c>
      <c r="O2275" s="14" t="s">
        <v>66</v>
      </c>
      <c r="P2275" s="14" t="s">
        <v>66</v>
      </c>
      <c r="Q2275" s="14" t="s">
        <v>66</v>
      </c>
      <c r="R2275" s="14" t="s">
        <v>66</v>
      </c>
      <c r="S2275" s="14" t="s">
        <v>66</v>
      </c>
      <c r="T2275" s="14" t="s">
        <v>66</v>
      </c>
      <c r="U2275" s="14" t="s">
        <v>66</v>
      </c>
      <c r="V2275" s="14" t="s">
        <v>66</v>
      </c>
      <c r="W2275" s="14" t="s">
        <v>66</v>
      </c>
      <c r="X2275" s="14" t="s">
        <v>66</v>
      </c>
      <c r="Y2275" s="14" t="s">
        <v>66</v>
      </c>
    </row>
    <row r="2276" spans="1:25" x14ac:dyDescent="0.2">
      <c r="A2276" s="2">
        <v>36968</v>
      </c>
      <c r="B2276" s="5">
        <f t="shared" si="164"/>
        <v>3</v>
      </c>
      <c r="C2276" s="1" t="s">
        <v>47</v>
      </c>
      <c r="D2276" s="14" t="s">
        <v>66</v>
      </c>
      <c r="E2276" s="14" t="s">
        <v>66</v>
      </c>
      <c r="F2276" s="14" t="s">
        <v>66</v>
      </c>
      <c r="G2276" s="14" t="s">
        <v>66</v>
      </c>
      <c r="H2276" s="14" t="s">
        <v>66</v>
      </c>
      <c r="I2276" s="14" t="s">
        <v>66</v>
      </c>
      <c r="J2276" s="14" t="s">
        <v>66</v>
      </c>
      <c r="K2276" s="14" t="s">
        <v>66</v>
      </c>
      <c r="L2276" s="14" t="s">
        <v>66</v>
      </c>
      <c r="M2276" s="14" t="s">
        <v>66</v>
      </c>
      <c r="N2276" s="14" t="s">
        <v>66</v>
      </c>
      <c r="O2276" s="14" t="s">
        <v>66</v>
      </c>
      <c r="P2276" s="14" t="s">
        <v>66</v>
      </c>
      <c r="Q2276" s="14" t="s">
        <v>66</v>
      </c>
      <c r="R2276" s="14" t="s">
        <v>66</v>
      </c>
      <c r="S2276" s="14" t="s">
        <v>66</v>
      </c>
      <c r="T2276" s="14" t="s">
        <v>66</v>
      </c>
      <c r="U2276" s="14" t="s">
        <v>66</v>
      </c>
      <c r="V2276" s="14" t="s">
        <v>66</v>
      </c>
      <c r="W2276" s="14" t="s">
        <v>66</v>
      </c>
      <c r="X2276" s="14" t="s">
        <v>66</v>
      </c>
      <c r="Y2276" s="14" t="s">
        <v>66</v>
      </c>
    </row>
    <row r="2277" spans="1:25" x14ac:dyDescent="0.2">
      <c r="A2277" s="2">
        <v>36969</v>
      </c>
      <c r="B2277" s="5">
        <f t="shared" si="164"/>
        <v>3</v>
      </c>
      <c r="C2277" s="1" t="s">
        <v>48</v>
      </c>
      <c r="D2277" s="14" t="s">
        <v>66</v>
      </c>
      <c r="E2277" s="14" t="s">
        <v>66</v>
      </c>
      <c r="F2277" s="14" t="s">
        <v>66</v>
      </c>
      <c r="G2277" s="14" t="s">
        <v>66</v>
      </c>
      <c r="H2277" s="14" t="s">
        <v>66</v>
      </c>
      <c r="I2277" s="14" t="s">
        <v>66</v>
      </c>
      <c r="J2277" s="14" t="s">
        <v>66</v>
      </c>
      <c r="K2277" s="14" t="s">
        <v>66</v>
      </c>
      <c r="L2277" s="14" t="s">
        <v>66</v>
      </c>
      <c r="M2277" s="14" t="s">
        <v>66</v>
      </c>
      <c r="N2277" s="14" t="s">
        <v>66</v>
      </c>
      <c r="O2277" s="14" t="s">
        <v>66</v>
      </c>
      <c r="P2277" s="14" t="s">
        <v>66</v>
      </c>
      <c r="Q2277" s="14" t="s">
        <v>66</v>
      </c>
      <c r="R2277" s="14" t="s">
        <v>66</v>
      </c>
      <c r="S2277" s="14" t="s">
        <v>66</v>
      </c>
      <c r="T2277" s="14" t="s">
        <v>66</v>
      </c>
      <c r="U2277" s="14" t="s">
        <v>66</v>
      </c>
      <c r="V2277" s="14" t="s">
        <v>66</v>
      </c>
      <c r="W2277" s="14" t="s">
        <v>66</v>
      </c>
      <c r="X2277" s="14" t="s">
        <v>66</v>
      </c>
      <c r="Y2277" s="14" t="s">
        <v>66</v>
      </c>
    </row>
    <row r="2278" spans="1:25" x14ac:dyDescent="0.2">
      <c r="A2278" s="2">
        <v>36970</v>
      </c>
      <c r="B2278" s="5">
        <f t="shared" si="164"/>
        <v>3</v>
      </c>
      <c r="C2278" s="1" t="s">
        <v>49</v>
      </c>
      <c r="D2278" s="14" t="s">
        <v>66</v>
      </c>
      <c r="E2278" s="14" t="s">
        <v>66</v>
      </c>
      <c r="F2278" s="14" t="s">
        <v>66</v>
      </c>
      <c r="G2278" s="14" t="s">
        <v>66</v>
      </c>
      <c r="H2278" s="14" t="s">
        <v>66</v>
      </c>
      <c r="I2278" s="14" t="s">
        <v>66</v>
      </c>
      <c r="J2278" s="14" t="s">
        <v>66</v>
      </c>
      <c r="K2278" s="14" t="s">
        <v>66</v>
      </c>
      <c r="L2278" s="14" t="s">
        <v>66</v>
      </c>
      <c r="M2278" s="14" t="s">
        <v>66</v>
      </c>
      <c r="N2278" s="14" t="s">
        <v>66</v>
      </c>
      <c r="O2278" s="14" t="s">
        <v>66</v>
      </c>
      <c r="P2278" s="14" t="s">
        <v>66</v>
      </c>
      <c r="Q2278" s="14" t="s">
        <v>66</v>
      </c>
      <c r="R2278" s="14" t="s">
        <v>66</v>
      </c>
      <c r="S2278" s="14" t="s">
        <v>66</v>
      </c>
      <c r="T2278" s="14" t="s">
        <v>66</v>
      </c>
      <c r="U2278" s="14" t="s">
        <v>66</v>
      </c>
      <c r="V2278" s="14" t="s">
        <v>66</v>
      </c>
      <c r="W2278" s="14" t="s">
        <v>66</v>
      </c>
      <c r="X2278" s="14" t="s">
        <v>66</v>
      </c>
      <c r="Y2278" s="14" t="s">
        <v>66</v>
      </c>
    </row>
    <row r="2279" spans="1:25" x14ac:dyDescent="0.2">
      <c r="A2279" s="2">
        <v>36971</v>
      </c>
      <c r="B2279" s="5">
        <f t="shared" si="164"/>
        <v>3</v>
      </c>
      <c r="C2279" s="1" t="s">
        <v>50</v>
      </c>
      <c r="D2279" s="14" t="s">
        <v>66</v>
      </c>
      <c r="E2279" s="14" t="s">
        <v>66</v>
      </c>
      <c r="F2279" s="14" t="s">
        <v>66</v>
      </c>
      <c r="G2279" s="14" t="s">
        <v>66</v>
      </c>
      <c r="H2279" s="14" t="s">
        <v>66</v>
      </c>
      <c r="I2279" s="14" t="s">
        <v>66</v>
      </c>
      <c r="J2279" s="14" t="s">
        <v>66</v>
      </c>
      <c r="K2279" s="14" t="s">
        <v>66</v>
      </c>
      <c r="L2279" s="14" t="s">
        <v>66</v>
      </c>
      <c r="M2279" s="14" t="s">
        <v>66</v>
      </c>
      <c r="N2279" s="14" t="s">
        <v>66</v>
      </c>
      <c r="O2279" s="14" t="s">
        <v>66</v>
      </c>
      <c r="P2279" s="14" t="s">
        <v>66</v>
      </c>
      <c r="Q2279" s="14" t="s">
        <v>66</v>
      </c>
      <c r="R2279" s="14" t="s">
        <v>66</v>
      </c>
      <c r="S2279" s="14" t="s">
        <v>66</v>
      </c>
      <c r="T2279" s="14" t="s">
        <v>66</v>
      </c>
      <c r="U2279" s="14" t="s">
        <v>66</v>
      </c>
      <c r="V2279" s="14" t="s">
        <v>66</v>
      </c>
      <c r="W2279" s="14" t="s">
        <v>66</v>
      </c>
      <c r="X2279" s="14" t="s">
        <v>66</v>
      </c>
      <c r="Y2279" s="14" t="s">
        <v>66</v>
      </c>
    </row>
    <row r="2280" spans="1:25" x14ac:dyDescent="0.2">
      <c r="A2280" s="2">
        <v>36972</v>
      </c>
      <c r="B2280" s="5">
        <f t="shared" si="164"/>
        <v>3</v>
      </c>
      <c r="C2280" s="1" t="s">
        <v>51</v>
      </c>
      <c r="D2280" s="14" t="s">
        <v>66</v>
      </c>
      <c r="E2280" s="14" t="s">
        <v>66</v>
      </c>
      <c r="F2280" s="14" t="s">
        <v>66</v>
      </c>
      <c r="G2280" s="14" t="s">
        <v>66</v>
      </c>
      <c r="H2280" s="14" t="s">
        <v>66</v>
      </c>
      <c r="I2280" s="14" t="s">
        <v>66</v>
      </c>
      <c r="J2280" s="14" t="s">
        <v>66</v>
      </c>
      <c r="K2280" s="14" t="s">
        <v>66</v>
      </c>
      <c r="L2280" s="14" t="s">
        <v>66</v>
      </c>
      <c r="M2280" s="14" t="s">
        <v>66</v>
      </c>
      <c r="N2280" s="14" t="s">
        <v>66</v>
      </c>
      <c r="O2280" s="14" t="s">
        <v>66</v>
      </c>
      <c r="P2280" s="14" t="s">
        <v>66</v>
      </c>
      <c r="Q2280" s="14" t="s">
        <v>66</v>
      </c>
      <c r="R2280" s="14" t="s">
        <v>66</v>
      </c>
      <c r="S2280" s="14" t="s">
        <v>66</v>
      </c>
      <c r="T2280" s="14" t="s">
        <v>66</v>
      </c>
      <c r="U2280" s="14" t="s">
        <v>66</v>
      </c>
      <c r="V2280" s="14" t="s">
        <v>66</v>
      </c>
      <c r="W2280" s="14" t="s">
        <v>66</v>
      </c>
      <c r="X2280" s="14" t="s">
        <v>66</v>
      </c>
      <c r="Y2280" s="14" t="s">
        <v>66</v>
      </c>
    </row>
    <row r="2281" spans="1:25" x14ac:dyDescent="0.2">
      <c r="A2281" s="2">
        <v>36973</v>
      </c>
      <c r="B2281" s="5">
        <f t="shared" si="164"/>
        <v>3</v>
      </c>
      <c r="C2281" s="1" t="s">
        <v>45</v>
      </c>
      <c r="D2281" s="14" t="s">
        <v>66</v>
      </c>
      <c r="E2281" s="14" t="s">
        <v>66</v>
      </c>
      <c r="F2281" s="14" t="s">
        <v>66</v>
      </c>
      <c r="G2281" s="14" t="s">
        <v>66</v>
      </c>
      <c r="H2281" s="14" t="s">
        <v>66</v>
      </c>
      <c r="I2281" s="14" t="s">
        <v>66</v>
      </c>
      <c r="J2281" s="14" t="s">
        <v>66</v>
      </c>
      <c r="K2281" s="14" t="s">
        <v>66</v>
      </c>
      <c r="L2281" s="14" t="s">
        <v>66</v>
      </c>
      <c r="M2281" s="14" t="s">
        <v>66</v>
      </c>
      <c r="N2281" s="14" t="s">
        <v>66</v>
      </c>
      <c r="O2281" s="14" t="s">
        <v>66</v>
      </c>
      <c r="P2281" s="14" t="s">
        <v>66</v>
      </c>
      <c r="Q2281" s="14" t="s">
        <v>66</v>
      </c>
      <c r="R2281" s="14" t="s">
        <v>66</v>
      </c>
      <c r="S2281" s="14" t="s">
        <v>66</v>
      </c>
      <c r="T2281" s="14" t="s">
        <v>66</v>
      </c>
      <c r="U2281" s="14" t="s">
        <v>66</v>
      </c>
      <c r="V2281" s="14" t="s">
        <v>66</v>
      </c>
      <c r="W2281" s="14" t="s">
        <v>66</v>
      </c>
      <c r="X2281" s="14" t="s">
        <v>66</v>
      </c>
      <c r="Y2281" s="14" t="s">
        <v>66</v>
      </c>
    </row>
    <row r="2282" spans="1:25" x14ac:dyDescent="0.2">
      <c r="A2282" s="2">
        <v>36974</v>
      </c>
      <c r="B2282" s="5">
        <f t="shared" si="164"/>
        <v>3</v>
      </c>
      <c r="C2282" s="1" t="s">
        <v>46</v>
      </c>
      <c r="D2282" s="14" t="s">
        <v>66</v>
      </c>
      <c r="E2282" s="14" t="s">
        <v>66</v>
      </c>
      <c r="F2282" s="14" t="s">
        <v>66</v>
      </c>
      <c r="G2282" s="14" t="s">
        <v>66</v>
      </c>
      <c r="H2282" s="14" t="s">
        <v>66</v>
      </c>
      <c r="I2282" s="14" t="s">
        <v>66</v>
      </c>
      <c r="J2282" s="14" t="s">
        <v>66</v>
      </c>
      <c r="K2282" s="14" t="s">
        <v>66</v>
      </c>
      <c r="L2282" s="14" t="s">
        <v>66</v>
      </c>
      <c r="M2282" s="14" t="s">
        <v>66</v>
      </c>
      <c r="N2282" s="14" t="s">
        <v>66</v>
      </c>
      <c r="O2282" s="14" t="s">
        <v>66</v>
      </c>
      <c r="P2282" s="14" t="s">
        <v>66</v>
      </c>
      <c r="Q2282" s="14" t="s">
        <v>66</v>
      </c>
      <c r="R2282" s="14" t="s">
        <v>66</v>
      </c>
      <c r="S2282" s="14" t="s">
        <v>66</v>
      </c>
      <c r="T2282" s="14" t="s">
        <v>66</v>
      </c>
      <c r="U2282" s="14" t="s">
        <v>66</v>
      </c>
      <c r="V2282" s="14" t="s">
        <v>66</v>
      </c>
      <c r="W2282" s="14" t="s">
        <v>66</v>
      </c>
      <c r="X2282" s="14" t="s">
        <v>66</v>
      </c>
      <c r="Y2282" s="14" t="s">
        <v>66</v>
      </c>
    </row>
    <row r="2283" spans="1:25" x14ac:dyDescent="0.2">
      <c r="A2283" s="2">
        <v>36975</v>
      </c>
      <c r="B2283" s="5">
        <f t="shared" si="164"/>
        <v>3</v>
      </c>
      <c r="C2283" s="1" t="s">
        <v>47</v>
      </c>
      <c r="D2283" s="14" t="s">
        <v>66</v>
      </c>
      <c r="E2283" s="14" t="s">
        <v>66</v>
      </c>
      <c r="F2283" s="14" t="s">
        <v>66</v>
      </c>
      <c r="G2283" s="14" t="s">
        <v>66</v>
      </c>
      <c r="H2283" s="14" t="s">
        <v>66</v>
      </c>
      <c r="I2283" s="14" t="s">
        <v>66</v>
      </c>
      <c r="J2283" s="14" t="s">
        <v>66</v>
      </c>
      <c r="K2283" s="14" t="s">
        <v>66</v>
      </c>
      <c r="L2283" s="14" t="s">
        <v>66</v>
      </c>
      <c r="M2283" s="14" t="s">
        <v>66</v>
      </c>
      <c r="N2283" s="14" t="s">
        <v>66</v>
      </c>
      <c r="O2283" s="14" t="s">
        <v>66</v>
      </c>
      <c r="P2283" s="14" t="s">
        <v>66</v>
      </c>
      <c r="Q2283" s="14" t="s">
        <v>66</v>
      </c>
      <c r="R2283" s="14" t="s">
        <v>66</v>
      </c>
      <c r="S2283" s="14" t="s">
        <v>66</v>
      </c>
      <c r="T2283" s="14" t="s">
        <v>66</v>
      </c>
      <c r="U2283" s="14" t="s">
        <v>66</v>
      </c>
      <c r="V2283" s="14" t="s">
        <v>66</v>
      </c>
      <c r="W2283" s="14" t="s">
        <v>66</v>
      </c>
      <c r="X2283" s="14" t="s">
        <v>66</v>
      </c>
      <c r="Y2283" s="14" t="s">
        <v>66</v>
      </c>
    </row>
    <row r="2284" spans="1:25" x14ac:dyDescent="0.2">
      <c r="A2284" s="2">
        <v>36976</v>
      </c>
      <c r="B2284" s="5">
        <f t="shared" si="164"/>
        <v>3</v>
      </c>
      <c r="C2284" s="1" t="s">
        <v>48</v>
      </c>
      <c r="D2284" s="14" t="s">
        <v>66</v>
      </c>
      <c r="E2284" s="14" t="s">
        <v>66</v>
      </c>
      <c r="F2284" s="14" t="s">
        <v>66</v>
      </c>
      <c r="G2284" s="14" t="s">
        <v>66</v>
      </c>
      <c r="H2284" s="14" t="s">
        <v>66</v>
      </c>
      <c r="I2284" s="14" t="s">
        <v>66</v>
      </c>
      <c r="J2284" s="14" t="s">
        <v>66</v>
      </c>
      <c r="K2284" s="14" t="s">
        <v>66</v>
      </c>
      <c r="L2284" s="14" t="s">
        <v>66</v>
      </c>
      <c r="M2284" s="14" t="s">
        <v>66</v>
      </c>
      <c r="N2284" s="14" t="s">
        <v>66</v>
      </c>
      <c r="O2284" s="14" t="s">
        <v>66</v>
      </c>
      <c r="P2284" s="14" t="s">
        <v>66</v>
      </c>
      <c r="Q2284" s="14" t="s">
        <v>66</v>
      </c>
      <c r="R2284" s="14" t="s">
        <v>66</v>
      </c>
      <c r="S2284" s="14" t="s">
        <v>66</v>
      </c>
      <c r="T2284" s="14" t="s">
        <v>66</v>
      </c>
      <c r="U2284" s="14" t="s">
        <v>66</v>
      </c>
      <c r="V2284" s="14" t="s">
        <v>66</v>
      </c>
      <c r="W2284" s="14" t="s">
        <v>66</v>
      </c>
      <c r="X2284" s="14" t="s">
        <v>66</v>
      </c>
      <c r="Y2284" s="14" t="s">
        <v>66</v>
      </c>
    </row>
    <row r="2285" spans="1:25" x14ac:dyDescent="0.2">
      <c r="A2285" s="2">
        <v>36977</v>
      </c>
      <c r="B2285" s="5">
        <f t="shared" si="164"/>
        <v>3</v>
      </c>
      <c r="C2285" s="1" t="s">
        <v>49</v>
      </c>
      <c r="D2285" s="14" t="s">
        <v>66</v>
      </c>
      <c r="E2285" s="14" t="s">
        <v>66</v>
      </c>
      <c r="F2285" s="14" t="s">
        <v>66</v>
      </c>
      <c r="G2285" s="14" t="s">
        <v>66</v>
      </c>
      <c r="H2285" s="14" t="s">
        <v>66</v>
      </c>
      <c r="I2285" s="14" t="s">
        <v>66</v>
      </c>
      <c r="J2285" s="14" t="s">
        <v>66</v>
      </c>
      <c r="K2285" s="14" t="s">
        <v>66</v>
      </c>
      <c r="L2285" s="14" t="s">
        <v>66</v>
      </c>
      <c r="M2285" s="14" t="s">
        <v>66</v>
      </c>
      <c r="N2285" s="14" t="s">
        <v>66</v>
      </c>
      <c r="O2285" s="14" t="s">
        <v>66</v>
      </c>
      <c r="P2285" s="14" t="s">
        <v>66</v>
      </c>
      <c r="Q2285" s="14" t="s">
        <v>66</v>
      </c>
      <c r="R2285" s="14" t="s">
        <v>66</v>
      </c>
      <c r="S2285" s="14" t="s">
        <v>66</v>
      </c>
      <c r="T2285" s="14" t="s">
        <v>66</v>
      </c>
      <c r="U2285" s="14" t="s">
        <v>66</v>
      </c>
      <c r="V2285" s="14" t="s">
        <v>66</v>
      </c>
      <c r="W2285" s="14" t="s">
        <v>66</v>
      </c>
      <c r="X2285" s="14" t="s">
        <v>66</v>
      </c>
      <c r="Y2285" s="14" t="s">
        <v>66</v>
      </c>
    </row>
    <row r="2286" spans="1:25" x14ac:dyDescent="0.2">
      <c r="A2286" s="2">
        <v>36978</v>
      </c>
      <c r="B2286" s="5">
        <f t="shared" si="164"/>
        <v>3</v>
      </c>
      <c r="C2286" s="1" t="s">
        <v>50</v>
      </c>
      <c r="D2286" s="14" t="s">
        <v>66</v>
      </c>
      <c r="E2286" s="14" t="s">
        <v>66</v>
      </c>
      <c r="F2286" s="14" t="s">
        <v>66</v>
      </c>
      <c r="G2286" s="14" t="s">
        <v>66</v>
      </c>
      <c r="H2286" s="14" t="s">
        <v>66</v>
      </c>
      <c r="I2286" s="14" t="s">
        <v>66</v>
      </c>
      <c r="J2286" s="14" t="s">
        <v>66</v>
      </c>
      <c r="K2286" s="14" t="s">
        <v>66</v>
      </c>
      <c r="L2286" s="14" t="s">
        <v>66</v>
      </c>
      <c r="M2286" s="14" t="s">
        <v>66</v>
      </c>
      <c r="N2286" s="14" t="s">
        <v>66</v>
      </c>
      <c r="O2286" s="14" t="s">
        <v>66</v>
      </c>
      <c r="P2286" s="14" t="s">
        <v>66</v>
      </c>
      <c r="Q2286" s="14" t="s">
        <v>66</v>
      </c>
      <c r="R2286" s="14" t="s">
        <v>66</v>
      </c>
      <c r="S2286" s="14" t="s">
        <v>66</v>
      </c>
      <c r="T2286" s="14" t="s">
        <v>66</v>
      </c>
      <c r="U2286" s="14" t="s">
        <v>66</v>
      </c>
      <c r="V2286" s="14" t="s">
        <v>66</v>
      </c>
      <c r="W2286" s="14" t="s">
        <v>66</v>
      </c>
      <c r="X2286" s="14" t="s">
        <v>66</v>
      </c>
      <c r="Y2286" s="14" t="s">
        <v>66</v>
      </c>
    </row>
    <row r="2287" spans="1:25" x14ac:dyDescent="0.2">
      <c r="A2287" s="2">
        <v>36979</v>
      </c>
      <c r="B2287" s="5">
        <f t="shared" si="164"/>
        <v>3</v>
      </c>
      <c r="C2287" s="1" t="s">
        <v>51</v>
      </c>
      <c r="D2287" s="14" t="s">
        <v>66</v>
      </c>
      <c r="E2287" s="14" t="s">
        <v>66</v>
      </c>
      <c r="F2287" s="14" t="s">
        <v>66</v>
      </c>
      <c r="G2287" s="14" t="s">
        <v>66</v>
      </c>
      <c r="H2287" s="14" t="s">
        <v>66</v>
      </c>
      <c r="I2287" s="14" t="s">
        <v>66</v>
      </c>
      <c r="J2287" s="14" t="s">
        <v>66</v>
      </c>
      <c r="K2287" s="14" t="s">
        <v>66</v>
      </c>
      <c r="L2287" s="14" t="s">
        <v>66</v>
      </c>
      <c r="M2287" s="14" t="s">
        <v>66</v>
      </c>
      <c r="N2287" s="14" t="s">
        <v>66</v>
      </c>
      <c r="O2287" s="14" t="s">
        <v>66</v>
      </c>
      <c r="P2287" s="14" t="s">
        <v>66</v>
      </c>
      <c r="Q2287" s="14" t="s">
        <v>66</v>
      </c>
      <c r="R2287" s="14" t="s">
        <v>66</v>
      </c>
      <c r="S2287" s="14" t="s">
        <v>66</v>
      </c>
      <c r="T2287" s="14" t="s">
        <v>66</v>
      </c>
      <c r="U2287" s="14" t="s">
        <v>66</v>
      </c>
      <c r="V2287" s="14" t="s">
        <v>66</v>
      </c>
      <c r="W2287" s="14" t="s">
        <v>66</v>
      </c>
      <c r="X2287" s="14" t="s">
        <v>66</v>
      </c>
      <c r="Y2287" s="14" t="s">
        <v>66</v>
      </c>
    </row>
    <row r="2288" spans="1:25" x14ac:dyDescent="0.2">
      <c r="A2288" s="2">
        <v>36980</v>
      </c>
      <c r="B2288" s="5">
        <f t="shared" si="164"/>
        <v>3</v>
      </c>
      <c r="C2288" s="1" t="s">
        <v>45</v>
      </c>
      <c r="D2288" s="14" t="s">
        <v>66</v>
      </c>
      <c r="E2288" s="14" t="s">
        <v>66</v>
      </c>
      <c r="F2288" s="14" t="s">
        <v>66</v>
      </c>
      <c r="G2288" s="14" t="s">
        <v>66</v>
      </c>
      <c r="H2288" s="14" t="s">
        <v>66</v>
      </c>
      <c r="I2288" s="14" t="s">
        <v>66</v>
      </c>
      <c r="J2288" s="14" t="s">
        <v>66</v>
      </c>
      <c r="K2288" s="14" t="s">
        <v>66</v>
      </c>
      <c r="L2288" s="14" t="s">
        <v>66</v>
      </c>
      <c r="M2288" s="14" t="s">
        <v>66</v>
      </c>
      <c r="N2288" s="14" t="s">
        <v>66</v>
      </c>
      <c r="O2288" s="14" t="s">
        <v>66</v>
      </c>
      <c r="P2288" s="14" t="s">
        <v>66</v>
      </c>
      <c r="Q2288" s="14" t="s">
        <v>66</v>
      </c>
      <c r="R2288" s="14" t="s">
        <v>66</v>
      </c>
      <c r="S2288" s="14" t="s">
        <v>66</v>
      </c>
      <c r="T2288" s="14" t="s">
        <v>66</v>
      </c>
      <c r="U2288" s="14" t="s">
        <v>66</v>
      </c>
      <c r="V2288" s="14" t="s">
        <v>66</v>
      </c>
      <c r="W2288" s="14" t="s">
        <v>66</v>
      </c>
      <c r="X2288" s="14" t="s">
        <v>66</v>
      </c>
      <c r="Y2288" s="14" t="s">
        <v>66</v>
      </c>
    </row>
    <row r="2289" spans="1:25" x14ac:dyDescent="0.2">
      <c r="A2289" s="2">
        <v>36981</v>
      </c>
      <c r="B2289" s="5">
        <f t="shared" si="164"/>
        <v>3</v>
      </c>
      <c r="C2289" s="1" t="s">
        <v>46</v>
      </c>
      <c r="D2289" s="14" t="s">
        <v>66</v>
      </c>
      <c r="E2289" s="14" t="s">
        <v>66</v>
      </c>
      <c r="F2289" s="14" t="s">
        <v>66</v>
      </c>
      <c r="G2289" s="14" t="s">
        <v>66</v>
      </c>
      <c r="H2289" s="14" t="s">
        <v>66</v>
      </c>
      <c r="I2289" s="14" t="s">
        <v>66</v>
      </c>
      <c r="J2289" s="14" t="s">
        <v>66</v>
      </c>
      <c r="K2289" s="14" t="s">
        <v>66</v>
      </c>
      <c r="L2289" s="14" t="s">
        <v>66</v>
      </c>
      <c r="M2289" s="14" t="s">
        <v>66</v>
      </c>
      <c r="N2289" s="14" t="s">
        <v>66</v>
      </c>
      <c r="O2289" s="14" t="s">
        <v>66</v>
      </c>
      <c r="P2289" s="14" t="s">
        <v>66</v>
      </c>
      <c r="Q2289" s="14" t="s">
        <v>66</v>
      </c>
      <c r="R2289" s="14" t="s">
        <v>66</v>
      </c>
      <c r="S2289" s="14" t="s">
        <v>66</v>
      </c>
      <c r="T2289" s="14" t="s">
        <v>66</v>
      </c>
      <c r="U2289" s="14" t="s">
        <v>66</v>
      </c>
      <c r="V2289" s="14" t="s">
        <v>66</v>
      </c>
      <c r="W2289" s="14" t="s">
        <v>66</v>
      </c>
      <c r="X2289" s="14" t="s">
        <v>66</v>
      </c>
      <c r="Y2289" s="14" t="s">
        <v>66</v>
      </c>
    </row>
    <row r="2290" spans="1:25" x14ac:dyDescent="0.2">
      <c r="A2290" s="2">
        <v>36982</v>
      </c>
      <c r="B2290" s="5">
        <f t="shared" si="164"/>
        <v>4</v>
      </c>
      <c r="C2290" s="1" t="s">
        <v>47</v>
      </c>
      <c r="D2290" s="14" t="s">
        <v>66</v>
      </c>
      <c r="E2290" s="14" t="s">
        <v>66</v>
      </c>
      <c r="F2290" s="14" t="s">
        <v>66</v>
      </c>
      <c r="G2290" s="14" t="s">
        <v>66</v>
      </c>
      <c r="H2290" s="14" t="s">
        <v>66</v>
      </c>
      <c r="I2290" s="14" t="s">
        <v>66</v>
      </c>
      <c r="J2290" s="14" t="s">
        <v>66</v>
      </c>
      <c r="K2290" s="14" t="s">
        <v>66</v>
      </c>
      <c r="L2290" s="14" t="s">
        <v>66</v>
      </c>
      <c r="M2290" s="14" t="s">
        <v>66</v>
      </c>
      <c r="N2290" s="14" t="s">
        <v>66</v>
      </c>
      <c r="O2290" s="14" t="s">
        <v>66</v>
      </c>
      <c r="P2290" s="14" t="s">
        <v>66</v>
      </c>
      <c r="Q2290" s="14" t="s">
        <v>66</v>
      </c>
      <c r="R2290" s="14" t="s">
        <v>66</v>
      </c>
      <c r="S2290" s="14" t="s">
        <v>66</v>
      </c>
      <c r="T2290" s="14" t="s">
        <v>66</v>
      </c>
      <c r="U2290" s="14" t="s">
        <v>66</v>
      </c>
      <c r="V2290" s="14" t="s">
        <v>66</v>
      </c>
      <c r="W2290" s="14" t="s">
        <v>66</v>
      </c>
      <c r="X2290" s="14" t="s">
        <v>66</v>
      </c>
      <c r="Y2290" s="14" t="s">
        <v>66</v>
      </c>
    </row>
    <row r="2291" spans="1:25" x14ac:dyDescent="0.2">
      <c r="A2291" s="2">
        <v>36983</v>
      </c>
      <c r="B2291" s="5">
        <f t="shared" si="164"/>
        <v>4</v>
      </c>
      <c r="C2291" s="1" t="s">
        <v>48</v>
      </c>
      <c r="D2291" s="14" t="s">
        <v>66</v>
      </c>
      <c r="E2291" s="14" t="s">
        <v>66</v>
      </c>
      <c r="F2291" s="14" t="s">
        <v>66</v>
      </c>
      <c r="G2291" s="14" t="s">
        <v>66</v>
      </c>
      <c r="H2291" s="14" t="s">
        <v>66</v>
      </c>
      <c r="I2291" s="14" t="s">
        <v>66</v>
      </c>
      <c r="J2291" s="14" t="s">
        <v>66</v>
      </c>
      <c r="K2291" s="14" t="s">
        <v>66</v>
      </c>
      <c r="L2291" s="14" t="s">
        <v>66</v>
      </c>
      <c r="M2291" s="14" t="s">
        <v>66</v>
      </c>
      <c r="N2291" s="14" t="s">
        <v>66</v>
      </c>
      <c r="O2291" s="14" t="s">
        <v>66</v>
      </c>
      <c r="P2291" s="14" t="s">
        <v>66</v>
      </c>
      <c r="Q2291" s="14" t="s">
        <v>66</v>
      </c>
      <c r="R2291" s="14" t="s">
        <v>66</v>
      </c>
      <c r="S2291" s="14" t="s">
        <v>66</v>
      </c>
      <c r="T2291" s="14" t="s">
        <v>66</v>
      </c>
      <c r="U2291" s="14" t="s">
        <v>66</v>
      </c>
      <c r="V2291" s="14" t="s">
        <v>66</v>
      </c>
      <c r="W2291" s="14" t="s">
        <v>66</v>
      </c>
      <c r="X2291" s="14" t="s">
        <v>66</v>
      </c>
      <c r="Y2291" s="14" t="s">
        <v>66</v>
      </c>
    </row>
    <row r="2292" spans="1:25" x14ac:dyDescent="0.2">
      <c r="A2292" s="2">
        <v>36984</v>
      </c>
      <c r="B2292" s="5">
        <f t="shared" si="164"/>
        <v>4</v>
      </c>
      <c r="C2292" s="1" t="s">
        <v>49</v>
      </c>
      <c r="D2292" s="14" t="s">
        <v>66</v>
      </c>
      <c r="E2292" s="14" t="s">
        <v>66</v>
      </c>
      <c r="F2292" s="14" t="s">
        <v>66</v>
      </c>
      <c r="G2292" s="14" t="s">
        <v>66</v>
      </c>
      <c r="H2292" s="14" t="s">
        <v>66</v>
      </c>
      <c r="I2292" s="14" t="s">
        <v>66</v>
      </c>
      <c r="J2292" s="14" t="s">
        <v>66</v>
      </c>
      <c r="K2292" s="14" t="s">
        <v>66</v>
      </c>
      <c r="L2292" s="14" t="s">
        <v>66</v>
      </c>
      <c r="M2292" s="14" t="s">
        <v>66</v>
      </c>
      <c r="N2292" s="14" t="s">
        <v>66</v>
      </c>
      <c r="O2292" s="14" t="s">
        <v>66</v>
      </c>
      <c r="P2292" s="14" t="s">
        <v>66</v>
      </c>
      <c r="Q2292" s="14" t="s">
        <v>66</v>
      </c>
      <c r="R2292" s="14" t="s">
        <v>66</v>
      </c>
      <c r="S2292" s="14" t="s">
        <v>66</v>
      </c>
      <c r="T2292" s="14" t="s">
        <v>66</v>
      </c>
      <c r="U2292" s="14" t="s">
        <v>66</v>
      </c>
      <c r="V2292" s="14" t="s">
        <v>66</v>
      </c>
      <c r="W2292" s="14" t="s">
        <v>66</v>
      </c>
      <c r="X2292" s="14" t="s">
        <v>66</v>
      </c>
      <c r="Y2292" s="14" t="s">
        <v>66</v>
      </c>
    </row>
    <row r="2293" spans="1:25" x14ac:dyDescent="0.2">
      <c r="A2293" s="2">
        <v>36985</v>
      </c>
      <c r="B2293" s="5">
        <f t="shared" si="164"/>
        <v>4</v>
      </c>
      <c r="C2293" s="1" t="s">
        <v>50</v>
      </c>
      <c r="D2293" s="14" t="s">
        <v>66</v>
      </c>
      <c r="E2293" s="14" t="s">
        <v>66</v>
      </c>
      <c r="F2293" s="14" t="s">
        <v>66</v>
      </c>
      <c r="G2293" s="14" t="s">
        <v>66</v>
      </c>
      <c r="H2293" s="14" t="s">
        <v>66</v>
      </c>
      <c r="I2293" s="14" t="s">
        <v>66</v>
      </c>
      <c r="J2293" s="14" t="s">
        <v>66</v>
      </c>
      <c r="K2293" s="14" t="s">
        <v>66</v>
      </c>
      <c r="L2293" s="14" t="s">
        <v>66</v>
      </c>
      <c r="M2293" s="14" t="s">
        <v>66</v>
      </c>
      <c r="N2293" s="14" t="s">
        <v>66</v>
      </c>
      <c r="O2293" s="14" t="s">
        <v>66</v>
      </c>
      <c r="P2293" s="14" t="s">
        <v>66</v>
      </c>
      <c r="Q2293" s="14" t="s">
        <v>66</v>
      </c>
      <c r="R2293" s="14" t="s">
        <v>66</v>
      </c>
      <c r="S2293" s="14" t="s">
        <v>66</v>
      </c>
      <c r="T2293" s="14" t="s">
        <v>66</v>
      </c>
      <c r="U2293" s="14" t="s">
        <v>66</v>
      </c>
      <c r="V2293" s="14" t="s">
        <v>66</v>
      </c>
      <c r="W2293" s="14" t="s">
        <v>66</v>
      </c>
      <c r="X2293" s="14" t="s">
        <v>66</v>
      </c>
      <c r="Y2293" s="14" t="s">
        <v>66</v>
      </c>
    </row>
    <row r="2294" spans="1:25" x14ac:dyDescent="0.2">
      <c r="A2294" s="2">
        <v>36986</v>
      </c>
      <c r="B2294" s="5">
        <f t="shared" si="164"/>
        <v>4</v>
      </c>
      <c r="C2294" s="1" t="s">
        <v>51</v>
      </c>
      <c r="D2294" s="14" t="s">
        <v>66</v>
      </c>
      <c r="E2294" s="14" t="s">
        <v>66</v>
      </c>
      <c r="F2294" s="14" t="s">
        <v>66</v>
      </c>
      <c r="G2294" s="14" t="s">
        <v>66</v>
      </c>
      <c r="H2294" s="14" t="s">
        <v>66</v>
      </c>
      <c r="I2294" s="14" t="s">
        <v>66</v>
      </c>
      <c r="J2294" s="14" t="s">
        <v>66</v>
      </c>
      <c r="K2294" s="14" t="s">
        <v>66</v>
      </c>
      <c r="L2294" s="14" t="s">
        <v>66</v>
      </c>
      <c r="M2294" s="14" t="s">
        <v>66</v>
      </c>
      <c r="N2294" s="14" t="s">
        <v>66</v>
      </c>
      <c r="O2294" s="14" t="s">
        <v>66</v>
      </c>
      <c r="P2294" s="14" t="s">
        <v>66</v>
      </c>
      <c r="Q2294" s="14" t="s">
        <v>66</v>
      </c>
      <c r="R2294" s="14" t="s">
        <v>66</v>
      </c>
      <c r="S2294" s="14" t="s">
        <v>66</v>
      </c>
      <c r="T2294" s="14" t="s">
        <v>66</v>
      </c>
      <c r="U2294" s="14" t="s">
        <v>66</v>
      </c>
      <c r="V2294" s="14" t="s">
        <v>66</v>
      </c>
      <c r="W2294" s="14" t="s">
        <v>66</v>
      </c>
      <c r="X2294" s="14" t="s">
        <v>66</v>
      </c>
      <c r="Y2294" s="14" t="s">
        <v>66</v>
      </c>
    </row>
    <row r="2295" spans="1:25" x14ac:dyDescent="0.2">
      <c r="A2295" s="2">
        <v>36987</v>
      </c>
      <c r="B2295" s="5">
        <f t="shared" si="164"/>
        <v>4</v>
      </c>
      <c r="C2295" s="1" t="s">
        <v>45</v>
      </c>
      <c r="D2295" s="14" t="s">
        <v>66</v>
      </c>
      <c r="E2295" s="14" t="s">
        <v>66</v>
      </c>
      <c r="F2295" s="14" t="s">
        <v>66</v>
      </c>
      <c r="G2295" s="14" t="s">
        <v>66</v>
      </c>
      <c r="H2295" s="14" t="s">
        <v>66</v>
      </c>
      <c r="I2295" s="14" t="s">
        <v>66</v>
      </c>
      <c r="J2295" s="14" t="s">
        <v>66</v>
      </c>
      <c r="K2295" s="14" t="s">
        <v>66</v>
      </c>
      <c r="L2295" s="14" t="s">
        <v>66</v>
      </c>
      <c r="M2295" s="14" t="s">
        <v>66</v>
      </c>
      <c r="N2295" s="14" t="s">
        <v>66</v>
      </c>
      <c r="O2295" s="14" t="s">
        <v>66</v>
      </c>
      <c r="P2295" s="14" t="s">
        <v>66</v>
      </c>
      <c r="Q2295" s="14" t="s">
        <v>66</v>
      </c>
      <c r="R2295" s="14" t="s">
        <v>66</v>
      </c>
      <c r="S2295" s="14" t="s">
        <v>66</v>
      </c>
      <c r="T2295" s="14" t="s">
        <v>66</v>
      </c>
      <c r="U2295" s="14" t="s">
        <v>66</v>
      </c>
      <c r="V2295" s="14" t="s">
        <v>66</v>
      </c>
      <c r="W2295" s="14" t="s">
        <v>66</v>
      </c>
      <c r="X2295" s="14" t="s">
        <v>66</v>
      </c>
      <c r="Y2295" s="14" t="s">
        <v>66</v>
      </c>
    </row>
    <row r="2296" spans="1:25" x14ac:dyDescent="0.2">
      <c r="A2296" s="2">
        <v>36988</v>
      </c>
      <c r="B2296" s="5">
        <f t="shared" si="164"/>
        <v>4</v>
      </c>
      <c r="C2296" s="1" t="s">
        <v>46</v>
      </c>
      <c r="D2296" s="14" t="s">
        <v>66</v>
      </c>
      <c r="E2296" s="14" t="s">
        <v>66</v>
      </c>
      <c r="F2296" s="14" t="s">
        <v>66</v>
      </c>
      <c r="G2296" s="14" t="s">
        <v>66</v>
      </c>
      <c r="H2296" s="14" t="s">
        <v>66</v>
      </c>
      <c r="I2296" s="14" t="s">
        <v>66</v>
      </c>
      <c r="J2296" s="14" t="s">
        <v>66</v>
      </c>
      <c r="K2296" s="14" t="s">
        <v>66</v>
      </c>
      <c r="L2296" s="14" t="s">
        <v>66</v>
      </c>
      <c r="M2296" s="14" t="s">
        <v>66</v>
      </c>
      <c r="N2296" s="14" t="s">
        <v>66</v>
      </c>
      <c r="O2296" s="14" t="s">
        <v>66</v>
      </c>
      <c r="P2296" s="14" t="s">
        <v>66</v>
      </c>
      <c r="Q2296" s="14" t="s">
        <v>66</v>
      </c>
      <c r="R2296" s="14" t="s">
        <v>66</v>
      </c>
      <c r="S2296" s="14" t="s">
        <v>66</v>
      </c>
      <c r="T2296" s="14" t="s">
        <v>66</v>
      </c>
      <c r="U2296" s="14" t="s">
        <v>66</v>
      </c>
      <c r="V2296" s="14" t="s">
        <v>66</v>
      </c>
      <c r="W2296" s="14" t="s">
        <v>66</v>
      </c>
      <c r="X2296" s="14" t="s">
        <v>66</v>
      </c>
      <c r="Y2296" s="14" t="s">
        <v>66</v>
      </c>
    </row>
    <row r="2297" spans="1:25" x14ac:dyDescent="0.2">
      <c r="A2297" s="2">
        <v>36989</v>
      </c>
      <c r="B2297" s="5">
        <f t="shared" si="164"/>
        <v>4</v>
      </c>
      <c r="C2297" s="1" t="s">
        <v>47</v>
      </c>
      <c r="D2297" s="14" t="s">
        <v>66</v>
      </c>
      <c r="E2297" s="14" t="s">
        <v>66</v>
      </c>
      <c r="F2297" s="14" t="s">
        <v>66</v>
      </c>
      <c r="G2297" s="14" t="s">
        <v>66</v>
      </c>
      <c r="H2297" s="14" t="s">
        <v>66</v>
      </c>
      <c r="I2297" s="14" t="s">
        <v>66</v>
      </c>
      <c r="J2297" s="14" t="s">
        <v>66</v>
      </c>
      <c r="K2297" s="14" t="s">
        <v>66</v>
      </c>
      <c r="L2297" s="14" t="s">
        <v>66</v>
      </c>
      <c r="M2297" s="14" t="s">
        <v>66</v>
      </c>
      <c r="N2297" s="14" t="s">
        <v>66</v>
      </c>
      <c r="O2297" s="14" t="s">
        <v>66</v>
      </c>
      <c r="P2297" s="14" t="s">
        <v>66</v>
      </c>
      <c r="Q2297" s="14" t="s">
        <v>66</v>
      </c>
      <c r="R2297" s="14" t="s">
        <v>66</v>
      </c>
      <c r="S2297" s="14" t="s">
        <v>66</v>
      </c>
      <c r="T2297" s="14" t="s">
        <v>66</v>
      </c>
      <c r="U2297" s="14" t="s">
        <v>66</v>
      </c>
      <c r="V2297" s="14" t="s">
        <v>66</v>
      </c>
      <c r="W2297" s="14" t="s">
        <v>66</v>
      </c>
      <c r="X2297" s="14" t="s">
        <v>66</v>
      </c>
      <c r="Y2297" s="14" t="s">
        <v>66</v>
      </c>
    </row>
    <row r="2298" spans="1:25" x14ac:dyDescent="0.2">
      <c r="A2298" s="2">
        <v>36990</v>
      </c>
      <c r="B2298" s="5">
        <f t="shared" si="164"/>
        <v>4</v>
      </c>
      <c r="C2298" s="1" t="s">
        <v>48</v>
      </c>
      <c r="D2298" s="14" t="s">
        <v>66</v>
      </c>
      <c r="E2298" s="14" t="s">
        <v>66</v>
      </c>
      <c r="F2298" s="14" t="s">
        <v>66</v>
      </c>
      <c r="G2298" s="14" t="s">
        <v>66</v>
      </c>
      <c r="H2298" s="14" t="s">
        <v>66</v>
      </c>
      <c r="I2298" s="14" t="s">
        <v>66</v>
      </c>
      <c r="J2298" s="14" t="s">
        <v>66</v>
      </c>
      <c r="K2298" s="14" t="s">
        <v>66</v>
      </c>
      <c r="L2298" s="14" t="s">
        <v>66</v>
      </c>
      <c r="M2298" s="14" t="s">
        <v>66</v>
      </c>
      <c r="N2298" s="14" t="s">
        <v>66</v>
      </c>
      <c r="O2298" s="14" t="s">
        <v>66</v>
      </c>
      <c r="P2298" s="14" t="s">
        <v>66</v>
      </c>
      <c r="Q2298" s="14" t="s">
        <v>66</v>
      </c>
      <c r="R2298" s="14" t="s">
        <v>66</v>
      </c>
      <c r="S2298" s="14" t="s">
        <v>66</v>
      </c>
      <c r="T2298" s="14" t="s">
        <v>66</v>
      </c>
      <c r="U2298" s="14" t="s">
        <v>66</v>
      </c>
      <c r="V2298" s="14" t="s">
        <v>66</v>
      </c>
      <c r="W2298" s="14" t="s">
        <v>66</v>
      </c>
      <c r="X2298" s="14" t="s">
        <v>66</v>
      </c>
      <c r="Y2298" s="14" t="s">
        <v>66</v>
      </c>
    </row>
    <row r="2299" spans="1:25" x14ac:dyDescent="0.2">
      <c r="A2299" s="2">
        <v>36991</v>
      </c>
      <c r="B2299" s="5">
        <f t="shared" si="164"/>
        <v>4</v>
      </c>
      <c r="C2299" s="1" t="s">
        <v>49</v>
      </c>
      <c r="D2299" s="14" t="s">
        <v>66</v>
      </c>
      <c r="E2299" s="14" t="s">
        <v>66</v>
      </c>
      <c r="F2299" s="14" t="s">
        <v>66</v>
      </c>
      <c r="G2299" s="14" t="s">
        <v>66</v>
      </c>
      <c r="H2299" s="14" t="s">
        <v>66</v>
      </c>
      <c r="I2299" s="14" t="s">
        <v>66</v>
      </c>
      <c r="J2299" s="14" t="s">
        <v>66</v>
      </c>
      <c r="K2299" s="14" t="s">
        <v>66</v>
      </c>
      <c r="L2299" s="14" t="s">
        <v>66</v>
      </c>
      <c r="M2299" s="14" t="s">
        <v>66</v>
      </c>
      <c r="N2299" s="14" t="s">
        <v>66</v>
      </c>
      <c r="O2299" s="14" t="s">
        <v>66</v>
      </c>
      <c r="P2299" s="14" t="s">
        <v>66</v>
      </c>
      <c r="Q2299" s="14" t="s">
        <v>66</v>
      </c>
      <c r="R2299" s="14" t="s">
        <v>66</v>
      </c>
      <c r="S2299" s="14" t="s">
        <v>66</v>
      </c>
      <c r="T2299" s="14" t="s">
        <v>66</v>
      </c>
      <c r="U2299" s="14" t="s">
        <v>66</v>
      </c>
      <c r="V2299" s="14" t="s">
        <v>66</v>
      </c>
      <c r="W2299" s="14" t="s">
        <v>66</v>
      </c>
      <c r="X2299" s="14" t="s">
        <v>66</v>
      </c>
      <c r="Y2299" s="14" t="s">
        <v>66</v>
      </c>
    </row>
    <row r="2300" spans="1:25" x14ac:dyDescent="0.2">
      <c r="A2300" s="2">
        <v>36992</v>
      </c>
      <c r="B2300" s="5">
        <f t="shared" si="164"/>
        <v>4</v>
      </c>
      <c r="C2300" s="1" t="s">
        <v>50</v>
      </c>
      <c r="D2300" s="14" t="s">
        <v>66</v>
      </c>
      <c r="E2300" s="14" t="s">
        <v>66</v>
      </c>
      <c r="F2300" s="14" t="s">
        <v>66</v>
      </c>
      <c r="G2300" s="14" t="s">
        <v>66</v>
      </c>
      <c r="H2300" s="14" t="s">
        <v>66</v>
      </c>
      <c r="I2300" s="14" t="s">
        <v>66</v>
      </c>
      <c r="J2300" s="14" t="s">
        <v>66</v>
      </c>
      <c r="K2300" s="14" t="s">
        <v>66</v>
      </c>
      <c r="L2300" s="14" t="s">
        <v>66</v>
      </c>
      <c r="M2300" s="14" t="s">
        <v>66</v>
      </c>
      <c r="N2300" s="14" t="s">
        <v>66</v>
      </c>
      <c r="O2300" s="14" t="s">
        <v>66</v>
      </c>
      <c r="P2300" s="14" t="s">
        <v>66</v>
      </c>
      <c r="Q2300" s="14" t="s">
        <v>66</v>
      </c>
      <c r="R2300" s="14" t="s">
        <v>66</v>
      </c>
      <c r="S2300" s="14" t="s">
        <v>66</v>
      </c>
      <c r="T2300" s="14" t="s">
        <v>66</v>
      </c>
      <c r="U2300" s="14" t="s">
        <v>66</v>
      </c>
      <c r="V2300" s="14" t="s">
        <v>66</v>
      </c>
      <c r="W2300" s="14" t="s">
        <v>66</v>
      </c>
      <c r="X2300" s="14" t="s">
        <v>66</v>
      </c>
      <c r="Y2300" s="14" t="s">
        <v>66</v>
      </c>
    </row>
    <row r="2301" spans="1:25" x14ac:dyDescent="0.2">
      <c r="A2301" s="2">
        <v>36993</v>
      </c>
      <c r="B2301" s="5">
        <f t="shared" si="164"/>
        <v>4</v>
      </c>
      <c r="C2301" s="1" t="s">
        <v>51</v>
      </c>
      <c r="D2301" s="14" t="s">
        <v>66</v>
      </c>
      <c r="E2301" s="14" t="s">
        <v>66</v>
      </c>
      <c r="F2301" s="14" t="s">
        <v>66</v>
      </c>
      <c r="G2301" s="14" t="s">
        <v>66</v>
      </c>
      <c r="H2301" s="14" t="s">
        <v>66</v>
      </c>
      <c r="I2301" s="14" t="s">
        <v>66</v>
      </c>
      <c r="J2301" s="14" t="s">
        <v>66</v>
      </c>
      <c r="K2301" s="14" t="s">
        <v>66</v>
      </c>
      <c r="L2301" s="14" t="s">
        <v>66</v>
      </c>
      <c r="M2301" s="14" t="s">
        <v>66</v>
      </c>
      <c r="N2301" s="14" t="s">
        <v>66</v>
      </c>
      <c r="O2301" s="14" t="s">
        <v>66</v>
      </c>
      <c r="P2301" s="14" t="s">
        <v>66</v>
      </c>
      <c r="Q2301" s="14" t="s">
        <v>66</v>
      </c>
      <c r="R2301" s="14" t="s">
        <v>66</v>
      </c>
      <c r="S2301" s="14" t="s">
        <v>66</v>
      </c>
      <c r="T2301" s="14" t="s">
        <v>66</v>
      </c>
      <c r="U2301" s="14" t="s">
        <v>66</v>
      </c>
      <c r="V2301" s="14" t="s">
        <v>66</v>
      </c>
      <c r="W2301" s="14" t="s">
        <v>66</v>
      </c>
      <c r="X2301" s="14" t="s">
        <v>66</v>
      </c>
      <c r="Y2301" s="14" t="s">
        <v>66</v>
      </c>
    </row>
    <row r="2302" spans="1:25" x14ac:dyDescent="0.2">
      <c r="A2302" s="2">
        <v>36994</v>
      </c>
      <c r="B2302" s="5">
        <f t="shared" si="164"/>
        <v>4</v>
      </c>
      <c r="C2302" s="1" t="s">
        <v>45</v>
      </c>
      <c r="D2302" s="14" t="s">
        <v>66</v>
      </c>
      <c r="E2302" s="14" t="s">
        <v>66</v>
      </c>
      <c r="F2302" s="14" t="s">
        <v>66</v>
      </c>
      <c r="G2302" s="14" t="s">
        <v>66</v>
      </c>
      <c r="H2302" s="14" t="s">
        <v>66</v>
      </c>
      <c r="I2302" s="14" t="s">
        <v>66</v>
      </c>
      <c r="J2302" s="14" t="s">
        <v>66</v>
      </c>
      <c r="K2302" s="14" t="s">
        <v>66</v>
      </c>
      <c r="L2302" s="14" t="s">
        <v>66</v>
      </c>
      <c r="M2302" s="14" t="s">
        <v>66</v>
      </c>
      <c r="N2302" s="14" t="s">
        <v>66</v>
      </c>
      <c r="O2302" s="14" t="s">
        <v>66</v>
      </c>
      <c r="P2302" s="14" t="s">
        <v>66</v>
      </c>
      <c r="Q2302" s="14" t="s">
        <v>66</v>
      </c>
      <c r="R2302" s="14" t="s">
        <v>66</v>
      </c>
      <c r="S2302" s="14" t="s">
        <v>66</v>
      </c>
      <c r="T2302" s="14" t="s">
        <v>66</v>
      </c>
      <c r="U2302" s="14" t="s">
        <v>66</v>
      </c>
      <c r="V2302" s="14" t="s">
        <v>66</v>
      </c>
      <c r="W2302" s="14" t="s">
        <v>66</v>
      </c>
      <c r="X2302" s="14" t="s">
        <v>66</v>
      </c>
      <c r="Y2302" s="14" t="s">
        <v>66</v>
      </c>
    </row>
    <row r="2303" spans="1:25" x14ac:dyDescent="0.2">
      <c r="A2303" s="2">
        <v>36995</v>
      </c>
      <c r="B2303" s="5">
        <f t="shared" si="164"/>
        <v>4</v>
      </c>
      <c r="C2303" s="1" t="s">
        <v>46</v>
      </c>
      <c r="D2303" s="14" t="s">
        <v>66</v>
      </c>
      <c r="E2303" s="14" t="s">
        <v>66</v>
      </c>
      <c r="F2303" s="14" t="s">
        <v>66</v>
      </c>
      <c r="G2303" s="14" t="s">
        <v>66</v>
      </c>
      <c r="H2303" s="14" t="s">
        <v>66</v>
      </c>
      <c r="I2303" s="14" t="s">
        <v>66</v>
      </c>
      <c r="J2303" s="14" t="s">
        <v>66</v>
      </c>
      <c r="K2303" s="14" t="s">
        <v>66</v>
      </c>
      <c r="L2303" s="14" t="s">
        <v>66</v>
      </c>
      <c r="M2303" s="14" t="s">
        <v>66</v>
      </c>
      <c r="N2303" s="14" t="s">
        <v>66</v>
      </c>
      <c r="O2303" s="14" t="s">
        <v>66</v>
      </c>
      <c r="P2303" s="14" t="s">
        <v>66</v>
      </c>
      <c r="Q2303" s="14" t="s">
        <v>66</v>
      </c>
      <c r="R2303" s="14" t="s">
        <v>66</v>
      </c>
      <c r="S2303" s="14" t="s">
        <v>66</v>
      </c>
      <c r="T2303" s="14" t="s">
        <v>66</v>
      </c>
      <c r="U2303" s="14" t="s">
        <v>66</v>
      </c>
      <c r="V2303" s="14" t="s">
        <v>66</v>
      </c>
      <c r="W2303" s="14" t="s">
        <v>66</v>
      </c>
      <c r="X2303" s="14" t="s">
        <v>66</v>
      </c>
      <c r="Y2303" s="14" t="s">
        <v>66</v>
      </c>
    </row>
    <row r="2304" spans="1:25" x14ac:dyDescent="0.2">
      <c r="A2304" s="2">
        <v>36996</v>
      </c>
      <c r="B2304" s="5">
        <f t="shared" si="164"/>
        <v>4</v>
      </c>
      <c r="C2304" s="1" t="s">
        <v>47</v>
      </c>
      <c r="D2304" s="14" t="s">
        <v>66</v>
      </c>
      <c r="E2304" s="14" t="s">
        <v>66</v>
      </c>
      <c r="F2304" s="14" t="s">
        <v>66</v>
      </c>
      <c r="G2304" s="14" t="s">
        <v>66</v>
      </c>
      <c r="H2304" s="14" t="s">
        <v>66</v>
      </c>
      <c r="I2304" s="14" t="s">
        <v>66</v>
      </c>
      <c r="J2304" s="14" t="s">
        <v>66</v>
      </c>
      <c r="K2304" s="14" t="s">
        <v>66</v>
      </c>
      <c r="L2304" s="14" t="s">
        <v>66</v>
      </c>
      <c r="M2304" s="14" t="s">
        <v>66</v>
      </c>
      <c r="N2304" s="14" t="s">
        <v>66</v>
      </c>
      <c r="O2304" s="14" t="s">
        <v>66</v>
      </c>
      <c r="P2304" s="14" t="s">
        <v>66</v>
      </c>
      <c r="Q2304" s="14" t="s">
        <v>66</v>
      </c>
      <c r="R2304" s="14" t="s">
        <v>66</v>
      </c>
      <c r="S2304" s="14" t="s">
        <v>66</v>
      </c>
      <c r="T2304" s="14" t="s">
        <v>66</v>
      </c>
      <c r="U2304" s="14" t="s">
        <v>66</v>
      </c>
      <c r="V2304" s="14" t="s">
        <v>66</v>
      </c>
      <c r="W2304" s="14" t="s">
        <v>66</v>
      </c>
      <c r="X2304" s="14" t="s">
        <v>66</v>
      </c>
      <c r="Y2304" s="14" t="s">
        <v>66</v>
      </c>
    </row>
    <row r="2305" spans="1:25" x14ac:dyDescent="0.2">
      <c r="A2305" s="2">
        <v>36997</v>
      </c>
      <c r="B2305" s="5">
        <f t="shared" si="164"/>
        <v>4</v>
      </c>
      <c r="C2305" s="1" t="s">
        <v>48</v>
      </c>
      <c r="D2305" s="14" t="s">
        <v>66</v>
      </c>
      <c r="E2305" s="14" t="s">
        <v>66</v>
      </c>
      <c r="F2305" s="14" t="s">
        <v>66</v>
      </c>
      <c r="G2305" s="14" t="s">
        <v>66</v>
      </c>
      <c r="H2305" s="14" t="s">
        <v>66</v>
      </c>
      <c r="I2305" s="14" t="s">
        <v>66</v>
      </c>
      <c r="J2305" s="14" t="s">
        <v>66</v>
      </c>
      <c r="K2305" s="14" t="s">
        <v>66</v>
      </c>
      <c r="L2305" s="14" t="s">
        <v>66</v>
      </c>
      <c r="M2305" s="14" t="s">
        <v>66</v>
      </c>
      <c r="N2305" s="14" t="s">
        <v>66</v>
      </c>
      <c r="O2305" s="14" t="s">
        <v>66</v>
      </c>
      <c r="P2305" s="14" t="s">
        <v>66</v>
      </c>
      <c r="Q2305" s="14" t="s">
        <v>66</v>
      </c>
      <c r="R2305" s="14" t="s">
        <v>66</v>
      </c>
      <c r="S2305" s="14" t="s">
        <v>66</v>
      </c>
      <c r="T2305" s="14" t="s">
        <v>66</v>
      </c>
      <c r="U2305" s="14" t="s">
        <v>66</v>
      </c>
      <c r="V2305" s="14" t="s">
        <v>66</v>
      </c>
      <c r="W2305" s="14" t="s">
        <v>66</v>
      </c>
      <c r="X2305" s="14" t="s">
        <v>66</v>
      </c>
      <c r="Y2305" s="14" t="s">
        <v>66</v>
      </c>
    </row>
    <row r="2306" spans="1:25" x14ac:dyDescent="0.2">
      <c r="A2306" s="2">
        <v>36998</v>
      </c>
      <c r="B2306" s="5">
        <f t="shared" si="164"/>
        <v>4</v>
      </c>
      <c r="C2306" s="1" t="s">
        <v>49</v>
      </c>
      <c r="D2306" s="14" t="s">
        <v>66</v>
      </c>
      <c r="E2306" s="14" t="s">
        <v>66</v>
      </c>
      <c r="F2306" s="14" t="s">
        <v>66</v>
      </c>
      <c r="G2306" s="14" t="s">
        <v>66</v>
      </c>
      <c r="H2306" s="14" t="s">
        <v>66</v>
      </c>
      <c r="I2306" s="14" t="s">
        <v>66</v>
      </c>
      <c r="J2306" s="14" t="s">
        <v>66</v>
      </c>
      <c r="K2306" s="14" t="s">
        <v>66</v>
      </c>
      <c r="L2306" s="14" t="s">
        <v>66</v>
      </c>
      <c r="M2306" s="14" t="s">
        <v>66</v>
      </c>
      <c r="N2306" s="14" t="s">
        <v>66</v>
      </c>
      <c r="O2306" s="14" t="s">
        <v>66</v>
      </c>
      <c r="P2306" s="14" t="s">
        <v>66</v>
      </c>
      <c r="Q2306" s="14" t="s">
        <v>66</v>
      </c>
      <c r="R2306" s="14" t="s">
        <v>66</v>
      </c>
      <c r="S2306" s="14" t="s">
        <v>66</v>
      </c>
      <c r="T2306" s="14" t="s">
        <v>66</v>
      </c>
      <c r="U2306" s="14" t="s">
        <v>66</v>
      </c>
      <c r="V2306" s="14" t="s">
        <v>66</v>
      </c>
      <c r="W2306" s="14" t="s">
        <v>66</v>
      </c>
      <c r="X2306" s="14" t="s">
        <v>66</v>
      </c>
      <c r="Y2306" s="14" t="s">
        <v>66</v>
      </c>
    </row>
    <row r="2307" spans="1:25" x14ac:dyDescent="0.2">
      <c r="A2307" s="2">
        <v>36999</v>
      </c>
      <c r="B2307" s="5">
        <f t="shared" si="164"/>
        <v>4</v>
      </c>
      <c r="C2307" s="1" t="s">
        <v>50</v>
      </c>
      <c r="D2307" s="14" t="s">
        <v>66</v>
      </c>
      <c r="E2307" s="14" t="s">
        <v>66</v>
      </c>
      <c r="F2307" s="14" t="s">
        <v>66</v>
      </c>
      <c r="G2307" s="14" t="s">
        <v>66</v>
      </c>
      <c r="H2307" s="14" t="s">
        <v>66</v>
      </c>
      <c r="I2307" s="14" t="s">
        <v>66</v>
      </c>
      <c r="J2307" s="14" t="s">
        <v>66</v>
      </c>
      <c r="K2307" s="14" t="s">
        <v>66</v>
      </c>
      <c r="L2307" s="14" t="s">
        <v>66</v>
      </c>
      <c r="M2307" s="14" t="s">
        <v>66</v>
      </c>
      <c r="N2307" s="14" t="s">
        <v>66</v>
      </c>
      <c r="O2307" s="14" t="s">
        <v>66</v>
      </c>
      <c r="P2307" s="14" t="s">
        <v>66</v>
      </c>
      <c r="Q2307" s="14" t="s">
        <v>66</v>
      </c>
      <c r="R2307" s="14" t="s">
        <v>66</v>
      </c>
      <c r="S2307" s="14" t="s">
        <v>66</v>
      </c>
      <c r="T2307" s="14" t="s">
        <v>66</v>
      </c>
      <c r="U2307" s="14" t="s">
        <v>66</v>
      </c>
      <c r="V2307" s="14" t="s">
        <v>66</v>
      </c>
      <c r="W2307" s="14" t="s">
        <v>66</v>
      </c>
      <c r="X2307" s="14" t="s">
        <v>66</v>
      </c>
      <c r="Y2307" s="14" t="s">
        <v>66</v>
      </c>
    </row>
    <row r="2308" spans="1:25" x14ac:dyDescent="0.2">
      <c r="A2308" s="2">
        <v>37000</v>
      </c>
      <c r="B2308" s="5">
        <f t="shared" ref="B2308:B2371" si="165">IF(A2308&lt;&gt;"",MONTH(A2308),0)</f>
        <v>4</v>
      </c>
      <c r="C2308" s="1" t="s">
        <v>51</v>
      </c>
      <c r="D2308" s="14" t="s">
        <v>66</v>
      </c>
      <c r="E2308" s="14" t="s">
        <v>66</v>
      </c>
      <c r="F2308" s="14" t="s">
        <v>66</v>
      </c>
      <c r="G2308" s="14" t="s">
        <v>66</v>
      </c>
      <c r="H2308" s="14" t="s">
        <v>66</v>
      </c>
      <c r="I2308" s="14" t="s">
        <v>66</v>
      </c>
      <c r="J2308" s="14" t="s">
        <v>66</v>
      </c>
      <c r="K2308" s="14" t="s">
        <v>66</v>
      </c>
      <c r="L2308" s="14" t="s">
        <v>66</v>
      </c>
      <c r="M2308" s="14" t="s">
        <v>66</v>
      </c>
      <c r="N2308" s="14" t="s">
        <v>66</v>
      </c>
      <c r="O2308" s="14" t="s">
        <v>66</v>
      </c>
      <c r="P2308" s="14" t="s">
        <v>66</v>
      </c>
      <c r="Q2308" s="14" t="s">
        <v>66</v>
      </c>
      <c r="R2308" s="14" t="s">
        <v>66</v>
      </c>
      <c r="S2308" s="14" t="s">
        <v>66</v>
      </c>
      <c r="T2308" s="14" t="s">
        <v>66</v>
      </c>
      <c r="U2308" s="14" t="s">
        <v>66</v>
      </c>
      <c r="V2308" s="14" t="s">
        <v>66</v>
      </c>
      <c r="W2308" s="14" t="s">
        <v>66</v>
      </c>
      <c r="X2308" s="14" t="s">
        <v>66</v>
      </c>
      <c r="Y2308" s="14" t="s">
        <v>66</v>
      </c>
    </row>
    <row r="2309" spans="1:25" x14ac:dyDescent="0.2">
      <c r="A2309" s="2">
        <v>37001</v>
      </c>
      <c r="B2309" s="5">
        <f t="shared" si="165"/>
        <v>4</v>
      </c>
      <c r="C2309" s="1" t="s">
        <v>45</v>
      </c>
      <c r="D2309" s="14" t="s">
        <v>66</v>
      </c>
      <c r="E2309" s="14" t="s">
        <v>66</v>
      </c>
      <c r="F2309" s="14" t="s">
        <v>66</v>
      </c>
      <c r="G2309" s="14" t="s">
        <v>66</v>
      </c>
      <c r="H2309" s="14" t="s">
        <v>66</v>
      </c>
      <c r="I2309" s="14" t="s">
        <v>66</v>
      </c>
      <c r="J2309" s="14" t="s">
        <v>66</v>
      </c>
      <c r="K2309" s="14" t="s">
        <v>66</v>
      </c>
      <c r="L2309" s="14" t="s">
        <v>66</v>
      </c>
      <c r="M2309" s="14" t="s">
        <v>66</v>
      </c>
      <c r="N2309" s="14" t="s">
        <v>66</v>
      </c>
      <c r="O2309" s="14" t="s">
        <v>66</v>
      </c>
      <c r="P2309" s="14" t="s">
        <v>66</v>
      </c>
      <c r="Q2309" s="14" t="s">
        <v>66</v>
      </c>
      <c r="R2309" s="14" t="s">
        <v>66</v>
      </c>
      <c r="S2309" s="14" t="s">
        <v>66</v>
      </c>
      <c r="T2309" s="14" t="s">
        <v>66</v>
      </c>
      <c r="U2309" s="14" t="s">
        <v>66</v>
      </c>
      <c r="V2309" s="14" t="s">
        <v>66</v>
      </c>
      <c r="W2309" s="14" t="s">
        <v>66</v>
      </c>
      <c r="X2309" s="14" t="s">
        <v>66</v>
      </c>
      <c r="Y2309" s="14" t="s">
        <v>66</v>
      </c>
    </row>
    <row r="2310" spans="1:25" x14ac:dyDescent="0.2">
      <c r="A2310" s="2">
        <v>37002</v>
      </c>
      <c r="B2310" s="5">
        <f t="shared" si="165"/>
        <v>4</v>
      </c>
      <c r="C2310" s="1" t="s">
        <v>46</v>
      </c>
      <c r="D2310" s="14" t="s">
        <v>66</v>
      </c>
      <c r="E2310" s="14" t="s">
        <v>66</v>
      </c>
      <c r="F2310" s="14" t="s">
        <v>66</v>
      </c>
      <c r="G2310" s="14" t="s">
        <v>66</v>
      </c>
      <c r="H2310" s="14" t="s">
        <v>66</v>
      </c>
      <c r="I2310" s="14" t="s">
        <v>66</v>
      </c>
      <c r="J2310" s="14" t="s">
        <v>66</v>
      </c>
      <c r="K2310" s="14" t="s">
        <v>66</v>
      </c>
      <c r="L2310" s="14" t="s">
        <v>66</v>
      </c>
      <c r="M2310" s="14" t="s">
        <v>66</v>
      </c>
      <c r="N2310" s="14" t="s">
        <v>66</v>
      </c>
      <c r="O2310" s="14" t="s">
        <v>66</v>
      </c>
      <c r="P2310" s="14" t="s">
        <v>66</v>
      </c>
      <c r="Q2310" s="14" t="s">
        <v>66</v>
      </c>
      <c r="R2310" s="14" t="s">
        <v>66</v>
      </c>
      <c r="S2310" s="14" t="s">
        <v>66</v>
      </c>
      <c r="T2310" s="14" t="s">
        <v>66</v>
      </c>
      <c r="U2310" s="14" t="s">
        <v>66</v>
      </c>
      <c r="V2310" s="14" t="s">
        <v>66</v>
      </c>
      <c r="W2310" s="14" t="s">
        <v>66</v>
      </c>
      <c r="X2310" s="14" t="s">
        <v>66</v>
      </c>
      <c r="Y2310" s="14" t="s">
        <v>66</v>
      </c>
    </row>
    <row r="2311" spans="1:25" x14ac:dyDescent="0.2">
      <c r="A2311" s="2">
        <v>37003</v>
      </c>
      <c r="B2311" s="5">
        <f t="shared" si="165"/>
        <v>4</v>
      </c>
      <c r="C2311" s="1" t="s">
        <v>47</v>
      </c>
      <c r="D2311" s="14" t="s">
        <v>66</v>
      </c>
      <c r="E2311" s="14" t="s">
        <v>66</v>
      </c>
      <c r="F2311" s="14" t="s">
        <v>66</v>
      </c>
      <c r="G2311" s="14" t="s">
        <v>66</v>
      </c>
      <c r="H2311" s="14" t="s">
        <v>66</v>
      </c>
      <c r="I2311" s="14" t="s">
        <v>66</v>
      </c>
      <c r="J2311" s="14" t="s">
        <v>66</v>
      </c>
      <c r="K2311" s="14" t="s">
        <v>66</v>
      </c>
      <c r="L2311" s="14" t="s">
        <v>66</v>
      </c>
      <c r="M2311" s="14" t="s">
        <v>66</v>
      </c>
      <c r="N2311" s="14" t="s">
        <v>66</v>
      </c>
      <c r="O2311" s="14" t="s">
        <v>66</v>
      </c>
      <c r="P2311" s="14" t="s">
        <v>66</v>
      </c>
      <c r="Q2311" s="14" t="s">
        <v>66</v>
      </c>
      <c r="R2311" s="14" t="s">
        <v>66</v>
      </c>
      <c r="S2311" s="14" t="s">
        <v>66</v>
      </c>
      <c r="T2311" s="14" t="s">
        <v>66</v>
      </c>
      <c r="U2311" s="14" t="s">
        <v>66</v>
      </c>
      <c r="V2311" s="14" t="s">
        <v>66</v>
      </c>
      <c r="W2311" s="14" t="s">
        <v>66</v>
      </c>
      <c r="X2311" s="14" t="s">
        <v>66</v>
      </c>
      <c r="Y2311" s="14" t="s">
        <v>66</v>
      </c>
    </row>
    <row r="2312" spans="1:25" x14ac:dyDescent="0.2">
      <c r="A2312" s="2">
        <v>37004</v>
      </c>
      <c r="B2312" s="5">
        <f t="shared" si="165"/>
        <v>4</v>
      </c>
      <c r="C2312" s="1" t="s">
        <v>48</v>
      </c>
      <c r="D2312" s="14" t="s">
        <v>66</v>
      </c>
      <c r="E2312" s="14" t="s">
        <v>66</v>
      </c>
      <c r="F2312" s="14" t="s">
        <v>66</v>
      </c>
      <c r="G2312" s="14" t="s">
        <v>66</v>
      </c>
      <c r="H2312" s="14" t="s">
        <v>66</v>
      </c>
      <c r="I2312" s="14" t="s">
        <v>66</v>
      </c>
      <c r="J2312" s="14" t="s">
        <v>66</v>
      </c>
      <c r="K2312" s="14" t="s">
        <v>66</v>
      </c>
      <c r="L2312" s="14" t="s">
        <v>66</v>
      </c>
      <c r="M2312" s="14" t="s">
        <v>66</v>
      </c>
      <c r="N2312" s="14" t="s">
        <v>66</v>
      </c>
      <c r="O2312" s="14" t="s">
        <v>66</v>
      </c>
      <c r="P2312" s="14" t="s">
        <v>66</v>
      </c>
      <c r="Q2312" s="14" t="s">
        <v>66</v>
      </c>
      <c r="R2312" s="14" t="s">
        <v>66</v>
      </c>
      <c r="S2312" s="14" t="s">
        <v>66</v>
      </c>
      <c r="T2312" s="14" t="s">
        <v>66</v>
      </c>
      <c r="U2312" s="14" t="s">
        <v>66</v>
      </c>
      <c r="V2312" s="14" t="s">
        <v>66</v>
      </c>
      <c r="W2312" s="14" t="s">
        <v>66</v>
      </c>
      <c r="X2312" s="14" t="s">
        <v>66</v>
      </c>
      <c r="Y2312" s="14" t="s">
        <v>66</v>
      </c>
    </row>
    <row r="2313" spans="1:25" x14ac:dyDescent="0.2">
      <c r="A2313" s="2">
        <v>37005</v>
      </c>
      <c r="B2313" s="5">
        <f t="shared" si="165"/>
        <v>4</v>
      </c>
      <c r="C2313" s="1" t="s">
        <v>49</v>
      </c>
      <c r="D2313" s="14" t="s">
        <v>66</v>
      </c>
      <c r="E2313" s="14" t="s">
        <v>66</v>
      </c>
      <c r="F2313" s="14" t="s">
        <v>66</v>
      </c>
      <c r="G2313" s="14" t="s">
        <v>66</v>
      </c>
      <c r="H2313" s="14" t="s">
        <v>66</v>
      </c>
      <c r="I2313" s="14" t="s">
        <v>66</v>
      </c>
      <c r="J2313" s="14" t="s">
        <v>66</v>
      </c>
      <c r="K2313" s="14" t="s">
        <v>66</v>
      </c>
      <c r="L2313" s="14" t="s">
        <v>66</v>
      </c>
      <c r="M2313" s="14" t="s">
        <v>66</v>
      </c>
      <c r="N2313" s="14" t="s">
        <v>66</v>
      </c>
      <c r="O2313" s="14" t="s">
        <v>66</v>
      </c>
      <c r="P2313" s="14" t="s">
        <v>66</v>
      </c>
      <c r="Q2313" s="14" t="s">
        <v>66</v>
      </c>
      <c r="R2313" s="14" t="s">
        <v>66</v>
      </c>
      <c r="S2313" s="14" t="s">
        <v>66</v>
      </c>
      <c r="T2313" s="14" t="s">
        <v>66</v>
      </c>
      <c r="U2313" s="14" t="s">
        <v>66</v>
      </c>
      <c r="V2313" s="14" t="s">
        <v>66</v>
      </c>
      <c r="W2313" s="14" t="s">
        <v>66</v>
      </c>
      <c r="X2313" s="14" t="s">
        <v>66</v>
      </c>
      <c r="Y2313" s="14" t="s">
        <v>66</v>
      </c>
    </row>
    <row r="2314" spans="1:25" x14ac:dyDescent="0.2">
      <c r="A2314" s="2">
        <v>37006</v>
      </c>
      <c r="B2314" s="5">
        <f t="shared" si="165"/>
        <v>4</v>
      </c>
      <c r="C2314" s="1" t="s">
        <v>50</v>
      </c>
      <c r="D2314" s="14" t="s">
        <v>66</v>
      </c>
      <c r="E2314" s="14" t="s">
        <v>66</v>
      </c>
      <c r="F2314" s="14" t="s">
        <v>66</v>
      </c>
      <c r="G2314" s="14" t="s">
        <v>66</v>
      </c>
      <c r="H2314" s="14" t="s">
        <v>66</v>
      </c>
      <c r="I2314" s="14" t="s">
        <v>66</v>
      </c>
      <c r="J2314" s="14" t="s">
        <v>66</v>
      </c>
      <c r="K2314" s="14" t="s">
        <v>66</v>
      </c>
      <c r="L2314" s="14" t="s">
        <v>66</v>
      </c>
      <c r="M2314" s="14" t="s">
        <v>66</v>
      </c>
      <c r="N2314" s="14" t="s">
        <v>66</v>
      </c>
      <c r="O2314" s="14" t="s">
        <v>66</v>
      </c>
      <c r="P2314" s="14" t="s">
        <v>66</v>
      </c>
      <c r="Q2314" s="14" t="s">
        <v>66</v>
      </c>
      <c r="R2314" s="14" t="s">
        <v>66</v>
      </c>
      <c r="S2314" s="14" t="s">
        <v>66</v>
      </c>
      <c r="T2314" s="14" t="s">
        <v>66</v>
      </c>
      <c r="U2314" s="14" t="s">
        <v>66</v>
      </c>
      <c r="V2314" s="14" t="s">
        <v>66</v>
      </c>
      <c r="W2314" s="14" t="s">
        <v>66</v>
      </c>
      <c r="X2314" s="14" t="s">
        <v>66</v>
      </c>
      <c r="Y2314" s="14" t="s">
        <v>66</v>
      </c>
    </row>
    <row r="2315" spans="1:25" x14ac:dyDescent="0.2">
      <c r="A2315" s="2">
        <v>37007</v>
      </c>
      <c r="B2315" s="5">
        <f t="shared" si="165"/>
        <v>4</v>
      </c>
      <c r="C2315" s="1" t="s">
        <v>51</v>
      </c>
      <c r="D2315" s="14" t="s">
        <v>66</v>
      </c>
      <c r="E2315" s="14" t="s">
        <v>66</v>
      </c>
      <c r="F2315" s="14" t="s">
        <v>66</v>
      </c>
      <c r="G2315" s="14" t="s">
        <v>66</v>
      </c>
      <c r="H2315" s="14" t="s">
        <v>66</v>
      </c>
      <c r="I2315" s="14" t="s">
        <v>66</v>
      </c>
      <c r="J2315" s="14" t="s">
        <v>66</v>
      </c>
      <c r="K2315" s="14" t="s">
        <v>66</v>
      </c>
      <c r="L2315" s="14" t="s">
        <v>66</v>
      </c>
      <c r="M2315" s="14" t="s">
        <v>66</v>
      </c>
      <c r="N2315" s="14" t="s">
        <v>66</v>
      </c>
      <c r="O2315" s="14" t="s">
        <v>66</v>
      </c>
      <c r="P2315" s="14" t="s">
        <v>66</v>
      </c>
      <c r="Q2315" s="14" t="s">
        <v>66</v>
      </c>
      <c r="R2315" s="14" t="s">
        <v>66</v>
      </c>
      <c r="S2315" s="14" t="s">
        <v>66</v>
      </c>
      <c r="T2315" s="14" t="s">
        <v>66</v>
      </c>
      <c r="U2315" s="14" t="s">
        <v>66</v>
      </c>
      <c r="V2315" s="14" t="s">
        <v>66</v>
      </c>
      <c r="W2315" s="14" t="s">
        <v>66</v>
      </c>
      <c r="X2315" s="14" t="s">
        <v>66</v>
      </c>
      <c r="Y2315" s="14" t="s">
        <v>66</v>
      </c>
    </row>
    <row r="2316" spans="1:25" x14ac:dyDescent="0.2">
      <c r="A2316" s="2">
        <v>37008</v>
      </c>
      <c r="B2316" s="5">
        <f t="shared" si="165"/>
        <v>4</v>
      </c>
      <c r="C2316" s="1" t="s">
        <v>45</v>
      </c>
      <c r="D2316" s="14" t="s">
        <v>66</v>
      </c>
      <c r="E2316" s="14" t="s">
        <v>66</v>
      </c>
      <c r="F2316" s="14" t="s">
        <v>66</v>
      </c>
      <c r="G2316" s="14" t="s">
        <v>66</v>
      </c>
      <c r="H2316" s="14" t="s">
        <v>66</v>
      </c>
      <c r="I2316" s="14" t="s">
        <v>66</v>
      </c>
      <c r="J2316" s="14" t="s">
        <v>66</v>
      </c>
      <c r="K2316" s="14" t="s">
        <v>66</v>
      </c>
      <c r="L2316" s="14" t="s">
        <v>66</v>
      </c>
      <c r="M2316" s="14" t="s">
        <v>66</v>
      </c>
      <c r="N2316" s="14" t="s">
        <v>66</v>
      </c>
      <c r="O2316" s="14" t="s">
        <v>66</v>
      </c>
      <c r="P2316" s="14" t="s">
        <v>66</v>
      </c>
      <c r="Q2316" s="14" t="s">
        <v>66</v>
      </c>
      <c r="R2316" s="14" t="s">
        <v>66</v>
      </c>
      <c r="S2316" s="14" t="s">
        <v>66</v>
      </c>
      <c r="T2316" s="14" t="s">
        <v>66</v>
      </c>
      <c r="U2316" s="14" t="s">
        <v>66</v>
      </c>
      <c r="V2316" s="14" t="s">
        <v>66</v>
      </c>
      <c r="W2316" s="14" t="s">
        <v>66</v>
      </c>
      <c r="X2316" s="14" t="s">
        <v>66</v>
      </c>
      <c r="Y2316" s="14" t="s">
        <v>66</v>
      </c>
    </row>
    <row r="2317" spans="1:25" x14ac:dyDescent="0.2">
      <c r="A2317" s="2">
        <v>37009</v>
      </c>
      <c r="B2317" s="5">
        <f t="shared" si="165"/>
        <v>4</v>
      </c>
      <c r="C2317" s="1" t="s">
        <v>46</v>
      </c>
      <c r="D2317" s="14" t="s">
        <v>66</v>
      </c>
      <c r="E2317" s="14" t="s">
        <v>66</v>
      </c>
      <c r="F2317" s="14" t="s">
        <v>66</v>
      </c>
      <c r="G2317" s="14" t="s">
        <v>66</v>
      </c>
      <c r="H2317" s="14" t="s">
        <v>66</v>
      </c>
      <c r="I2317" s="14" t="s">
        <v>66</v>
      </c>
      <c r="J2317" s="14" t="s">
        <v>66</v>
      </c>
      <c r="K2317" s="14" t="s">
        <v>66</v>
      </c>
      <c r="L2317" s="14" t="s">
        <v>66</v>
      </c>
      <c r="M2317" s="14" t="s">
        <v>66</v>
      </c>
      <c r="N2317" s="14" t="s">
        <v>66</v>
      </c>
      <c r="O2317" s="14" t="s">
        <v>66</v>
      </c>
      <c r="P2317" s="14" t="s">
        <v>66</v>
      </c>
      <c r="Q2317" s="14" t="s">
        <v>66</v>
      </c>
      <c r="R2317" s="14" t="s">
        <v>66</v>
      </c>
      <c r="S2317" s="14" t="s">
        <v>66</v>
      </c>
      <c r="T2317" s="14" t="s">
        <v>66</v>
      </c>
      <c r="U2317" s="14" t="s">
        <v>66</v>
      </c>
      <c r="V2317" s="14" t="s">
        <v>66</v>
      </c>
      <c r="W2317" s="14" t="s">
        <v>66</v>
      </c>
      <c r="X2317" s="14" t="s">
        <v>66</v>
      </c>
      <c r="Y2317" s="14" t="s">
        <v>66</v>
      </c>
    </row>
    <row r="2318" spans="1:25" x14ac:dyDescent="0.2">
      <c r="A2318" s="2">
        <v>37010</v>
      </c>
      <c r="B2318" s="5">
        <f t="shared" si="165"/>
        <v>4</v>
      </c>
      <c r="C2318" s="1" t="s">
        <v>47</v>
      </c>
      <c r="D2318" s="14" t="s">
        <v>66</v>
      </c>
      <c r="E2318" s="14" t="s">
        <v>66</v>
      </c>
      <c r="F2318" s="14" t="s">
        <v>66</v>
      </c>
      <c r="G2318" s="14" t="s">
        <v>66</v>
      </c>
      <c r="H2318" s="14" t="s">
        <v>66</v>
      </c>
      <c r="I2318" s="14" t="s">
        <v>66</v>
      </c>
      <c r="J2318" s="14" t="s">
        <v>66</v>
      </c>
      <c r="K2318" s="14" t="s">
        <v>66</v>
      </c>
      <c r="L2318" s="14" t="s">
        <v>66</v>
      </c>
      <c r="M2318" s="14" t="s">
        <v>66</v>
      </c>
      <c r="N2318" s="14" t="s">
        <v>66</v>
      </c>
      <c r="O2318" s="14" t="s">
        <v>66</v>
      </c>
      <c r="P2318" s="14" t="s">
        <v>66</v>
      </c>
      <c r="Q2318" s="14" t="s">
        <v>66</v>
      </c>
      <c r="R2318" s="14" t="s">
        <v>66</v>
      </c>
      <c r="S2318" s="14" t="s">
        <v>66</v>
      </c>
      <c r="T2318" s="14" t="s">
        <v>66</v>
      </c>
      <c r="U2318" s="14" t="s">
        <v>66</v>
      </c>
      <c r="V2318" s="14" t="s">
        <v>66</v>
      </c>
      <c r="W2318" s="14" t="s">
        <v>66</v>
      </c>
      <c r="X2318" s="14" t="s">
        <v>66</v>
      </c>
      <c r="Y2318" s="14" t="s">
        <v>66</v>
      </c>
    </row>
    <row r="2319" spans="1:25" x14ac:dyDescent="0.2">
      <c r="A2319" s="2">
        <v>37011</v>
      </c>
      <c r="B2319" s="5">
        <f t="shared" si="165"/>
        <v>4</v>
      </c>
      <c r="C2319" s="1" t="s">
        <v>48</v>
      </c>
      <c r="D2319" s="14" t="s">
        <v>66</v>
      </c>
      <c r="E2319" s="14" t="s">
        <v>66</v>
      </c>
      <c r="F2319" s="14" t="s">
        <v>66</v>
      </c>
      <c r="G2319" s="14" t="s">
        <v>66</v>
      </c>
      <c r="H2319" s="14" t="s">
        <v>66</v>
      </c>
      <c r="I2319" s="14" t="s">
        <v>66</v>
      </c>
      <c r="J2319" s="14" t="s">
        <v>66</v>
      </c>
      <c r="K2319" s="14" t="s">
        <v>66</v>
      </c>
      <c r="L2319" s="14" t="s">
        <v>66</v>
      </c>
      <c r="M2319" s="14" t="s">
        <v>66</v>
      </c>
      <c r="N2319" s="14" t="s">
        <v>66</v>
      </c>
      <c r="O2319" s="14" t="s">
        <v>66</v>
      </c>
      <c r="P2319" s="14" t="s">
        <v>66</v>
      </c>
      <c r="Q2319" s="14" t="s">
        <v>66</v>
      </c>
      <c r="R2319" s="14" t="s">
        <v>66</v>
      </c>
      <c r="S2319" s="14" t="s">
        <v>66</v>
      </c>
      <c r="T2319" s="14" t="s">
        <v>66</v>
      </c>
      <c r="U2319" s="14" t="s">
        <v>66</v>
      </c>
      <c r="V2319" s="14" t="s">
        <v>66</v>
      </c>
      <c r="W2319" s="14" t="s">
        <v>66</v>
      </c>
      <c r="X2319" s="14" t="s">
        <v>66</v>
      </c>
      <c r="Y2319" s="14" t="s">
        <v>66</v>
      </c>
    </row>
    <row r="2320" spans="1:25" x14ac:dyDescent="0.2">
      <c r="A2320" s="2">
        <v>37012</v>
      </c>
      <c r="B2320" s="5">
        <f t="shared" si="165"/>
        <v>5</v>
      </c>
      <c r="C2320" s="1" t="s">
        <v>49</v>
      </c>
      <c r="D2320" s="14" t="s">
        <v>66</v>
      </c>
      <c r="E2320" s="14" t="s">
        <v>66</v>
      </c>
      <c r="F2320" s="14" t="s">
        <v>66</v>
      </c>
      <c r="G2320" s="14" t="s">
        <v>66</v>
      </c>
      <c r="H2320" s="14" t="s">
        <v>66</v>
      </c>
      <c r="I2320" s="14" t="s">
        <v>66</v>
      </c>
      <c r="J2320" s="14" t="s">
        <v>66</v>
      </c>
      <c r="K2320" s="14" t="s">
        <v>66</v>
      </c>
      <c r="L2320" s="14" t="s">
        <v>66</v>
      </c>
      <c r="M2320" s="14" t="s">
        <v>66</v>
      </c>
      <c r="N2320" s="14" t="s">
        <v>66</v>
      </c>
      <c r="O2320" s="14" t="s">
        <v>66</v>
      </c>
      <c r="P2320" s="14" t="s">
        <v>66</v>
      </c>
      <c r="Q2320" s="14" t="s">
        <v>66</v>
      </c>
      <c r="R2320" s="14" t="s">
        <v>66</v>
      </c>
      <c r="S2320" s="14" t="s">
        <v>66</v>
      </c>
      <c r="T2320" s="14" t="s">
        <v>66</v>
      </c>
      <c r="U2320" s="14" t="s">
        <v>66</v>
      </c>
      <c r="V2320" s="14" t="s">
        <v>66</v>
      </c>
      <c r="W2320" s="14" t="s">
        <v>66</v>
      </c>
      <c r="X2320" s="14" t="s">
        <v>66</v>
      </c>
      <c r="Y2320" s="14" t="s">
        <v>66</v>
      </c>
    </row>
    <row r="2321" spans="1:25" x14ac:dyDescent="0.2">
      <c r="A2321" s="2">
        <v>37013</v>
      </c>
      <c r="B2321" s="5">
        <f t="shared" si="165"/>
        <v>5</v>
      </c>
      <c r="C2321" s="1" t="s">
        <v>50</v>
      </c>
      <c r="D2321" s="14" t="s">
        <v>66</v>
      </c>
      <c r="E2321" s="14" t="s">
        <v>66</v>
      </c>
      <c r="F2321" s="14" t="s">
        <v>66</v>
      </c>
      <c r="G2321" s="14" t="s">
        <v>66</v>
      </c>
      <c r="H2321" s="14" t="s">
        <v>66</v>
      </c>
      <c r="I2321" s="14" t="s">
        <v>66</v>
      </c>
      <c r="J2321" s="14" t="s">
        <v>66</v>
      </c>
      <c r="K2321" s="14" t="s">
        <v>66</v>
      </c>
      <c r="L2321" s="14" t="s">
        <v>66</v>
      </c>
      <c r="M2321" s="14" t="s">
        <v>66</v>
      </c>
      <c r="N2321" s="14" t="s">
        <v>66</v>
      </c>
      <c r="O2321" s="14" t="s">
        <v>66</v>
      </c>
      <c r="P2321" s="14" t="s">
        <v>66</v>
      </c>
      <c r="Q2321" s="14" t="s">
        <v>66</v>
      </c>
      <c r="R2321" s="14" t="s">
        <v>66</v>
      </c>
      <c r="S2321" s="14" t="s">
        <v>66</v>
      </c>
      <c r="T2321" s="14" t="s">
        <v>66</v>
      </c>
      <c r="U2321" s="14" t="s">
        <v>66</v>
      </c>
      <c r="V2321" s="14" t="s">
        <v>66</v>
      </c>
      <c r="W2321" s="14" t="s">
        <v>66</v>
      </c>
      <c r="X2321" s="14" t="s">
        <v>66</v>
      </c>
      <c r="Y2321" s="14" t="s">
        <v>66</v>
      </c>
    </row>
    <row r="2322" spans="1:25" x14ac:dyDescent="0.2">
      <c r="A2322" s="2">
        <v>37014</v>
      </c>
      <c r="B2322" s="5">
        <f t="shared" si="165"/>
        <v>5</v>
      </c>
      <c r="C2322" s="1" t="s">
        <v>51</v>
      </c>
      <c r="D2322" s="14" t="s">
        <v>66</v>
      </c>
      <c r="E2322" s="14" t="s">
        <v>66</v>
      </c>
      <c r="F2322" s="14" t="s">
        <v>66</v>
      </c>
      <c r="G2322" s="14" t="s">
        <v>66</v>
      </c>
      <c r="H2322" s="14" t="s">
        <v>66</v>
      </c>
      <c r="I2322" s="14" t="s">
        <v>66</v>
      </c>
      <c r="J2322" s="14" t="s">
        <v>66</v>
      </c>
      <c r="K2322" s="14" t="s">
        <v>66</v>
      </c>
      <c r="L2322" s="14" t="s">
        <v>66</v>
      </c>
      <c r="M2322" s="14" t="s">
        <v>66</v>
      </c>
      <c r="N2322" s="14" t="s">
        <v>66</v>
      </c>
      <c r="O2322" s="14" t="s">
        <v>66</v>
      </c>
      <c r="P2322" s="14" t="s">
        <v>66</v>
      </c>
      <c r="Q2322" s="14" t="s">
        <v>66</v>
      </c>
      <c r="R2322" s="14" t="s">
        <v>66</v>
      </c>
      <c r="S2322" s="14" t="s">
        <v>66</v>
      </c>
      <c r="T2322" s="14" t="s">
        <v>66</v>
      </c>
      <c r="U2322" s="14" t="s">
        <v>66</v>
      </c>
      <c r="V2322" s="14" t="s">
        <v>66</v>
      </c>
      <c r="W2322" s="14" t="s">
        <v>66</v>
      </c>
      <c r="X2322" s="14" t="s">
        <v>66</v>
      </c>
      <c r="Y2322" s="14" t="s">
        <v>66</v>
      </c>
    </row>
    <row r="2323" spans="1:25" x14ac:dyDescent="0.2">
      <c r="A2323" s="2">
        <v>37015</v>
      </c>
      <c r="B2323" s="5">
        <f t="shared" si="165"/>
        <v>5</v>
      </c>
      <c r="C2323" s="1" t="s">
        <v>45</v>
      </c>
      <c r="D2323" s="14" t="s">
        <v>66</v>
      </c>
      <c r="E2323" s="14" t="s">
        <v>66</v>
      </c>
      <c r="F2323" s="14" t="s">
        <v>66</v>
      </c>
      <c r="G2323" s="14" t="s">
        <v>66</v>
      </c>
      <c r="H2323" s="14" t="s">
        <v>66</v>
      </c>
      <c r="I2323" s="14" t="s">
        <v>66</v>
      </c>
      <c r="J2323" s="14" t="s">
        <v>66</v>
      </c>
      <c r="K2323" s="14" t="s">
        <v>66</v>
      </c>
      <c r="L2323" s="14" t="s">
        <v>66</v>
      </c>
      <c r="M2323" s="14" t="s">
        <v>66</v>
      </c>
      <c r="N2323" s="14" t="s">
        <v>66</v>
      </c>
      <c r="O2323" s="14" t="s">
        <v>66</v>
      </c>
      <c r="P2323" s="14" t="s">
        <v>66</v>
      </c>
      <c r="Q2323" s="14" t="s">
        <v>66</v>
      </c>
      <c r="R2323" s="14" t="s">
        <v>66</v>
      </c>
      <c r="S2323" s="14" t="s">
        <v>66</v>
      </c>
      <c r="T2323" s="14" t="s">
        <v>66</v>
      </c>
      <c r="U2323" s="14" t="s">
        <v>66</v>
      </c>
      <c r="V2323" s="14" t="s">
        <v>66</v>
      </c>
      <c r="W2323" s="14" t="s">
        <v>66</v>
      </c>
      <c r="X2323" s="14" t="s">
        <v>66</v>
      </c>
      <c r="Y2323" s="14" t="s">
        <v>66</v>
      </c>
    </row>
    <row r="2324" spans="1:25" x14ac:dyDescent="0.2">
      <c r="A2324" s="2">
        <v>37016</v>
      </c>
      <c r="B2324" s="5">
        <f t="shared" si="165"/>
        <v>5</v>
      </c>
      <c r="C2324" s="1" t="s">
        <v>46</v>
      </c>
      <c r="D2324" s="14" t="s">
        <v>66</v>
      </c>
      <c r="E2324" s="14" t="s">
        <v>66</v>
      </c>
      <c r="F2324" s="14" t="s">
        <v>66</v>
      </c>
      <c r="G2324" s="14" t="s">
        <v>66</v>
      </c>
      <c r="H2324" s="14" t="s">
        <v>66</v>
      </c>
      <c r="I2324" s="14" t="s">
        <v>66</v>
      </c>
      <c r="J2324" s="14" t="s">
        <v>66</v>
      </c>
      <c r="K2324" s="14" t="s">
        <v>66</v>
      </c>
      <c r="L2324" s="14" t="s">
        <v>66</v>
      </c>
      <c r="M2324" s="14" t="s">
        <v>66</v>
      </c>
      <c r="N2324" s="14" t="s">
        <v>66</v>
      </c>
      <c r="O2324" s="14" t="s">
        <v>66</v>
      </c>
      <c r="P2324" s="14" t="s">
        <v>66</v>
      </c>
      <c r="Q2324" s="14" t="s">
        <v>66</v>
      </c>
      <c r="R2324" s="14" t="s">
        <v>66</v>
      </c>
      <c r="S2324" s="14" t="s">
        <v>66</v>
      </c>
      <c r="T2324" s="14" t="s">
        <v>66</v>
      </c>
      <c r="U2324" s="14" t="s">
        <v>66</v>
      </c>
      <c r="V2324" s="14" t="s">
        <v>66</v>
      </c>
      <c r="W2324" s="14" t="s">
        <v>66</v>
      </c>
      <c r="X2324" s="14" t="s">
        <v>66</v>
      </c>
      <c r="Y2324" s="14" t="s">
        <v>66</v>
      </c>
    </row>
    <row r="2325" spans="1:25" x14ac:dyDescent="0.2">
      <c r="A2325" s="2">
        <v>37017</v>
      </c>
      <c r="B2325" s="5">
        <f t="shared" si="165"/>
        <v>5</v>
      </c>
      <c r="C2325" s="1" t="s">
        <v>47</v>
      </c>
      <c r="D2325" s="14" t="s">
        <v>66</v>
      </c>
      <c r="E2325" s="14" t="s">
        <v>66</v>
      </c>
      <c r="F2325" s="14" t="s">
        <v>66</v>
      </c>
      <c r="G2325" s="14" t="s">
        <v>66</v>
      </c>
      <c r="H2325" s="14" t="s">
        <v>66</v>
      </c>
      <c r="I2325" s="14" t="s">
        <v>66</v>
      </c>
      <c r="J2325" s="14" t="s">
        <v>66</v>
      </c>
      <c r="K2325" s="14" t="s">
        <v>66</v>
      </c>
      <c r="L2325" s="14" t="s">
        <v>66</v>
      </c>
      <c r="M2325" s="14" t="s">
        <v>66</v>
      </c>
      <c r="N2325" s="14" t="s">
        <v>66</v>
      </c>
      <c r="O2325" s="14" t="s">
        <v>66</v>
      </c>
      <c r="P2325" s="14" t="s">
        <v>66</v>
      </c>
      <c r="Q2325" s="14" t="s">
        <v>66</v>
      </c>
      <c r="R2325" s="14" t="s">
        <v>66</v>
      </c>
      <c r="S2325" s="14" t="s">
        <v>66</v>
      </c>
      <c r="T2325" s="14" t="s">
        <v>66</v>
      </c>
      <c r="U2325" s="14" t="s">
        <v>66</v>
      </c>
      <c r="V2325" s="14" t="s">
        <v>66</v>
      </c>
      <c r="W2325" s="14" t="s">
        <v>66</v>
      </c>
      <c r="X2325" s="14" t="s">
        <v>66</v>
      </c>
      <c r="Y2325" s="14" t="s">
        <v>66</v>
      </c>
    </row>
    <row r="2326" spans="1:25" x14ac:dyDescent="0.2">
      <c r="A2326" s="2">
        <v>37018</v>
      </c>
      <c r="B2326" s="5">
        <f t="shared" si="165"/>
        <v>5</v>
      </c>
      <c r="C2326" s="1" t="s">
        <v>48</v>
      </c>
      <c r="D2326" s="14" t="s">
        <v>66</v>
      </c>
      <c r="E2326" s="14" t="s">
        <v>66</v>
      </c>
      <c r="F2326" s="14" t="s">
        <v>66</v>
      </c>
      <c r="G2326" s="14" t="s">
        <v>66</v>
      </c>
      <c r="H2326" s="14" t="s">
        <v>66</v>
      </c>
      <c r="I2326" s="14" t="s">
        <v>66</v>
      </c>
      <c r="J2326" s="14" t="s">
        <v>66</v>
      </c>
      <c r="K2326" s="14" t="s">
        <v>66</v>
      </c>
      <c r="L2326" s="14" t="s">
        <v>66</v>
      </c>
      <c r="M2326" s="14" t="s">
        <v>66</v>
      </c>
      <c r="N2326" s="14" t="s">
        <v>66</v>
      </c>
      <c r="O2326" s="14" t="s">
        <v>66</v>
      </c>
      <c r="P2326" s="14" t="s">
        <v>66</v>
      </c>
      <c r="Q2326" s="14" t="s">
        <v>66</v>
      </c>
      <c r="R2326" s="14" t="s">
        <v>66</v>
      </c>
      <c r="S2326" s="14" t="s">
        <v>66</v>
      </c>
      <c r="T2326" s="14" t="s">
        <v>66</v>
      </c>
      <c r="U2326" s="14" t="s">
        <v>66</v>
      </c>
      <c r="V2326" s="14" t="s">
        <v>66</v>
      </c>
      <c r="W2326" s="14" t="s">
        <v>66</v>
      </c>
      <c r="X2326" s="14" t="s">
        <v>66</v>
      </c>
      <c r="Y2326" s="14" t="s">
        <v>66</v>
      </c>
    </row>
    <row r="2327" spans="1:25" x14ac:dyDescent="0.2">
      <c r="A2327" s="2">
        <v>37019</v>
      </c>
      <c r="B2327" s="5">
        <f t="shared" si="165"/>
        <v>5</v>
      </c>
      <c r="C2327" s="1" t="s">
        <v>49</v>
      </c>
      <c r="D2327" s="14" t="s">
        <v>66</v>
      </c>
      <c r="E2327" s="14" t="s">
        <v>66</v>
      </c>
      <c r="F2327" s="14" t="s">
        <v>66</v>
      </c>
      <c r="G2327" s="14" t="s">
        <v>66</v>
      </c>
      <c r="H2327" s="14" t="s">
        <v>66</v>
      </c>
      <c r="I2327" s="14" t="s">
        <v>66</v>
      </c>
      <c r="J2327" s="14" t="s">
        <v>66</v>
      </c>
      <c r="K2327" s="14" t="s">
        <v>66</v>
      </c>
      <c r="L2327" s="14" t="s">
        <v>66</v>
      </c>
      <c r="M2327" s="14" t="s">
        <v>66</v>
      </c>
      <c r="N2327" s="14" t="s">
        <v>66</v>
      </c>
      <c r="O2327" s="14" t="s">
        <v>66</v>
      </c>
      <c r="P2327" s="14" t="s">
        <v>66</v>
      </c>
      <c r="Q2327" s="14" t="s">
        <v>66</v>
      </c>
      <c r="R2327" s="14" t="s">
        <v>66</v>
      </c>
      <c r="S2327" s="14" t="s">
        <v>66</v>
      </c>
      <c r="T2327" s="14" t="s">
        <v>66</v>
      </c>
      <c r="U2327" s="14" t="s">
        <v>66</v>
      </c>
      <c r="V2327" s="14" t="s">
        <v>66</v>
      </c>
      <c r="W2327" s="14" t="s">
        <v>66</v>
      </c>
      <c r="X2327" s="14" t="s">
        <v>66</v>
      </c>
      <c r="Y2327" s="14" t="s">
        <v>66</v>
      </c>
    </row>
    <row r="2328" spans="1:25" x14ac:dyDescent="0.2">
      <c r="A2328" s="2">
        <v>37020</v>
      </c>
      <c r="B2328" s="5">
        <f t="shared" si="165"/>
        <v>5</v>
      </c>
      <c r="C2328" s="1" t="s">
        <v>50</v>
      </c>
      <c r="D2328" s="14" t="s">
        <v>66</v>
      </c>
      <c r="E2328" s="14" t="s">
        <v>66</v>
      </c>
      <c r="F2328" s="14" t="s">
        <v>66</v>
      </c>
      <c r="G2328" s="14" t="s">
        <v>66</v>
      </c>
      <c r="H2328" s="14" t="s">
        <v>66</v>
      </c>
      <c r="I2328" s="14" t="s">
        <v>66</v>
      </c>
      <c r="J2328" s="14" t="s">
        <v>66</v>
      </c>
      <c r="K2328" s="14" t="s">
        <v>66</v>
      </c>
      <c r="L2328" s="14" t="s">
        <v>66</v>
      </c>
      <c r="M2328" s="14" t="s">
        <v>66</v>
      </c>
      <c r="N2328" s="14" t="s">
        <v>66</v>
      </c>
      <c r="O2328" s="14" t="s">
        <v>66</v>
      </c>
      <c r="P2328" s="14" t="s">
        <v>66</v>
      </c>
      <c r="Q2328" s="14" t="s">
        <v>66</v>
      </c>
      <c r="R2328" s="14" t="s">
        <v>66</v>
      </c>
      <c r="S2328" s="14" t="s">
        <v>66</v>
      </c>
      <c r="T2328" s="14" t="s">
        <v>66</v>
      </c>
      <c r="U2328" s="14" t="s">
        <v>66</v>
      </c>
      <c r="V2328" s="14" t="s">
        <v>66</v>
      </c>
      <c r="W2328" s="14" t="s">
        <v>66</v>
      </c>
      <c r="X2328" s="14" t="s">
        <v>66</v>
      </c>
      <c r="Y2328" s="14" t="s">
        <v>66</v>
      </c>
    </row>
    <row r="2329" spans="1:25" x14ac:dyDescent="0.2">
      <c r="A2329" s="2">
        <v>37021</v>
      </c>
      <c r="B2329" s="5">
        <f t="shared" si="165"/>
        <v>5</v>
      </c>
      <c r="C2329" s="1" t="s">
        <v>51</v>
      </c>
      <c r="D2329" s="14" t="s">
        <v>66</v>
      </c>
      <c r="E2329" s="14" t="s">
        <v>66</v>
      </c>
      <c r="F2329" s="14" t="s">
        <v>66</v>
      </c>
      <c r="G2329" s="14" t="s">
        <v>66</v>
      </c>
      <c r="H2329" s="14" t="s">
        <v>66</v>
      </c>
      <c r="I2329" s="14" t="s">
        <v>66</v>
      </c>
      <c r="J2329" s="14" t="s">
        <v>66</v>
      </c>
      <c r="K2329" s="14" t="s">
        <v>66</v>
      </c>
      <c r="L2329" s="14" t="s">
        <v>66</v>
      </c>
      <c r="M2329" s="14" t="s">
        <v>66</v>
      </c>
      <c r="N2329" s="14" t="s">
        <v>66</v>
      </c>
      <c r="O2329" s="14" t="s">
        <v>66</v>
      </c>
      <c r="P2329" s="14" t="s">
        <v>66</v>
      </c>
      <c r="Q2329" s="14" t="s">
        <v>66</v>
      </c>
      <c r="R2329" s="14" t="s">
        <v>66</v>
      </c>
      <c r="S2329" s="14" t="s">
        <v>66</v>
      </c>
      <c r="T2329" s="14" t="s">
        <v>66</v>
      </c>
      <c r="U2329" s="14" t="s">
        <v>66</v>
      </c>
      <c r="V2329" s="14" t="s">
        <v>66</v>
      </c>
      <c r="W2329" s="14" t="s">
        <v>66</v>
      </c>
      <c r="X2329" s="14" t="s">
        <v>66</v>
      </c>
      <c r="Y2329" s="14" t="s">
        <v>66</v>
      </c>
    </row>
    <row r="2330" spans="1:25" x14ac:dyDescent="0.2">
      <c r="A2330" s="2">
        <v>37022</v>
      </c>
      <c r="B2330" s="5">
        <f t="shared" si="165"/>
        <v>5</v>
      </c>
      <c r="C2330" s="1" t="s">
        <v>45</v>
      </c>
      <c r="D2330" s="14" t="s">
        <v>66</v>
      </c>
      <c r="E2330" s="14" t="s">
        <v>66</v>
      </c>
      <c r="F2330" s="14" t="s">
        <v>66</v>
      </c>
      <c r="G2330" s="14" t="s">
        <v>66</v>
      </c>
      <c r="H2330" s="14" t="s">
        <v>66</v>
      </c>
      <c r="I2330" s="14" t="s">
        <v>66</v>
      </c>
      <c r="J2330" s="14" t="s">
        <v>66</v>
      </c>
      <c r="K2330" s="14" t="s">
        <v>66</v>
      </c>
      <c r="L2330" s="14" t="s">
        <v>66</v>
      </c>
      <c r="M2330" s="14" t="s">
        <v>66</v>
      </c>
      <c r="N2330" s="14" t="s">
        <v>66</v>
      </c>
      <c r="O2330" s="14" t="s">
        <v>66</v>
      </c>
      <c r="P2330" s="14" t="s">
        <v>66</v>
      </c>
      <c r="Q2330" s="14" t="s">
        <v>66</v>
      </c>
      <c r="R2330" s="14" t="s">
        <v>66</v>
      </c>
      <c r="S2330" s="14" t="s">
        <v>66</v>
      </c>
      <c r="T2330" s="14" t="s">
        <v>66</v>
      </c>
      <c r="U2330" s="14" t="s">
        <v>66</v>
      </c>
      <c r="V2330" s="14" t="s">
        <v>66</v>
      </c>
      <c r="W2330" s="14" t="s">
        <v>66</v>
      </c>
      <c r="X2330" s="14" t="s">
        <v>66</v>
      </c>
      <c r="Y2330" s="14" t="s">
        <v>66</v>
      </c>
    </row>
    <row r="2331" spans="1:25" x14ac:dyDescent="0.2">
      <c r="A2331" s="2">
        <v>37023</v>
      </c>
      <c r="B2331" s="5">
        <f t="shared" si="165"/>
        <v>5</v>
      </c>
      <c r="C2331" s="1" t="s">
        <v>46</v>
      </c>
      <c r="D2331" s="14" t="s">
        <v>66</v>
      </c>
      <c r="E2331" s="14" t="s">
        <v>66</v>
      </c>
      <c r="F2331" s="14" t="s">
        <v>66</v>
      </c>
      <c r="G2331" s="14" t="s">
        <v>66</v>
      </c>
      <c r="H2331" s="14" t="s">
        <v>66</v>
      </c>
      <c r="I2331" s="14" t="s">
        <v>66</v>
      </c>
      <c r="J2331" s="14" t="s">
        <v>66</v>
      </c>
      <c r="K2331" s="14" t="s">
        <v>66</v>
      </c>
      <c r="L2331" s="14" t="s">
        <v>66</v>
      </c>
      <c r="M2331" s="14" t="s">
        <v>66</v>
      </c>
      <c r="N2331" s="14" t="s">
        <v>66</v>
      </c>
      <c r="O2331" s="14" t="s">
        <v>66</v>
      </c>
      <c r="P2331" s="14" t="s">
        <v>66</v>
      </c>
      <c r="Q2331" s="14" t="s">
        <v>66</v>
      </c>
      <c r="R2331" s="14" t="s">
        <v>66</v>
      </c>
      <c r="S2331" s="14" t="s">
        <v>66</v>
      </c>
      <c r="T2331" s="14" t="s">
        <v>66</v>
      </c>
      <c r="U2331" s="14" t="s">
        <v>66</v>
      </c>
      <c r="V2331" s="14" t="s">
        <v>66</v>
      </c>
      <c r="W2331" s="14" t="s">
        <v>66</v>
      </c>
      <c r="X2331" s="14" t="s">
        <v>66</v>
      </c>
      <c r="Y2331" s="14" t="s">
        <v>66</v>
      </c>
    </row>
    <row r="2332" spans="1:25" x14ac:dyDescent="0.2">
      <c r="A2332" s="2">
        <v>37024</v>
      </c>
      <c r="B2332" s="5">
        <f t="shared" si="165"/>
        <v>5</v>
      </c>
      <c r="C2332" s="1" t="s">
        <v>47</v>
      </c>
      <c r="D2332" s="14" t="s">
        <v>66</v>
      </c>
      <c r="E2332" s="14" t="s">
        <v>66</v>
      </c>
      <c r="F2332" s="14" t="s">
        <v>66</v>
      </c>
      <c r="G2332" s="14" t="s">
        <v>66</v>
      </c>
      <c r="H2332" s="14" t="s">
        <v>66</v>
      </c>
      <c r="I2332" s="14" t="s">
        <v>66</v>
      </c>
      <c r="J2332" s="14" t="s">
        <v>66</v>
      </c>
      <c r="K2332" s="14" t="s">
        <v>66</v>
      </c>
      <c r="L2332" s="14" t="s">
        <v>66</v>
      </c>
      <c r="M2332" s="14" t="s">
        <v>66</v>
      </c>
      <c r="N2332" s="14" t="s">
        <v>66</v>
      </c>
      <c r="O2332" s="14" t="s">
        <v>66</v>
      </c>
      <c r="P2332" s="14" t="s">
        <v>66</v>
      </c>
      <c r="Q2332" s="14" t="s">
        <v>66</v>
      </c>
      <c r="R2332" s="14" t="s">
        <v>66</v>
      </c>
      <c r="S2332" s="14" t="s">
        <v>66</v>
      </c>
      <c r="T2332" s="14" t="s">
        <v>66</v>
      </c>
      <c r="U2332" s="14" t="s">
        <v>66</v>
      </c>
      <c r="V2332" s="14" t="s">
        <v>66</v>
      </c>
      <c r="W2332" s="14" t="s">
        <v>66</v>
      </c>
      <c r="X2332" s="14" t="s">
        <v>66</v>
      </c>
      <c r="Y2332" s="14" t="s">
        <v>66</v>
      </c>
    </row>
    <row r="2333" spans="1:25" x14ac:dyDescent="0.2">
      <c r="A2333" s="2">
        <v>37025</v>
      </c>
      <c r="B2333" s="5">
        <f t="shared" si="165"/>
        <v>5</v>
      </c>
      <c r="C2333" s="1" t="s">
        <v>48</v>
      </c>
      <c r="D2333" s="14" t="s">
        <v>66</v>
      </c>
      <c r="E2333" s="14" t="s">
        <v>66</v>
      </c>
      <c r="F2333" s="14" t="s">
        <v>66</v>
      </c>
      <c r="G2333" s="14" t="s">
        <v>66</v>
      </c>
      <c r="H2333" s="14" t="s">
        <v>66</v>
      </c>
      <c r="I2333" s="14" t="s">
        <v>66</v>
      </c>
      <c r="J2333" s="14" t="s">
        <v>66</v>
      </c>
      <c r="K2333" s="14" t="s">
        <v>66</v>
      </c>
      <c r="L2333" s="14" t="s">
        <v>66</v>
      </c>
      <c r="M2333" s="14" t="s">
        <v>66</v>
      </c>
      <c r="N2333" s="14" t="s">
        <v>66</v>
      </c>
      <c r="O2333" s="14" t="s">
        <v>66</v>
      </c>
      <c r="P2333" s="14" t="s">
        <v>66</v>
      </c>
      <c r="Q2333" s="14" t="s">
        <v>66</v>
      </c>
      <c r="R2333" s="14" t="s">
        <v>66</v>
      </c>
      <c r="S2333" s="14" t="s">
        <v>66</v>
      </c>
      <c r="T2333" s="14" t="s">
        <v>66</v>
      </c>
      <c r="U2333" s="14" t="s">
        <v>66</v>
      </c>
      <c r="V2333" s="14" t="s">
        <v>66</v>
      </c>
      <c r="W2333" s="14" t="s">
        <v>66</v>
      </c>
      <c r="X2333" s="14" t="s">
        <v>66</v>
      </c>
      <c r="Y2333" s="14" t="s">
        <v>66</v>
      </c>
    </row>
    <row r="2334" spans="1:25" x14ac:dyDescent="0.2">
      <c r="A2334" s="2">
        <v>37026</v>
      </c>
      <c r="B2334" s="5">
        <f t="shared" si="165"/>
        <v>5</v>
      </c>
      <c r="C2334" s="1" t="s">
        <v>49</v>
      </c>
      <c r="D2334" s="14" t="s">
        <v>66</v>
      </c>
      <c r="E2334" s="14" t="s">
        <v>66</v>
      </c>
      <c r="F2334" s="14" t="s">
        <v>66</v>
      </c>
      <c r="G2334" s="14" t="s">
        <v>66</v>
      </c>
      <c r="H2334" s="14" t="s">
        <v>66</v>
      </c>
      <c r="I2334" s="14" t="s">
        <v>66</v>
      </c>
      <c r="J2334" s="14" t="s">
        <v>66</v>
      </c>
      <c r="K2334" s="14" t="s">
        <v>66</v>
      </c>
      <c r="L2334" s="14" t="s">
        <v>66</v>
      </c>
      <c r="M2334" s="14" t="s">
        <v>66</v>
      </c>
      <c r="N2334" s="14" t="s">
        <v>66</v>
      </c>
      <c r="O2334" s="14" t="s">
        <v>66</v>
      </c>
      <c r="P2334" s="14" t="s">
        <v>66</v>
      </c>
      <c r="Q2334" s="14" t="s">
        <v>66</v>
      </c>
      <c r="R2334" s="14" t="s">
        <v>66</v>
      </c>
      <c r="S2334" s="14" t="s">
        <v>66</v>
      </c>
      <c r="T2334" s="14" t="s">
        <v>66</v>
      </c>
      <c r="U2334" s="14" t="s">
        <v>66</v>
      </c>
      <c r="V2334" s="14" t="s">
        <v>66</v>
      </c>
      <c r="W2334" s="14" t="s">
        <v>66</v>
      </c>
      <c r="X2334" s="14" t="s">
        <v>66</v>
      </c>
      <c r="Y2334" s="14" t="s">
        <v>66</v>
      </c>
    </row>
    <row r="2335" spans="1:25" x14ac:dyDescent="0.2">
      <c r="A2335" s="2">
        <v>37027</v>
      </c>
      <c r="B2335" s="5">
        <f t="shared" si="165"/>
        <v>5</v>
      </c>
      <c r="C2335" s="1" t="s">
        <v>50</v>
      </c>
      <c r="D2335" s="14" t="s">
        <v>66</v>
      </c>
      <c r="E2335" s="14" t="s">
        <v>66</v>
      </c>
      <c r="F2335" s="14" t="s">
        <v>66</v>
      </c>
      <c r="G2335" s="14" t="s">
        <v>66</v>
      </c>
      <c r="H2335" s="14" t="s">
        <v>66</v>
      </c>
      <c r="I2335" s="14" t="s">
        <v>66</v>
      </c>
      <c r="J2335" s="14" t="s">
        <v>66</v>
      </c>
      <c r="K2335" s="14" t="s">
        <v>66</v>
      </c>
      <c r="L2335" s="14" t="s">
        <v>66</v>
      </c>
      <c r="M2335" s="14" t="s">
        <v>66</v>
      </c>
      <c r="N2335" s="14" t="s">
        <v>66</v>
      </c>
      <c r="O2335" s="14" t="s">
        <v>66</v>
      </c>
      <c r="P2335" s="14" t="s">
        <v>66</v>
      </c>
      <c r="Q2335" s="14" t="s">
        <v>66</v>
      </c>
      <c r="R2335" s="14" t="s">
        <v>66</v>
      </c>
      <c r="S2335" s="14" t="s">
        <v>66</v>
      </c>
      <c r="T2335" s="14" t="s">
        <v>66</v>
      </c>
      <c r="U2335" s="14" t="s">
        <v>66</v>
      </c>
      <c r="V2335" s="14" t="s">
        <v>66</v>
      </c>
      <c r="W2335" s="14" t="s">
        <v>66</v>
      </c>
      <c r="X2335" s="14" t="s">
        <v>66</v>
      </c>
      <c r="Y2335" s="14" t="s">
        <v>66</v>
      </c>
    </row>
    <row r="2336" spans="1:25" x14ac:dyDescent="0.2">
      <c r="A2336" s="2">
        <v>37028</v>
      </c>
      <c r="B2336" s="5">
        <f t="shared" si="165"/>
        <v>5</v>
      </c>
      <c r="C2336" s="1" t="s">
        <v>51</v>
      </c>
      <c r="D2336" s="14" t="s">
        <v>66</v>
      </c>
      <c r="E2336" s="14" t="s">
        <v>66</v>
      </c>
      <c r="F2336" s="14" t="s">
        <v>66</v>
      </c>
      <c r="G2336" s="14" t="s">
        <v>66</v>
      </c>
      <c r="H2336" s="14" t="s">
        <v>66</v>
      </c>
      <c r="I2336" s="14" t="s">
        <v>66</v>
      </c>
      <c r="J2336" s="14" t="s">
        <v>66</v>
      </c>
      <c r="K2336" s="14" t="s">
        <v>66</v>
      </c>
      <c r="L2336" s="14" t="s">
        <v>66</v>
      </c>
      <c r="M2336" s="14" t="s">
        <v>66</v>
      </c>
      <c r="N2336" s="14" t="s">
        <v>66</v>
      </c>
      <c r="O2336" s="14" t="s">
        <v>66</v>
      </c>
      <c r="P2336" s="14" t="s">
        <v>66</v>
      </c>
      <c r="Q2336" s="14" t="s">
        <v>66</v>
      </c>
      <c r="R2336" s="14" t="s">
        <v>66</v>
      </c>
      <c r="S2336" s="14" t="s">
        <v>66</v>
      </c>
      <c r="T2336" s="14" t="s">
        <v>66</v>
      </c>
      <c r="U2336" s="14" t="s">
        <v>66</v>
      </c>
      <c r="V2336" s="14" t="s">
        <v>66</v>
      </c>
      <c r="W2336" s="14" t="s">
        <v>66</v>
      </c>
      <c r="X2336" s="14" t="s">
        <v>66</v>
      </c>
      <c r="Y2336" s="14" t="s">
        <v>66</v>
      </c>
    </row>
    <row r="2337" spans="1:25" x14ac:dyDescent="0.2">
      <c r="A2337" s="2">
        <v>37029</v>
      </c>
      <c r="B2337" s="5">
        <f t="shared" si="165"/>
        <v>5</v>
      </c>
      <c r="C2337" s="1" t="s">
        <v>45</v>
      </c>
      <c r="D2337" s="14" t="s">
        <v>66</v>
      </c>
      <c r="E2337" s="14" t="s">
        <v>66</v>
      </c>
      <c r="F2337" s="14" t="s">
        <v>66</v>
      </c>
      <c r="G2337" s="14" t="s">
        <v>66</v>
      </c>
      <c r="H2337" s="14" t="s">
        <v>66</v>
      </c>
      <c r="I2337" s="14" t="s">
        <v>66</v>
      </c>
      <c r="J2337" s="14" t="s">
        <v>66</v>
      </c>
      <c r="K2337" s="14" t="s">
        <v>66</v>
      </c>
      <c r="L2337" s="14" t="s">
        <v>66</v>
      </c>
      <c r="M2337" s="14" t="s">
        <v>66</v>
      </c>
      <c r="N2337" s="14" t="s">
        <v>66</v>
      </c>
      <c r="O2337" s="14" t="s">
        <v>66</v>
      </c>
      <c r="P2337" s="14" t="s">
        <v>66</v>
      </c>
      <c r="Q2337" s="14" t="s">
        <v>66</v>
      </c>
      <c r="R2337" s="14" t="s">
        <v>66</v>
      </c>
      <c r="S2337" s="14" t="s">
        <v>66</v>
      </c>
      <c r="T2337" s="14" t="s">
        <v>66</v>
      </c>
      <c r="U2337" s="14" t="s">
        <v>66</v>
      </c>
      <c r="V2337" s="14" t="s">
        <v>66</v>
      </c>
      <c r="W2337" s="14" t="s">
        <v>66</v>
      </c>
      <c r="X2337" s="14" t="s">
        <v>66</v>
      </c>
      <c r="Y2337" s="14" t="s">
        <v>66</v>
      </c>
    </row>
    <row r="2338" spans="1:25" x14ac:dyDescent="0.2">
      <c r="A2338" s="2">
        <v>37030</v>
      </c>
      <c r="B2338" s="5">
        <f t="shared" si="165"/>
        <v>5</v>
      </c>
      <c r="C2338" s="1" t="s">
        <v>46</v>
      </c>
      <c r="D2338" s="14" t="s">
        <v>66</v>
      </c>
      <c r="E2338" s="14" t="s">
        <v>66</v>
      </c>
      <c r="F2338" s="14" t="s">
        <v>66</v>
      </c>
      <c r="G2338" s="14" t="s">
        <v>66</v>
      </c>
      <c r="H2338" s="14" t="s">
        <v>66</v>
      </c>
      <c r="I2338" s="14" t="s">
        <v>66</v>
      </c>
      <c r="J2338" s="14" t="s">
        <v>66</v>
      </c>
      <c r="K2338" s="14" t="s">
        <v>66</v>
      </c>
      <c r="L2338" s="14" t="s">
        <v>66</v>
      </c>
      <c r="M2338" s="14" t="s">
        <v>66</v>
      </c>
      <c r="N2338" s="14" t="s">
        <v>66</v>
      </c>
      <c r="O2338" s="14" t="s">
        <v>66</v>
      </c>
      <c r="P2338" s="14" t="s">
        <v>66</v>
      </c>
      <c r="Q2338" s="14" t="s">
        <v>66</v>
      </c>
      <c r="R2338" s="14" t="s">
        <v>66</v>
      </c>
      <c r="S2338" s="14" t="s">
        <v>66</v>
      </c>
      <c r="T2338" s="14" t="s">
        <v>66</v>
      </c>
      <c r="U2338" s="14" t="s">
        <v>66</v>
      </c>
      <c r="V2338" s="14" t="s">
        <v>66</v>
      </c>
      <c r="W2338" s="14" t="s">
        <v>66</v>
      </c>
      <c r="X2338" s="14" t="s">
        <v>66</v>
      </c>
      <c r="Y2338" s="14" t="s">
        <v>66</v>
      </c>
    </row>
    <row r="2339" spans="1:25" x14ac:dyDescent="0.2">
      <c r="A2339" s="2">
        <v>37031</v>
      </c>
      <c r="B2339" s="5">
        <f t="shared" si="165"/>
        <v>5</v>
      </c>
      <c r="C2339" s="1" t="s">
        <v>47</v>
      </c>
      <c r="D2339" s="14" t="s">
        <v>66</v>
      </c>
      <c r="E2339" s="14" t="s">
        <v>66</v>
      </c>
      <c r="F2339" s="14" t="s">
        <v>66</v>
      </c>
      <c r="G2339" s="14" t="s">
        <v>66</v>
      </c>
      <c r="H2339" s="14" t="s">
        <v>66</v>
      </c>
      <c r="I2339" s="14" t="s">
        <v>66</v>
      </c>
      <c r="J2339" s="14" t="s">
        <v>66</v>
      </c>
      <c r="K2339" s="14" t="s">
        <v>66</v>
      </c>
      <c r="L2339" s="14" t="s">
        <v>66</v>
      </c>
      <c r="M2339" s="14" t="s">
        <v>66</v>
      </c>
      <c r="N2339" s="14" t="s">
        <v>66</v>
      </c>
      <c r="O2339" s="14" t="s">
        <v>66</v>
      </c>
      <c r="P2339" s="14" t="s">
        <v>66</v>
      </c>
      <c r="Q2339" s="14" t="s">
        <v>66</v>
      </c>
      <c r="R2339" s="14" t="s">
        <v>66</v>
      </c>
      <c r="S2339" s="14" t="s">
        <v>66</v>
      </c>
      <c r="T2339" s="14" t="s">
        <v>66</v>
      </c>
      <c r="U2339" s="14" t="s">
        <v>66</v>
      </c>
      <c r="V2339" s="14" t="s">
        <v>66</v>
      </c>
      <c r="W2339" s="14" t="s">
        <v>66</v>
      </c>
      <c r="X2339" s="14" t="s">
        <v>66</v>
      </c>
      <c r="Y2339" s="14" t="s">
        <v>66</v>
      </c>
    </row>
    <row r="2340" spans="1:25" x14ac:dyDescent="0.2">
      <c r="A2340" s="2">
        <v>37032</v>
      </c>
      <c r="B2340" s="5">
        <f t="shared" si="165"/>
        <v>5</v>
      </c>
      <c r="C2340" s="1" t="s">
        <v>48</v>
      </c>
      <c r="D2340" s="14" t="s">
        <v>66</v>
      </c>
      <c r="E2340" s="14" t="s">
        <v>66</v>
      </c>
      <c r="F2340" s="14" t="s">
        <v>66</v>
      </c>
      <c r="G2340" s="14" t="s">
        <v>66</v>
      </c>
      <c r="H2340" s="14" t="s">
        <v>66</v>
      </c>
      <c r="I2340" s="14" t="s">
        <v>66</v>
      </c>
      <c r="J2340" s="14" t="s">
        <v>66</v>
      </c>
      <c r="K2340" s="14" t="s">
        <v>66</v>
      </c>
      <c r="L2340" s="14" t="s">
        <v>66</v>
      </c>
      <c r="M2340" s="14" t="s">
        <v>66</v>
      </c>
      <c r="N2340" s="14" t="s">
        <v>66</v>
      </c>
      <c r="O2340" s="14" t="s">
        <v>66</v>
      </c>
      <c r="P2340" s="14" t="s">
        <v>66</v>
      </c>
      <c r="Q2340" s="14" t="s">
        <v>66</v>
      </c>
      <c r="R2340" s="14" t="s">
        <v>66</v>
      </c>
      <c r="S2340" s="14" t="s">
        <v>66</v>
      </c>
      <c r="T2340" s="14" t="s">
        <v>66</v>
      </c>
      <c r="U2340" s="14" t="s">
        <v>66</v>
      </c>
      <c r="V2340" s="14" t="s">
        <v>66</v>
      </c>
      <c r="W2340" s="14" t="s">
        <v>66</v>
      </c>
      <c r="X2340" s="14" t="s">
        <v>66</v>
      </c>
      <c r="Y2340" s="14" t="s">
        <v>66</v>
      </c>
    </row>
    <row r="2341" spans="1:25" x14ac:dyDescent="0.2">
      <c r="A2341" s="2">
        <v>37033</v>
      </c>
      <c r="B2341" s="5">
        <f t="shared" si="165"/>
        <v>5</v>
      </c>
      <c r="C2341" s="1" t="s">
        <v>49</v>
      </c>
      <c r="D2341" s="14" t="s">
        <v>66</v>
      </c>
      <c r="E2341" s="14" t="s">
        <v>66</v>
      </c>
      <c r="F2341" s="14" t="s">
        <v>66</v>
      </c>
      <c r="G2341" s="14" t="s">
        <v>66</v>
      </c>
      <c r="H2341" s="14" t="s">
        <v>66</v>
      </c>
      <c r="I2341" s="14" t="s">
        <v>66</v>
      </c>
      <c r="J2341" s="14" t="s">
        <v>66</v>
      </c>
      <c r="K2341" s="14" t="s">
        <v>66</v>
      </c>
      <c r="L2341" s="14" t="s">
        <v>66</v>
      </c>
      <c r="M2341" s="14" t="s">
        <v>66</v>
      </c>
      <c r="N2341" s="14" t="s">
        <v>66</v>
      </c>
      <c r="O2341" s="14" t="s">
        <v>66</v>
      </c>
      <c r="P2341" s="14" t="s">
        <v>66</v>
      </c>
      <c r="Q2341" s="14" t="s">
        <v>66</v>
      </c>
      <c r="R2341" s="14" t="s">
        <v>66</v>
      </c>
      <c r="S2341" s="14" t="s">
        <v>66</v>
      </c>
      <c r="T2341" s="14" t="s">
        <v>66</v>
      </c>
      <c r="U2341" s="14" t="s">
        <v>66</v>
      </c>
      <c r="V2341" s="14" t="s">
        <v>66</v>
      </c>
      <c r="W2341" s="14" t="s">
        <v>66</v>
      </c>
      <c r="X2341" s="14" t="s">
        <v>66</v>
      </c>
      <c r="Y2341" s="14" t="s">
        <v>66</v>
      </c>
    </row>
    <row r="2342" spans="1:25" x14ac:dyDescent="0.2">
      <c r="A2342" s="2">
        <v>37034</v>
      </c>
      <c r="B2342" s="5">
        <f t="shared" si="165"/>
        <v>5</v>
      </c>
      <c r="C2342" s="1" t="s">
        <v>50</v>
      </c>
      <c r="D2342" s="14" t="s">
        <v>66</v>
      </c>
      <c r="E2342" s="14" t="s">
        <v>66</v>
      </c>
      <c r="F2342" s="14" t="s">
        <v>66</v>
      </c>
      <c r="G2342" s="14" t="s">
        <v>66</v>
      </c>
      <c r="H2342" s="14" t="s">
        <v>66</v>
      </c>
      <c r="I2342" s="14" t="s">
        <v>66</v>
      </c>
      <c r="J2342" s="14" t="s">
        <v>66</v>
      </c>
      <c r="K2342" s="14" t="s">
        <v>66</v>
      </c>
      <c r="L2342" s="14" t="s">
        <v>66</v>
      </c>
      <c r="M2342" s="14" t="s">
        <v>66</v>
      </c>
      <c r="N2342" s="14" t="s">
        <v>66</v>
      </c>
      <c r="O2342" s="14" t="s">
        <v>66</v>
      </c>
      <c r="P2342" s="14" t="s">
        <v>66</v>
      </c>
      <c r="Q2342" s="14" t="s">
        <v>66</v>
      </c>
      <c r="R2342" s="14" t="s">
        <v>66</v>
      </c>
      <c r="S2342" s="14" t="s">
        <v>66</v>
      </c>
      <c r="T2342" s="14" t="s">
        <v>66</v>
      </c>
      <c r="U2342" s="14" t="s">
        <v>66</v>
      </c>
      <c r="V2342" s="14" t="s">
        <v>66</v>
      </c>
      <c r="W2342" s="14" t="s">
        <v>66</v>
      </c>
      <c r="X2342" s="14" t="s">
        <v>66</v>
      </c>
      <c r="Y2342" s="14" t="s">
        <v>66</v>
      </c>
    </row>
    <row r="2343" spans="1:25" x14ac:dyDescent="0.2">
      <c r="A2343" s="2">
        <v>37035</v>
      </c>
      <c r="B2343" s="5">
        <f t="shared" si="165"/>
        <v>5</v>
      </c>
      <c r="C2343" s="1" t="s">
        <v>51</v>
      </c>
      <c r="D2343" s="14" t="s">
        <v>66</v>
      </c>
      <c r="E2343" s="14" t="s">
        <v>66</v>
      </c>
      <c r="F2343" s="14" t="s">
        <v>66</v>
      </c>
      <c r="G2343" s="14" t="s">
        <v>66</v>
      </c>
      <c r="H2343" s="14" t="s">
        <v>66</v>
      </c>
      <c r="I2343" s="14" t="s">
        <v>66</v>
      </c>
      <c r="J2343" s="14" t="s">
        <v>66</v>
      </c>
      <c r="K2343" s="14" t="s">
        <v>66</v>
      </c>
      <c r="L2343" s="14" t="s">
        <v>66</v>
      </c>
      <c r="M2343" s="14" t="s">
        <v>66</v>
      </c>
      <c r="N2343" s="14" t="s">
        <v>66</v>
      </c>
      <c r="O2343" s="14" t="s">
        <v>66</v>
      </c>
      <c r="P2343" s="14" t="s">
        <v>66</v>
      </c>
      <c r="Q2343" s="14" t="s">
        <v>66</v>
      </c>
      <c r="R2343" s="14" t="s">
        <v>66</v>
      </c>
      <c r="S2343" s="14" t="s">
        <v>66</v>
      </c>
      <c r="T2343" s="14" t="s">
        <v>66</v>
      </c>
      <c r="U2343" s="14" t="s">
        <v>66</v>
      </c>
      <c r="V2343" s="14" t="s">
        <v>66</v>
      </c>
      <c r="W2343" s="14" t="s">
        <v>66</v>
      </c>
      <c r="X2343" s="14" t="s">
        <v>66</v>
      </c>
      <c r="Y2343" s="14" t="s">
        <v>66</v>
      </c>
    </row>
    <row r="2344" spans="1:25" x14ac:dyDescent="0.2">
      <c r="A2344" s="2">
        <v>37036</v>
      </c>
      <c r="B2344" s="5">
        <f t="shared" si="165"/>
        <v>5</v>
      </c>
      <c r="C2344" s="1" t="s">
        <v>45</v>
      </c>
      <c r="D2344" s="14" t="s">
        <v>66</v>
      </c>
      <c r="E2344" s="14" t="s">
        <v>66</v>
      </c>
      <c r="F2344" s="14" t="s">
        <v>66</v>
      </c>
      <c r="G2344" s="14" t="s">
        <v>66</v>
      </c>
      <c r="H2344" s="14" t="s">
        <v>66</v>
      </c>
      <c r="I2344" s="14" t="s">
        <v>66</v>
      </c>
      <c r="J2344" s="14" t="s">
        <v>66</v>
      </c>
      <c r="K2344" s="14" t="s">
        <v>66</v>
      </c>
      <c r="L2344" s="14" t="s">
        <v>66</v>
      </c>
      <c r="M2344" s="14" t="s">
        <v>66</v>
      </c>
      <c r="N2344" s="14" t="s">
        <v>66</v>
      </c>
      <c r="O2344" s="14" t="s">
        <v>66</v>
      </c>
      <c r="P2344" s="14" t="s">
        <v>66</v>
      </c>
      <c r="Q2344" s="14" t="s">
        <v>66</v>
      </c>
      <c r="R2344" s="14" t="s">
        <v>66</v>
      </c>
      <c r="S2344" s="14" t="s">
        <v>66</v>
      </c>
      <c r="T2344" s="14" t="s">
        <v>66</v>
      </c>
      <c r="U2344" s="14" t="s">
        <v>66</v>
      </c>
      <c r="V2344" s="14" t="s">
        <v>66</v>
      </c>
      <c r="W2344" s="14" t="s">
        <v>66</v>
      </c>
      <c r="X2344" s="14" t="s">
        <v>66</v>
      </c>
      <c r="Y2344" s="14" t="s">
        <v>66</v>
      </c>
    </row>
    <row r="2345" spans="1:25" x14ac:dyDescent="0.2">
      <c r="A2345" s="2">
        <v>37037</v>
      </c>
      <c r="B2345" s="5">
        <f t="shared" si="165"/>
        <v>5</v>
      </c>
      <c r="C2345" s="1" t="s">
        <v>46</v>
      </c>
      <c r="D2345" s="14" t="s">
        <v>66</v>
      </c>
      <c r="E2345" s="14" t="s">
        <v>66</v>
      </c>
      <c r="F2345" s="14" t="s">
        <v>66</v>
      </c>
      <c r="G2345" s="14" t="s">
        <v>66</v>
      </c>
      <c r="H2345" s="14" t="s">
        <v>66</v>
      </c>
      <c r="I2345" s="14" t="s">
        <v>66</v>
      </c>
      <c r="J2345" s="14" t="s">
        <v>66</v>
      </c>
      <c r="K2345" s="14" t="s">
        <v>66</v>
      </c>
      <c r="L2345" s="14" t="s">
        <v>66</v>
      </c>
      <c r="M2345" s="14" t="s">
        <v>66</v>
      </c>
      <c r="N2345" s="14" t="s">
        <v>66</v>
      </c>
      <c r="O2345" s="14" t="s">
        <v>66</v>
      </c>
      <c r="P2345" s="14" t="s">
        <v>66</v>
      </c>
      <c r="Q2345" s="14" t="s">
        <v>66</v>
      </c>
      <c r="R2345" s="14" t="s">
        <v>66</v>
      </c>
      <c r="S2345" s="14" t="s">
        <v>66</v>
      </c>
      <c r="T2345" s="14" t="s">
        <v>66</v>
      </c>
      <c r="U2345" s="14" t="s">
        <v>66</v>
      </c>
      <c r="V2345" s="14" t="s">
        <v>66</v>
      </c>
      <c r="W2345" s="14" t="s">
        <v>66</v>
      </c>
      <c r="X2345" s="14" t="s">
        <v>66</v>
      </c>
      <c r="Y2345" s="14" t="s">
        <v>66</v>
      </c>
    </row>
    <row r="2346" spans="1:25" x14ac:dyDescent="0.2">
      <c r="A2346" s="2">
        <v>37038</v>
      </c>
      <c r="B2346" s="5">
        <f t="shared" si="165"/>
        <v>5</v>
      </c>
      <c r="C2346" s="1" t="s">
        <v>47</v>
      </c>
      <c r="D2346" s="14" t="s">
        <v>66</v>
      </c>
      <c r="E2346" s="14" t="s">
        <v>66</v>
      </c>
      <c r="F2346" s="14" t="s">
        <v>66</v>
      </c>
      <c r="G2346" s="14" t="s">
        <v>66</v>
      </c>
      <c r="H2346" s="14" t="s">
        <v>66</v>
      </c>
      <c r="I2346" s="14" t="s">
        <v>66</v>
      </c>
      <c r="J2346" s="14" t="s">
        <v>66</v>
      </c>
      <c r="K2346" s="14" t="s">
        <v>66</v>
      </c>
      <c r="L2346" s="14" t="s">
        <v>66</v>
      </c>
      <c r="M2346" s="14" t="s">
        <v>66</v>
      </c>
      <c r="N2346" s="14" t="s">
        <v>66</v>
      </c>
      <c r="O2346" s="14" t="s">
        <v>66</v>
      </c>
      <c r="P2346" s="14" t="s">
        <v>66</v>
      </c>
      <c r="Q2346" s="14" t="s">
        <v>66</v>
      </c>
      <c r="R2346" s="14" t="s">
        <v>66</v>
      </c>
      <c r="S2346" s="14" t="s">
        <v>66</v>
      </c>
      <c r="T2346" s="14" t="s">
        <v>66</v>
      </c>
      <c r="U2346" s="14" t="s">
        <v>66</v>
      </c>
      <c r="V2346" s="14" t="s">
        <v>66</v>
      </c>
      <c r="W2346" s="14" t="s">
        <v>66</v>
      </c>
      <c r="X2346" s="14" t="s">
        <v>66</v>
      </c>
      <c r="Y2346" s="14" t="s">
        <v>66</v>
      </c>
    </row>
    <row r="2347" spans="1:25" x14ac:dyDescent="0.2">
      <c r="A2347" s="2">
        <v>37039</v>
      </c>
      <c r="B2347" s="5">
        <f t="shared" si="165"/>
        <v>5</v>
      </c>
      <c r="C2347" s="1" t="s">
        <v>48</v>
      </c>
      <c r="D2347" s="14" t="s">
        <v>66</v>
      </c>
      <c r="E2347" s="14" t="s">
        <v>66</v>
      </c>
      <c r="F2347" s="14" t="s">
        <v>66</v>
      </c>
      <c r="G2347" s="14" t="s">
        <v>66</v>
      </c>
      <c r="H2347" s="14" t="s">
        <v>66</v>
      </c>
      <c r="I2347" s="14" t="s">
        <v>66</v>
      </c>
      <c r="J2347" s="14" t="s">
        <v>66</v>
      </c>
      <c r="K2347" s="14" t="s">
        <v>66</v>
      </c>
      <c r="L2347" s="14" t="s">
        <v>66</v>
      </c>
      <c r="M2347" s="14" t="s">
        <v>66</v>
      </c>
      <c r="N2347" s="14" t="s">
        <v>66</v>
      </c>
      <c r="O2347" s="14" t="s">
        <v>66</v>
      </c>
      <c r="P2347" s="14" t="s">
        <v>66</v>
      </c>
      <c r="Q2347" s="14" t="s">
        <v>66</v>
      </c>
      <c r="R2347" s="14" t="s">
        <v>66</v>
      </c>
      <c r="S2347" s="14" t="s">
        <v>66</v>
      </c>
      <c r="T2347" s="14" t="s">
        <v>66</v>
      </c>
      <c r="U2347" s="14" t="s">
        <v>66</v>
      </c>
      <c r="V2347" s="14" t="s">
        <v>66</v>
      </c>
      <c r="W2347" s="14" t="s">
        <v>66</v>
      </c>
      <c r="X2347" s="14" t="s">
        <v>66</v>
      </c>
      <c r="Y2347" s="14" t="s">
        <v>66</v>
      </c>
    </row>
    <row r="2348" spans="1:25" x14ac:dyDescent="0.2">
      <c r="A2348" s="2">
        <v>37040</v>
      </c>
      <c r="B2348" s="5">
        <f t="shared" si="165"/>
        <v>5</v>
      </c>
      <c r="C2348" s="1" t="s">
        <v>49</v>
      </c>
      <c r="D2348" s="14" t="s">
        <v>66</v>
      </c>
      <c r="E2348" s="14" t="s">
        <v>66</v>
      </c>
      <c r="F2348" s="14" t="s">
        <v>66</v>
      </c>
      <c r="G2348" s="14" t="s">
        <v>66</v>
      </c>
      <c r="H2348" s="14" t="s">
        <v>66</v>
      </c>
      <c r="I2348" s="14" t="s">
        <v>66</v>
      </c>
      <c r="J2348" s="14" t="s">
        <v>66</v>
      </c>
      <c r="K2348" s="14" t="s">
        <v>66</v>
      </c>
      <c r="L2348" s="14" t="s">
        <v>66</v>
      </c>
      <c r="M2348" s="14" t="s">
        <v>66</v>
      </c>
      <c r="N2348" s="14" t="s">
        <v>66</v>
      </c>
      <c r="O2348" s="14" t="s">
        <v>66</v>
      </c>
      <c r="P2348" s="14" t="s">
        <v>66</v>
      </c>
      <c r="Q2348" s="14" t="s">
        <v>66</v>
      </c>
      <c r="R2348" s="14" t="s">
        <v>66</v>
      </c>
      <c r="S2348" s="14" t="s">
        <v>66</v>
      </c>
      <c r="T2348" s="14" t="s">
        <v>66</v>
      </c>
      <c r="U2348" s="14" t="s">
        <v>66</v>
      </c>
      <c r="V2348" s="14" t="s">
        <v>66</v>
      </c>
      <c r="W2348" s="14" t="s">
        <v>66</v>
      </c>
      <c r="X2348" s="14" t="s">
        <v>66</v>
      </c>
      <c r="Y2348" s="14" t="s">
        <v>66</v>
      </c>
    </row>
    <row r="2349" spans="1:25" x14ac:dyDescent="0.2">
      <c r="A2349" s="2">
        <v>37041</v>
      </c>
      <c r="B2349" s="5">
        <f t="shared" si="165"/>
        <v>5</v>
      </c>
      <c r="C2349" s="1" t="s">
        <v>50</v>
      </c>
      <c r="D2349" s="14" t="s">
        <v>66</v>
      </c>
      <c r="E2349" s="14" t="s">
        <v>66</v>
      </c>
      <c r="F2349" s="14" t="s">
        <v>66</v>
      </c>
      <c r="G2349" s="14" t="s">
        <v>66</v>
      </c>
      <c r="H2349" s="14" t="s">
        <v>66</v>
      </c>
      <c r="I2349" s="14" t="s">
        <v>66</v>
      </c>
      <c r="J2349" s="14" t="s">
        <v>66</v>
      </c>
      <c r="K2349" s="14" t="s">
        <v>66</v>
      </c>
      <c r="L2349" s="14" t="s">
        <v>66</v>
      </c>
      <c r="M2349" s="14" t="s">
        <v>66</v>
      </c>
      <c r="N2349" s="14" t="s">
        <v>66</v>
      </c>
      <c r="O2349" s="14" t="s">
        <v>66</v>
      </c>
      <c r="P2349" s="14" t="s">
        <v>66</v>
      </c>
      <c r="Q2349" s="14" t="s">
        <v>66</v>
      </c>
      <c r="R2349" s="14" t="s">
        <v>66</v>
      </c>
      <c r="S2349" s="14" t="s">
        <v>66</v>
      </c>
      <c r="T2349" s="14" t="s">
        <v>66</v>
      </c>
      <c r="U2349" s="14" t="s">
        <v>66</v>
      </c>
      <c r="V2349" s="14" t="s">
        <v>66</v>
      </c>
      <c r="W2349" s="14" t="s">
        <v>66</v>
      </c>
      <c r="X2349" s="14" t="s">
        <v>66</v>
      </c>
      <c r="Y2349" s="14" t="s">
        <v>66</v>
      </c>
    </row>
    <row r="2350" spans="1:25" x14ac:dyDescent="0.2">
      <c r="A2350" s="2">
        <v>37042</v>
      </c>
      <c r="B2350" s="5">
        <f t="shared" si="165"/>
        <v>5</v>
      </c>
      <c r="C2350" s="1" t="s">
        <v>51</v>
      </c>
      <c r="D2350" s="14" t="s">
        <v>66</v>
      </c>
      <c r="E2350" s="14" t="s">
        <v>66</v>
      </c>
      <c r="F2350" s="14" t="s">
        <v>66</v>
      </c>
      <c r="G2350" s="14" t="s">
        <v>66</v>
      </c>
      <c r="H2350" s="14" t="s">
        <v>66</v>
      </c>
      <c r="I2350" s="14" t="s">
        <v>66</v>
      </c>
      <c r="J2350" s="14" t="s">
        <v>66</v>
      </c>
      <c r="K2350" s="14" t="s">
        <v>66</v>
      </c>
      <c r="L2350" s="14" t="s">
        <v>66</v>
      </c>
      <c r="M2350" s="14" t="s">
        <v>66</v>
      </c>
      <c r="N2350" s="14" t="s">
        <v>66</v>
      </c>
      <c r="O2350" s="14" t="s">
        <v>66</v>
      </c>
      <c r="P2350" s="14" t="s">
        <v>66</v>
      </c>
      <c r="Q2350" s="14" t="s">
        <v>66</v>
      </c>
      <c r="R2350" s="14" t="s">
        <v>66</v>
      </c>
      <c r="S2350" s="14" t="s">
        <v>66</v>
      </c>
      <c r="T2350" s="14" t="s">
        <v>66</v>
      </c>
      <c r="U2350" s="14" t="s">
        <v>66</v>
      </c>
      <c r="V2350" s="14" t="s">
        <v>66</v>
      </c>
      <c r="W2350" s="14" t="s">
        <v>66</v>
      </c>
      <c r="X2350" s="14" t="s">
        <v>66</v>
      </c>
      <c r="Y2350" s="14" t="s">
        <v>66</v>
      </c>
    </row>
    <row r="2351" spans="1:25" x14ac:dyDescent="0.2">
      <c r="A2351" s="2">
        <v>37043</v>
      </c>
      <c r="B2351" s="5">
        <f t="shared" si="165"/>
        <v>6</v>
      </c>
      <c r="C2351" s="1" t="s">
        <v>45</v>
      </c>
      <c r="D2351" s="14" t="s">
        <v>66</v>
      </c>
      <c r="E2351" s="14" t="s">
        <v>66</v>
      </c>
      <c r="F2351" s="14" t="s">
        <v>66</v>
      </c>
      <c r="G2351" s="14" t="s">
        <v>66</v>
      </c>
      <c r="H2351" s="14" t="s">
        <v>66</v>
      </c>
      <c r="I2351" s="14" t="s">
        <v>66</v>
      </c>
      <c r="J2351" s="14" t="s">
        <v>66</v>
      </c>
      <c r="K2351" s="14" t="s">
        <v>66</v>
      </c>
      <c r="L2351" s="14" t="s">
        <v>66</v>
      </c>
      <c r="M2351" s="14" t="s">
        <v>66</v>
      </c>
      <c r="N2351" s="14" t="s">
        <v>66</v>
      </c>
      <c r="O2351" s="14" t="s">
        <v>66</v>
      </c>
      <c r="P2351" s="14" t="s">
        <v>66</v>
      </c>
      <c r="Q2351" s="14" t="s">
        <v>66</v>
      </c>
      <c r="R2351" s="14" t="s">
        <v>66</v>
      </c>
      <c r="S2351" s="14" t="s">
        <v>66</v>
      </c>
      <c r="T2351" s="14" t="s">
        <v>66</v>
      </c>
      <c r="U2351" s="14" t="s">
        <v>66</v>
      </c>
      <c r="V2351" s="14" t="s">
        <v>66</v>
      </c>
      <c r="W2351" s="14" t="s">
        <v>66</v>
      </c>
      <c r="X2351" s="14" t="s">
        <v>66</v>
      </c>
      <c r="Y2351" s="14" t="s">
        <v>66</v>
      </c>
    </row>
    <row r="2352" spans="1:25" x14ac:dyDescent="0.2">
      <c r="A2352" s="2">
        <v>37044</v>
      </c>
      <c r="B2352" s="5">
        <f t="shared" si="165"/>
        <v>6</v>
      </c>
      <c r="C2352" s="1" t="s">
        <v>46</v>
      </c>
      <c r="D2352" s="14" t="s">
        <v>66</v>
      </c>
      <c r="E2352" s="14" t="s">
        <v>66</v>
      </c>
      <c r="F2352" s="14" t="s">
        <v>66</v>
      </c>
      <c r="G2352" s="14" t="s">
        <v>66</v>
      </c>
      <c r="H2352" s="14" t="s">
        <v>66</v>
      </c>
      <c r="I2352" s="14" t="s">
        <v>66</v>
      </c>
      <c r="J2352" s="14" t="s">
        <v>66</v>
      </c>
      <c r="K2352" s="14" t="s">
        <v>66</v>
      </c>
      <c r="L2352" s="14" t="s">
        <v>66</v>
      </c>
      <c r="M2352" s="14" t="s">
        <v>66</v>
      </c>
      <c r="N2352" s="14" t="s">
        <v>66</v>
      </c>
      <c r="O2352" s="14" t="s">
        <v>66</v>
      </c>
      <c r="P2352" s="14" t="s">
        <v>66</v>
      </c>
      <c r="Q2352" s="14" t="s">
        <v>66</v>
      </c>
      <c r="R2352" s="14" t="s">
        <v>66</v>
      </c>
      <c r="S2352" s="14" t="s">
        <v>66</v>
      </c>
      <c r="T2352" s="14" t="s">
        <v>66</v>
      </c>
      <c r="U2352" s="14" t="s">
        <v>66</v>
      </c>
      <c r="V2352" s="14" t="s">
        <v>66</v>
      </c>
      <c r="W2352" s="14" t="s">
        <v>66</v>
      </c>
      <c r="X2352" s="14" t="s">
        <v>66</v>
      </c>
      <c r="Y2352" s="14" t="s">
        <v>66</v>
      </c>
    </row>
    <row r="2353" spans="1:25" x14ac:dyDescent="0.2">
      <c r="A2353" s="2">
        <v>37045</v>
      </c>
      <c r="B2353" s="5">
        <f t="shared" si="165"/>
        <v>6</v>
      </c>
      <c r="C2353" s="1" t="s">
        <v>47</v>
      </c>
      <c r="D2353" s="14" t="s">
        <v>66</v>
      </c>
      <c r="E2353" s="14" t="s">
        <v>66</v>
      </c>
      <c r="F2353" s="14" t="s">
        <v>66</v>
      </c>
      <c r="G2353" s="14" t="s">
        <v>66</v>
      </c>
      <c r="H2353" s="14" t="s">
        <v>66</v>
      </c>
      <c r="I2353" s="14" t="s">
        <v>66</v>
      </c>
      <c r="J2353" s="14" t="s">
        <v>66</v>
      </c>
      <c r="K2353" s="14" t="s">
        <v>66</v>
      </c>
      <c r="L2353" s="14" t="s">
        <v>66</v>
      </c>
      <c r="M2353" s="14" t="s">
        <v>66</v>
      </c>
      <c r="N2353" s="14" t="s">
        <v>66</v>
      </c>
      <c r="O2353" s="14" t="s">
        <v>66</v>
      </c>
      <c r="P2353" s="14" t="s">
        <v>66</v>
      </c>
      <c r="Q2353" s="14" t="s">
        <v>66</v>
      </c>
      <c r="R2353" s="14" t="s">
        <v>66</v>
      </c>
      <c r="S2353" s="14" t="s">
        <v>66</v>
      </c>
      <c r="T2353" s="14" t="s">
        <v>66</v>
      </c>
      <c r="U2353" s="14" t="s">
        <v>66</v>
      </c>
      <c r="V2353" s="14" t="s">
        <v>66</v>
      </c>
      <c r="W2353" s="14" t="s">
        <v>66</v>
      </c>
      <c r="X2353" s="14" t="s">
        <v>66</v>
      </c>
      <c r="Y2353" s="14" t="s">
        <v>66</v>
      </c>
    </row>
    <row r="2354" spans="1:25" x14ac:dyDescent="0.2">
      <c r="A2354" s="2">
        <v>37046</v>
      </c>
      <c r="B2354" s="5">
        <f t="shared" si="165"/>
        <v>6</v>
      </c>
      <c r="C2354" s="1" t="s">
        <v>48</v>
      </c>
      <c r="D2354" s="14" t="s">
        <v>66</v>
      </c>
      <c r="E2354" s="14" t="s">
        <v>66</v>
      </c>
      <c r="F2354" s="14" t="s">
        <v>66</v>
      </c>
      <c r="G2354" s="14" t="s">
        <v>66</v>
      </c>
      <c r="H2354" s="14" t="s">
        <v>66</v>
      </c>
      <c r="I2354" s="14" t="s">
        <v>66</v>
      </c>
      <c r="J2354" s="14" t="s">
        <v>66</v>
      </c>
      <c r="K2354" s="14" t="s">
        <v>66</v>
      </c>
      <c r="L2354" s="14" t="s">
        <v>66</v>
      </c>
      <c r="M2354" s="14" t="s">
        <v>66</v>
      </c>
      <c r="N2354" s="14" t="s">
        <v>66</v>
      </c>
      <c r="O2354" s="14" t="s">
        <v>66</v>
      </c>
      <c r="P2354" s="14" t="s">
        <v>66</v>
      </c>
      <c r="Q2354" s="14" t="s">
        <v>66</v>
      </c>
      <c r="R2354" s="14" t="s">
        <v>66</v>
      </c>
      <c r="S2354" s="14" t="s">
        <v>66</v>
      </c>
      <c r="T2354" s="14" t="s">
        <v>66</v>
      </c>
      <c r="U2354" s="14" t="s">
        <v>66</v>
      </c>
      <c r="V2354" s="14" t="s">
        <v>66</v>
      </c>
      <c r="W2354" s="14" t="s">
        <v>66</v>
      </c>
      <c r="X2354" s="14" t="s">
        <v>66</v>
      </c>
      <c r="Y2354" s="14" t="s">
        <v>66</v>
      </c>
    </row>
    <row r="2355" spans="1:25" x14ac:dyDescent="0.2">
      <c r="A2355" s="2">
        <v>37047</v>
      </c>
      <c r="B2355" s="5">
        <f t="shared" si="165"/>
        <v>6</v>
      </c>
      <c r="C2355" s="1" t="s">
        <v>49</v>
      </c>
      <c r="D2355" s="14" t="s">
        <v>66</v>
      </c>
      <c r="E2355" s="14" t="s">
        <v>66</v>
      </c>
      <c r="F2355" s="14" t="s">
        <v>66</v>
      </c>
      <c r="G2355" s="14" t="s">
        <v>66</v>
      </c>
      <c r="H2355" s="14" t="s">
        <v>66</v>
      </c>
      <c r="I2355" s="14" t="s">
        <v>66</v>
      </c>
      <c r="J2355" s="14" t="s">
        <v>66</v>
      </c>
      <c r="K2355" s="14" t="s">
        <v>66</v>
      </c>
      <c r="L2355" s="14" t="s">
        <v>66</v>
      </c>
      <c r="M2355" s="14" t="s">
        <v>66</v>
      </c>
      <c r="N2355" s="14" t="s">
        <v>66</v>
      </c>
      <c r="O2355" s="14" t="s">
        <v>66</v>
      </c>
      <c r="P2355" s="14" t="s">
        <v>66</v>
      </c>
      <c r="Q2355" s="14" t="s">
        <v>66</v>
      </c>
      <c r="R2355" s="14" t="s">
        <v>66</v>
      </c>
      <c r="S2355" s="14" t="s">
        <v>66</v>
      </c>
      <c r="T2355" s="14" t="s">
        <v>66</v>
      </c>
      <c r="U2355" s="14" t="s">
        <v>66</v>
      </c>
      <c r="V2355" s="14" t="s">
        <v>66</v>
      </c>
      <c r="W2355" s="14" t="s">
        <v>66</v>
      </c>
      <c r="X2355" s="14" t="s">
        <v>66</v>
      </c>
      <c r="Y2355" s="14" t="s">
        <v>66</v>
      </c>
    </row>
    <row r="2356" spans="1:25" x14ac:dyDescent="0.2">
      <c r="A2356" s="2">
        <v>37048</v>
      </c>
      <c r="B2356" s="5">
        <f t="shared" si="165"/>
        <v>6</v>
      </c>
      <c r="C2356" s="1" t="s">
        <v>50</v>
      </c>
      <c r="D2356" s="14" t="s">
        <v>66</v>
      </c>
      <c r="E2356" s="14" t="s">
        <v>66</v>
      </c>
      <c r="F2356" s="14" t="s">
        <v>66</v>
      </c>
      <c r="G2356" s="14" t="s">
        <v>66</v>
      </c>
      <c r="H2356" s="14" t="s">
        <v>66</v>
      </c>
      <c r="I2356" s="14" t="s">
        <v>66</v>
      </c>
      <c r="J2356" s="14" t="s">
        <v>66</v>
      </c>
      <c r="K2356" s="14" t="s">
        <v>66</v>
      </c>
      <c r="L2356" s="14" t="s">
        <v>66</v>
      </c>
      <c r="M2356" s="14" t="s">
        <v>66</v>
      </c>
      <c r="N2356" s="14" t="s">
        <v>66</v>
      </c>
      <c r="O2356" s="14" t="s">
        <v>66</v>
      </c>
      <c r="P2356" s="14" t="s">
        <v>66</v>
      </c>
      <c r="Q2356" s="14" t="s">
        <v>66</v>
      </c>
      <c r="R2356" s="14" t="s">
        <v>66</v>
      </c>
      <c r="S2356" s="14" t="s">
        <v>66</v>
      </c>
      <c r="T2356" s="14" t="s">
        <v>66</v>
      </c>
      <c r="U2356" s="14" t="s">
        <v>66</v>
      </c>
      <c r="V2356" s="14" t="s">
        <v>66</v>
      </c>
      <c r="W2356" s="14" t="s">
        <v>66</v>
      </c>
      <c r="X2356" s="14" t="s">
        <v>66</v>
      </c>
      <c r="Y2356" s="14" t="s">
        <v>66</v>
      </c>
    </row>
    <row r="2357" spans="1:25" x14ac:dyDescent="0.2">
      <c r="A2357" s="2">
        <v>37049</v>
      </c>
      <c r="B2357" s="5">
        <f t="shared" si="165"/>
        <v>6</v>
      </c>
      <c r="C2357" s="1" t="s">
        <v>51</v>
      </c>
      <c r="D2357" s="14" t="s">
        <v>66</v>
      </c>
      <c r="E2357" s="14" t="s">
        <v>66</v>
      </c>
      <c r="F2357" s="14" t="s">
        <v>66</v>
      </c>
      <c r="G2357" s="14" t="s">
        <v>66</v>
      </c>
      <c r="H2357" s="14" t="s">
        <v>66</v>
      </c>
      <c r="I2357" s="14" t="s">
        <v>66</v>
      </c>
      <c r="J2357" s="14" t="s">
        <v>66</v>
      </c>
      <c r="K2357" s="14" t="s">
        <v>66</v>
      </c>
      <c r="L2357" s="14" t="s">
        <v>66</v>
      </c>
      <c r="M2357" s="14" t="s">
        <v>66</v>
      </c>
      <c r="N2357" s="14" t="s">
        <v>66</v>
      </c>
      <c r="O2357" s="14" t="s">
        <v>66</v>
      </c>
      <c r="P2357" s="14" t="s">
        <v>66</v>
      </c>
      <c r="Q2357" s="14" t="s">
        <v>66</v>
      </c>
      <c r="R2357" s="14" t="s">
        <v>66</v>
      </c>
      <c r="S2357" s="14" t="s">
        <v>66</v>
      </c>
      <c r="T2357" s="14" t="s">
        <v>66</v>
      </c>
      <c r="U2357" s="14" t="s">
        <v>66</v>
      </c>
      <c r="V2357" s="14" t="s">
        <v>66</v>
      </c>
      <c r="W2357" s="14" t="s">
        <v>66</v>
      </c>
      <c r="X2357" s="14" t="s">
        <v>66</v>
      </c>
      <c r="Y2357" s="14" t="s">
        <v>66</v>
      </c>
    </row>
    <row r="2358" spans="1:25" x14ac:dyDescent="0.2">
      <c r="A2358" s="2">
        <v>37050</v>
      </c>
      <c r="B2358" s="5">
        <f t="shared" si="165"/>
        <v>6</v>
      </c>
      <c r="C2358" s="1" t="s">
        <v>45</v>
      </c>
      <c r="D2358" s="14" t="s">
        <v>66</v>
      </c>
      <c r="E2358" s="14" t="s">
        <v>66</v>
      </c>
      <c r="F2358" s="14" t="s">
        <v>66</v>
      </c>
      <c r="G2358" s="14" t="s">
        <v>66</v>
      </c>
      <c r="H2358" s="14" t="s">
        <v>66</v>
      </c>
      <c r="I2358" s="14" t="s">
        <v>66</v>
      </c>
      <c r="J2358" s="14" t="s">
        <v>66</v>
      </c>
      <c r="K2358" s="14" t="s">
        <v>66</v>
      </c>
      <c r="L2358" s="14" t="s">
        <v>66</v>
      </c>
      <c r="M2358" s="14" t="s">
        <v>66</v>
      </c>
      <c r="N2358" s="14" t="s">
        <v>66</v>
      </c>
      <c r="O2358" s="14" t="s">
        <v>66</v>
      </c>
      <c r="P2358" s="14" t="s">
        <v>66</v>
      </c>
      <c r="Q2358" s="14" t="s">
        <v>66</v>
      </c>
      <c r="R2358" s="14" t="s">
        <v>66</v>
      </c>
      <c r="S2358" s="14" t="s">
        <v>66</v>
      </c>
      <c r="T2358" s="14" t="s">
        <v>66</v>
      </c>
      <c r="U2358" s="14" t="s">
        <v>66</v>
      </c>
      <c r="V2358" s="14" t="s">
        <v>66</v>
      </c>
      <c r="W2358" s="14" t="s">
        <v>66</v>
      </c>
      <c r="X2358" s="14" t="s">
        <v>66</v>
      </c>
      <c r="Y2358" s="14" t="s">
        <v>66</v>
      </c>
    </row>
    <row r="2359" spans="1:25" x14ac:dyDescent="0.2">
      <c r="A2359" s="2">
        <v>37051</v>
      </c>
      <c r="B2359" s="5">
        <f t="shared" si="165"/>
        <v>6</v>
      </c>
      <c r="C2359" s="1" t="s">
        <v>46</v>
      </c>
      <c r="D2359" s="14" t="s">
        <v>66</v>
      </c>
      <c r="E2359" s="14" t="s">
        <v>66</v>
      </c>
      <c r="F2359" s="14" t="s">
        <v>66</v>
      </c>
      <c r="G2359" s="14" t="s">
        <v>66</v>
      </c>
      <c r="H2359" s="14" t="s">
        <v>66</v>
      </c>
      <c r="I2359" s="14" t="s">
        <v>66</v>
      </c>
      <c r="J2359" s="14" t="s">
        <v>66</v>
      </c>
      <c r="K2359" s="14" t="s">
        <v>66</v>
      </c>
      <c r="L2359" s="14" t="s">
        <v>66</v>
      </c>
      <c r="M2359" s="14" t="s">
        <v>66</v>
      </c>
      <c r="N2359" s="14" t="s">
        <v>66</v>
      </c>
      <c r="O2359" s="14" t="s">
        <v>66</v>
      </c>
      <c r="P2359" s="14" t="s">
        <v>66</v>
      </c>
      <c r="Q2359" s="14" t="s">
        <v>66</v>
      </c>
      <c r="R2359" s="14" t="s">
        <v>66</v>
      </c>
      <c r="S2359" s="14" t="s">
        <v>66</v>
      </c>
      <c r="T2359" s="14" t="s">
        <v>66</v>
      </c>
      <c r="U2359" s="14" t="s">
        <v>66</v>
      </c>
      <c r="V2359" s="14" t="s">
        <v>66</v>
      </c>
      <c r="W2359" s="14" t="s">
        <v>66</v>
      </c>
      <c r="X2359" s="14" t="s">
        <v>66</v>
      </c>
      <c r="Y2359" s="14" t="s">
        <v>66</v>
      </c>
    </row>
    <row r="2360" spans="1:25" x14ac:dyDescent="0.2">
      <c r="A2360" s="2">
        <v>37052</v>
      </c>
      <c r="B2360" s="5">
        <f t="shared" si="165"/>
        <v>6</v>
      </c>
      <c r="C2360" s="1" t="s">
        <v>47</v>
      </c>
      <c r="D2360" s="14" t="s">
        <v>66</v>
      </c>
      <c r="E2360" s="14" t="s">
        <v>66</v>
      </c>
      <c r="F2360" s="14" t="s">
        <v>66</v>
      </c>
      <c r="G2360" s="14" t="s">
        <v>66</v>
      </c>
      <c r="H2360" s="14" t="s">
        <v>66</v>
      </c>
      <c r="I2360" s="14" t="s">
        <v>66</v>
      </c>
      <c r="J2360" s="14" t="s">
        <v>66</v>
      </c>
      <c r="K2360" s="14" t="s">
        <v>66</v>
      </c>
      <c r="L2360" s="14" t="s">
        <v>66</v>
      </c>
      <c r="M2360" s="14" t="s">
        <v>66</v>
      </c>
      <c r="N2360" s="14" t="s">
        <v>66</v>
      </c>
      <c r="O2360" s="14" t="s">
        <v>66</v>
      </c>
      <c r="P2360" s="14" t="s">
        <v>66</v>
      </c>
      <c r="Q2360" s="14" t="s">
        <v>66</v>
      </c>
      <c r="R2360" s="14" t="s">
        <v>66</v>
      </c>
      <c r="S2360" s="14" t="s">
        <v>66</v>
      </c>
      <c r="T2360" s="14" t="s">
        <v>66</v>
      </c>
      <c r="U2360" s="14" t="s">
        <v>66</v>
      </c>
      <c r="V2360" s="14" t="s">
        <v>66</v>
      </c>
      <c r="W2360" s="14" t="s">
        <v>66</v>
      </c>
      <c r="X2360" s="14" t="s">
        <v>66</v>
      </c>
      <c r="Y2360" s="14" t="s">
        <v>66</v>
      </c>
    </row>
    <row r="2361" spans="1:25" x14ac:dyDescent="0.2">
      <c r="A2361" s="2">
        <v>37053</v>
      </c>
      <c r="B2361" s="5">
        <f t="shared" si="165"/>
        <v>6</v>
      </c>
      <c r="C2361" s="1" t="s">
        <v>48</v>
      </c>
      <c r="D2361" s="14" t="s">
        <v>66</v>
      </c>
      <c r="E2361" s="14" t="s">
        <v>66</v>
      </c>
      <c r="F2361" s="14" t="s">
        <v>66</v>
      </c>
      <c r="G2361" s="14" t="s">
        <v>66</v>
      </c>
      <c r="H2361" s="14" t="s">
        <v>66</v>
      </c>
      <c r="I2361" s="14" t="s">
        <v>66</v>
      </c>
      <c r="J2361" s="14" t="s">
        <v>66</v>
      </c>
      <c r="K2361" s="14" t="s">
        <v>66</v>
      </c>
      <c r="L2361" s="14" t="s">
        <v>66</v>
      </c>
      <c r="M2361" s="14" t="s">
        <v>66</v>
      </c>
      <c r="N2361" s="14" t="s">
        <v>66</v>
      </c>
      <c r="O2361" s="14" t="s">
        <v>66</v>
      </c>
      <c r="P2361" s="14" t="s">
        <v>66</v>
      </c>
      <c r="Q2361" s="14" t="s">
        <v>66</v>
      </c>
      <c r="R2361" s="14" t="s">
        <v>66</v>
      </c>
      <c r="S2361" s="14" t="s">
        <v>66</v>
      </c>
      <c r="T2361" s="14" t="s">
        <v>66</v>
      </c>
      <c r="U2361" s="14" t="s">
        <v>66</v>
      </c>
      <c r="V2361" s="14" t="s">
        <v>66</v>
      </c>
      <c r="W2361" s="14" t="s">
        <v>66</v>
      </c>
      <c r="X2361" s="14" t="s">
        <v>66</v>
      </c>
      <c r="Y2361" s="14" t="s">
        <v>66</v>
      </c>
    </row>
    <row r="2362" spans="1:25" x14ac:dyDescent="0.2">
      <c r="A2362" s="2">
        <v>37054</v>
      </c>
      <c r="B2362" s="5">
        <f t="shared" si="165"/>
        <v>6</v>
      </c>
      <c r="C2362" s="1" t="s">
        <v>49</v>
      </c>
      <c r="D2362" s="14" t="s">
        <v>66</v>
      </c>
      <c r="E2362" s="14" t="s">
        <v>66</v>
      </c>
      <c r="F2362" s="14" t="s">
        <v>66</v>
      </c>
      <c r="G2362" s="14" t="s">
        <v>66</v>
      </c>
      <c r="H2362" s="14" t="s">
        <v>66</v>
      </c>
      <c r="I2362" s="14" t="s">
        <v>66</v>
      </c>
      <c r="J2362" s="14" t="s">
        <v>66</v>
      </c>
      <c r="K2362" s="14" t="s">
        <v>66</v>
      </c>
      <c r="L2362" s="14" t="s">
        <v>66</v>
      </c>
      <c r="M2362" s="14" t="s">
        <v>66</v>
      </c>
      <c r="N2362" s="14" t="s">
        <v>66</v>
      </c>
      <c r="O2362" s="14" t="s">
        <v>66</v>
      </c>
      <c r="P2362" s="14" t="s">
        <v>66</v>
      </c>
      <c r="Q2362" s="14" t="s">
        <v>66</v>
      </c>
      <c r="R2362" s="14" t="s">
        <v>66</v>
      </c>
      <c r="S2362" s="14" t="s">
        <v>66</v>
      </c>
      <c r="T2362" s="14" t="s">
        <v>66</v>
      </c>
      <c r="U2362" s="14" t="s">
        <v>66</v>
      </c>
      <c r="V2362" s="14" t="s">
        <v>66</v>
      </c>
      <c r="W2362" s="14" t="s">
        <v>66</v>
      </c>
      <c r="X2362" s="14" t="s">
        <v>66</v>
      </c>
      <c r="Y2362" s="14" t="s">
        <v>66</v>
      </c>
    </row>
    <row r="2363" spans="1:25" x14ac:dyDescent="0.2">
      <c r="A2363" s="2">
        <v>37055</v>
      </c>
      <c r="B2363" s="5">
        <f t="shared" si="165"/>
        <v>6</v>
      </c>
      <c r="C2363" s="1" t="s">
        <v>50</v>
      </c>
      <c r="D2363" s="14" t="s">
        <v>66</v>
      </c>
      <c r="E2363" s="14" t="s">
        <v>66</v>
      </c>
      <c r="F2363" s="14" t="s">
        <v>66</v>
      </c>
      <c r="G2363" s="14" t="s">
        <v>66</v>
      </c>
      <c r="H2363" s="14" t="s">
        <v>66</v>
      </c>
      <c r="I2363" s="14" t="s">
        <v>66</v>
      </c>
      <c r="J2363" s="14" t="s">
        <v>66</v>
      </c>
      <c r="K2363" s="14" t="s">
        <v>66</v>
      </c>
      <c r="L2363" s="14" t="s">
        <v>66</v>
      </c>
      <c r="M2363" s="14" t="s">
        <v>66</v>
      </c>
      <c r="N2363" s="14" t="s">
        <v>66</v>
      </c>
      <c r="O2363" s="14" t="s">
        <v>66</v>
      </c>
      <c r="P2363" s="14" t="s">
        <v>66</v>
      </c>
      <c r="Q2363" s="14" t="s">
        <v>66</v>
      </c>
      <c r="R2363" s="14" t="s">
        <v>66</v>
      </c>
      <c r="S2363" s="14" t="s">
        <v>66</v>
      </c>
      <c r="T2363" s="14" t="s">
        <v>66</v>
      </c>
      <c r="U2363" s="14" t="s">
        <v>66</v>
      </c>
      <c r="V2363" s="14" t="s">
        <v>66</v>
      </c>
      <c r="W2363" s="14" t="s">
        <v>66</v>
      </c>
      <c r="X2363" s="14" t="s">
        <v>66</v>
      </c>
      <c r="Y2363" s="14" t="s">
        <v>66</v>
      </c>
    </row>
    <row r="2364" spans="1:25" x14ac:dyDescent="0.2">
      <c r="A2364" s="2">
        <v>37056</v>
      </c>
      <c r="B2364" s="5">
        <f t="shared" si="165"/>
        <v>6</v>
      </c>
      <c r="C2364" s="1" t="s">
        <v>51</v>
      </c>
      <c r="D2364" s="14" t="s">
        <v>66</v>
      </c>
      <c r="E2364" s="14" t="s">
        <v>66</v>
      </c>
      <c r="F2364" s="14" t="s">
        <v>66</v>
      </c>
      <c r="G2364" s="14" t="s">
        <v>66</v>
      </c>
      <c r="H2364" s="14" t="s">
        <v>66</v>
      </c>
      <c r="I2364" s="14" t="s">
        <v>66</v>
      </c>
      <c r="J2364" s="14" t="s">
        <v>66</v>
      </c>
      <c r="K2364" s="14" t="s">
        <v>66</v>
      </c>
      <c r="L2364" s="14" t="s">
        <v>66</v>
      </c>
      <c r="M2364" s="14" t="s">
        <v>66</v>
      </c>
      <c r="N2364" s="14" t="s">
        <v>66</v>
      </c>
      <c r="O2364" s="14" t="s">
        <v>66</v>
      </c>
      <c r="P2364" s="14" t="s">
        <v>66</v>
      </c>
      <c r="Q2364" s="14" t="s">
        <v>66</v>
      </c>
      <c r="R2364" s="14" t="s">
        <v>66</v>
      </c>
      <c r="S2364" s="14" t="s">
        <v>66</v>
      </c>
      <c r="T2364" s="14" t="s">
        <v>66</v>
      </c>
      <c r="U2364" s="14" t="s">
        <v>66</v>
      </c>
      <c r="V2364" s="14" t="s">
        <v>66</v>
      </c>
      <c r="W2364" s="14" t="s">
        <v>66</v>
      </c>
      <c r="X2364" s="14" t="s">
        <v>66</v>
      </c>
      <c r="Y2364" s="14" t="s">
        <v>66</v>
      </c>
    </row>
    <row r="2365" spans="1:25" x14ac:dyDescent="0.2">
      <c r="A2365" s="2">
        <v>37057</v>
      </c>
      <c r="B2365" s="5">
        <f t="shared" si="165"/>
        <v>6</v>
      </c>
      <c r="C2365" s="1" t="s">
        <v>45</v>
      </c>
      <c r="D2365" s="14" t="s">
        <v>66</v>
      </c>
      <c r="E2365" s="14" t="s">
        <v>66</v>
      </c>
      <c r="F2365" s="14" t="s">
        <v>66</v>
      </c>
      <c r="G2365" s="14" t="s">
        <v>66</v>
      </c>
      <c r="H2365" s="14" t="s">
        <v>66</v>
      </c>
      <c r="I2365" s="14" t="s">
        <v>66</v>
      </c>
      <c r="J2365" s="14" t="s">
        <v>66</v>
      </c>
      <c r="K2365" s="14" t="s">
        <v>66</v>
      </c>
      <c r="L2365" s="14" t="s">
        <v>66</v>
      </c>
      <c r="M2365" s="14" t="s">
        <v>66</v>
      </c>
      <c r="N2365" s="14" t="s">
        <v>66</v>
      </c>
      <c r="O2365" s="14" t="s">
        <v>66</v>
      </c>
      <c r="P2365" s="14" t="s">
        <v>66</v>
      </c>
      <c r="Q2365" s="14" t="s">
        <v>66</v>
      </c>
      <c r="R2365" s="14" t="s">
        <v>66</v>
      </c>
      <c r="S2365" s="14" t="s">
        <v>66</v>
      </c>
      <c r="T2365" s="14" t="s">
        <v>66</v>
      </c>
      <c r="U2365" s="14" t="s">
        <v>66</v>
      </c>
      <c r="V2365" s="14" t="s">
        <v>66</v>
      </c>
      <c r="W2365" s="14" t="s">
        <v>66</v>
      </c>
      <c r="X2365" s="14" t="s">
        <v>66</v>
      </c>
      <c r="Y2365" s="14" t="s">
        <v>66</v>
      </c>
    </row>
    <row r="2366" spans="1:25" x14ac:dyDescent="0.2">
      <c r="A2366" s="2">
        <v>37058</v>
      </c>
      <c r="B2366" s="5">
        <f t="shared" si="165"/>
        <v>6</v>
      </c>
      <c r="C2366" s="1" t="s">
        <v>46</v>
      </c>
      <c r="D2366" s="14" t="s">
        <v>66</v>
      </c>
      <c r="E2366" s="14" t="s">
        <v>66</v>
      </c>
      <c r="F2366" s="14" t="s">
        <v>66</v>
      </c>
      <c r="G2366" s="14" t="s">
        <v>66</v>
      </c>
      <c r="H2366" s="14" t="s">
        <v>66</v>
      </c>
      <c r="I2366" s="14" t="s">
        <v>66</v>
      </c>
      <c r="J2366" s="14" t="s">
        <v>66</v>
      </c>
      <c r="K2366" s="14" t="s">
        <v>66</v>
      </c>
      <c r="L2366" s="14" t="s">
        <v>66</v>
      </c>
      <c r="M2366" s="14" t="s">
        <v>66</v>
      </c>
      <c r="N2366" s="14" t="s">
        <v>66</v>
      </c>
      <c r="O2366" s="14" t="s">
        <v>66</v>
      </c>
      <c r="P2366" s="14" t="s">
        <v>66</v>
      </c>
      <c r="Q2366" s="14" t="s">
        <v>66</v>
      </c>
      <c r="R2366" s="14" t="s">
        <v>66</v>
      </c>
      <c r="S2366" s="14" t="s">
        <v>66</v>
      </c>
      <c r="T2366" s="14" t="s">
        <v>66</v>
      </c>
      <c r="U2366" s="14" t="s">
        <v>66</v>
      </c>
      <c r="V2366" s="14" t="s">
        <v>66</v>
      </c>
      <c r="W2366" s="14" t="s">
        <v>66</v>
      </c>
      <c r="X2366" s="14" t="s">
        <v>66</v>
      </c>
      <c r="Y2366" s="14" t="s">
        <v>66</v>
      </c>
    </row>
    <row r="2367" spans="1:25" x14ac:dyDescent="0.2">
      <c r="A2367" s="2">
        <v>37059</v>
      </c>
      <c r="B2367" s="5">
        <f t="shared" si="165"/>
        <v>6</v>
      </c>
      <c r="C2367" s="1" t="s">
        <v>47</v>
      </c>
      <c r="D2367" s="14" t="s">
        <v>66</v>
      </c>
      <c r="E2367" s="14" t="s">
        <v>66</v>
      </c>
      <c r="F2367" s="14" t="s">
        <v>66</v>
      </c>
      <c r="G2367" s="14" t="s">
        <v>66</v>
      </c>
      <c r="H2367" s="14" t="s">
        <v>66</v>
      </c>
      <c r="I2367" s="14" t="s">
        <v>66</v>
      </c>
      <c r="J2367" s="14" t="s">
        <v>66</v>
      </c>
      <c r="K2367" s="14" t="s">
        <v>66</v>
      </c>
      <c r="L2367" s="14" t="s">
        <v>66</v>
      </c>
      <c r="M2367" s="14" t="s">
        <v>66</v>
      </c>
      <c r="N2367" s="14" t="s">
        <v>66</v>
      </c>
      <c r="O2367" s="14" t="s">
        <v>66</v>
      </c>
      <c r="P2367" s="14" t="s">
        <v>66</v>
      </c>
      <c r="Q2367" s="14" t="s">
        <v>66</v>
      </c>
      <c r="R2367" s="14" t="s">
        <v>66</v>
      </c>
      <c r="S2367" s="14" t="s">
        <v>66</v>
      </c>
      <c r="T2367" s="14" t="s">
        <v>66</v>
      </c>
      <c r="U2367" s="14" t="s">
        <v>66</v>
      </c>
      <c r="V2367" s="14" t="s">
        <v>66</v>
      </c>
      <c r="W2367" s="14" t="s">
        <v>66</v>
      </c>
      <c r="X2367" s="14" t="s">
        <v>66</v>
      </c>
      <c r="Y2367" s="14" t="s">
        <v>66</v>
      </c>
    </row>
    <row r="2368" spans="1:25" x14ac:dyDescent="0.2">
      <c r="A2368" s="2">
        <v>37060</v>
      </c>
      <c r="B2368" s="5">
        <f t="shared" si="165"/>
        <v>6</v>
      </c>
      <c r="C2368" s="1" t="s">
        <v>48</v>
      </c>
      <c r="D2368" s="14" t="s">
        <v>66</v>
      </c>
      <c r="E2368" s="14" t="s">
        <v>66</v>
      </c>
      <c r="F2368" s="14" t="s">
        <v>66</v>
      </c>
      <c r="G2368" s="14" t="s">
        <v>66</v>
      </c>
      <c r="H2368" s="14" t="s">
        <v>66</v>
      </c>
      <c r="I2368" s="14" t="s">
        <v>66</v>
      </c>
      <c r="J2368" s="14" t="s">
        <v>66</v>
      </c>
      <c r="K2368" s="14" t="s">
        <v>66</v>
      </c>
      <c r="L2368" s="14" t="s">
        <v>66</v>
      </c>
      <c r="M2368" s="14" t="s">
        <v>66</v>
      </c>
      <c r="N2368" s="14" t="s">
        <v>66</v>
      </c>
      <c r="O2368" s="14" t="s">
        <v>66</v>
      </c>
      <c r="P2368" s="14" t="s">
        <v>66</v>
      </c>
      <c r="Q2368" s="14" t="s">
        <v>66</v>
      </c>
      <c r="R2368" s="14" t="s">
        <v>66</v>
      </c>
      <c r="S2368" s="14" t="s">
        <v>66</v>
      </c>
      <c r="T2368" s="14" t="s">
        <v>66</v>
      </c>
      <c r="U2368" s="14" t="s">
        <v>66</v>
      </c>
      <c r="V2368" s="14" t="s">
        <v>66</v>
      </c>
      <c r="W2368" s="14" t="s">
        <v>66</v>
      </c>
      <c r="X2368" s="14" t="s">
        <v>66</v>
      </c>
      <c r="Y2368" s="14" t="s">
        <v>66</v>
      </c>
    </row>
    <row r="2369" spans="1:25" x14ac:dyDescent="0.2">
      <c r="A2369" s="2">
        <v>37061</v>
      </c>
      <c r="B2369" s="5">
        <f t="shared" si="165"/>
        <v>6</v>
      </c>
      <c r="C2369" s="1" t="s">
        <v>49</v>
      </c>
      <c r="D2369" s="14" t="s">
        <v>66</v>
      </c>
      <c r="E2369" s="14" t="s">
        <v>66</v>
      </c>
      <c r="F2369" s="14" t="s">
        <v>66</v>
      </c>
      <c r="G2369" s="14" t="s">
        <v>66</v>
      </c>
      <c r="H2369" s="14" t="s">
        <v>66</v>
      </c>
      <c r="I2369" s="14" t="s">
        <v>66</v>
      </c>
      <c r="J2369" s="14" t="s">
        <v>66</v>
      </c>
      <c r="K2369" s="14" t="s">
        <v>66</v>
      </c>
      <c r="L2369" s="14" t="s">
        <v>66</v>
      </c>
      <c r="M2369" s="14" t="s">
        <v>66</v>
      </c>
      <c r="N2369" s="14" t="s">
        <v>66</v>
      </c>
      <c r="O2369" s="14" t="s">
        <v>66</v>
      </c>
      <c r="P2369" s="14" t="s">
        <v>66</v>
      </c>
      <c r="Q2369" s="14" t="s">
        <v>66</v>
      </c>
      <c r="R2369" s="14" t="s">
        <v>66</v>
      </c>
      <c r="S2369" s="14" t="s">
        <v>66</v>
      </c>
      <c r="T2369" s="14" t="s">
        <v>66</v>
      </c>
      <c r="U2369" s="14" t="s">
        <v>66</v>
      </c>
      <c r="V2369" s="14" t="s">
        <v>66</v>
      </c>
      <c r="W2369" s="14" t="s">
        <v>66</v>
      </c>
      <c r="X2369" s="14" t="s">
        <v>66</v>
      </c>
      <c r="Y2369" s="14" t="s">
        <v>66</v>
      </c>
    </row>
    <row r="2370" spans="1:25" x14ac:dyDescent="0.2">
      <c r="A2370" s="2">
        <v>37062</v>
      </c>
      <c r="B2370" s="5">
        <f t="shared" si="165"/>
        <v>6</v>
      </c>
      <c r="C2370" s="1" t="s">
        <v>50</v>
      </c>
      <c r="D2370" s="14" t="s">
        <v>66</v>
      </c>
      <c r="E2370" s="14" t="s">
        <v>66</v>
      </c>
      <c r="F2370" s="14" t="s">
        <v>66</v>
      </c>
      <c r="G2370" s="14" t="s">
        <v>66</v>
      </c>
      <c r="H2370" s="14" t="s">
        <v>66</v>
      </c>
      <c r="I2370" s="14" t="s">
        <v>66</v>
      </c>
      <c r="J2370" s="14" t="s">
        <v>66</v>
      </c>
      <c r="K2370" s="14" t="s">
        <v>66</v>
      </c>
      <c r="L2370" s="14" t="s">
        <v>66</v>
      </c>
      <c r="M2370" s="14" t="s">
        <v>66</v>
      </c>
      <c r="N2370" s="14" t="s">
        <v>66</v>
      </c>
      <c r="O2370" s="14" t="s">
        <v>66</v>
      </c>
      <c r="P2370" s="14" t="s">
        <v>66</v>
      </c>
      <c r="Q2370" s="14" t="s">
        <v>66</v>
      </c>
      <c r="R2370" s="14" t="s">
        <v>66</v>
      </c>
      <c r="S2370" s="14" t="s">
        <v>66</v>
      </c>
      <c r="T2370" s="14" t="s">
        <v>66</v>
      </c>
      <c r="U2370" s="14" t="s">
        <v>66</v>
      </c>
      <c r="V2370" s="14" t="s">
        <v>66</v>
      </c>
      <c r="W2370" s="14" t="s">
        <v>66</v>
      </c>
      <c r="X2370" s="14" t="s">
        <v>66</v>
      </c>
      <c r="Y2370" s="14" t="s">
        <v>66</v>
      </c>
    </row>
    <row r="2371" spans="1:25" x14ac:dyDescent="0.2">
      <c r="A2371" s="2">
        <v>37063</v>
      </c>
      <c r="B2371" s="5">
        <f t="shared" si="165"/>
        <v>6</v>
      </c>
      <c r="C2371" s="1" t="s">
        <v>51</v>
      </c>
      <c r="D2371" s="14" t="s">
        <v>66</v>
      </c>
      <c r="E2371" s="14" t="s">
        <v>66</v>
      </c>
      <c r="F2371" s="14" t="s">
        <v>66</v>
      </c>
      <c r="G2371" s="14" t="s">
        <v>66</v>
      </c>
      <c r="H2371" s="14" t="s">
        <v>66</v>
      </c>
      <c r="I2371" s="14" t="s">
        <v>66</v>
      </c>
      <c r="J2371" s="14" t="s">
        <v>66</v>
      </c>
      <c r="K2371" s="14" t="s">
        <v>66</v>
      </c>
      <c r="L2371" s="14" t="s">
        <v>66</v>
      </c>
      <c r="M2371" s="14" t="s">
        <v>66</v>
      </c>
      <c r="N2371" s="14" t="s">
        <v>66</v>
      </c>
      <c r="O2371" s="14" t="s">
        <v>66</v>
      </c>
      <c r="P2371" s="14" t="s">
        <v>66</v>
      </c>
      <c r="Q2371" s="14" t="s">
        <v>66</v>
      </c>
      <c r="R2371" s="14" t="s">
        <v>66</v>
      </c>
      <c r="S2371" s="14" t="s">
        <v>66</v>
      </c>
      <c r="T2371" s="14" t="s">
        <v>66</v>
      </c>
      <c r="U2371" s="14" t="s">
        <v>66</v>
      </c>
      <c r="V2371" s="14" t="s">
        <v>66</v>
      </c>
      <c r="W2371" s="14" t="s">
        <v>66</v>
      </c>
      <c r="X2371" s="14" t="s">
        <v>66</v>
      </c>
      <c r="Y2371" s="14" t="s">
        <v>66</v>
      </c>
    </row>
    <row r="2372" spans="1:25" x14ac:dyDescent="0.2">
      <c r="A2372" s="2">
        <v>37064</v>
      </c>
      <c r="B2372" s="5">
        <f t="shared" ref="B2372:B2435" si="166">IF(A2372&lt;&gt;"",MONTH(A2372),0)</f>
        <v>6</v>
      </c>
      <c r="C2372" s="1" t="s">
        <v>45</v>
      </c>
      <c r="D2372" s="14" t="s">
        <v>66</v>
      </c>
      <c r="E2372" s="14" t="s">
        <v>66</v>
      </c>
      <c r="F2372" s="14" t="s">
        <v>66</v>
      </c>
      <c r="G2372" s="14" t="s">
        <v>66</v>
      </c>
      <c r="H2372" s="14" t="s">
        <v>66</v>
      </c>
      <c r="I2372" s="14" t="s">
        <v>66</v>
      </c>
      <c r="J2372" s="14" t="s">
        <v>66</v>
      </c>
      <c r="K2372" s="14" t="s">
        <v>66</v>
      </c>
      <c r="L2372" s="14" t="s">
        <v>66</v>
      </c>
      <c r="M2372" s="14" t="s">
        <v>66</v>
      </c>
      <c r="N2372" s="14" t="s">
        <v>66</v>
      </c>
      <c r="O2372" s="14" t="s">
        <v>66</v>
      </c>
      <c r="P2372" s="14" t="s">
        <v>66</v>
      </c>
      <c r="Q2372" s="14" t="s">
        <v>66</v>
      </c>
      <c r="R2372" s="14" t="s">
        <v>66</v>
      </c>
      <c r="S2372" s="14" t="s">
        <v>66</v>
      </c>
      <c r="T2372" s="14" t="s">
        <v>66</v>
      </c>
      <c r="U2372" s="14" t="s">
        <v>66</v>
      </c>
      <c r="V2372" s="14" t="s">
        <v>66</v>
      </c>
      <c r="W2372" s="14" t="s">
        <v>66</v>
      </c>
      <c r="X2372" s="14" t="s">
        <v>66</v>
      </c>
      <c r="Y2372" s="14" t="s">
        <v>66</v>
      </c>
    </row>
    <row r="2373" spans="1:25" x14ac:dyDescent="0.2">
      <c r="A2373" s="2">
        <v>37065</v>
      </c>
      <c r="B2373" s="5">
        <f t="shared" si="166"/>
        <v>6</v>
      </c>
      <c r="C2373" s="1" t="s">
        <v>46</v>
      </c>
      <c r="D2373" s="14" t="s">
        <v>66</v>
      </c>
      <c r="E2373" s="14" t="s">
        <v>66</v>
      </c>
      <c r="F2373" s="14" t="s">
        <v>66</v>
      </c>
      <c r="G2373" s="14" t="s">
        <v>66</v>
      </c>
      <c r="H2373" s="14" t="s">
        <v>66</v>
      </c>
      <c r="I2373" s="14" t="s">
        <v>66</v>
      </c>
      <c r="J2373" s="14" t="s">
        <v>66</v>
      </c>
      <c r="K2373" s="14" t="s">
        <v>66</v>
      </c>
      <c r="L2373" s="14" t="s">
        <v>66</v>
      </c>
      <c r="M2373" s="14" t="s">
        <v>66</v>
      </c>
      <c r="N2373" s="14" t="s">
        <v>66</v>
      </c>
      <c r="O2373" s="14" t="s">
        <v>66</v>
      </c>
      <c r="P2373" s="14" t="s">
        <v>66</v>
      </c>
      <c r="Q2373" s="14" t="s">
        <v>66</v>
      </c>
      <c r="R2373" s="14" t="s">
        <v>66</v>
      </c>
      <c r="S2373" s="14" t="s">
        <v>66</v>
      </c>
      <c r="T2373" s="14" t="s">
        <v>66</v>
      </c>
      <c r="U2373" s="14" t="s">
        <v>66</v>
      </c>
      <c r="V2373" s="14" t="s">
        <v>66</v>
      </c>
      <c r="W2373" s="14" t="s">
        <v>66</v>
      </c>
      <c r="X2373" s="14" t="s">
        <v>66</v>
      </c>
      <c r="Y2373" s="14" t="s">
        <v>66</v>
      </c>
    </row>
    <row r="2374" spans="1:25" x14ac:dyDescent="0.2">
      <c r="A2374" s="2">
        <v>37066</v>
      </c>
      <c r="B2374" s="5">
        <f t="shared" si="166"/>
        <v>6</v>
      </c>
      <c r="C2374" s="1" t="s">
        <v>47</v>
      </c>
      <c r="D2374" s="14" t="s">
        <v>66</v>
      </c>
      <c r="E2374" s="14" t="s">
        <v>66</v>
      </c>
      <c r="F2374" s="14" t="s">
        <v>66</v>
      </c>
      <c r="G2374" s="14" t="s">
        <v>66</v>
      </c>
      <c r="H2374" s="14" t="s">
        <v>66</v>
      </c>
      <c r="I2374" s="14" t="s">
        <v>66</v>
      </c>
      <c r="J2374" s="14" t="s">
        <v>66</v>
      </c>
      <c r="K2374" s="14" t="s">
        <v>66</v>
      </c>
      <c r="L2374" s="14" t="s">
        <v>66</v>
      </c>
      <c r="M2374" s="14" t="s">
        <v>66</v>
      </c>
      <c r="N2374" s="14" t="s">
        <v>66</v>
      </c>
      <c r="O2374" s="14" t="s">
        <v>66</v>
      </c>
      <c r="P2374" s="14" t="s">
        <v>66</v>
      </c>
      <c r="Q2374" s="14" t="s">
        <v>66</v>
      </c>
      <c r="R2374" s="14" t="s">
        <v>66</v>
      </c>
      <c r="S2374" s="14" t="s">
        <v>66</v>
      </c>
      <c r="T2374" s="14" t="s">
        <v>66</v>
      </c>
      <c r="U2374" s="14" t="s">
        <v>66</v>
      </c>
      <c r="V2374" s="14" t="s">
        <v>66</v>
      </c>
      <c r="W2374" s="14" t="s">
        <v>66</v>
      </c>
      <c r="X2374" s="14" t="s">
        <v>66</v>
      </c>
      <c r="Y2374" s="14" t="s">
        <v>66</v>
      </c>
    </row>
    <row r="2375" spans="1:25" x14ac:dyDescent="0.2">
      <c r="A2375" s="2">
        <v>37067</v>
      </c>
      <c r="B2375" s="5">
        <f t="shared" si="166"/>
        <v>6</v>
      </c>
      <c r="C2375" s="1" t="s">
        <v>48</v>
      </c>
      <c r="D2375" s="14" t="s">
        <v>66</v>
      </c>
      <c r="E2375" s="14" t="s">
        <v>66</v>
      </c>
      <c r="F2375" s="14" t="s">
        <v>66</v>
      </c>
      <c r="G2375" s="14" t="s">
        <v>66</v>
      </c>
      <c r="H2375" s="14" t="s">
        <v>66</v>
      </c>
      <c r="I2375" s="14" t="s">
        <v>66</v>
      </c>
      <c r="J2375" s="14" t="s">
        <v>66</v>
      </c>
      <c r="K2375" s="14" t="s">
        <v>66</v>
      </c>
      <c r="L2375" s="14" t="s">
        <v>66</v>
      </c>
      <c r="M2375" s="14" t="s">
        <v>66</v>
      </c>
      <c r="N2375" s="14" t="s">
        <v>66</v>
      </c>
      <c r="O2375" s="14" t="s">
        <v>66</v>
      </c>
      <c r="P2375" s="14" t="s">
        <v>66</v>
      </c>
      <c r="Q2375" s="14" t="s">
        <v>66</v>
      </c>
      <c r="R2375" s="14" t="s">
        <v>66</v>
      </c>
      <c r="S2375" s="14" t="s">
        <v>66</v>
      </c>
      <c r="T2375" s="14" t="s">
        <v>66</v>
      </c>
      <c r="U2375" s="14" t="s">
        <v>66</v>
      </c>
      <c r="V2375" s="14" t="s">
        <v>66</v>
      </c>
      <c r="W2375" s="14" t="s">
        <v>66</v>
      </c>
      <c r="X2375" s="14" t="s">
        <v>66</v>
      </c>
      <c r="Y2375" s="14" t="s">
        <v>66</v>
      </c>
    </row>
    <row r="2376" spans="1:25" x14ac:dyDescent="0.2">
      <c r="A2376" s="2">
        <v>37068</v>
      </c>
      <c r="B2376" s="5">
        <f t="shared" si="166"/>
        <v>6</v>
      </c>
      <c r="C2376" s="1" t="s">
        <v>49</v>
      </c>
      <c r="D2376" s="14" t="s">
        <v>66</v>
      </c>
      <c r="E2376" s="14" t="s">
        <v>66</v>
      </c>
      <c r="F2376" s="14" t="s">
        <v>66</v>
      </c>
      <c r="G2376" s="14" t="s">
        <v>66</v>
      </c>
      <c r="H2376" s="14" t="s">
        <v>66</v>
      </c>
      <c r="I2376" s="14" t="s">
        <v>66</v>
      </c>
      <c r="J2376" s="14" t="s">
        <v>66</v>
      </c>
      <c r="K2376" s="14" t="s">
        <v>66</v>
      </c>
      <c r="L2376" s="14" t="s">
        <v>66</v>
      </c>
      <c r="M2376" s="14" t="s">
        <v>66</v>
      </c>
      <c r="N2376" s="14" t="s">
        <v>66</v>
      </c>
      <c r="O2376" s="14" t="s">
        <v>66</v>
      </c>
      <c r="P2376" s="14" t="s">
        <v>66</v>
      </c>
      <c r="Q2376" s="14" t="s">
        <v>66</v>
      </c>
      <c r="R2376" s="14" t="s">
        <v>66</v>
      </c>
      <c r="S2376" s="14" t="s">
        <v>66</v>
      </c>
      <c r="T2376" s="14" t="s">
        <v>66</v>
      </c>
      <c r="U2376" s="14" t="s">
        <v>66</v>
      </c>
      <c r="V2376" s="14" t="s">
        <v>66</v>
      </c>
      <c r="W2376" s="14" t="s">
        <v>66</v>
      </c>
      <c r="X2376" s="14" t="s">
        <v>66</v>
      </c>
      <c r="Y2376" s="14" t="s">
        <v>66</v>
      </c>
    </row>
    <row r="2377" spans="1:25" x14ac:dyDescent="0.2">
      <c r="A2377" s="2">
        <v>37069</v>
      </c>
      <c r="B2377" s="5">
        <f t="shared" si="166"/>
        <v>6</v>
      </c>
      <c r="C2377" s="1" t="s">
        <v>50</v>
      </c>
      <c r="D2377" s="14" t="s">
        <v>66</v>
      </c>
      <c r="E2377" s="14" t="s">
        <v>66</v>
      </c>
      <c r="F2377" s="14" t="s">
        <v>66</v>
      </c>
      <c r="G2377" s="14" t="s">
        <v>66</v>
      </c>
      <c r="H2377" s="14" t="s">
        <v>66</v>
      </c>
      <c r="I2377" s="14" t="s">
        <v>66</v>
      </c>
      <c r="J2377" s="14" t="s">
        <v>66</v>
      </c>
      <c r="K2377" s="14" t="s">
        <v>66</v>
      </c>
      <c r="L2377" s="14" t="s">
        <v>66</v>
      </c>
      <c r="M2377" s="14" t="s">
        <v>66</v>
      </c>
      <c r="N2377" s="14" t="s">
        <v>66</v>
      </c>
      <c r="O2377" s="14" t="s">
        <v>66</v>
      </c>
      <c r="P2377" s="14" t="s">
        <v>66</v>
      </c>
      <c r="Q2377" s="14" t="s">
        <v>66</v>
      </c>
      <c r="R2377" s="14" t="s">
        <v>66</v>
      </c>
      <c r="S2377" s="14" t="s">
        <v>66</v>
      </c>
      <c r="T2377" s="14" t="s">
        <v>66</v>
      </c>
      <c r="U2377" s="14" t="s">
        <v>66</v>
      </c>
      <c r="V2377" s="14" t="s">
        <v>66</v>
      </c>
      <c r="W2377" s="14" t="s">
        <v>66</v>
      </c>
      <c r="X2377" s="14" t="s">
        <v>66</v>
      </c>
      <c r="Y2377" s="14" t="s">
        <v>66</v>
      </c>
    </row>
    <row r="2378" spans="1:25" x14ac:dyDescent="0.2">
      <c r="A2378" s="2">
        <v>37070</v>
      </c>
      <c r="B2378" s="5">
        <f t="shared" si="166"/>
        <v>6</v>
      </c>
      <c r="C2378" s="1" t="s">
        <v>51</v>
      </c>
      <c r="D2378" s="14" t="s">
        <v>66</v>
      </c>
      <c r="E2378" s="14" t="s">
        <v>66</v>
      </c>
      <c r="F2378" s="14" t="s">
        <v>66</v>
      </c>
      <c r="G2378" s="14" t="s">
        <v>66</v>
      </c>
      <c r="H2378" s="14" t="s">
        <v>66</v>
      </c>
      <c r="I2378" s="14" t="s">
        <v>66</v>
      </c>
      <c r="J2378" s="14" t="s">
        <v>66</v>
      </c>
      <c r="K2378" s="14" t="s">
        <v>66</v>
      </c>
      <c r="L2378" s="14" t="s">
        <v>66</v>
      </c>
      <c r="M2378" s="14" t="s">
        <v>66</v>
      </c>
      <c r="N2378" s="14" t="s">
        <v>66</v>
      </c>
      <c r="O2378" s="14" t="s">
        <v>66</v>
      </c>
      <c r="P2378" s="14" t="s">
        <v>66</v>
      </c>
      <c r="Q2378" s="14" t="s">
        <v>66</v>
      </c>
      <c r="R2378" s="14" t="s">
        <v>66</v>
      </c>
      <c r="S2378" s="14" t="s">
        <v>66</v>
      </c>
      <c r="T2378" s="14" t="s">
        <v>66</v>
      </c>
      <c r="U2378" s="14" t="s">
        <v>66</v>
      </c>
      <c r="V2378" s="14" t="s">
        <v>66</v>
      </c>
      <c r="W2378" s="14" t="s">
        <v>66</v>
      </c>
      <c r="X2378" s="14" t="s">
        <v>66</v>
      </c>
      <c r="Y2378" s="14" t="s">
        <v>66</v>
      </c>
    </row>
    <row r="2379" spans="1:25" x14ac:dyDescent="0.2">
      <c r="A2379" s="2">
        <v>37071</v>
      </c>
      <c r="B2379" s="5">
        <f t="shared" si="166"/>
        <v>6</v>
      </c>
      <c r="C2379" s="1" t="s">
        <v>45</v>
      </c>
      <c r="D2379" s="14" t="s">
        <v>66</v>
      </c>
      <c r="E2379" s="14" t="s">
        <v>66</v>
      </c>
      <c r="F2379" s="14" t="s">
        <v>66</v>
      </c>
      <c r="G2379" s="14" t="s">
        <v>66</v>
      </c>
      <c r="H2379" s="14" t="s">
        <v>66</v>
      </c>
      <c r="I2379" s="14" t="s">
        <v>66</v>
      </c>
      <c r="J2379" s="14" t="s">
        <v>66</v>
      </c>
      <c r="K2379" s="14" t="s">
        <v>66</v>
      </c>
      <c r="L2379" s="14" t="s">
        <v>66</v>
      </c>
      <c r="M2379" s="14" t="s">
        <v>66</v>
      </c>
      <c r="N2379" s="14" t="s">
        <v>66</v>
      </c>
      <c r="O2379" s="14" t="s">
        <v>66</v>
      </c>
      <c r="P2379" s="14" t="s">
        <v>66</v>
      </c>
      <c r="Q2379" s="14" t="s">
        <v>66</v>
      </c>
      <c r="R2379" s="14" t="s">
        <v>66</v>
      </c>
      <c r="S2379" s="14" t="s">
        <v>66</v>
      </c>
      <c r="T2379" s="14" t="s">
        <v>66</v>
      </c>
      <c r="U2379" s="14" t="s">
        <v>66</v>
      </c>
      <c r="V2379" s="14" t="s">
        <v>66</v>
      </c>
      <c r="W2379" s="14" t="s">
        <v>66</v>
      </c>
      <c r="X2379" s="14" t="s">
        <v>66</v>
      </c>
      <c r="Y2379" s="14" t="s">
        <v>66</v>
      </c>
    </row>
    <row r="2380" spans="1:25" x14ac:dyDescent="0.2">
      <c r="A2380" s="2">
        <v>37072</v>
      </c>
      <c r="B2380" s="5">
        <f t="shared" si="166"/>
        <v>6</v>
      </c>
      <c r="C2380" s="1" t="s">
        <v>46</v>
      </c>
      <c r="D2380" s="14" t="s">
        <v>66</v>
      </c>
      <c r="E2380" s="14" t="s">
        <v>66</v>
      </c>
      <c r="F2380" s="14" t="s">
        <v>66</v>
      </c>
      <c r="G2380" s="14" t="s">
        <v>66</v>
      </c>
      <c r="H2380" s="14" t="s">
        <v>66</v>
      </c>
      <c r="I2380" s="14" t="s">
        <v>66</v>
      </c>
      <c r="J2380" s="14" t="s">
        <v>66</v>
      </c>
      <c r="K2380" s="14" t="s">
        <v>66</v>
      </c>
      <c r="L2380" s="14" t="s">
        <v>66</v>
      </c>
      <c r="M2380" s="14" t="s">
        <v>66</v>
      </c>
      <c r="N2380" s="14" t="s">
        <v>66</v>
      </c>
      <c r="O2380" s="14" t="s">
        <v>66</v>
      </c>
      <c r="P2380" s="14" t="s">
        <v>66</v>
      </c>
      <c r="Q2380" s="14" t="s">
        <v>66</v>
      </c>
      <c r="R2380" s="14" t="s">
        <v>66</v>
      </c>
      <c r="S2380" s="14" t="s">
        <v>66</v>
      </c>
      <c r="T2380" s="14" t="s">
        <v>66</v>
      </c>
      <c r="U2380" s="14" t="s">
        <v>66</v>
      </c>
      <c r="V2380" s="14" t="s">
        <v>66</v>
      </c>
      <c r="W2380" s="14" t="s">
        <v>66</v>
      </c>
      <c r="X2380" s="14" t="s">
        <v>66</v>
      </c>
      <c r="Y2380" s="14" t="s">
        <v>66</v>
      </c>
    </row>
    <row r="2381" spans="1:25" x14ac:dyDescent="0.2">
      <c r="A2381" s="2">
        <v>37073</v>
      </c>
      <c r="B2381" s="5">
        <f t="shared" si="166"/>
        <v>7</v>
      </c>
      <c r="C2381" s="1" t="s">
        <v>47</v>
      </c>
      <c r="D2381" s="14" t="s">
        <v>66</v>
      </c>
      <c r="E2381" s="14" t="s">
        <v>66</v>
      </c>
      <c r="F2381" s="14" t="s">
        <v>66</v>
      </c>
      <c r="G2381" s="14" t="s">
        <v>66</v>
      </c>
      <c r="H2381" s="14" t="s">
        <v>66</v>
      </c>
      <c r="I2381" s="14" t="s">
        <v>66</v>
      </c>
      <c r="J2381" s="14" t="s">
        <v>66</v>
      </c>
      <c r="K2381" s="14" t="s">
        <v>66</v>
      </c>
      <c r="L2381" s="14" t="s">
        <v>66</v>
      </c>
      <c r="M2381" s="14" t="s">
        <v>66</v>
      </c>
      <c r="N2381" s="14" t="s">
        <v>66</v>
      </c>
      <c r="O2381" s="14" t="s">
        <v>66</v>
      </c>
      <c r="P2381" s="14" t="s">
        <v>66</v>
      </c>
      <c r="Q2381" s="14" t="s">
        <v>66</v>
      </c>
      <c r="R2381" s="14" t="s">
        <v>66</v>
      </c>
      <c r="S2381" s="14" t="s">
        <v>66</v>
      </c>
      <c r="T2381" s="14" t="s">
        <v>66</v>
      </c>
      <c r="U2381" s="14" t="s">
        <v>66</v>
      </c>
      <c r="V2381" s="14" t="s">
        <v>66</v>
      </c>
      <c r="W2381" s="14" t="s">
        <v>66</v>
      </c>
      <c r="X2381" s="14" t="s">
        <v>66</v>
      </c>
      <c r="Y2381" s="14" t="s">
        <v>66</v>
      </c>
    </row>
    <row r="2382" spans="1:25" x14ac:dyDescent="0.2">
      <c r="A2382" s="2">
        <v>37074</v>
      </c>
      <c r="B2382" s="5">
        <f t="shared" si="166"/>
        <v>7</v>
      </c>
      <c r="C2382" s="1" t="s">
        <v>48</v>
      </c>
      <c r="D2382" s="14" t="s">
        <v>66</v>
      </c>
      <c r="E2382" s="14" t="s">
        <v>66</v>
      </c>
      <c r="F2382" s="14" t="s">
        <v>66</v>
      </c>
      <c r="G2382" s="14" t="s">
        <v>66</v>
      </c>
      <c r="H2382" s="14" t="s">
        <v>66</v>
      </c>
      <c r="I2382" s="14" t="s">
        <v>66</v>
      </c>
      <c r="J2382" s="14" t="s">
        <v>66</v>
      </c>
      <c r="K2382" s="14" t="s">
        <v>66</v>
      </c>
      <c r="L2382" s="14" t="s">
        <v>66</v>
      </c>
      <c r="M2382" s="14" t="s">
        <v>66</v>
      </c>
      <c r="N2382" s="14" t="s">
        <v>66</v>
      </c>
      <c r="O2382" s="14" t="s">
        <v>66</v>
      </c>
      <c r="P2382" s="14" t="s">
        <v>66</v>
      </c>
      <c r="Q2382" s="14" t="s">
        <v>66</v>
      </c>
      <c r="R2382" s="14" t="s">
        <v>66</v>
      </c>
      <c r="S2382" s="14" t="s">
        <v>66</v>
      </c>
      <c r="T2382" s="14" t="s">
        <v>66</v>
      </c>
      <c r="U2382" s="14" t="s">
        <v>66</v>
      </c>
      <c r="V2382" s="14" t="s">
        <v>66</v>
      </c>
      <c r="W2382" s="14" t="s">
        <v>66</v>
      </c>
      <c r="X2382" s="14" t="s">
        <v>66</v>
      </c>
      <c r="Y2382" s="14" t="s">
        <v>66</v>
      </c>
    </row>
    <row r="2383" spans="1:25" x14ac:dyDescent="0.2">
      <c r="A2383" s="2">
        <v>37075</v>
      </c>
      <c r="B2383" s="5">
        <f t="shared" si="166"/>
        <v>7</v>
      </c>
      <c r="C2383" s="1" t="s">
        <v>49</v>
      </c>
      <c r="D2383" s="14" t="s">
        <v>66</v>
      </c>
      <c r="E2383" s="14" t="s">
        <v>66</v>
      </c>
      <c r="F2383" s="14" t="s">
        <v>66</v>
      </c>
      <c r="G2383" s="14" t="s">
        <v>66</v>
      </c>
      <c r="H2383" s="14" t="s">
        <v>66</v>
      </c>
      <c r="I2383" s="14" t="s">
        <v>66</v>
      </c>
      <c r="J2383" s="14" t="s">
        <v>66</v>
      </c>
      <c r="K2383" s="14" t="s">
        <v>66</v>
      </c>
      <c r="L2383" s="14" t="s">
        <v>66</v>
      </c>
      <c r="M2383" s="14" t="s">
        <v>66</v>
      </c>
      <c r="N2383" s="14" t="s">
        <v>66</v>
      </c>
      <c r="O2383" s="14" t="s">
        <v>66</v>
      </c>
      <c r="P2383" s="14" t="s">
        <v>66</v>
      </c>
      <c r="Q2383" s="14" t="s">
        <v>66</v>
      </c>
      <c r="R2383" s="14" t="s">
        <v>66</v>
      </c>
      <c r="S2383" s="14" t="s">
        <v>66</v>
      </c>
      <c r="T2383" s="14" t="s">
        <v>66</v>
      </c>
      <c r="U2383" s="14" t="s">
        <v>66</v>
      </c>
      <c r="V2383" s="14" t="s">
        <v>66</v>
      </c>
      <c r="W2383" s="14" t="s">
        <v>66</v>
      </c>
      <c r="X2383" s="14" t="s">
        <v>66</v>
      </c>
      <c r="Y2383" s="14" t="s">
        <v>66</v>
      </c>
    </row>
    <row r="2384" spans="1:25" x14ac:dyDescent="0.2">
      <c r="A2384" s="2">
        <v>37076</v>
      </c>
      <c r="B2384" s="5">
        <f t="shared" si="166"/>
        <v>7</v>
      </c>
      <c r="C2384" s="1" t="s">
        <v>50</v>
      </c>
      <c r="D2384" s="14" t="s">
        <v>66</v>
      </c>
      <c r="E2384" s="14" t="s">
        <v>66</v>
      </c>
      <c r="F2384" s="14" t="s">
        <v>66</v>
      </c>
      <c r="G2384" s="14" t="s">
        <v>66</v>
      </c>
      <c r="H2384" s="14" t="s">
        <v>66</v>
      </c>
      <c r="I2384" s="14" t="s">
        <v>66</v>
      </c>
      <c r="J2384" s="14" t="s">
        <v>66</v>
      </c>
      <c r="K2384" s="14" t="s">
        <v>66</v>
      </c>
      <c r="L2384" s="14" t="s">
        <v>66</v>
      </c>
      <c r="M2384" s="14" t="s">
        <v>66</v>
      </c>
      <c r="N2384" s="14" t="s">
        <v>66</v>
      </c>
      <c r="O2384" s="14" t="s">
        <v>66</v>
      </c>
      <c r="P2384" s="14" t="s">
        <v>66</v>
      </c>
      <c r="Q2384" s="14" t="s">
        <v>66</v>
      </c>
      <c r="R2384" s="14" t="s">
        <v>66</v>
      </c>
      <c r="S2384" s="14" t="s">
        <v>66</v>
      </c>
      <c r="T2384" s="14" t="s">
        <v>66</v>
      </c>
      <c r="U2384" s="14" t="s">
        <v>66</v>
      </c>
      <c r="V2384" s="14" t="s">
        <v>66</v>
      </c>
      <c r="W2384" s="14" t="s">
        <v>66</v>
      </c>
      <c r="X2384" s="14" t="s">
        <v>66</v>
      </c>
      <c r="Y2384" s="14" t="s">
        <v>66</v>
      </c>
    </row>
    <row r="2385" spans="1:25" x14ac:dyDescent="0.2">
      <c r="A2385" s="2">
        <v>37077</v>
      </c>
      <c r="B2385" s="5">
        <f t="shared" si="166"/>
        <v>7</v>
      </c>
      <c r="C2385" s="1" t="s">
        <v>51</v>
      </c>
      <c r="D2385" s="14" t="s">
        <v>66</v>
      </c>
      <c r="E2385" s="14" t="s">
        <v>66</v>
      </c>
      <c r="F2385" s="14" t="s">
        <v>66</v>
      </c>
      <c r="G2385" s="14" t="s">
        <v>66</v>
      </c>
      <c r="H2385" s="14" t="s">
        <v>66</v>
      </c>
      <c r="I2385" s="14" t="s">
        <v>66</v>
      </c>
      <c r="J2385" s="14" t="s">
        <v>66</v>
      </c>
      <c r="K2385" s="14" t="s">
        <v>66</v>
      </c>
      <c r="L2385" s="14" t="s">
        <v>66</v>
      </c>
      <c r="M2385" s="14" t="s">
        <v>66</v>
      </c>
      <c r="N2385" s="14" t="s">
        <v>66</v>
      </c>
      <c r="O2385" s="14" t="s">
        <v>66</v>
      </c>
      <c r="P2385" s="14" t="s">
        <v>66</v>
      </c>
      <c r="Q2385" s="14" t="s">
        <v>66</v>
      </c>
      <c r="R2385" s="14" t="s">
        <v>66</v>
      </c>
      <c r="S2385" s="14" t="s">
        <v>66</v>
      </c>
      <c r="T2385" s="14" t="s">
        <v>66</v>
      </c>
      <c r="U2385" s="14" t="s">
        <v>66</v>
      </c>
      <c r="V2385" s="14" t="s">
        <v>66</v>
      </c>
      <c r="W2385" s="14" t="s">
        <v>66</v>
      </c>
      <c r="X2385" s="14" t="s">
        <v>66</v>
      </c>
      <c r="Y2385" s="14" t="s">
        <v>66</v>
      </c>
    </row>
    <row r="2386" spans="1:25" x14ac:dyDescent="0.2">
      <c r="A2386" s="2">
        <v>37078</v>
      </c>
      <c r="B2386" s="5">
        <f t="shared" si="166"/>
        <v>7</v>
      </c>
      <c r="C2386" s="1" t="s">
        <v>45</v>
      </c>
      <c r="D2386" s="14" t="s">
        <v>66</v>
      </c>
      <c r="E2386" s="14" t="s">
        <v>66</v>
      </c>
      <c r="F2386" s="14" t="s">
        <v>66</v>
      </c>
      <c r="G2386" s="14" t="s">
        <v>66</v>
      </c>
      <c r="H2386" s="14" t="s">
        <v>66</v>
      </c>
      <c r="I2386" s="14" t="s">
        <v>66</v>
      </c>
      <c r="J2386" s="14" t="s">
        <v>66</v>
      </c>
      <c r="K2386" s="14" t="s">
        <v>66</v>
      </c>
      <c r="L2386" s="14" t="s">
        <v>66</v>
      </c>
      <c r="M2386" s="14" t="s">
        <v>66</v>
      </c>
      <c r="N2386" s="14" t="s">
        <v>66</v>
      </c>
      <c r="O2386" s="14" t="s">
        <v>66</v>
      </c>
      <c r="P2386" s="14" t="s">
        <v>66</v>
      </c>
      <c r="Q2386" s="14" t="s">
        <v>66</v>
      </c>
      <c r="R2386" s="14" t="s">
        <v>66</v>
      </c>
      <c r="S2386" s="14" t="s">
        <v>66</v>
      </c>
      <c r="T2386" s="14" t="s">
        <v>66</v>
      </c>
      <c r="U2386" s="14" t="s">
        <v>66</v>
      </c>
      <c r="V2386" s="14" t="s">
        <v>66</v>
      </c>
      <c r="W2386" s="14" t="s">
        <v>66</v>
      </c>
      <c r="X2386" s="14" t="s">
        <v>66</v>
      </c>
      <c r="Y2386" s="14" t="s">
        <v>66</v>
      </c>
    </row>
    <row r="2387" spans="1:25" x14ac:dyDescent="0.2">
      <c r="A2387" s="2">
        <v>37079</v>
      </c>
      <c r="B2387" s="5">
        <f t="shared" si="166"/>
        <v>7</v>
      </c>
      <c r="C2387" s="1" t="s">
        <v>46</v>
      </c>
      <c r="D2387" s="14" t="s">
        <v>66</v>
      </c>
      <c r="E2387" s="14" t="s">
        <v>66</v>
      </c>
      <c r="F2387" s="14" t="s">
        <v>66</v>
      </c>
      <c r="G2387" s="14" t="s">
        <v>66</v>
      </c>
      <c r="H2387" s="14" t="s">
        <v>66</v>
      </c>
      <c r="I2387" s="14" t="s">
        <v>66</v>
      </c>
      <c r="J2387" s="14" t="s">
        <v>66</v>
      </c>
      <c r="K2387" s="14" t="s">
        <v>66</v>
      </c>
      <c r="L2387" s="14" t="s">
        <v>66</v>
      </c>
      <c r="M2387" s="14" t="s">
        <v>66</v>
      </c>
      <c r="N2387" s="14" t="s">
        <v>66</v>
      </c>
      <c r="O2387" s="14" t="s">
        <v>66</v>
      </c>
      <c r="P2387" s="14" t="s">
        <v>66</v>
      </c>
      <c r="Q2387" s="14" t="s">
        <v>66</v>
      </c>
      <c r="R2387" s="14" t="s">
        <v>66</v>
      </c>
      <c r="S2387" s="14" t="s">
        <v>66</v>
      </c>
      <c r="T2387" s="14" t="s">
        <v>66</v>
      </c>
      <c r="U2387" s="14" t="s">
        <v>66</v>
      </c>
      <c r="V2387" s="14" t="s">
        <v>66</v>
      </c>
      <c r="W2387" s="14" t="s">
        <v>66</v>
      </c>
      <c r="X2387" s="14" t="s">
        <v>66</v>
      </c>
      <c r="Y2387" s="14" t="s">
        <v>66</v>
      </c>
    </row>
    <row r="2388" spans="1:25" x14ac:dyDescent="0.2">
      <c r="A2388" s="2">
        <v>37080</v>
      </c>
      <c r="B2388" s="5">
        <f t="shared" si="166"/>
        <v>7</v>
      </c>
      <c r="C2388" s="1" t="s">
        <v>47</v>
      </c>
      <c r="D2388" s="14" t="s">
        <v>66</v>
      </c>
      <c r="E2388" s="14" t="s">
        <v>66</v>
      </c>
      <c r="F2388" s="14" t="s">
        <v>66</v>
      </c>
      <c r="G2388" s="14" t="s">
        <v>66</v>
      </c>
      <c r="H2388" s="14" t="s">
        <v>66</v>
      </c>
      <c r="I2388" s="14" t="s">
        <v>66</v>
      </c>
      <c r="J2388" s="14" t="s">
        <v>66</v>
      </c>
      <c r="K2388" s="14" t="s">
        <v>66</v>
      </c>
      <c r="L2388" s="14" t="s">
        <v>66</v>
      </c>
      <c r="M2388" s="14" t="s">
        <v>66</v>
      </c>
      <c r="N2388" s="14" t="s">
        <v>66</v>
      </c>
      <c r="O2388" s="14" t="s">
        <v>66</v>
      </c>
      <c r="P2388" s="14" t="s">
        <v>66</v>
      </c>
      <c r="Q2388" s="14" t="s">
        <v>66</v>
      </c>
      <c r="R2388" s="14" t="s">
        <v>66</v>
      </c>
      <c r="S2388" s="14" t="s">
        <v>66</v>
      </c>
      <c r="T2388" s="14" t="s">
        <v>66</v>
      </c>
      <c r="U2388" s="14" t="s">
        <v>66</v>
      </c>
      <c r="V2388" s="14" t="s">
        <v>66</v>
      </c>
      <c r="W2388" s="14" t="s">
        <v>66</v>
      </c>
      <c r="X2388" s="14" t="s">
        <v>66</v>
      </c>
      <c r="Y2388" s="14" t="s">
        <v>66</v>
      </c>
    </row>
    <row r="2389" spans="1:25" x14ac:dyDescent="0.2">
      <c r="A2389" s="2">
        <v>37081</v>
      </c>
      <c r="B2389" s="5">
        <f t="shared" si="166"/>
        <v>7</v>
      </c>
      <c r="C2389" s="1" t="s">
        <v>48</v>
      </c>
      <c r="D2389" s="14" t="s">
        <v>66</v>
      </c>
      <c r="E2389" s="14" t="s">
        <v>66</v>
      </c>
      <c r="F2389" s="14" t="s">
        <v>66</v>
      </c>
      <c r="G2389" s="14" t="s">
        <v>66</v>
      </c>
      <c r="H2389" s="14" t="s">
        <v>66</v>
      </c>
      <c r="I2389" s="14" t="s">
        <v>66</v>
      </c>
      <c r="J2389" s="14" t="s">
        <v>66</v>
      </c>
      <c r="K2389" s="14" t="s">
        <v>66</v>
      </c>
      <c r="L2389" s="14" t="s">
        <v>66</v>
      </c>
      <c r="M2389" s="14" t="s">
        <v>66</v>
      </c>
      <c r="N2389" s="14" t="s">
        <v>66</v>
      </c>
      <c r="O2389" s="14" t="s">
        <v>66</v>
      </c>
      <c r="P2389" s="14" t="s">
        <v>66</v>
      </c>
      <c r="Q2389" s="14" t="s">
        <v>66</v>
      </c>
      <c r="R2389" s="14" t="s">
        <v>66</v>
      </c>
      <c r="S2389" s="14" t="s">
        <v>66</v>
      </c>
      <c r="T2389" s="14" t="s">
        <v>66</v>
      </c>
      <c r="U2389" s="14" t="s">
        <v>66</v>
      </c>
      <c r="V2389" s="14" t="s">
        <v>66</v>
      </c>
      <c r="W2389" s="14" t="s">
        <v>66</v>
      </c>
      <c r="X2389" s="14" t="s">
        <v>66</v>
      </c>
      <c r="Y2389" s="14" t="s">
        <v>66</v>
      </c>
    </row>
    <row r="2390" spans="1:25" x14ac:dyDescent="0.2">
      <c r="A2390" s="2">
        <v>37082</v>
      </c>
      <c r="B2390" s="5">
        <f t="shared" si="166"/>
        <v>7</v>
      </c>
      <c r="C2390" s="1" t="s">
        <v>49</v>
      </c>
      <c r="D2390" s="14" t="s">
        <v>66</v>
      </c>
      <c r="E2390" s="14" t="s">
        <v>66</v>
      </c>
      <c r="F2390" s="14" t="s">
        <v>66</v>
      </c>
      <c r="G2390" s="14" t="s">
        <v>66</v>
      </c>
      <c r="H2390" s="14" t="s">
        <v>66</v>
      </c>
      <c r="I2390" s="14" t="s">
        <v>66</v>
      </c>
      <c r="J2390" s="14" t="s">
        <v>66</v>
      </c>
      <c r="K2390" s="14" t="s">
        <v>66</v>
      </c>
      <c r="L2390" s="14" t="s">
        <v>66</v>
      </c>
      <c r="M2390" s="14" t="s">
        <v>66</v>
      </c>
      <c r="N2390" s="14" t="s">
        <v>66</v>
      </c>
      <c r="O2390" s="14" t="s">
        <v>66</v>
      </c>
      <c r="P2390" s="14" t="s">
        <v>66</v>
      </c>
      <c r="Q2390" s="14" t="s">
        <v>66</v>
      </c>
      <c r="R2390" s="14" t="s">
        <v>66</v>
      </c>
      <c r="S2390" s="14" t="s">
        <v>66</v>
      </c>
      <c r="T2390" s="14" t="s">
        <v>66</v>
      </c>
      <c r="U2390" s="14" t="s">
        <v>66</v>
      </c>
      <c r="V2390" s="14" t="s">
        <v>66</v>
      </c>
      <c r="W2390" s="14" t="s">
        <v>66</v>
      </c>
      <c r="X2390" s="14" t="s">
        <v>66</v>
      </c>
      <c r="Y2390" s="14" t="s">
        <v>66</v>
      </c>
    </row>
    <row r="2391" spans="1:25" x14ac:dyDescent="0.2">
      <c r="A2391" s="2">
        <v>37083</v>
      </c>
      <c r="B2391" s="5">
        <f t="shared" si="166"/>
        <v>7</v>
      </c>
      <c r="C2391" s="1" t="s">
        <v>50</v>
      </c>
      <c r="D2391" s="14" t="s">
        <v>66</v>
      </c>
      <c r="E2391" s="14" t="s">
        <v>66</v>
      </c>
      <c r="F2391" s="14" t="s">
        <v>66</v>
      </c>
      <c r="G2391" s="14" t="s">
        <v>66</v>
      </c>
      <c r="H2391" s="14" t="s">
        <v>66</v>
      </c>
      <c r="I2391" s="14" t="s">
        <v>66</v>
      </c>
      <c r="J2391" s="14" t="s">
        <v>66</v>
      </c>
      <c r="K2391" s="14" t="s">
        <v>66</v>
      </c>
      <c r="L2391" s="14" t="s">
        <v>66</v>
      </c>
      <c r="M2391" s="14" t="s">
        <v>66</v>
      </c>
      <c r="N2391" s="14" t="s">
        <v>66</v>
      </c>
      <c r="O2391" s="14" t="s">
        <v>66</v>
      </c>
      <c r="P2391" s="14" t="s">
        <v>66</v>
      </c>
      <c r="Q2391" s="14" t="s">
        <v>66</v>
      </c>
      <c r="R2391" s="14" t="s">
        <v>66</v>
      </c>
      <c r="S2391" s="14" t="s">
        <v>66</v>
      </c>
      <c r="T2391" s="14" t="s">
        <v>66</v>
      </c>
      <c r="U2391" s="14" t="s">
        <v>66</v>
      </c>
      <c r="V2391" s="14" t="s">
        <v>66</v>
      </c>
      <c r="W2391" s="14" t="s">
        <v>66</v>
      </c>
      <c r="X2391" s="14" t="s">
        <v>66</v>
      </c>
      <c r="Y2391" s="14" t="s">
        <v>66</v>
      </c>
    </row>
    <row r="2392" spans="1:25" x14ac:dyDescent="0.2">
      <c r="A2392" s="2">
        <v>37084</v>
      </c>
      <c r="B2392" s="5">
        <f t="shared" si="166"/>
        <v>7</v>
      </c>
      <c r="C2392" s="1" t="s">
        <v>51</v>
      </c>
      <c r="D2392" s="14" t="s">
        <v>66</v>
      </c>
      <c r="E2392" s="14" t="s">
        <v>66</v>
      </c>
      <c r="F2392" s="14" t="s">
        <v>66</v>
      </c>
      <c r="G2392" s="14" t="s">
        <v>66</v>
      </c>
      <c r="H2392" s="14" t="s">
        <v>66</v>
      </c>
      <c r="I2392" s="14" t="s">
        <v>66</v>
      </c>
      <c r="J2392" s="14" t="s">
        <v>66</v>
      </c>
      <c r="K2392" s="14" t="s">
        <v>66</v>
      </c>
      <c r="L2392" s="14" t="s">
        <v>66</v>
      </c>
      <c r="M2392" s="14" t="s">
        <v>66</v>
      </c>
      <c r="N2392" s="14" t="s">
        <v>66</v>
      </c>
      <c r="O2392" s="14" t="s">
        <v>66</v>
      </c>
      <c r="P2392" s="14" t="s">
        <v>66</v>
      </c>
      <c r="Q2392" s="14" t="s">
        <v>66</v>
      </c>
      <c r="R2392" s="14" t="s">
        <v>66</v>
      </c>
      <c r="S2392" s="14" t="s">
        <v>66</v>
      </c>
      <c r="T2392" s="14" t="s">
        <v>66</v>
      </c>
      <c r="U2392" s="14" t="s">
        <v>66</v>
      </c>
      <c r="V2392" s="14" t="s">
        <v>66</v>
      </c>
      <c r="W2392" s="14" t="s">
        <v>66</v>
      </c>
      <c r="X2392" s="14" t="s">
        <v>66</v>
      </c>
      <c r="Y2392" s="14" t="s">
        <v>66</v>
      </c>
    </row>
    <row r="2393" spans="1:25" x14ac:dyDescent="0.2">
      <c r="A2393" s="2">
        <v>37085</v>
      </c>
      <c r="B2393" s="5">
        <f t="shared" si="166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5" x14ac:dyDescent="0.2">
      <c r="A2394" s="2">
        <v>37086</v>
      </c>
      <c r="B2394" s="5">
        <f t="shared" si="166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5" x14ac:dyDescent="0.2">
      <c r="A2395" s="2">
        <v>37087</v>
      </c>
      <c r="B2395" s="5">
        <f t="shared" si="166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5" x14ac:dyDescent="0.2">
      <c r="A2396" s="2">
        <v>37088</v>
      </c>
      <c r="B2396" s="5">
        <f t="shared" si="166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5" x14ac:dyDescent="0.2">
      <c r="A2397" s="2">
        <v>37089</v>
      </c>
      <c r="B2397" s="5">
        <f t="shared" si="166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5" x14ac:dyDescent="0.2">
      <c r="A2398" s="2">
        <v>37090</v>
      </c>
      <c r="B2398" s="5">
        <f t="shared" si="166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5" x14ac:dyDescent="0.2">
      <c r="A2399" s="2">
        <v>37091</v>
      </c>
      <c r="B2399" s="5">
        <f t="shared" si="166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5" x14ac:dyDescent="0.2">
      <c r="A2400" s="2">
        <v>37092</v>
      </c>
      <c r="B2400" s="5">
        <f t="shared" si="166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6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6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6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6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6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6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6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6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6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6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6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6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6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6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6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6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6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6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6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6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6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6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6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6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6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6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6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6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6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6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6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6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6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6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6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7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7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7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7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7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7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7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7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7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7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7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7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7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7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7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7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7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7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7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7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7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7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7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7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7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7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7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7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7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7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7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7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7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7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7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7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7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7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7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7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7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7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7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7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7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7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7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7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7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7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7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7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7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7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7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7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7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7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7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7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7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7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7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7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8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8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8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8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8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8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8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8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8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8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8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8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8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8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8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8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8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8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8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8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8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8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8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8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8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8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8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8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8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8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8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8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8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8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8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8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8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8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8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8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8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8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8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8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8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8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8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8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8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8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8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8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8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8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8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8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8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8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8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8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8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8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8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8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ColWidth="9.109375" defaultRowHeight="10.199999999999999" x14ac:dyDescent="0.2"/>
  <cols>
    <col min="1" max="1" width="13.5546875" style="18" customWidth="1"/>
    <col min="2" max="2" width="9.109375" style="18"/>
    <col min="3" max="3" width="9.88671875" style="18" bestFit="1" customWidth="1"/>
    <col min="4" max="4" width="7.109375" style="32" bestFit="1" customWidth="1"/>
    <col min="5" max="5" width="16.33203125" style="18" bestFit="1" customWidth="1"/>
    <col min="6" max="6" width="18.33203125" style="18" bestFit="1" customWidth="1"/>
    <col min="7" max="7" width="9.109375" style="32"/>
    <col min="8" max="8" width="11.109375" style="98" customWidth="1"/>
    <col min="9" max="9" width="9.109375" style="67"/>
    <col min="10" max="12" width="9.109375" style="77"/>
    <col min="13" max="16384" width="9.109375" style="18"/>
  </cols>
  <sheetData>
    <row r="1" spans="1:18" x14ac:dyDescent="0.2">
      <c r="F1" s="115">
        <f ca="1">TODAY()</f>
        <v>36896</v>
      </c>
      <c r="G1" s="111" t="s">
        <v>134</v>
      </c>
      <c r="H1" s="112" t="s">
        <v>135</v>
      </c>
    </row>
    <row r="2" spans="1:18" ht="10.8" thickBot="1" x14ac:dyDescent="0.25">
      <c r="F2" s="110"/>
      <c r="G2" s="113">
        <f ca="1">VLOOKUP($F$1,Data!$A$1:$W$10001,7,0)</f>
        <v>8.9550000000000001</v>
      </c>
      <c r="H2" s="114">
        <f ca="1">VLOOKUP($F$1,Data!$A$1:$W$10001,8,0)</f>
        <v>9.0500000000000007</v>
      </c>
    </row>
    <row r="3" spans="1:18" s="19" customFormat="1" ht="10.8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36895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0.13969799999999999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VLOOKUP($R$3,Data!$A$1:$W$10001,7,0)</f>
        <v>8.98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0.13969799999999999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VLOOKUP($R$3,Data!$A$1:$W$10001,8,0)</f>
        <v>9.1750000000000007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0.11855500000000001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2.2387500000000001E-2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8.2387500000000002E-2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2.3487500000000001E-2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0.8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0.42767499999999997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0.8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0.35275400000000007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0.15099000000000004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0.37345400000000006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0.39464000000000005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0.39884000000000008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0.37345400000000006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0.39464000000000005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0.39884000000000008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0.36625400000000002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0.38375400000000004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0.39164000000000004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0.18299000000000004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0.18299000000000004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0.18299000000000004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0.18299000000000004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0.18299000000000004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0.18299000000000004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0.38745400000000002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0.20299000000000003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0.20299000000000003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0.20299000000000003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0.20299000000000003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0.49114000000000008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0.36625400000000002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0.38744000000000006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0.39164000000000004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0.36625400000000002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0.38744000000000006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0.8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0.39164000000000004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6640625" defaultRowHeight="10.199999999999999" x14ac:dyDescent="0.2"/>
  <cols>
    <col min="1" max="1" width="10.6640625" style="116" customWidth="1"/>
    <col min="2" max="2" width="10.6640625" style="137" customWidth="1"/>
    <col min="3" max="3" width="12.5546875" style="137" bestFit="1" customWidth="1"/>
    <col min="4" max="4" width="10.6640625" style="137" customWidth="1"/>
    <col min="5" max="5" width="12.33203125" style="137" customWidth="1"/>
    <col min="6" max="7" width="10.6640625" style="137" customWidth="1"/>
    <col min="8" max="8" width="13.109375" style="137" customWidth="1"/>
    <col min="9" max="12" width="10.6640625" style="137" customWidth="1"/>
    <col min="13" max="17" width="10.6640625" style="24" customWidth="1"/>
    <col min="18" max="16384" width="10.6640625" style="18"/>
  </cols>
  <sheetData>
    <row r="2" spans="1:17" s="134" customFormat="1" ht="20.399999999999999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ColWidth="9.109375" defaultRowHeight="10.199999999999999" x14ac:dyDescent="0.2"/>
  <cols>
    <col min="1" max="1" width="8.6640625" style="1" customWidth="1"/>
    <col min="2" max="2" width="11.109375" style="18" bestFit="1" customWidth="1"/>
    <col min="3" max="3" width="9.109375" style="18"/>
    <col min="4" max="4" width="10.88671875" style="24" bestFit="1" customWidth="1"/>
    <col min="5" max="5" width="8.6640625" style="14" customWidth="1"/>
    <col min="6" max="9" width="9.109375" style="18"/>
    <col min="10" max="10" width="9.109375" style="116"/>
    <col min="11" max="12" width="12.88671875" style="24" customWidth="1"/>
    <col min="13" max="13" width="8.6640625" style="24" customWidth="1"/>
    <col min="14" max="14" width="12.88671875" style="24" customWidth="1"/>
    <col min="15" max="16384" width="9.10937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2001-01-05T13:08:01Z</cp:lastPrinted>
  <dcterms:created xsi:type="dcterms:W3CDTF">1999-10-22T15:35:25Z</dcterms:created>
  <dcterms:modified xsi:type="dcterms:W3CDTF">2023-09-10T11:53:22Z</dcterms:modified>
</cp:coreProperties>
</file>