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0"/>
</workbook>
</file>

<file path=xl/calcChain.xml><?xml version="1.0" encoding="utf-8"?>
<calcChain xmlns="http://schemas.openxmlformats.org/spreadsheetml/2006/main">
  <c r="J1" i="1" l="1"/>
  <c r="J2" i="1"/>
  <c r="J8" i="1"/>
  <c r="D10" i="1"/>
  <c r="F10" i="1"/>
  <c r="H10" i="1"/>
  <c r="J10" i="1"/>
  <c r="D11" i="1"/>
  <c r="F11" i="1"/>
  <c r="H11" i="1"/>
  <c r="J11" i="1"/>
  <c r="D12" i="1"/>
  <c r="F12" i="1"/>
  <c r="H12" i="1"/>
  <c r="J12" i="1"/>
  <c r="D13" i="1"/>
  <c r="F13" i="1"/>
  <c r="H13" i="1"/>
  <c r="J13" i="1"/>
  <c r="D15" i="1"/>
  <c r="F15" i="1"/>
  <c r="H15" i="1"/>
  <c r="J15" i="1"/>
  <c r="D16" i="1"/>
  <c r="F16" i="1"/>
  <c r="H16" i="1"/>
  <c r="J16" i="1"/>
  <c r="J17" i="1"/>
  <c r="D18" i="1"/>
  <c r="F18" i="1"/>
  <c r="H18" i="1"/>
  <c r="J18" i="1"/>
  <c r="D20" i="1"/>
  <c r="F20" i="1"/>
  <c r="H20" i="1"/>
  <c r="J20" i="1"/>
  <c r="J22" i="1"/>
  <c r="J23" i="1"/>
  <c r="J24" i="1"/>
  <c r="J25" i="1"/>
  <c r="J26" i="1"/>
  <c r="J27" i="1"/>
  <c r="D29" i="1"/>
  <c r="F29" i="1"/>
  <c r="H29" i="1"/>
  <c r="J29" i="1"/>
  <c r="D31" i="1"/>
  <c r="F31" i="1"/>
  <c r="H31" i="1"/>
  <c r="J31" i="1"/>
  <c r="D33" i="1"/>
  <c r="F33" i="1"/>
  <c r="H33" i="1"/>
  <c r="J33" i="1"/>
</calcChain>
</file>

<file path=xl/sharedStrings.xml><?xml version="1.0" encoding="utf-8"?>
<sst xmlns="http://schemas.openxmlformats.org/spreadsheetml/2006/main" count="27" uniqueCount="27">
  <si>
    <t>Depreciation Estimate</t>
  </si>
  <si>
    <t>00 Peakers</t>
  </si>
  <si>
    <t>Commercial Ops Assumption:</t>
  </si>
  <si>
    <t>Wilton</t>
  </si>
  <si>
    <t>Gleason</t>
  </si>
  <si>
    <t>Wheatland</t>
  </si>
  <si>
    <t>Total</t>
  </si>
  <si>
    <t>Depreciation Estimate:</t>
  </si>
  <si>
    <t>Estimated Project Cost (11/20 Wkly Summary)</t>
  </si>
  <si>
    <t xml:space="preserve">Less: </t>
  </si>
  <si>
    <t xml:space="preserve">   Land</t>
  </si>
  <si>
    <t xml:space="preserve">   Pre-Mobilization Exps</t>
  </si>
  <si>
    <t xml:space="preserve">   Spare Parts</t>
  </si>
  <si>
    <t>Project Cost</t>
  </si>
  <si>
    <t>Salvage Value - 10%</t>
  </si>
  <si>
    <t>Estimated Useful Life - Years</t>
  </si>
  <si>
    <t>Estimated Annual Depreciation</t>
  </si>
  <si>
    <t>Estimated Monthly Depreciation</t>
  </si>
  <si>
    <t>June Depreciation (booked in 7/00)</t>
  </si>
  <si>
    <t xml:space="preserve">July Depreciation </t>
  </si>
  <si>
    <t xml:space="preserve">August Depreciation </t>
  </si>
  <si>
    <t xml:space="preserve">September Depreciation </t>
  </si>
  <si>
    <t xml:space="preserve">October Depreciation </t>
  </si>
  <si>
    <t>November Depreciation</t>
  </si>
  <si>
    <t>Total LTD Depreciation Booked</t>
  </si>
  <si>
    <t>Total per Calculation</t>
  </si>
  <si>
    <t>Depreciation - 11/00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</si>
</sst>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sz val="7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22" fontId="3" fillId="0" borderId="0" xfId="0" applyNumberFormat="1" applyFont="1"/>
    <xf numFmtId="0" fontId="3" fillId="0" borderId="0" xfId="0" applyFont="1" applyAlignment="1">
      <alignment horizontal="right"/>
    </xf>
    <xf numFmtId="0" fontId="4" fillId="0" borderId="0" xfId="0" applyFont="1"/>
    <xf numFmtId="17" fontId="4" fillId="0" borderId="0" xfId="0" quotePrefix="1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/>
    <xf numFmtId="164" fontId="1" fillId="0" borderId="0" xfId="1" applyNumberFormat="1"/>
    <xf numFmtId="164" fontId="1" fillId="0" borderId="0" xfId="1" applyNumberFormat="1" applyFill="1"/>
    <xf numFmtId="0" fontId="0" fillId="0" borderId="0" xfId="0" applyFill="1"/>
    <xf numFmtId="164" fontId="0" fillId="0" borderId="0" xfId="0" applyNumberFormat="1" applyFill="1"/>
    <xf numFmtId="0" fontId="7" fillId="0" borderId="0" xfId="0" applyFont="1"/>
    <xf numFmtId="0" fontId="8" fillId="0" borderId="0" xfId="0" applyFont="1"/>
    <xf numFmtId="164" fontId="0" fillId="0" borderId="0" xfId="0" applyNumberFormat="1" applyFill="1" applyBorder="1"/>
    <xf numFmtId="0" fontId="8" fillId="0" borderId="0" xfId="0" quotePrefix="1" applyFont="1"/>
    <xf numFmtId="164" fontId="1" fillId="0" borderId="2" xfId="1" applyNumberFormat="1" applyFill="1" applyBorder="1"/>
    <xf numFmtId="164" fontId="0" fillId="0" borderId="1" xfId="0" applyNumberFormat="1" applyFill="1" applyBorder="1"/>
    <xf numFmtId="164" fontId="1" fillId="0" borderId="0" xfId="1" quotePrefix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0" applyNumberFormat="1" applyFont="1" applyFill="1"/>
    <xf numFmtId="0" fontId="9" fillId="0" borderId="0" xfId="0" applyFont="1"/>
    <xf numFmtId="164" fontId="9" fillId="0" borderId="0" xfId="0" applyNumberFormat="1" applyFont="1" applyFill="1"/>
    <xf numFmtId="0" fontId="9" fillId="0" borderId="0" xfId="0" applyFont="1" applyFill="1"/>
    <xf numFmtId="164" fontId="0" fillId="0" borderId="0" xfId="1" applyNumberFormat="1" applyFont="1"/>
    <xf numFmtId="164" fontId="9" fillId="0" borderId="0" xfId="1" applyNumberFormat="1" applyFont="1"/>
    <xf numFmtId="164" fontId="0" fillId="0" borderId="0" xfId="1" applyNumberFormat="1" applyFont="1" applyFill="1"/>
    <xf numFmtId="164" fontId="8" fillId="0" borderId="0" xfId="0" applyNumberFormat="1" applyFont="1" applyFill="1"/>
    <xf numFmtId="164" fontId="5" fillId="0" borderId="3" xfId="0" applyNumberFormat="1" applyFont="1" applyBorder="1"/>
    <xf numFmtId="164" fontId="5" fillId="0" borderId="0" xfId="1" applyNumberFormat="1" applyFont="1"/>
    <xf numFmtId="0" fontId="5" fillId="2" borderId="0" xfId="0" applyFont="1" applyFill="1"/>
    <xf numFmtId="0" fontId="0" fillId="2" borderId="0" xfId="0" applyFill="1"/>
    <xf numFmtId="164" fontId="5" fillId="2" borderId="0" xfId="0" applyNumberFormat="1" applyFont="1" applyFill="1"/>
    <xf numFmtId="0" fontId="5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1120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0%20Peakers_deprec_cap%20char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</sheetNames>
    <sheetDataSet>
      <sheetData sheetId="0"/>
      <sheetData sheetId="1"/>
      <sheetData sheetId="2"/>
      <sheetData sheetId="3"/>
      <sheetData sheetId="4"/>
      <sheetData sheetId="5">
        <row r="117">
          <cell r="BQ117">
            <v>912028.62000000011</v>
          </cell>
        </row>
        <row r="125">
          <cell r="BQ125">
            <v>505702.68999999994</v>
          </cell>
        </row>
        <row r="132">
          <cell r="BQ132">
            <v>2504943.2800000003</v>
          </cell>
        </row>
      </sheetData>
      <sheetData sheetId="6"/>
      <sheetData sheetId="7">
        <row r="134">
          <cell r="BQ134">
            <v>1084341.1600000001</v>
          </cell>
        </row>
        <row r="142">
          <cell r="BQ142">
            <v>33710</v>
          </cell>
        </row>
        <row r="149">
          <cell r="BQ149">
            <v>482866</v>
          </cell>
        </row>
      </sheetData>
      <sheetData sheetId="8">
        <row r="115">
          <cell r="BP115">
            <v>1120159.1299999999</v>
          </cell>
        </row>
        <row r="123">
          <cell r="BP123">
            <v>42514.879999999997</v>
          </cell>
        </row>
        <row r="130">
          <cell r="BP130">
            <v>2166015.5699999998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ap charge"/>
      <sheetName val="Deprec"/>
      <sheetName val="Genco 2000 budget"/>
    </sheetNames>
    <sheetDataSet>
      <sheetData sheetId="0">
        <row r="18">
          <cell r="I18">
            <v>-652899.4175000001</v>
          </cell>
          <cell r="J18">
            <v>-422616.45999999996</v>
          </cell>
          <cell r="K18">
            <v>-380736.74249999999</v>
          </cell>
          <cell r="N18">
            <v>-652355.89870000002</v>
          </cell>
          <cell r="O18">
            <v>-421284.75959999999</v>
          </cell>
          <cell r="P18">
            <v>-380250.01750000002</v>
          </cell>
          <cell r="S18">
            <v>-662514.15602500003</v>
          </cell>
          <cell r="T18">
            <v>-436081.2696</v>
          </cell>
          <cell r="U18">
            <v>-386630.18355000002</v>
          </cell>
          <cell r="X18">
            <v>-663778.41275000002</v>
          </cell>
          <cell r="Y18">
            <v>-436165.54459999996</v>
          </cell>
          <cell r="Z18">
            <v>-386736.47075000004</v>
          </cell>
          <cell r="AC18">
            <v>-663778.41275000002</v>
          </cell>
          <cell r="AD18">
            <v>-436165.54459999996</v>
          </cell>
          <cell r="AE18">
            <v>-386736.47075000004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tabSelected="1" workbookViewId="0">
      <selection activeCell="A4" sqref="A4"/>
    </sheetView>
  </sheetViews>
  <sheetFormatPr defaultRowHeight="13.2" x14ac:dyDescent="0.25"/>
  <cols>
    <col min="1" max="1" width="41.109375" customWidth="1"/>
    <col min="2" max="2" width="0.88671875" customWidth="1"/>
    <col min="3" max="3" width="4.6640625" customWidth="1"/>
    <col min="4" max="4" width="13.6640625" customWidth="1"/>
    <col min="5" max="5" width="0.88671875" customWidth="1"/>
    <col min="6" max="6" width="12.33203125" customWidth="1"/>
    <col min="7" max="7" width="0.88671875" customWidth="1"/>
    <col min="8" max="8" width="12.33203125" customWidth="1"/>
    <col min="9" max="9" width="0.88671875" customWidth="1"/>
    <col min="10" max="10" width="13.6640625" customWidth="1"/>
    <col min="12" max="12" width="12.88671875" customWidth="1"/>
  </cols>
  <sheetData>
    <row r="1" spans="1:10" ht="22.8" x14ac:dyDescent="0.4">
      <c r="A1" s="1" t="s">
        <v>0</v>
      </c>
      <c r="J1" s="2">
        <f ca="1">NOW()</f>
        <v>36860.687463425929</v>
      </c>
    </row>
    <row r="2" spans="1:10" x14ac:dyDescent="0.25">
      <c r="J2" s="3" t="str">
        <f ca="1">CELL("filename")</f>
        <v/>
      </c>
    </row>
    <row r="3" spans="1:10" ht="22.8" x14ac:dyDescent="0.4">
      <c r="A3" s="1" t="s">
        <v>1</v>
      </c>
    </row>
    <row r="4" spans="1:10" x14ac:dyDescent="0.25">
      <c r="A4" s="4" t="s">
        <v>2</v>
      </c>
      <c r="B4" s="4"/>
      <c r="C4" s="4"/>
      <c r="D4" s="5">
        <v>36678</v>
      </c>
      <c r="E4" s="6"/>
      <c r="F4" s="5">
        <v>36678</v>
      </c>
      <c r="G4" s="6"/>
      <c r="H4" s="5">
        <v>36678</v>
      </c>
      <c r="I4" s="7"/>
      <c r="J4" s="7"/>
    </row>
    <row r="5" spans="1:10" x14ac:dyDescent="0.25">
      <c r="D5" s="36"/>
      <c r="E5" s="36"/>
      <c r="F5" s="36"/>
      <c r="G5" s="36"/>
      <c r="H5" s="36"/>
      <c r="I5" s="36"/>
      <c r="J5" s="36"/>
    </row>
    <row r="6" spans="1:10" s="8" customFormat="1" x14ac:dyDescent="0.25">
      <c r="D6" s="9" t="s">
        <v>3</v>
      </c>
      <c r="E6" s="9"/>
      <c r="F6" s="9" t="s">
        <v>4</v>
      </c>
      <c r="G6" s="9"/>
      <c r="H6" s="9" t="s">
        <v>5</v>
      </c>
      <c r="I6" s="9"/>
      <c r="J6" s="9" t="s">
        <v>6</v>
      </c>
    </row>
    <row r="7" spans="1:10" x14ac:dyDescent="0.25">
      <c r="A7" s="10" t="s">
        <v>7</v>
      </c>
      <c r="B7" s="11"/>
      <c r="D7" s="12"/>
      <c r="E7" s="13"/>
      <c r="F7" s="12"/>
      <c r="G7" s="13"/>
      <c r="H7" s="13"/>
      <c r="I7" s="13"/>
      <c r="J7" s="13"/>
    </row>
    <row r="8" spans="1:10" x14ac:dyDescent="0.25">
      <c r="A8" t="s">
        <v>8</v>
      </c>
      <c r="B8" s="11"/>
      <c r="D8" s="12">
        <v>268928337</v>
      </c>
      <c r="E8" s="13"/>
      <c r="F8" s="12">
        <v>176033425</v>
      </c>
      <c r="G8" s="13"/>
      <c r="H8" s="12">
        <v>157980763</v>
      </c>
      <c r="I8" s="13"/>
      <c r="J8" s="14">
        <f>SUM(D8:H8)</f>
        <v>602942525</v>
      </c>
    </row>
    <row r="9" spans="1:10" x14ac:dyDescent="0.25">
      <c r="A9" s="15" t="s">
        <v>9</v>
      </c>
      <c r="B9" s="11"/>
      <c r="D9" s="12"/>
      <c r="E9" s="13"/>
      <c r="F9" s="12"/>
      <c r="G9" s="13"/>
      <c r="H9" s="12"/>
      <c r="I9" s="13"/>
      <c r="J9" s="14"/>
    </row>
    <row r="10" spans="1:10" x14ac:dyDescent="0.25">
      <c r="A10" s="16" t="s">
        <v>10</v>
      </c>
      <c r="B10" s="11"/>
      <c r="D10" s="12">
        <f>-[1]Wilton!$BQ$132</f>
        <v>-2504943.2800000003</v>
      </c>
      <c r="E10" s="13"/>
      <c r="F10" s="12">
        <f>-[1]Gleason!$BQ$149</f>
        <v>-482866</v>
      </c>
      <c r="G10" s="13"/>
      <c r="H10" s="12">
        <f>-[1]Wheatland!$BP$130</f>
        <v>-2166015.5699999998</v>
      </c>
      <c r="I10" s="13"/>
      <c r="J10" s="17">
        <f>SUM(D10:H10)</f>
        <v>-5153824.8499999996</v>
      </c>
    </row>
    <row r="11" spans="1:10" x14ac:dyDescent="0.25">
      <c r="A11" s="16" t="s">
        <v>11</v>
      </c>
      <c r="B11" s="11"/>
      <c r="D11" s="12">
        <f>-[1]Wilton!$BQ$117</f>
        <v>-912028.62000000011</v>
      </c>
      <c r="E11" s="13">
        <v>0</v>
      </c>
      <c r="F11" s="12">
        <f>-[1]Gleason!$BQ$134</f>
        <v>-1084341.1600000001</v>
      </c>
      <c r="G11" s="13"/>
      <c r="H11" s="12">
        <f>-[1]Wheatland!$BP$115</f>
        <v>-1120159.1299999999</v>
      </c>
      <c r="I11" s="13"/>
      <c r="J11" s="17">
        <f>SUM(D11:H11)</f>
        <v>-3116528.91</v>
      </c>
    </row>
    <row r="12" spans="1:10" x14ac:dyDescent="0.25">
      <c r="A12" s="18" t="s">
        <v>12</v>
      </c>
      <c r="B12" s="11"/>
      <c r="D12" s="12">
        <f>-[1]Wilton!$BQ$125</f>
        <v>-505702.68999999994</v>
      </c>
      <c r="E12" s="13"/>
      <c r="F12" s="12">
        <f>-[1]Gleason!$BQ$142</f>
        <v>-33710</v>
      </c>
      <c r="G12" s="13"/>
      <c r="H12" s="12">
        <f>-[1]Wheatland!$BP$123</f>
        <v>-42514.879999999997</v>
      </c>
      <c r="I12" s="13"/>
      <c r="J12" s="17">
        <f>SUM(D12:H12)</f>
        <v>-581927.56999999995</v>
      </c>
    </row>
    <row r="13" spans="1:10" x14ac:dyDescent="0.25">
      <c r="A13" t="s">
        <v>13</v>
      </c>
      <c r="B13" s="11"/>
      <c r="D13" s="19">
        <f>+D8+D10+D11+D12</f>
        <v>265005662.41</v>
      </c>
      <c r="E13" s="19"/>
      <c r="F13" s="19">
        <f>+F8+F10+F11+F12</f>
        <v>174432507.84</v>
      </c>
      <c r="G13" s="19"/>
      <c r="H13" s="19">
        <f>+H8+H10+H11+H12</f>
        <v>154652073.42000002</v>
      </c>
      <c r="I13" s="19"/>
      <c r="J13" s="19">
        <f>+J8+J10+J11+J12</f>
        <v>594090243.66999996</v>
      </c>
    </row>
    <row r="14" spans="1:10" x14ac:dyDescent="0.25">
      <c r="B14" s="11"/>
      <c r="D14" s="12"/>
      <c r="E14" s="13"/>
      <c r="F14" s="12"/>
      <c r="G14" s="13"/>
      <c r="H14" s="12"/>
      <c r="I14" s="13"/>
      <c r="J14" s="14"/>
    </row>
    <row r="15" spans="1:10" x14ac:dyDescent="0.25">
      <c r="A15" t="s">
        <v>14</v>
      </c>
      <c r="B15" s="11"/>
      <c r="D15" s="12">
        <f>+D13*0.1</f>
        <v>26500566.241</v>
      </c>
      <c r="E15" s="13"/>
      <c r="F15" s="12">
        <f>+F13*0.1</f>
        <v>17443250.784000002</v>
      </c>
      <c r="G15" s="13"/>
      <c r="H15" s="12">
        <f>+H13*0.1</f>
        <v>15465207.342000002</v>
      </c>
      <c r="I15" s="13"/>
      <c r="J15" s="20">
        <f>SUM(D15:H15)</f>
        <v>59409024.367000006</v>
      </c>
    </row>
    <row r="16" spans="1:10" x14ac:dyDescent="0.25">
      <c r="B16" s="11"/>
      <c r="D16" s="19">
        <f>+D13-D15</f>
        <v>238505096.169</v>
      </c>
      <c r="E16" s="13"/>
      <c r="F16" s="19">
        <f>+F13-F15</f>
        <v>156989257.05599999</v>
      </c>
      <c r="G16" s="13"/>
      <c r="H16" s="19">
        <f>+H13-H15</f>
        <v>139186866.07800001</v>
      </c>
      <c r="I16" s="13"/>
      <c r="J16" s="14">
        <f>SUM(D16:H16)</f>
        <v>534681219.30300003</v>
      </c>
    </row>
    <row r="17" spans="1:13" x14ac:dyDescent="0.25">
      <c r="A17" t="s">
        <v>15</v>
      </c>
      <c r="B17" s="11"/>
      <c r="D17" s="12">
        <v>30</v>
      </c>
      <c r="E17" s="13"/>
      <c r="F17" s="12">
        <v>30</v>
      </c>
      <c r="G17" s="13"/>
      <c r="H17" s="12">
        <v>30</v>
      </c>
      <c r="I17" s="13"/>
      <c r="J17" s="20">
        <f>SUM(D17:H17)</f>
        <v>90</v>
      </c>
    </row>
    <row r="18" spans="1:13" x14ac:dyDescent="0.25">
      <c r="A18" t="s">
        <v>16</v>
      </c>
      <c r="B18" s="11"/>
      <c r="D18" s="19">
        <f>+D16/D17</f>
        <v>7950169.8722999999</v>
      </c>
      <c r="E18" s="13"/>
      <c r="F18" s="19">
        <f>+F16/F17</f>
        <v>5232975.2352</v>
      </c>
      <c r="G18" s="13"/>
      <c r="H18" s="19">
        <f>+H16/H17</f>
        <v>4639562.2026000004</v>
      </c>
      <c r="I18" s="13"/>
      <c r="J18" s="14">
        <f>SUM(D18:H18)</f>
        <v>17822707.3101</v>
      </c>
    </row>
    <row r="19" spans="1:13" x14ac:dyDescent="0.25">
      <c r="B19" s="11"/>
      <c r="D19" s="12"/>
      <c r="E19" s="13"/>
      <c r="F19" s="12"/>
      <c r="G19" s="13"/>
      <c r="H19" s="12"/>
      <c r="I19" s="13"/>
      <c r="J19" s="14"/>
      <c r="L19" s="21"/>
      <c r="M19" s="11"/>
    </row>
    <row r="20" spans="1:13" x14ac:dyDescent="0.25">
      <c r="A20" t="s">
        <v>17</v>
      </c>
      <c r="B20" s="11"/>
      <c r="D20" s="22">
        <f>-+D18/12</f>
        <v>-662514.15602500003</v>
      </c>
      <c r="E20" s="13"/>
      <c r="F20" s="22">
        <f>-+F18/12</f>
        <v>-436081.2696</v>
      </c>
      <c r="G20" s="13"/>
      <c r="H20" s="22">
        <f>-+H18/12</f>
        <v>-386630.18355000002</v>
      </c>
      <c r="I20" s="13"/>
      <c r="J20" s="23">
        <f>SUM(D20:H20)</f>
        <v>-1485225.6091750001</v>
      </c>
      <c r="L20" s="11"/>
      <c r="M20" s="11"/>
    </row>
    <row r="21" spans="1:13" x14ac:dyDescent="0.25">
      <c r="D21" s="13"/>
      <c r="E21" s="13"/>
      <c r="F21" s="13"/>
      <c r="G21" s="13"/>
      <c r="H21" s="13"/>
      <c r="I21" s="13"/>
      <c r="J21" s="14"/>
    </row>
    <row r="22" spans="1:13" s="24" customFormat="1" hidden="1" x14ac:dyDescent="0.25">
      <c r="A22" s="24" t="s">
        <v>18</v>
      </c>
      <c r="D22" s="25"/>
      <c r="E22" s="26"/>
      <c r="F22" s="27"/>
      <c r="G22" s="26"/>
      <c r="H22" s="28"/>
      <c r="I22" s="26"/>
      <c r="J22" s="25">
        <f t="shared" ref="J22:J27" si="0">SUM(D22:H22)</f>
        <v>0</v>
      </c>
    </row>
    <row r="23" spans="1:13" x14ac:dyDescent="0.25">
      <c r="A23" t="s">
        <v>19</v>
      </c>
      <c r="D23" s="25">
        <v>646714</v>
      </c>
      <c r="E23" s="26"/>
      <c r="F23" s="27">
        <v>422616</v>
      </c>
      <c r="G23" s="26"/>
      <c r="H23" s="28">
        <v>376529.73607500008</v>
      </c>
      <c r="I23" s="13"/>
      <c r="J23" s="14">
        <f t="shared" si="0"/>
        <v>1445859.7360750001</v>
      </c>
    </row>
    <row r="24" spans="1:13" x14ac:dyDescent="0.25">
      <c r="A24" t="s">
        <v>20</v>
      </c>
      <c r="D24" s="11">
        <v>645627</v>
      </c>
      <c r="E24" s="13"/>
      <c r="F24" s="29">
        <v>419953.05920000002</v>
      </c>
      <c r="G24" s="13"/>
      <c r="H24" s="28">
        <v>375556</v>
      </c>
      <c r="I24" s="13"/>
      <c r="J24" s="14">
        <f t="shared" si="0"/>
        <v>1441136.0592</v>
      </c>
    </row>
    <row r="25" spans="1:13" x14ac:dyDescent="0.25">
      <c r="A25" s="24" t="s">
        <v>21</v>
      </c>
      <c r="D25" s="11">
        <v>666032</v>
      </c>
      <c r="E25" s="13"/>
      <c r="F25" s="27">
        <v>437150</v>
      </c>
      <c r="G25" s="13"/>
      <c r="H25" s="11">
        <v>387278</v>
      </c>
      <c r="I25" s="13"/>
      <c r="J25" s="14">
        <f t="shared" si="0"/>
        <v>1490460</v>
      </c>
    </row>
    <row r="26" spans="1:13" x14ac:dyDescent="0.25">
      <c r="A26" s="24" t="s">
        <v>22</v>
      </c>
      <c r="D26" s="11">
        <v>666812</v>
      </c>
      <c r="E26" s="30"/>
      <c r="F26" s="27">
        <v>436504</v>
      </c>
      <c r="G26" s="13"/>
      <c r="H26" s="11">
        <v>387515</v>
      </c>
      <c r="I26" s="13"/>
      <c r="J26" s="14">
        <f t="shared" si="0"/>
        <v>1490831</v>
      </c>
    </row>
    <row r="27" spans="1:13" x14ac:dyDescent="0.25">
      <c r="A27" s="16" t="s">
        <v>23</v>
      </c>
      <c r="D27" s="30"/>
      <c r="E27" s="30"/>
      <c r="F27" s="27"/>
      <c r="G27" s="13"/>
      <c r="H27" s="30"/>
      <c r="I27" s="13"/>
      <c r="J27" s="14">
        <f t="shared" si="0"/>
        <v>0</v>
      </c>
    </row>
    <row r="28" spans="1:13" x14ac:dyDescent="0.25">
      <c r="D28" s="13"/>
      <c r="E28" s="13"/>
      <c r="F28" s="13"/>
      <c r="G28" s="13"/>
      <c r="H28" s="13"/>
      <c r="I28" s="13"/>
      <c r="J28" s="13"/>
    </row>
    <row r="29" spans="1:13" s="10" customFormat="1" ht="13.8" thickBot="1" x14ac:dyDescent="0.3">
      <c r="A29" s="10" t="s">
        <v>24</v>
      </c>
      <c r="D29" s="31">
        <f>SUM(D22:D28)</f>
        <v>2625185</v>
      </c>
      <c r="F29" s="31">
        <f>SUM(F22:F28)</f>
        <v>1716223.0592</v>
      </c>
      <c r="H29" s="31">
        <f>SUM(H22:H28)</f>
        <v>1526878.7360750001</v>
      </c>
      <c r="J29" s="31">
        <f>SUM(J22:J28)</f>
        <v>5868286.7952749999</v>
      </c>
    </row>
    <row r="30" spans="1:13" ht="13.8" thickTop="1" x14ac:dyDescent="0.25">
      <c r="D30" s="13"/>
      <c r="E30" s="13"/>
      <c r="F30" s="13"/>
      <c r="G30" s="13"/>
      <c r="H30" s="13"/>
      <c r="I30" s="13"/>
      <c r="J30" s="13"/>
    </row>
    <row r="31" spans="1:13" x14ac:dyDescent="0.25">
      <c r="A31" s="10" t="s">
        <v>25</v>
      </c>
      <c r="B31" s="10"/>
      <c r="C31" s="10"/>
      <c r="D31" s="32">
        <f>[2]Summary!I18+[2]Summary!N18+[2]Summary!S18+[2]Summary!X18+[2]Summary!AC18</f>
        <v>-3295326.2977250004</v>
      </c>
      <c r="E31" s="32"/>
      <c r="F31" s="32">
        <f>[2]Summary!J18+[2]Summary!O18+[2]Summary!T18+[2]Summary!Y18+[2]Summary!AD18</f>
        <v>-2152313.5784</v>
      </c>
      <c r="G31" s="32"/>
      <c r="H31" s="32">
        <f>[2]Summary!K18+[2]Summary!P18+[2]Summary!U18+[2]Summary!Z18+[2]Summary!AE18</f>
        <v>-1921089.8850500002</v>
      </c>
      <c r="I31" s="10"/>
      <c r="J31" s="23">
        <f>SUM(D31:H31)</f>
        <v>-7368729.761175001</v>
      </c>
    </row>
    <row r="33" spans="1:10" x14ac:dyDescent="0.25">
      <c r="A33" s="33" t="s">
        <v>26</v>
      </c>
      <c r="B33" s="34"/>
      <c r="C33" s="34"/>
      <c r="D33" s="35">
        <f>SUM(D28:D32)</f>
        <v>-670141.29772500042</v>
      </c>
      <c r="E33" s="33"/>
      <c r="F33" s="35">
        <f>SUM(F28:F32)</f>
        <v>-436090.51919999998</v>
      </c>
      <c r="G33" s="33"/>
      <c r="H33" s="35">
        <f>SUM(H28:H32)</f>
        <v>-394211.14897500002</v>
      </c>
      <c r="I33" s="33"/>
      <c r="J33" s="35">
        <f>SUM(D33:I33)</f>
        <v>-1500442.9659000004</v>
      </c>
    </row>
  </sheetData>
  <mergeCells count="1">
    <mergeCell ref="D5:J5"/>
  </mergeCells>
  <pageMargins left="0.4" right="0.3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tvos</dc:creator>
  <cp:lastModifiedBy>Havlíček Jan</cp:lastModifiedBy>
  <cp:lastPrinted>2000-11-30T22:30:06Z</cp:lastPrinted>
  <dcterms:created xsi:type="dcterms:W3CDTF">2000-11-30T22:29:47Z</dcterms:created>
  <dcterms:modified xsi:type="dcterms:W3CDTF">2023-09-10T11:54:37Z</dcterms:modified>
</cp:coreProperties>
</file>